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A07E584A-E24F-A34C-B7C1-51DF295D4024}"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08" i="1" l="1"/>
  <c r="AB108" i="1"/>
  <c r="AC108" i="1"/>
  <c r="AD108" i="1"/>
  <c r="AB116" i="1" a="1"/>
  <c r="AB116" i="1" s="1"/>
  <c r="AH19" i="1" s="1"/>
  <c r="AB111" i="1"/>
  <c r="AH101" i="1" a="1"/>
  <c r="AH101" i="1" s="1"/>
  <c r="AI19" i="1" s="1"/>
  <c r="AH95" i="1" a="1"/>
  <c r="AH95" i="1" s="1"/>
  <c r="AH94" i="1"/>
  <c r="AH90" i="1"/>
  <c r="AH89" i="1"/>
  <c r="AH91" i="1" s="1"/>
  <c r="AH87" i="1"/>
  <c r="AH86" i="1"/>
  <c r="AH99" i="1" s="1"/>
  <c r="AH85" i="1"/>
  <c r="AE30" i="1"/>
  <c r="AD30" i="1"/>
  <c r="AC30" i="1"/>
  <c r="AB30" i="1"/>
  <c r="AA30" i="1"/>
  <c r="AE29" i="1"/>
  <c r="AD29" i="1"/>
  <c r="AC29" i="1"/>
  <c r="AB29" i="1"/>
  <c r="AA29" i="1"/>
  <c r="AE21" i="1"/>
  <c r="AD21" i="1"/>
  <c r="AC21" i="1"/>
  <c r="AB21" i="1"/>
  <c r="AA21" i="1"/>
  <c r="AE20" i="1"/>
  <c r="AD20" i="1"/>
  <c r="AC20" i="1"/>
  <c r="AB20" i="1"/>
  <c r="AA20" i="1"/>
  <c r="AF19" i="1"/>
  <c r="AF16" i="1"/>
  <c r="AB114" i="1" s="1"/>
  <c r="AI13" i="1"/>
  <c r="AH13" i="1"/>
  <c r="AG13" i="1"/>
  <c r="AF13" i="1"/>
  <c r="AI10" i="1"/>
  <c r="AH10" i="1"/>
  <c r="AG10" i="1"/>
  <c r="AF10" i="1"/>
  <c r="AI7" i="1"/>
  <c r="AH7" i="1"/>
  <c r="AG7" i="1"/>
  <c r="AF7" i="1"/>
  <c r="AI4" i="1"/>
  <c r="AH4" i="1"/>
  <c r="AG4" i="1"/>
  <c r="AF4" i="1"/>
  <c r="AE4" i="1"/>
  <c r="AD4" i="1"/>
  <c r="AC4" i="1"/>
  <c r="AB4" i="1"/>
  <c r="AA4" i="1"/>
  <c r="H4" i="1"/>
  <c r="I4" i="1"/>
  <c r="J4" i="1"/>
  <c r="K4" i="1"/>
  <c r="L4" i="1"/>
  <c r="M4" i="1"/>
  <c r="N4" i="1"/>
  <c r="O4" i="1"/>
  <c r="P4" i="1"/>
  <c r="Q4" i="1"/>
  <c r="R4" i="1"/>
  <c r="S4" i="1"/>
  <c r="T4" i="1"/>
  <c r="U4" i="1"/>
  <c r="V4" i="1"/>
  <c r="W4" i="1"/>
  <c r="X4" i="1"/>
  <c r="Y4" i="1"/>
  <c r="Z4"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G4" i="1"/>
  <c r="F4" i="1"/>
  <c r="E4" i="1"/>
  <c r="D4" i="1"/>
  <c r="C4" i="1"/>
  <c r="AH97" i="1" l="1"/>
  <c r="AH106" i="1"/>
  <c r="AH103" i="1"/>
  <c r="AH100" i="1" s="1"/>
  <c r="AB112" i="1"/>
  <c r="AG19" i="1"/>
  <c r="AI22" i="1"/>
  <c r="AI16" i="1"/>
  <c r="AH16" i="1"/>
  <c r="AH22" i="1"/>
  <c r="AG16" i="1"/>
  <c r="V105" i="1"/>
  <c r="N105" i="1"/>
  <c r="F105" i="1"/>
  <c r="O105" i="1"/>
  <c r="U105" i="1"/>
  <c r="M105" i="1"/>
  <c r="E105" i="1"/>
  <c r="T105" i="1"/>
  <c r="L105" i="1"/>
  <c r="D105" i="1"/>
  <c r="Y105" i="1"/>
  <c r="P105" i="1"/>
  <c r="G105" i="1"/>
  <c r="S105" i="1"/>
  <c r="K105" i="1"/>
  <c r="C105" i="1"/>
  <c r="R105" i="1"/>
  <c r="J105" i="1"/>
  <c r="B105" i="1"/>
  <c r="Q105" i="1"/>
  <c r="H105" i="1"/>
  <c r="Z105" i="1"/>
  <c r="AA105" i="1" s="1"/>
  <c r="AB105" i="1" s="1"/>
  <c r="AC105" i="1" s="1"/>
  <c r="AD105" i="1" s="1"/>
  <c r="AE105" i="1" s="1"/>
  <c r="I105" i="1"/>
  <c r="X105" i="1"/>
  <c r="W105" i="1"/>
  <c r="AH88" i="1"/>
  <c r="AH92" i="1" s="1"/>
  <c r="AH102" i="1" l="1"/>
  <c r="AH105" i="1" s="1"/>
  <c r="AH108" i="1" s="1"/>
  <c r="AE107" i="1" s="1"/>
  <c r="AE108" i="1" s="1"/>
  <c r="AB110" i="1" l="1"/>
  <c r="AB113" i="1" s="1"/>
  <c r="AB115" i="1" s="1"/>
  <c r="AB118" i="1" l="1"/>
  <c r="AB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<sst xmlns="http://schemas.openxmlformats.org/spreadsheetml/2006/main" count="752" uniqueCount="167">
  <si>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</si>
  <si>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</si>
  <si>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</si>
  <si>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</si>
  <si>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</si>
  <si>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</si>
  <si>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</si>
  <si>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</si>
  <si>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</si>
  <si>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</si>
  <si>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</si>
  <si>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</si>
  <si>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</si>
  <si>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</si>
  <si>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</si>
  <si>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</si>
  <si>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</si>
  <si>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</si>
  <si>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</si>
  <si>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</si>
  <si>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</si>
  <si>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</si>
  <si>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</si>
  <si>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</si>
  <si>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</si>
  <si>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</si>
  <si>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</si>
  <si>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</si>
  <si>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</si>
  <si>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</si>
  <si>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</si>
  <si>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</si>
  <si>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</si>
  <si>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</si>
  <si>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</si>
  <si>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</si>
  <si>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</si>
  <si>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</si>
  <si>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</si>
  <si>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</si>
  <si>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</si>
  <si>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</si>
  <si>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</si>
  <si>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</si>
  <si>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</si>
  <si>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</si>
  <si>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</si>
  <si>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</si>
  <si>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</si>
  <si>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</si>
  <si>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</si>
  <si>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</si>
  <si>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</si>
  <si>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</si>
  <si>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</si>
  <si>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</si>
  <si>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</si>
  <si>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</si>
  <si>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</si>
  <si>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</si>
  <si>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</si>
  <si>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</si>
  <si>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</si>
  <si>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</si>
  <si>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</si>
  <si>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</si>
  <si>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</si>
  <si>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</si>
  <si>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</si>
  <si>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</si>
  <si>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</si>
  <si>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</si>
  <si>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</si>
  <si>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</si>
  <si>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</si>
  <si>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</si>
  <si>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</si>
  <si>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</si>
  <si>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</si>
  <si>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</si>
  <si>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</si>
  <si>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</si>
  <si>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</si>
  <si>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</si>
  <si>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</si>
  <si>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</si>
  <si>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</si>
  <si>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</si>
  <si>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</si>
  <si>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</si>
  <si>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</si>
  <si>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</si>
  <si>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</si>
  <si>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</si>
  <si>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</si>
  <si>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</si>
  <si>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</si>
  <si>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</si>
  <si>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</si>
  <si>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</si>
  <si>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</si>
  <si>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</si>
  <si>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</si>
  <si>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</si>
  <si>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</si>
  <si>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</si>
  <si>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</si>
  <si>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</si>
  <si>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</si>
  <si>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</si>
  <si>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</si>
  <si>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</si>
  <si>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</si>
  <si>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</si>
  <si>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</si>
  <si>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</si>
  <si>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</si>
  <si>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</si>
  <si>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</si>
  <si>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</si>
  <si>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</si>
  <si>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</si>
  <si>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</si>
  <si>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</si>
  <si>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</si>
  <si>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</si>
  <si>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</si>
  <si>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</si>
  <si>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</si>
  <si>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</si>
  <si>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 xml:space="preserve"> 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</si>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</sst>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i/>
      <sz val="12"/>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67"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6" xfId="0" applyNumberFormat="1" applyFont="1" applyBorder="1" applyAlignment="1">
      <alignment horizontal="center"/>
    </xf>
    <xf numFmtId="165" fontId="10" fillId="0" borderId="0" xfId="0" applyNumberFormat="1" applyFont="1"/>
    <xf numFmtId="0" fontId="15" fillId="0" borderId="0" xfId="0" applyFont="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6" fontId="10"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164" fontId="1" fillId="5"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164" fontId="1" fillId="4" borderId="12" xfId="0" applyNumberFormat="1" applyFont="1" applyFill="1" applyBorder="1" applyAlignment="1">
      <alignment wrapText="1"/>
    </xf>
    <xf numFmtId="164" fontId="1" fillId="4" borderId="13" xfId="0" applyNumberFormat="1" applyFont="1" applyFill="1" applyBorder="1"/>
    <xf numFmtId="164" fontId="1" fillId="4" borderId="13" xfId="0" applyNumberFormat="1" applyFont="1" applyFill="1" applyBorder="1" applyAlignment="1">
      <alignment wrapText="1"/>
    </xf>
    <xf numFmtId="164" fontId="1" fillId="6" borderId="12" xfId="0" applyNumberFormat="1" applyFont="1" applyFill="1" applyBorder="1" applyAlignment="1">
      <alignment wrapText="1"/>
    </xf>
    <xf numFmtId="169" fontId="12" fillId="6" borderId="13" xfId="0" applyNumberFormat="1" applyFont="1" applyFill="1" applyBorder="1"/>
    <xf numFmtId="169" fontId="1" fillId="4" borderId="13" xfId="0" applyNumberFormat="1" applyFont="1" applyFill="1" applyBorder="1"/>
    <xf numFmtId="164" fontId="1" fillId="6" borderId="9"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 fillId="0" borderId="0" xfId="0" applyFont="1" applyAlignment="1">
      <alignment indent="1"/>
    </xf>
    <xf numFmtId="0" fontId="16" fillId="6" borderId="0" xfId="0" applyFont="1" applyFill="1" applyAlignment="1">
      <alignment horizontal="center"/>
    </xf>
    <xf numFmtId="0" fontId="17" fillId="6" borderId="0" xfId="0" applyFont="1" applyFill="1" applyAlignment="1">
      <alignment horizontal="center"/>
    </xf>
    <xf numFmtId="0" fontId="12" fillId="7" borderId="0" xfId="0" applyFont="1" applyFill="1" applyAlignment="1">
      <alignment horizontal="center" vertical="center" wrapText="1"/>
    </xf>
    <xf numFmtId="0" fontId="12" fillId="4" borderId="0" xfId="0" applyFont="1" applyFill="1" applyAlignment="1">
      <alignment horizontal="center" vertical="center" wrapText="1"/>
    </xf>
    <xf numFmtId="0" fontId="1" fillId="6" borderId="10" xfId="0" applyFont="1" applyFill="1" applyBorder="1" applyAlignment="1">
      <alignment horizontal="center"/>
    </xf>
    <xf numFmtId="0" fontId="1" fillId="6" borderId="11"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F5</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85430463576159E-2"/>
          <c:y val="0.13650410451853537"/>
          <c:w val="0.85121854304635747"/>
          <c:h val="0.675554757039845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4800000</c:v>
                </c:pt>
                <c:pt idx="1">
                  <c:v>27800000</c:v>
                </c:pt>
                <c:pt idx="2">
                  <c:v>108645000</c:v>
                </c:pt>
                <c:pt idx="3">
                  <c:v>107367000</c:v>
                </c:pt>
                <c:pt idx="4">
                  <c:v>108266000</c:v>
                </c:pt>
                <c:pt idx="5">
                  <c:v>115895000</c:v>
                </c:pt>
                <c:pt idx="6">
                  <c:v>171190000</c:v>
                </c:pt>
                <c:pt idx="7">
                  <c:v>281410000</c:v>
                </c:pt>
                <c:pt idx="8">
                  <c:v>394049000</c:v>
                </c:pt>
                <c:pt idx="9">
                  <c:v>525667000</c:v>
                </c:pt>
                <c:pt idx="10">
                  <c:v>650173000</c:v>
                </c:pt>
                <c:pt idx="11">
                  <c:v>653079000</c:v>
                </c:pt>
                <c:pt idx="12">
                  <c:v>881972000</c:v>
                </c:pt>
                <c:pt idx="13">
                  <c:v>1151834000</c:v>
                </c:pt>
                <c:pt idx="14">
                  <c:v>1377247000</c:v>
                </c:pt>
                <c:pt idx="15">
                  <c:v>1481314000</c:v>
                </c:pt>
                <c:pt idx="16">
                  <c:v>1732046000</c:v>
                </c:pt>
                <c:pt idx="17">
                  <c:v>1919823000</c:v>
                </c:pt>
                <c:pt idx="18">
                  <c:v>1995034000</c:v>
                </c:pt>
                <c:pt idx="19">
                  <c:v>2090041000</c:v>
                </c:pt>
                <c:pt idx="20">
                  <c:v>2161407000</c:v>
                </c:pt>
                <c:pt idx="21">
                  <c:v>2242447000</c:v>
                </c:pt>
                <c:pt idx="22">
                  <c:v>2350822000</c:v>
                </c:pt>
                <c:pt idx="23">
                  <c:v>2603416000</c:v>
                </c:pt>
                <c:pt idx="24">
                  <c:v>2695845000</c:v>
                </c:pt>
              </c:numCache>
            </c:numRef>
          </c:val>
          <c:extLst>
            <c:ext xmlns:c16="http://schemas.microsoft.com/office/drawing/2014/chart" uri="{C3380CC4-5D6E-409C-BE32-E72D297353CC}">
              <c16:uniqueId val="{00000000-7B34-BC43-AF97-890D1057894B}"/>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1'!$B$28:$Z$28</c:f>
              <c:numCache>
                <c:formatCode>#,###,,;\(#,###,,\);\ \-\ \-</c:formatCode>
                <c:ptCount val="25"/>
                <c:pt idx="0">
                  <c:v>-3700000</c:v>
                </c:pt>
                <c:pt idx="1">
                  <c:v>-4300000</c:v>
                </c:pt>
                <c:pt idx="2">
                  <c:v>13650000</c:v>
                </c:pt>
                <c:pt idx="3">
                  <c:v>-30790000</c:v>
                </c:pt>
                <c:pt idx="4">
                  <c:v>-8610000</c:v>
                </c:pt>
                <c:pt idx="5">
                  <c:v>4087000</c:v>
                </c:pt>
                <c:pt idx="6">
                  <c:v>32953000</c:v>
                </c:pt>
                <c:pt idx="7">
                  <c:v>51733000</c:v>
                </c:pt>
                <c:pt idx="8">
                  <c:v>66005000</c:v>
                </c:pt>
                <c:pt idx="9">
                  <c:v>77000000</c:v>
                </c:pt>
                <c:pt idx="10">
                  <c:v>74331000</c:v>
                </c:pt>
                <c:pt idx="11">
                  <c:v>91535000</c:v>
                </c:pt>
                <c:pt idx="12">
                  <c:v>151153000</c:v>
                </c:pt>
                <c:pt idx="13">
                  <c:v>241397000</c:v>
                </c:pt>
                <c:pt idx="14">
                  <c:v>275186000</c:v>
                </c:pt>
                <c:pt idx="15">
                  <c:v>277314000</c:v>
                </c:pt>
                <c:pt idx="16">
                  <c:v>311183000</c:v>
                </c:pt>
                <c:pt idx="17">
                  <c:v>365014000</c:v>
                </c:pt>
                <c:pt idx="18">
                  <c:v>365855000</c:v>
                </c:pt>
                <c:pt idx="19">
                  <c:v>420761000</c:v>
                </c:pt>
                <c:pt idx="20">
                  <c:v>453689000</c:v>
                </c:pt>
                <c:pt idx="21">
                  <c:v>427734000</c:v>
                </c:pt>
                <c:pt idx="22">
                  <c:v>307441000</c:v>
                </c:pt>
                <c:pt idx="23">
                  <c:v>331241000</c:v>
                </c:pt>
                <c:pt idx="24">
                  <c:v>322160000</c:v>
                </c:pt>
              </c:numCache>
            </c:numRef>
          </c:val>
          <c:extLst>
            <c:ext xmlns:c16="http://schemas.microsoft.com/office/drawing/2014/chart" uri="{C3380CC4-5D6E-409C-BE32-E72D297353CC}">
              <c16:uniqueId val="{00000001-7B34-BC43-AF97-890D1057894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-4100000</c:v>
                </c:pt>
                <c:pt idx="1">
                  <c:v>-4600000</c:v>
                </c:pt>
                <c:pt idx="2">
                  <c:v>-3508000</c:v>
                </c:pt>
                <c:pt idx="3">
                  <c:v>-20811000</c:v>
                </c:pt>
                <c:pt idx="4">
                  <c:v>6306000</c:v>
                </c:pt>
                <c:pt idx="5">
                  <c:v>12026000</c:v>
                </c:pt>
                <c:pt idx="6">
                  <c:v>34815000</c:v>
                </c:pt>
                <c:pt idx="7">
                  <c:v>75694000</c:v>
                </c:pt>
                <c:pt idx="8">
                  <c:v>103978000</c:v>
                </c:pt>
                <c:pt idx="9">
                  <c:v>153196000</c:v>
                </c:pt>
                <c:pt idx="10">
                  <c:v>165769000</c:v>
                </c:pt>
                <c:pt idx="11">
                  <c:v>189606000</c:v>
                </c:pt>
                <c:pt idx="12">
                  <c:v>300987000</c:v>
                </c:pt>
                <c:pt idx="13">
                  <c:v>380778000</c:v>
                </c:pt>
                <c:pt idx="14">
                  <c:v>465320000</c:v>
                </c:pt>
                <c:pt idx="15">
                  <c:v>473110000</c:v>
                </c:pt>
                <c:pt idx="16">
                  <c:v>526274000</c:v>
                </c:pt>
                <c:pt idx="17">
                  <c:v>617455000</c:v>
                </c:pt>
                <c:pt idx="18">
                  <c:v>643297000</c:v>
                </c:pt>
                <c:pt idx="19">
                  <c:v>697600000</c:v>
                </c:pt>
                <c:pt idx="20">
                  <c:v>707603000</c:v>
                </c:pt>
                <c:pt idx="21">
                  <c:v>644299000</c:v>
                </c:pt>
                <c:pt idx="22">
                  <c:v>600958000</c:v>
                </c:pt>
                <c:pt idx="23">
                  <c:v>614545000</c:v>
                </c:pt>
                <c:pt idx="24">
                  <c:v>409007000</c:v>
                </c:pt>
              </c:numCache>
            </c:numRef>
          </c:val>
          <c:extLst>
            <c:ext xmlns:c16="http://schemas.microsoft.com/office/drawing/2014/chart" uri="{C3380CC4-5D6E-409C-BE32-E72D297353CC}">
              <c16:uniqueId val="{00000002-7B34-BC43-AF97-890D1057894B}"/>
            </c:ext>
          </c:extLst>
        </c:ser>
        <c:dLbls>
          <c:showLegendKey val="0"/>
          <c:showVal val="0"/>
          <c:showCatName val="0"/>
          <c:showSerName val="0"/>
          <c:showPercent val="0"/>
          <c:showBubbleSize val="0"/>
        </c:dLbls>
        <c:gapWidth val="100"/>
        <c:overlap val="-24"/>
        <c:axId val="1956583679"/>
        <c:axId val="1888108271"/>
      </c:barChart>
      <c:catAx>
        <c:axId val="195658367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8108271"/>
        <c:crosses val="autoZero"/>
        <c:auto val="1"/>
        <c:lblAlgn val="ctr"/>
        <c:lblOffset val="100"/>
        <c:noMultiLvlLbl val="0"/>
      </c:catAx>
      <c:valAx>
        <c:axId val="18881082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56583679"/>
        <c:crosses val="autoZero"/>
        <c:crossBetween val="between"/>
      </c:valAx>
      <c:spPr>
        <a:noFill/>
        <a:ln>
          <a:noFill/>
        </a:ln>
        <a:effectLst/>
      </c:spPr>
    </c:plotArea>
    <c:legend>
      <c:legendPos val="b"/>
      <c:layout>
        <c:manualLayout>
          <c:xMode val="edge"/>
          <c:yMode val="edge"/>
          <c:x val="0.34549908744850599"/>
          <c:y val="0.89893109611326127"/>
          <c:w val="0.31429983834802105"/>
          <c:h val="5.67629108252492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15875</xdr:colOff>
      <xdr:row>108</xdr:row>
      <xdr:rowOff>17462</xdr:rowOff>
    </xdr:from>
    <xdr:to>
      <xdr:col>33</xdr:col>
      <xdr:colOff>1587500</xdr:colOff>
      <xdr:row>128</xdr:row>
      <xdr:rowOff>15874</xdr:rowOff>
    </xdr:to>
    <xdr:graphicFrame macro="">
      <xdr:nvGraphicFramePr>
        <xdr:cNvPr id="2" name="Chart 1">
          <a:extLst>
            <a:ext uri="{FF2B5EF4-FFF2-40B4-BE49-F238E27FC236}">
              <a16:creationId xmlns:a16="http://schemas.microsoft.com/office/drawing/2014/main" id="{F006FD55-C752-A3C5-B350-E88E239C4E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4.0410000000000001E-2</v>
          </cell>
        </row>
      </sheetData>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https://www.bing.com/financeapi/forcetrigger?t=a1stjc&amp;q=XNAS%3aFFIV&amp;form=skydnc</v>
    <v>Learn more on Bing</v>
  </rv>
  <rv s="1">
    <v>0</v>
    <v>F5, INC. (XNAS:FFIV)</v>
    <v>2</v>
    <v>3</v>
    <v>Finance</v>
    <v>4</v>
    <v>en-US</v>
    <v>a1stjc</v>
    <v>268435456</v>
    <v>1</v>
    <v>Powered by Refinitiv</v>
    <v>174.37870000000001</v>
    <v>127.05</v>
    <v>1.0673999999999999</v>
    <v>0.25</v>
    <v>1.7460000000000002E-3</v>
    <v>0</v>
    <v>0</v>
    <v>USD</v>
    <v>F5, Inc. is a multi-cloud application services and security company. The Company is a provider of multi-cloud application security and delivery solutions which enable its customers to develop, deploy, operate, secure, and govern applications in any architecture, from on-premises to the public cloud. Its enterprise-grade application services are available as cloud-based, software-as-a-service, and software-only solutions optimized for multi-cloud environments, with modules that can run independently, or as part of an integrated solution on its appliances. The Company's products and solutions include F5 BIG-IP Software, F5 BIG-IP Systems, F5 BIG-IQ Centralized Management, F5 NGINX Software Solutions, F5 Distributed Cloud WAAP, and F5 Distributed Cloud Bot Defense, among others. The Company markets and sells its products primarily through multiple indirect sales channels in the Americas; Europe, the Middle East, and Africa (EMEA); and the Asia-Pacific region (APAC).</v>
    <v>7089</v>
    <v>Nasdaq Stock Market</v>
    <v>XNAS</v>
    <v>XNAS</v>
    <v>801 5Th Avenue, SEATTLE, WA, 98104 US</v>
    <v>144.33500000000001</v>
    <v>Software &amp; IT Services</v>
    <v>Stock</v>
    <v>45114.861558599216</v>
    <v>0</v>
    <v>142.16</v>
    <v>8672322000</v>
    <v>F5, INC.</v>
    <v>F5, INC.</v>
    <v>142.85</v>
    <v>26.541</v>
    <v>143.16999999999999</v>
    <v>143.41999999999999</v>
    <v>143.41999999999999</v>
    <v>60468010</v>
    <v>FFIV</v>
    <v>F5, INC. (XNAS:FFIV)</v>
    <v>637755</v>
    <v>568499</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8695/000089102003002548/0000891020-03-002548-index.html" TargetMode="External"/><Relationship Id="rId18" Type="http://schemas.openxmlformats.org/officeDocument/2006/relationships/hyperlink" Target="https://www.sec.gov/Archives/edgar/data/1048695/000089102006000396/v25573e10vk.htm" TargetMode="External"/><Relationship Id="rId26" Type="http://schemas.openxmlformats.org/officeDocument/2006/relationships/hyperlink" Target="https://www.sec.gov/Archives/edgar/data/1048695/000095012310108100/0000950123-10-108100-index.html" TargetMode="External"/><Relationship Id="rId39" Type="http://schemas.openxmlformats.org/officeDocument/2006/relationships/hyperlink" Target="https://www.sec.gov/Archives/edgar/data/1048695/000104869516000049/0001048695-16-000049-index.html" TargetMode="External"/><Relationship Id="rId21" Type="http://schemas.openxmlformats.org/officeDocument/2006/relationships/hyperlink" Target="https://www.sec.gov/Archives/edgar/data/1048695/000095013407024269/0000950134-07-024269-index.html" TargetMode="External"/><Relationship Id="rId34" Type="http://schemas.openxmlformats.org/officeDocument/2006/relationships/hyperlink" Target="https://www.sec.gov/Archives/edgar/data/1048695/000144530514005262/0001445305-14-005262-index.html" TargetMode="External"/><Relationship Id="rId42" Type="http://schemas.openxmlformats.org/officeDocument/2006/relationships/hyperlink" Target="https://www.sec.gov/Archives/edgar/data/1048695/000104869518000031/0001048695-18-000031-index.html" TargetMode="External"/><Relationship Id="rId47" Type="http://schemas.openxmlformats.org/officeDocument/2006/relationships/hyperlink" Target="https://www.sec.gov/Archives/edgar/data/1048695/000104869520000041/0001048695-20-000041-index.htm" TargetMode="External"/><Relationship Id="rId50" Type="http://schemas.openxmlformats.org/officeDocument/2006/relationships/hyperlink" Target="https://www.sec.gov/Archives/edgar/data/1048695/000104869522000033/0001048695-22-000033-index.htm" TargetMode="External"/><Relationship Id="rId7" Type="http://schemas.openxmlformats.org/officeDocument/2006/relationships/hyperlink" Target="https://www.sec.gov/Archives/edgar/data/1048695/000089102000002144/0000891020-00-002144-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8695/000095012405006787/v15287e10vk.htm" TargetMode="External"/><Relationship Id="rId29" Type="http://schemas.openxmlformats.org/officeDocument/2006/relationships/hyperlink" Target="https://www.sec.gov/Archives/edgar/data/1048695/000119312511318885/0001193125-11-318885-index.html" TargetMode="External"/><Relationship Id="rId11" Type="http://schemas.openxmlformats.org/officeDocument/2006/relationships/hyperlink" Target="https://www.sec.gov/Archives/edgar/data/1048695/000089102002002051/0000891020-02-002051-index.html" TargetMode="External"/><Relationship Id="rId24" Type="http://schemas.openxmlformats.org/officeDocument/2006/relationships/hyperlink" Target="https://www.sec.gov/Archives/edgar/data/1048695/000095012309064701/0000950123-09-064701-index.html" TargetMode="External"/><Relationship Id="rId32" Type="http://schemas.openxmlformats.org/officeDocument/2006/relationships/hyperlink" Target="https://www.sec.gov/Archives/edgar/data/1048695/000144530513003079/0001445305-13-003079-index.html" TargetMode="External"/><Relationship Id="rId37" Type="http://schemas.openxmlformats.org/officeDocument/2006/relationships/hyperlink" Target="https://www.sec.gov/Archives/edgar/data/1048695/000104869515000020/0001048695-15-000020-index.html" TargetMode="External"/><Relationship Id="rId40" Type="http://schemas.openxmlformats.org/officeDocument/2006/relationships/hyperlink" Target="https://www.sec.gov/Archives/edgar/data/1048695/000104869517000028/0001048695-17-000028-index.html" TargetMode="External"/><Relationship Id="rId45" Type="http://schemas.openxmlformats.org/officeDocument/2006/relationships/hyperlink" Target="https://www.sec.gov/Archives/edgar/data/1048695/000104869519000034/0001048695-19-000034-index.html" TargetMode="External"/><Relationship Id="rId53" Type="http://schemas.openxmlformats.org/officeDocument/2006/relationships/hyperlink" Target="https://finbox.com/NASDAQGS:FFIV/explorer/fcf_unlev_proj" TargetMode="External"/><Relationship Id="rId5" Type="http://schemas.openxmlformats.org/officeDocument/2006/relationships/hyperlink" Target="https://www.sec.gov/Archives/edgar/data/1048695/000089102099002156/0000891020-99-002156-index.html" TargetMode="External"/><Relationship Id="rId10" Type="http://schemas.openxmlformats.org/officeDocument/2006/relationships/hyperlink" Target="https://www.sec.gov/Archives/edgar/data/1048695/000089102002002051/0000891020-02-002051-index.html" TargetMode="External"/><Relationship Id="rId19" Type="http://schemas.openxmlformats.org/officeDocument/2006/relationships/hyperlink" Target="https://www.sec.gov/Archives/edgar/data/1048695/000089102006000396/v25573e10vk.htm" TargetMode="External"/><Relationship Id="rId31" Type="http://schemas.openxmlformats.org/officeDocument/2006/relationships/hyperlink" Target="https://www.sec.gov/Archives/edgar/data/1048695/000119312512478451/0001193125-12-478451-index.html" TargetMode="External"/><Relationship Id="rId44" Type="http://schemas.openxmlformats.org/officeDocument/2006/relationships/hyperlink" Target="https://www.sec.gov/Archives/edgar/data/1048695/000104869519000034/0001048695-19-000034-index.html" TargetMode="External"/><Relationship Id="rId52" Type="http://schemas.openxmlformats.org/officeDocument/2006/relationships/hyperlink" Target="https://finbox.com/NASDAQGS:FFIV/explorer/revenue_proj" TargetMode="External"/><Relationship Id="rId4" Type="http://schemas.openxmlformats.org/officeDocument/2006/relationships/hyperlink" Target="https://www.sec.gov/Archives/edgar/data/1048695/000089102099002156/0000891020-99-002156-index.html" TargetMode="External"/><Relationship Id="rId9" Type="http://schemas.openxmlformats.org/officeDocument/2006/relationships/hyperlink" Target="https://www.sec.gov/Archives/edgar/data/1048695/000089102001500463/0000891020-01-500463-index.html" TargetMode="External"/><Relationship Id="rId14" Type="http://schemas.openxmlformats.org/officeDocument/2006/relationships/hyperlink" Target="https://www.sec.gov/Archives/edgar/data/1048695/000095012404006080/0000950124-04-006080-index.html" TargetMode="External"/><Relationship Id="rId22" Type="http://schemas.openxmlformats.org/officeDocument/2006/relationships/hyperlink" Target="https://www.sec.gov/Archives/edgar/data/1048695/000095013408021073/0000950134-08-021073-index.html" TargetMode="External"/><Relationship Id="rId27" Type="http://schemas.openxmlformats.org/officeDocument/2006/relationships/hyperlink" Target="https://www.sec.gov/Archives/edgar/data/1048695/000095012310108100/0000950123-10-108100-index.html" TargetMode="External"/><Relationship Id="rId30" Type="http://schemas.openxmlformats.org/officeDocument/2006/relationships/hyperlink" Target="https://www.sec.gov/Archives/edgar/data/1048695/000119312512478451/0001193125-12-478451-index.html" TargetMode="External"/><Relationship Id="rId35" Type="http://schemas.openxmlformats.org/officeDocument/2006/relationships/hyperlink" Target="https://www.sec.gov/Archives/edgar/data/1048695/000144530514005262/0001445305-14-005262-index.html" TargetMode="External"/><Relationship Id="rId43" Type="http://schemas.openxmlformats.org/officeDocument/2006/relationships/hyperlink" Target="https://www.sec.gov/Archives/edgar/data/1048695/000104869518000031/0001048695-18-000031-index.html" TargetMode="External"/><Relationship Id="rId48" Type="http://schemas.openxmlformats.org/officeDocument/2006/relationships/hyperlink" Target="https://www.sec.gov/Archives/edgar/data/1048695/000104869521000044/0001048695-21-000044-index.htm" TargetMode="External"/><Relationship Id="rId8" Type="http://schemas.openxmlformats.org/officeDocument/2006/relationships/hyperlink" Target="https://www.sec.gov/Archives/edgar/data/1048695/000089102001500463/0000891020-01-500463-index.html" TargetMode="External"/><Relationship Id="rId51" Type="http://schemas.openxmlformats.org/officeDocument/2006/relationships/hyperlink" Target="https://www.sec.gov/Archives/edgar/data/1048695/000104869522000033/0001048695-22-000033-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8695/000089102003002548/0000891020-03-002548-index.html" TargetMode="External"/><Relationship Id="rId17" Type="http://schemas.openxmlformats.org/officeDocument/2006/relationships/hyperlink" Target="https://www.sec.gov/Archives/edgar/data/1048695/000095012405006787/v15287e10vk.htm" TargetMode="External"/><Relationship Id="rId25" Type="http://schemas.openxmlformats.org/officeDocument/2006/relationships/hyperlink" Target="https://www.sec.gov/Archives/edgar/data/1048695/000095012309064701/0000950123-09-064701-index.html" TargetMode="External"/><Relationship Id="rId33" Type="http://schemas.openxmlformats.org/officeDocument/2006/relationships/hyperlink" Target="https://www.sec.gov/Archives/edgar/data/1048695/000144530513003079/0001445305-13-003079-index.html" TargetMode="External"/><Relationship Id="rId38" Type="http://schemas.openxmlformats.org/officeDocument/2006/relationships/hyperlink" Target="https://www.sec.gov/Archives/edgar/data/1048695/000104869516000049/0001048695-16-000049-index.html" TargetMode="External"/><Relationship Id="rId46" Type="http://schemas.openxmlformats.org/officeDocument/2006/relationships/hyperlink" Target="https://www.sec.gov/Archives/edgar/data/1048695/000104869520000041/0001048695-20-000041-index.htm" TargetMode="External"/><Relationship Id="rId20" Type="http://schemas.openxmlformats.org/officeDocument/2006/relationships/hyperlink" Target="https://www.sec.gov/Archives/edgar/data/1048695/000095013407024269/0000950134-07-024269-index.html" TargetMode="External"/><Relationship Id="rId41" Type="http://schemas.openxmlformats.org/officeDocument/2006/relationships/hyperlink" Target="https://www.sec.gov/Archives/edgar/data/1048695/000104869517000028/0001048695-17-000028-index.html" TargetMode="External"/><Relationship Id="rId54" Type="http://schemas.openxmlformats.org/officeDocument/2006/relationships/drawing" Target="../drawings/drawing1.xml"/><Relationship Id="rId1" Type="http://schemas.openxmlformats.org/officeDocument/2006/relationships/hyperlink" Target="https://roic.ai/company/FFIV" TargetMode="External"/><Relationship Id="rId6" Type="http://schemas.openxmlformats.org/officeDocument/2006/relationships/hyperlink" Target="https://www.sec.gov/Archives/edgar/data/1048695/000089102000002144/0000891020-00-002144-index.html" TargetMode="External"/><Relationship Id="rId15" Type="http://schemas.openxmlformats.org/officeDocument/2006/relationships/hyperlink" Target="https://www.sec.gov/Archives/edgar/data/1048695/000095012404006080/0000950124-04-006080-index.html" TargetMode="External"/><Relationship Id="rId23" Type="http://schemas.openxmlformats.org/officeDocument/2006/relationships/hyperlink" Target="https://www.sec.gov/Archives/edgar/data/1048695/000095013408021073/0000950134-08-021073-index.html" TargetMode="External"/><Relationship Id="rId28" Type="http://schemas.openxmlformats.org/officeDocument/2006/relationships/hyperlink" Target="https://www.sec.gov/Archives/edgar/data/1048695/000119312511318885/0001193125-11-318885-index.html" TargetMode="External"/><Relationship Id="rId36" Type="http://schemas.openxmlformats.org/officeDocument/2006/relationships/hyperlink" Target="https://www.sec.gov/Archives/edgar/data/1048695/000104869515000020/0001048695-15-000020-index.html" TargetMode="External"/><Relationship Id="rId49" Type="http://schemas.openxmlformats.org/officeDocument/2006/relationships/hyperlink" Target="https://www.sec.gov/Archives/edgar/data/1048695/000104869521000044/0001048695-21-00004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8"/>
  <sheetViews>
    <sheetView tabSelected="1" zoomScale="80" zoomScaleNormal="80" workbookViewId="0">
      <pane xSplit="1" ySplit="1" topLeftCell="Q96" activePane="bottomRight" state="frozen"/>
      <selection pane="topRight"/>
      <selection pane="bottomLeft"/>
      <selection pane="bottomRight" activeCell="AC100" sqref="AC100"/>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32">
        <v>2023</v>
      </c>
      <c r="AB1" s="32">
        <v>2024</v>
      </c>
      <c r="AC1" s="32">
        <v>2025</v>
      </c>
      <c r="AD1" s="32">
        <v>2026</v>
      </c>
      <c r="AE1" s="32">
        <v>2027</v>
      </c>
    </row>
    <row r="2" spans="1:3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5" ht="40" x14ac:dyDescent="0.25">
      <c r="A3" s="5" t="s">
        <v>1</v>
      </c>
      <c r="B3" s="1">
        <v>4800000</v>
      </c>
      <c r="C3" s="1">
        <v>27800000</v>
      </c>
      <c r="D3" s="1">
        <v>108645000</v>
      </c>
      <c r="E3" s="1">
        <v>107367000</v>
      </c>
      <c r="F3" s="1">
        <v>108266000</v>
      </c>
      <c r="G3" s="1">
        <v>115895000</v>
      </c>
      <c r="H3" s="1">
        <v>171190000</v>
      </c>
      <c r="I3" s="1">
        <v>281410000</v>
      </c>
      <c r="J3" s="1">
        <v>394049000</v>
      </c>
      <c r="K3" s="1">
        <v>525667000</v>
      </c>
      <c r="L3" s="1">
        <v>650173000</v>
      </c>
      <c r="M3" s="1">
        <v>653079000</v>
      </c>
      <c r="N3" s="1">
        <v>881972000</v>
      </c>
      <c r="O3" s="1">
        <v>1151834000</v>
      </c>
      <c r="P3" s="1">
        <v>1377247000</v>
      </c>
      <c r="Q3" s="1">
        <v>1481314000</v>
      </c>
      <c r="R3" s="1">
        <v>1732046000</v>
      </c>
      <c r="S3" s="1">
        <v>1919823000</v>
      </c>
      <c r="T3" s="1">
        <v>1995034000</v>
      </c>
      <c r="U3" s="1">
        <v>2090041000</v>
      </c>
      <c r="V3" s="1">
        <v>2161407000</v>
      </c>
      <c r="W3" s="1">
        <v>2242447000</v>
      </c>
      <c r="X3" s="1">
        <v>2350822000</v>
      </c>
      <c r="Y3" s="1">
        <v>2603416000</v>
      </c>
      <c r="Z3" s="1">
        <v>2695845000</v>
      </c>
      <c r="AA3" s="33">
        <v>2812000000</v>
      </c>
      <c r="AB3" s="33">
        <v>2868000000</v>
      </c>
      <c r="AC3" s="33">
        <v>2990000000</v>
      </c>
      <c r="AD3" s="33">
        <v>3198000000</v>
      </c>
      <c r="AE3" s="33">
        <v>3353000000</v>
      </c>
      <c r="AF3" s="18" t="s">
        <v>112</v>
      </c>
      <c r="AG3" s="19" t="s">
        <v>113</v>
      </c>
      <c r="AH3" s="19" t="s">
        <v>114</v>
      </c>
      <c r="AI3" s="19" t="s">
        <v>115</v>
      </c>
    </row>
    <row r="4" spans="1:35" ht="19" x14ac:dyDescent="0.25">
      <c r="A4" s="14" t="s">
        <v>93</v>
      </c>
      <c r="B4" s="1"/>
      <c r="C4" s="15">
        <f>(C3/B3)-1</f>
        <v>4.791666666666667</v>
      </c>
      <c r="D4" s="15">
        <f>(D3/C3)-1</f>
        <v>2.9080935251798561</v>
      </c>
      <c r="E4" s="15">
        <f>(E3/D3)-1</f>
        <v>-1.1763081596023794E-2</v>
      </c>
      <c r="F4" s="15">
        <f t="shared" ref="F4:G4" si="0">(F3/E3)-1</f>
        <v>8.3731500367896228E-3</v>
      </c>
      <c r="G4" s="15">
        <f t="shared" si="0"/>
        <v>7.046533537768096E-2</v>
      </c>
      <c r="H4" s="15">
        <f t="shared" ref="H4" si="1">(H3/G3)-1</f>
        <v>0.47711290392165329</v>
      </c>
      <c r="I4" s="15">
        <f t="shared" ref="I4" si="2">(I3/H3)-1</f>
        <v>0.64384601904316852</v>
      </c>
      <c r="J4" s="15">
        <f t="shared" ref="J4" si="3">(J3/I3)-1</f>
        <v>0.4002665150492164</v>
      </c>
      <c r="K4" s="15">
        <f t="shared" ref="K4" si="4">(K3/J3)-1</f>
        <v>0.33401429771424374</v>
      </c>
      <c r="L4" s="15">
        <f t="shared" ref="L4" si="5">(L3/K3)-1</f>
        <v>0.23685336914814892</v>
      </c>
      <c r="M4" s="15">
        <f t="shared" ref="M4" si="6">(M3/L3)-1</f>
        <v>4.4695796349587535E-3</v>
      </c>
      <c r="N4" s="15">
        <f t="shared" ref="N4" si="7">(N3/M3)-1</f>
        <v>0.35048286654447613</v>
      </c>
      <c r="O4" s="15">
        <f t="shared" ref="O4" si="8">(O3/N3)-1</f>
        <v>0.30597569990884055</v>
      </c>
      <c r="P4" s="15">
        <f t="shared" ref="P4" si="9">(P3/O3)-1</f>
        <v>0.19569920665651463</v>
      </c>
      <c r="Q4" s="15">
        <f t="shared" ref="Q4" si="10">(Q3/P3)-1</f>
        <v>7.556160950069235E-2</v>
      </c>
      <c r="R4" s="15">
        <f t="shared" ref="R4" si="11">(R3/Q3)-1</f>
        <v>0.16926323520874043</v>
      </c>
      <c r="S4" s="15">
        <f t="shared" ref="S4" si="12">(S3/R3)-1</f>
        <v>0.10841340241540931</v>
      </c>
      <c r="T4" s="15">
        <f t="shared" ref="T4" si="13">(T3/S3)-1</f>
        <v>3.9176007371512833E-2</v>
      </c>
      <c r="U4" s="15">
        <f t="shared" ref="U4" si="14">(U3/T3)-1</f>
        <v>4.7621744792319287E-2</v>
      </c>
      <c r="V4" s="15">
        <f t="shared" ref="V4" si="15">(V3/U3)-1</f>
        <v>3.41457416385611E-2</v>
      </c>
      <c r="W4" s="15">
        <f t="shared" ref="W4" si="16">(W3/V3)-1</f>
        <v>3.749409528145331E-2</v>
      </c>
      <c r="X4" s="15">
        <f t="shared" ref="X4" si="17">(X3/W3)-1</f>
        <v>4.8328901418851711E-2</v>
      </c>
      <c r="Y4" s="15">
        <f t="shared" ref="Y4" si="18">(Y3/X3)-1</f>
        <v>0.10744922414372504</v>
      </c>
      <c r="Z4" s="15">
        <f t="shared" ref="Z4:AE4" si="19">(Z3/Y3)-1</f>
        <v>3.550296994410429E-2</v>
      </c>
      <c r="AA4" s="16">
        <f t="shared" si="19"/>
        <v>4.3086675977290989E-2</v>
      </c>
      <c r="AB4" s="16">
        <f t="shared" si="19"/>
        <v>1.9914651493598834E-2</v>
      </c>
      <c r="AC4" s="16">
        <f t="shared" si="19"/>
        <v>4.2538354253835342E-2</v>
      </c>
      <c r="AD4" s="16">
        <f t="shared" si="19"/>
        <v>6.956521739130439E-2</v>
      </c>
      <c r="AE4" s="16">
        <f t="shared" si="19"/>
        <v>4.8467792370231466E-2</v>
      </c>
      <c r="AF4" s="17">
        <f>(Z4+Y4+X4)/3</f>
        <v>6.3760365168893676E-2</v>
      </c>
      <c r="AG4" s="17">
        <f>(Z20+Y20+X20)/3</f>
        <v>-5.8231234983259918E-2</v>
      </c>
      <c r="AH4" s="17">
        <f>(Z29+Y29+X29)/3</f>
        <v>-7.7078351188084995E-2</v>
      </c>
      <c r="AI4" s="17">
        <f>(Z106+Y106+X106)/3</f>
        <v>-0.12637170978601364</v>
      </c>
    </row>
    <row r="5" spans="1:35" ht="19" x14ac:dyDescent="0.25">
      <c r="A5" s="5" t="s">
        <v>2</v>
      </c>
      <c r="B5" s="1">
        <v>1100000</v>
      </c>
      <c r="C5" s="1">
        <v>6600000</v>
      </c>
      <c r="D5" s="1">
        <v>30236000</v>
      </c>
      <c r="E5" s="1">
        <v>45505000</v>
      </c>
      <c r="F5" s="1">
        <v>30479000</v>
      </c>
      <c r="G5" s="1">
        <v>26905000</v>
      </c>
      <c r="H5" s="1">
        <v>39379000</v>
      </c>
      <c r="I5" s="1">
        <v>65157000</v>
      </c>
      <c r="J5" s="1">
        <v>88153000</v>
      </c>
      <c r="K5" s="1">
        <v>118324000</v>
      </c>
      <c r="L5" s="1">
        <v>149018000</v>
      </c>
      <c r="M5" s="1">
        <v>142726000</v>
      </c>
      <c r="N5" s="1">
        <v>171952000</v>
      </c>
      <c r="O5" s="1">
        <v>208004000</v>
      </c>
      <c r="P5" s="1">
        <v>236168000</v>
      </c>
      <c r="Q5" s="1">
        <v>253047000</v>
      </c>
      <c r="R5" s="1">
        <v>309959000</v>
      </c>
      <c r="S5" s="1">
        <v>332261000</v>
      </c>
      <c r="T5" s="1">
        <v>337205000</v>
      </c>
      <c r="U5" s="1">
        <v>353485000</v>
      </c>
      <c r="V5" s="1">
        <v>361481000</v>
      </c>
      <c r="W5" s="1">
        <v>356577000</v>
      </c>
      <c r="X5" s="1">
        <v>407887000</v>
      </c>
      <c r="Y5" s="1">
        <v>493146000</v>
      </c>
      <c r="Z5" s="1">
        <v>539627000</v>
      </c>
    </row>
    <row r="6" spans="1:35" ht="20" x14ac:dyDescent="0.25">
      <c r="A6" s="6" t="s">
        <v>3</v>
      </c>
      <c r="B6" s="10">
        <v>3700000</v>
      </c>
      <c r="C6" s="10">
        <v>21200000</v>
      </c>
      <c r="D6" s="10">
        <v>78409000</v>
      </c>
      <c r="E6" s="10">
        <v>61862000</v>
      </c>
      <c r="F6" s="10">
        <v>77787000</v>
      </c>
      <c r="G6" s="10">
        <v>88990000</v>
      </c>
      <c r="H6" s="10">
        <v>131811000</v>
      </c>
      <c r="I6" s="10">
        <v>216253000</v>
      </c>
      <c r="J6" s="10">
        <v>305896000</v>
      </c>
      <c r="K6" s="10">
        <v>407343000</v>
      </c>
      <c r="L6" s="10">
        <v>501155000</v>
      </c>
      <c r="M6" s="10">
        <v>510353000</v>
      </c>
      <c r="N6" s="10">
        <v>710020000</v>
      </c>
      <c r="O6" s="10">
        <v>943830000</v>
      </c>
      <c r="P6" s="10">
        <v>1141079000</v>
      </c>
      <c r="Q6" s="10">
        <v>1228267000</v>
      </c>
      <c r="R6" s="10">
        <v>1422087000</v>
      </c>
      <c r="S6" s="10">
        <v>1587562000</v>
      </c>
      <c r="T6" s="10">
        <v>1657829000</v>
      </c>
      <c r="U6" s="10">
        <v>1736556000</v>
      </c>
      <c r="V6" s="10">
        <v>1799926000</v>
      </c>
      <c r="W6" s="10">
        <v>1885870000</v>
      </c>
      <c r="X6" s="10">
        <v>1942935000</v>
      </c>
      <c r="Y6" s="10">
        <v>2110270000</v>
      </c>
      <c r="Z6" s="10">
        <v>2156218000</v>
      </c>
      <c r="AF6" s="18" t="s">
        <v>116</v>
      </c>
      <c r="AG6" s="19" t="s">
        <v>117</v>
      </c>
      <c r="AH6" s="19" t="s">
        <v>118</v>
      </c>
      <c r="AI6" s="19" t="s">
        <v>119</v>
      </c>
    </row>
    <row r="7" spans="1:35" ht="19" x14ac:dyDescent="0.25">
      <c r="A7" s="5" t="s">
        <v>4</v>
      </c>
      <c r="B7" s="2">
        <v>0.77080000000000004</v>
      </c>
      <c r="C7" s="2">
        <v>0.76259999999999994</v>
      </c>
      <c r="D7" s="2">
        <v>0.72170000000000001</v>
      </c>
      <c r="E7" s="2">
        <v>0.57620000000000005</v>
      </c>
      <c r="F7" s="2">
        <v>0.71850000000000003</v>
      </c>
      <c r="G7" s="2">
        <v>0.76790000000000003</v>
      </c>
      <c r="H7" s="2">
        <v>0.77</v>
      </c>
      <c r="I7" s="2">
        <v>0.76849999999999996</v>
      </c>
      <c r="J7" s="2">
        <v>0.77629999999999999</v>
      </c>
      <c r="K7" s="2">
        <v>0.77490000000000003</v>
      </c>
      <c r="L7" s="2">
        <v>0.77080000000000004</v>
      </c>
      <c r="M7" s="2">
        <v>0.78149999999999997</v>
      </c>
      <c r="N7" s="2">
        <v>0.80500000000000005</v>
      </c>
      <c r="O7" s="2">
        <v>0.81940000000000002</v>
      </c>
      <c r="P7" s="2">
        <v>0.82850000000000001</v>
      </c>
      <c r="Q7" s="2">
        <v>0.82920000000000005</v>
      </c>
      <c r="R7" s="2">
        <v>0.82099999999999995</v>
      </c>
      <c r="S7" s="2">
        <v>0.82689999999999997</v>
      </c>
      <c r="T7" s="2">
        <v>0.83099999999999996</v>
      </c>
      <c r="U7" s="2">
        <v>0.83089999999999997</v>
      </c>
      <c r="V7" s="2">
        <v>0.83279999999999998</v>
      </c>
      <c r="W7" s="2">
        <v>0.84099999999999997</v>
      </c>
      <c r="X7" s="2">
        <v>0.82650000000000001</v>
      </c>
      <c r="Y7" s="2">
        <v>0.81059999999999999</v>
      </c>
      <c r="Z7" s="2">
        <v>0.79979999999999996</v>
      </c>
      <c r="AF7" s="17">
        <f>Z7</f>
        <v>0.79979999999999996</v>
      </c>
      <c r="AG7" s="20">
        <f>Z21</f>
        <v>0.18579999999999999</v>
      </c>
      <c r="AH7" s="20">
        <f>Z30</f>
        <v>0.1195</v>
      </c>
      <c r="AI7" s="20">
        <f>Z107/Z3</f>
        <v>0.15171755052682925</v>
      </c>
    </row>
    <row r="8" spans="1:35" ht="19" x14ac:dyDescent="0.25">
      <c r="A8" s="5" t="s">
        <v>5</v>
      </c>
      <c r="B8" s="1">
        <v>1800000</v>
      </c>
      <c r="C8" s="1">
        <v>5600000</v>
      </c>
      <c r="D8" s="1">
        <v>14478000</v>
      </c>
      <c r="E8" s="1">
        <v>17435000</v>
      </c>
      <c r="F8" s="1">
        <v>17985000</v>
      </c>
      <c r="G8" s="1">
        <v>19246000</v>
      </c>
      <c r="H8" s="1">
        <v>24361000</v>
      </c>
      <c r="I8" s="1">
        <v>31349000</v>
      </c>
      <c r="J8" s="1">
        <v>49171000</v>
      </c>
      <c r="K8" s="1">
        <v>69030000</v>
      </c>
      <c r="L8" s="1">
        <v>103394000</v>
      </c>
      <c r="M8" s="1">
        <v>103664000</v>
      </c>
      <c r="N8" s="1">
        <v>118314000</v>
      </c>
      <c r="O8" s="1">
        <v>138910000</v>
      </c>
      <c r="P8" s="1">
        <v>177406000</v>
      </c>
      <c r="Q8" s="1">
        <v>209614000</v>
      </c>
      <c r="R8" s="1">
        <v>263792000</v>
      </c>
      <c r="S8" s="1">
        <v>296583000</v>
      </c>
      <c r="T8" s="1">
        <v>334227000</v>
      </c>
      <c r="U8" s="1">
        <v>350365000</v>
      </c>
      <c r="V8" s="1">
        <v>366084000</v>
      </c>
      <c r="W8" s="1">
        <v>408058000</v>
      </c>
      <c r="X8" s="1">
        <v>441324000</v>
      </c>
      <c r="Y8" s="1">
        <v>512627000</v>
      </c>
      <c r="Z8" s="1">
        <v>543368000</v>
      </c>
    </row>
    <row r="9" spans="1:35" ht="19" customHeight="1" x14ac:dyDescent="0.25">
      <c r="A9" s="14" t="s">
        <v>94</v>
      </c>
      <c r="B9" s="15">
        <f>B8/B3</f>
        <v>0.375</v>
      </c>
      <c r="C9" s="15">
        <f t="shared" ref="C9:Z9" si="20">C8/C3</f>
        <v>0.20143884892086331</v>
      </c>
      <c r="D9" s="15">
        <f t="shared" si="20"/>
        <v>0.13325969901974319</v>
      </c>
      <c r="E9" s="15">
        <f t="shared" si="20"/>
        <v>0.16238695316065457</v>
      </c>
      <c r="F9" s="15">
        <f t="shared" si="20"/>
        <v>0.1661186337354294</v>
      </c>
      <c r="G9" s="15">
        <f t="shared" si="20"/>
        <v>0.16606410975451918</v>
      </c>
      <c r="H9" s="15">
        <f t="shared" si="20"/>
        <v>0.14230387288977159</v>
      </c>
      <c r="I9" s="15">
        <f t="shared" si="20"/>
        <v>0.11139973703848477</v>
      </c>
      <c r="J9" s="15">
        <f t="shared" si="20"/>
        <v>0.12478397356673916</v>
      </c>
      <c r="K9" s="15">
        <f t="shared" si="20"/>
        <v>0.13131887677940599</v>
      </c>
      <c r="L9" s="15">
        <f t="shared" si="20"/>
        <v>0.15902536709460405</v>
      </c>
      <c r="M9" s="15">
        <f t="shared" si="20"/>
        <v>0.15873117953570701</v>
      </c>
      <c r="N9" s="15">
        <f t="shared" si="20"/>
        <v>0.13414711578145339</v>
      </c>
      <c r="O9" s="15">
        <f t="shared" si="20"/>
        <v>0.12059897519955133</v>
      </c>
      <c r="P9" s="15">
        <f t="shared" si="20"/>
        <v>0.12881204315565764</v>
      </c>
      <c r="Q9" s="15">
        <f t="shared" si="20"/>
        <v>0.14150544719080493</v>
      </c>
      <c r="R9" s="15">
        <f t="shared" si="20"/>
        <v>0.15230080494397955</v>
      </c>
      <c r="S9" s="15">
        <f t="shared" si="20"/>
        <v>0.154484554044826</v>
      </c>
      <c r="T9" s="15">
        <f t="shared" si="20"/>
        <v>0.16752947568813364</v>
      </c>
      <c r="U9" s="15">
        <f t="shared" si="20"/>
        <v>0.16763546743819857</v>
      </c>
      <c r="V9" s="15">
        <f t="shared" si="20"/>
        <v>0.16937300563938212</v>
      </c>
      <c r="W9" s="15">
        <f t="shared" si="20"/>
        <v>0.18196996406158095</v>
      </c>
      <c r="X9" s="15">
        <f t="shared" si="20"/>
        <v>0.18773178062822282</v>
      </c>
      <c r="Y9" s="15">
        <f t="shared" si="20"/>
        <v>0.19690552719964846</v>
      </c>
      <c r="Z9" s="15">
        <f t="shared" si="20"/>
        <v>0.20155758213102015</v>
      </c>
      <c r="AF9" s="18" t="s">
        <v>95</v>
      </c>
      <c r="AG9" s="19" t="s">
        <v>96</v>
      </c>
      <c r="AH9" s="19" t="s">
        <v>97</v>
      </c>
      <c r="AI9" s="19" t="s">
        <v>98</v>
      </c>
    </row>
    <row r="10" spans="1:35" ht="19" x14ac:dyDescent="0.25">
      <c r="A10" s="5" t="s">
        <v>6</v>
      </c>
      <c r="B10" s="1" t="s">
        <v>91</v>
      </c>
      <c r="C10" s="1" t="s">
        <v>91</v>
      </c>
      <c r="D10" s="1" t="s">
        <v>91</v>
      </c>
      <c r="E10" s="1" t="s">
        <v>91</v>
      </c>
      <c r="F10" s="1" t="s">
        <v>91</v>
      </c>
      <c r="G10" s="1" t="s">
        <v>91</v>
      </c>
      <c r="H10" s="1" t="s">
        <v>91</v>
      </c>
      <c r="I10" s="1" t="s">
        <v>91</v>
      </c>
      <c r="J10" s="1" t="s">
        <v>91</v>
      </c>
      <c r="K10" s="1" t="s">
        <v>91</v>
      </c>
      <c r="L10" s="1" t="s">
        <v>91</v>
      </c>
      <c r="M10" s="1">
        <v>55243000</v>
      </c>
      <c r="N10" s="1">
        <v>68503000</v>
      </c>
      <c r="O10" s="1">
        <v>83523000</v>
      </c>
      <c r="P10" s="1">
        <v>91775000</v>
      </c>
      <c r="Q10" s="1">
        <v>102401000</v>
      </c>
      <c r="R10" s="1">
        <v>106454000</v>
      </c>
      <c r="S10" s="1">
        <v>135540000</v>
      </c>
      <c r="T10" s="1">
        <v>138431000</v>
      </c>
      <c r="U10" s="1">
        <v>156887000</v>
      </c>
      <c r="V10" s="1">
        <v>160382000</v>
      </c>
      <c r="W10" s="1">
        <v>210730000</v>
      </c>
      <c r="X10" s="1">
        <v>258366000</v>
      </c>
      <c r="Y10" s="1">
        <v>273635000</v>
      </c>
      <c r="Z10" s="1">
        <v>274558000</v>
      </c>
      <c r="AF10" s="17">
        <f>Z9</f>
        <v>0.20155758213102015</v>
      </c>
      <c r="AG10" s="20">
        <f>Z13</f>
        <v>0.4455556606555644</v>
      </c>
      <c r="AH10" s="20">
        <f>Z80</f>
        <v>9.2444484011506595E-2</v>
      </c>
      <c r="AI10" s="20">
        <f>Z89</f>
        <v>1.2472527166806698E-2</v>
      </c>
    </row>
    <row r="11" spans="1:35" ht="19" x14ac:dyDescent="0.25">
      <c r="A11" s="5" t="s">
        <v>7</v>
      </c>
      <c r="B11" s="1" t="s">
        <v>91</v>
      </c>
      <c r="C11" s="1" t="s">
        <v>91</v>
      </c>
      <c r="D11" s="1" t="s">
        <v>91</v>
      </c>
      <c r="E11" s="1" t="s">
        <v>91</v>
      </c>
      <c r="F11" s="1" t="s">
        <v>91</v>
      </c>
      <c r="G11" s="1" t="s">
        <v>91</v>
      </c>
      <c r="H11" s="1" t="s">
        <v>91</v>
      </c>
      <c r="I11" s="1" t="s">
        <v>91</v>
      </c>
      <c r="J11" s="1" t="s">
        <v>91</v>
      </c>
      <c r="K11" s="1" t="s">
        <v>91</v>
      </c>
      <c r="L11" s="1" t="s">
        <v>91</v>
      </c>
      <c r="M11" s="1">
        <v>225193000</v>
      </c>
      <c r="N11" s="1">
        <v>293201000</v>
      </c>
      <c r="O11" s="1">
        <v>370735000</v>
      </c>
      <c r="P11" s="1">
        <v>445595000</v>
      </c>
      <c r="Q11" s="1">
        <v>483041000</v>
      </c>
      <c r="R11" s="1">
        <v>558284000</v>
      </c>
      <c r="S11" s="1">
        <v>602540000</v>
      </c>
      <c r="T11" s="1">
        <v>628743000</v>
      </c>
      <c r="U11" s="1">
        <v>652239000</v>
      </c>
      <c r="V11" s="1">
        <v>664135000</v>
      </c>
      <c r="W11" s="1">
        <v>748619000</v>
      </c>
      <c r="X11" s="1">
        <v>843178000</v>
      </c>
      <c r="Y11" s="1">
        <v>929983000</v>
      </c>
      <c r="Z11" s="1">
        <v>926591000</v>
      </c>
    </row>
    <row r="12" spans="1:35" ht="20" x14ac:dyDescent="0.25">
      <c r="A12" s="5" t="s">
        <v>8</v>
      </c>
      <c r="B12" s="1">
        <v>4900000</v>
      </c>
      <c r="C12" s="1">
        <v>17400000</v>
      </c>
      <c r="D12" s="1">
        <v>46617000</v>
      </c>
      <c r="E12" s="1">
        <v>69543000</v>
      </c>
      <c r="F12" s="1">
        <v>65626000</v>
      </c>
      <c r="G12" s="1">
        <v>65472000</v>
      </c>
      <c r="H12" s="1">
        <v>81112000</v>
      </c>
      <c r="I12" s="1">
        <v>113013000</v>
      </c>
      <c r="J12" s="1">
        <v>166587000</v>
      </c>
      <c r="K12" s="1">
        <v>224811000</v>
      </c>
      <c r="L12" s="1">
        <v>293176000</v>
      </c>
      <c r="M12" s="1">
        <v>280436000</v>
      </c>
      <c r="N12" s="1">
        <v>361704000</v>
      </c>
      <c r="O12" s="1">
        <v>454258000</v>
      </c>
      <c r="P12" s="1">
        <v>537370000</v>
      </c>
      <c r="Q12" s="1">
        <v>585442000</v>
      </c>
      <c r="R12" s="1">
        <v>664738000</v>
      </c>
      <c r="S12" s="1">
        <v>738080000</v>
      </c>
      <c r="T12" s="1">
        <v>767174000</v>
      </c>
      <c r="U12" s="1">
        <v>809126000</v>
      </c>
      <c r="V12" s="1">
        <v>824517000</v>
      </c>
      <c r="W12" s="1">
        <v>959349000</v>
      </c>
      <c r="X12" s="1">
        <v>1101544000</v>
      </c>
      <c r="Y12" s="1">
        <v>1203618000</v>
      </c>
      <c r="Z12" s="1">
        <v>1201149000</v>
      </c>
      <c r="AF12" s="18" t="s">
        <v>120</v>
      </c>
      <c r="AG12" s="19" t="s">
        <v>121</v>
      </c>
      <c r="AH12" s="19" t="s">
        <v>122</v>
      </c>
      <c r="AI12" s="19" t="s">
        <v>123</v>
      </c>
    </row>
    <row r="13" spans="1:35" ht="19" x14ac:dyDescent="0.25">
      <c r="A13" s="14" t="s">
        <v>99</v>
      </c>
      <c r="B13" s="15">
        <f>B12/B3</f>
        <v>1.0208333333333333</v>
      </c>
      <c r="C13" s="15">
        <f t="shared" ref="C13:Z13" si="21">C12/C3</f>
        <v>0.62589928057553956</v>
      </c>
      <c r="D13" s="15">
        <f t="shared" si="21"/>
        <v>0.42907634957890378</v>
      </c>
      <c r="E13" s="15">
        <f t="shared" si="21"/>
        <v>0.64771298443655867</v>
      </c>
      <c r="F13" s="15">
        <f t="shared" si="21"/>
        <v>0.60615521031533448</v>
      </c>
      <c r="G13" s="15">
        <f t="shared" si="21"/>
        <v>0.56492514776306135</v>
      </c>
      <c r="H13" s="15">
        <f t="shared" si="21"/>
        <v>0.47381272270576552</v>
      </c>
      <c r="I13" s="15">
        <f t="shared" si="21"/>
        <v>0.4015955367613091</v>
      </c>
      <c r="J13" s="15">
        <f t="shared" si="21"/>
        <v>0.42275706828338605</v>
      </c>
      <c r="K13" s="15">
        <f t="shared" si="21"/>
        <v>0.42766808645016713</v>
      </c>
      <c r="L13" s="15">
        <f t="shared" si="21"/>
        <v>0.45091998591144206</v>
      </c>
      <c r="M13" s="15">
        <f t="shared" si="21"/>
        <v>0.42940593710714936</v>
      </c>
      <c r="N13" s="15">
        <f t="shared" si="21"/>
        <v>0.41010825740499696</v>
      </c>
      <c r="O13" s="15">
        <f t="shared" si="21"/>
        <v>0.3943780093312057</v>
      </c>
      <c r="P13" s="15">
        <f t="shared" si="21"/>
        <v>0.39017692541715465</v>
      </c>
      <c r="Q13" s="15">
        <f t="shared" si="21"/>
        <v>0.39521802939822348</v>
      </c>
      <c r="R13" s="15">
        <f t="shared" si="21"/>
        <v>0.38378772850143705</v>
      </c>
      <c r="S13" s="15">
        <f t="shared" si="21"/>
        <v>0.38445210834540477</v>
      </c>
      <c r="T13" s="15">
        <f t="shared" si="21"/>
        <v>0.38454181733243642</v>
      </c>
      <c r="U13" s="15">
        <f t="shared" si="21"/>
        <v>0.38713403229888793</v>
      </c>
      <c r="V13" s="15">
        <f t="shared" si="21"/>
        <v>0.38147234648541434</v>
      </c>
      <c r="W13" s="15">
        <f t="shared" si="21"/>
        <v>0.42781345556884959</v>
      </c>
      <c r="X13" s="15">
        <f t="shared" si="21"/>
        <v>0.46857822497832674</v>
      </c>
      <c r="Y13" s="15">
        <f t="shared" si="21"/>
        <v>0.46232257925740644</v>
      </c>
      <c r="Z13" s="15">
        <f t="shared" si="21"/>
        <v>0.4455556606555644</v>
      </c>
      <c r="AF13" s="17">
        <f>Z28/Z72</f>
        <v>0.13048313917742482</v>
      </c>
      <c r="AG13" s="20">
        <f>Z28/Z54</f>
        <v>6.1059164996586555E-2</v>
      </c>
      <c r="AH13" s="20">
        <f>Z22/(Z72+Z56+Z61)</f>
        <v>0.13138070026349474</v>
      </c>
      <c r="AI13" s="21">
        <f>Z67/Z72</f>
        <v>1.13699514535974</v>
      </c>
    </row>
    <row r="14" spans="1:35" ht="19" x14ac:dyDescent="0.25">
      <c r="A14" s="5" t="s">
        <v>9</v>
      </c>
      <c r="B14" s="1">
        <v>700000</v>
      </c>
      <c r="C14" s="1">
        <v>3100000</v>
      </c>
      <c r="D14" s="1">
        <v>4462000</v>
      </c>
      <c r="E14" s="1">
        <v>2625000</v>
      </c>
      <c r="F14" s="1">
        <v>443000</v>
      </c>
      <c r="G14" s="1">
        <v>83000</v>
      </c>
      <c r="H14" s="1">
        <v>10000</v>
      </c>
      <c r="I14" s="1" t="s">
        <v>91</v>
      </c>
      <c r="J14" s="1" t="s">
        <v>91</v>
      </c>
      <c r="K14" s="1" t="s">
        <v>91</v>
      </c>
      <c r="L14" s="1">
        <v>5271000</v>
      </c>
      <c r="M14" s="1" t="s">
        <v>91</v>
      </c>
      <c r="N14" s="1" t="s">
        <v>91</v>
      </c>
      <c r="O14" s="1" t="s">
        <v>91</v>
      </c>
      <c r="P14" s="1" t="s">
        <v>91</v>
      </c>
      <c r="Q14" s="1">
        <v>2393000</v>
      </c>
      <c r="R14" s="1" t="s">
        <v>91</v>
      </c>
      <c r="S14" s="1" t="s">
        <v>91</v>
      </c>
      <c r="T14" s="1" t="s">
        <v>91</v>
      </c>
      <c r="U14" s="1" t="s">
        <v>91</v>
      </c>
      <c r="V14" s="1" t="s">
        <v>91</v>
      </c>
      <c r="W14" s="1" t="s">
        <v>91</v>
      </c>
      <c r="X14" s="1" t="s">
        <v>91</v>
      </c>
      <c r="Y14" s="1" t="s">
        <v>91</v>
      </c>
      <c r="Z14" s="1" t="s">
        <v>91</v>
      </c>
    </row>
    <row r="15" spans="1:35" ht="20" x14ac:dyDescent="0.25">
      <c r="A15" s="5" t="s">
        <v>10</v>
      </c>
      <c r="B15" s="1">
        <v>7400000</v>
      </c>
      <c r="C15" s="1">
        <v>26100000</v>
      </c>
      <c r="D15" s="1">
        <v>65557000</v>
      </c>
      <c r="E15" s="1">
        <v>89603000</v>
      </c>
      <c r="F15" s="1">
        <v>84054000</v>
      </c>
      <c r="G15" s="1">
        <v>84801000</v>
      </c>
      <c r="H15" s="1">
        <v>105483000</v>
      </c>
      <c r="I15" s="1">
        <v>144362000</v>
      </c>
      <c r="J15" s="1">
        <v>215758000</v>
      </c>
      <c r="K15" s="1">
        <v>293841000</v>
      </c>
      <c r="L15" s="1">
        <v>401841000</v>
      </c>
      <c r="M15" s="1">
        <v>384100000</v>
      </c>
      <c r="N15" s="1">
        <v>480018000</v>
      </c>
      <c r="O15" s="1">
        <v>593168000</v>
      </c>
      <c r="P15" s="1">
        <v>714776000</v>
      </c>
      <c r="Q15" s="1">
        <v>797449000</v>
      </c>
      <c r="R15" s="1">
        <v>928530000</v>
      </c>
      <c r="S15" s="1">
        <v>1034663000</v>
      </c>
      <c r="T15" s="1">
        <v>1101401000</v>
      </c>
      <c r="U15" s="1">
        <v>1159491000</v>
      </c>
      <c r="V15" s="1">
        <v>1190601000</v>
      </c>
      <c r="W15" s="1">
        <v>1367407000</v>
      </c>
      <c r="X15" s="1">
        <v>1542868000</v>
      </c>
      <c r="Y15" s="1">
        <v>1716245000</v>
      </c>
      <c r="Z15" s="1">
        <v>1744517000</v>
      </c>
      <c r="AF15" s="18" t="s">
        <v>124</v>
      </c>
      <c r="AG15" s="19" t="s">
        <v>125</v>
      </c>
      <c r="AH15" s="19" t="s">
        <v>126</v>
      </c>
      <c r="AI15" s="19" t="s">
        <v>127</v>
      </c>
    </row>
    <row r="16" spans="1:35" ht="19" x14ac:dyDescent="0.25">
      <c r="A16" s="5" t="s">
        <v>11</v>
      </c>
      <c r="B16" s="1">
        <v>8500000</v>
      </c>
      <c r="C16" s="1">
        <v>32700000</v>
      </c>
      <c r="D16" s="1">
        <v>95793000</v>
      </c>
      <c r="E16" s="1">
        <v>135108000</v>
      </c>
      <c r="F16" s="1">
        <v>114533000</v>
      </c>
      <c r="G16" s="1">
        <v>111706000</v>
      </c>
      <c r="H16" s="1">
        <v>144862000</v>
      </c>
      <c r="I16" s="1">
        <v>209519000</v>
      </c>
      <c r="J16" s="1">
        <v>303911000</v>
      </c>
      <c r="K16" s="1">
        <v>412165000</v>
      </c>
      <c r="L16" s="1">
        <v>550859000</v>
      </c>
      <c r="M16" s="1">
        <v>526826000</v>
      </c>
      <c r="N16" s="1">
        <v>651970000</v>
      </c>
      <c r="O16" s="1">
        <v>801172000</v>
      </c>
      <c r="P16" s="1">
        <v>950944000</v>
      </c>
      <c r="Q16" s="1">
        <v>1050496000</v>
      </c>
      <c r="R16" s="1">
        <v>1238489000</v>
      </c>
      <c r="S16" s="1">
        <v>1366924000</v>
      </c>
      <c r="T16" s="1">
        <v>1438606000</v>
      </c>
      <c r="U16" s="1">
        <v>1512976000</v>
      </c>
      <c r="V16" s="1">
        <v>1552082000</v>
      </c>
      <c r="W16" s="1">
        <v>1723984000</v>
      </c>
      <c r="X16" s="1">
        <v>1950755000</v>
      </c>
      <c r="Y16" s="1">
        <v>2209391000</v>
      </c>
      <c r="Z16" s="1">
        <v>2284144000</v>
      </c>
      <c r="AF16" s="34">
        <f>(Z35+Y35+X35+W35+V35)/5</f>
        <v>-1.1380767672299874E-2</v>
      </c>
      <c r="AG16" s="35">
        <f>AH101/Z3</f>
        <v>3.2169215960116402</v>
      </c>
      <c r="AH16" s="35">
        <f>AH101/Z28</f>
        <v>26.919300968462874</v>
      </c>
      <c r="AI16" s="36">
        <f>AH101/Z107</f>
        <v>21.203358377729476</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0</v>
      </c>
    </row>
    <row r="18" spans="1:35" ht="20" x14ac:dyDescent="0.25">
      <c r="A18" s="5" t="s">
        <v>13</v>
      </c>
      <c r="B18" s="1">
        <v>700000</v>
      </c>
      <c r="C18" s="1">
        <v>3100000</v>
      </c>
      <c r="D18" s="1">
        <v>4462000</v>
      </c>
      <c r="E18" s="1">
        <v>7973000</v>
      </c>
      <c r="F18" s="1">
        <v>6055000</v>
      </c>
      <c r="G18" s="1">
        <v>5245000</v>
      </c>
      <c r="H18" s="1">
        <v>5365000</v>
      </c>
      <c r="I18" s="1">
        <v>6797000</v>
      </c>
      <c r="J18" s="1">
        <v>11585000</v>
      </c>
      <c r="K18" s="1">
        <v>15862000</v>
      </c>
      <c r="L18" s="1">
        <v>23623000</v>
      </c>
      <c r="M18" s="1">
        <v>26407000</v>
      </c>
      <c r="N18" s="1">
        <v>23833000</v>
      </c>
      <c r="O18" s="1">
        <v>20887000</v>
      </c>
      <c r="P18" s="1">
        <v>35139000</v>
      </c>
      <c r="Q18" s="1">
        <v>40005000</v>
      </c>
      <c r="R18" s="1">
        <v>46121000</v>
      </c>
      <c r="S18" s="1">
        <v>52583000</v>
      </c>
      <c r="T18" s="1">
        <v>56776000</v>
      </c>
      <c r="U18" s="1">
        <v>61148000</v>
      </c>
      <c r="V18" s="1">
        <v>59491000</v>
      </c>
      <c r="W18" s="1">
        <v>68507000</v>
      </c>
      <c r="X18" s="1">
        <v>95857000</v>
      </c>
      <c r="Y18" s="1">
        <v>115424000</v>
      </c>
      <c r="Z18" s="1">
        <v>115609000</v>
      </c>
      <c r="AF18" s="18" t="s">
        <v>128</v>
      </c>
      <c r="AG18" s="19" t="s">
        <v>129</v>
      </c>
      <c r="AH18" s="19" t="s">
        <v>130</v>
      </c>
      <c r="AI18" s="19" t="s">
        <v>131</v>
      </c>
    </row>
    <row r="19" spans="1:35" ht="19" x14ac:dyDescent="0.25">
      <c r="A19" s="6" t="s">
        <v>14</v>
      </c>
      <c r="B19" s="10">
        <v>-3000000</v>
      </c>
      <c r="C19" s="10">
        <v>-1200000</v>
      </c>
      <c r="D19" s="10">
        <v>20217000</v>
      </c>
      <c r="E19" s="10">
        <v>-18722000</v>
      </c>
      <c r="F19" s="10">
        <v>-2066000</v>
      </c>
      <c r="G19" s="10">
        <v>10185000</v>
      </c>
      <c r="H19" s="10">
        <v>34424000</v>
      </c>
      <c r="I19" s="10">
        <v>86764000</v>
      </c>
      <c r="J19" s="10">
        <v>119154000</v>
      </c>
      <c r="K19" s="10">
        <v>143555000</v>
      </c>
      <c r="L19" s="10">
        <v>141887000</v>
      </c>
      <c r="M19" s="10">
        <v>158055000</v>
      </c>
      <c r="N19" s="10">
        <v>261460000</v>
      </c>
      <c r="O19" s="10">
        <v>381638000</v>
      </c>
      <c r="P19" s="10">
        <v>467353000</v>
      </c>
      <c r="Q19" s="10">
        <v>478097000</v>
      </c>
      <c r="R19" s="10">
        <v>543463000</v>
      </c>
      <c r="S19" s="10">
        <v>613927000</v>
      </c>
      <c r="T19" s="10">
        <v>606667000</v>
      </c>
      <c r="U19" s="10">
        <v>636665000</v>
      </c>
      <c r="V19" s="10">
        <v>663251000</v>
      </c>
      <c r="W19" s="10">
        <v>609618000</v>
      </c>
      <c r="X19" s="10">
        <v>492254000</v>
      </c>
      <c r="Y19" s="10">
        <v>502361000</v>
      </c>
      <c r="Z19" s="10">
        <v>501002000</v>
      </c>
      <c r="AA19" s="37">
        <v>939000000</v>
      </c>
      <c r="AB19" s="37">
        <v>1021000000</v>
      </c>
      <c r="AC19" s="37">
        <v>1113000000</v>
      </c>
      <c r="AD19" s="37">
        <v>1223000000</v>
      </c>
      <c r="AE19" s="37">
        <v>1282000000</v>
      </c>
      <c r="AF19" s="38">
        <f>Z40-Z56-Z61</f>
        <v>219895000</v>
      </c>
      <c r="AG19" s="35">
        <f>AH101/AA3</f>
        <v>3.0840405405405407</v>
      </c>
      <c r="AH19" s="35">
        <f>AB116/AA31</f>
        <v>13.085766423357661</v>
      </c>
      <c r="AI19" s="39">
        <f>AH101/AA106</f>
        <v>11.621980702224604</v>
      </c>
    </row>
    <row r="20" spans="1:35" ht="19" customHeight="1" x14ac:dyDescent="0.25">
      <c r="A20" s="14" t="s">
        <v>100</v>
      </c>
      <c r="B20" s="1"/>
      <c r="C20" s="15">
        <f>(C19/B19)-1</f>
        <v>-0.6</v>
      </c>
      <c r="D20" s="15">
        <f>(D19/C19)-1</f>
        <v>-17.8475</v>
      </c>
      <c r="E20" s="15">
        <f>(E19/D19)-1</f>
        <v>-1.9260523321956771</v>
      </c>
      <c r="F20" s="15">
        <f t="shared" ref="F20:AE20" si="22">(F19/E19)-1</f>
        <v>-0.8896485418224549</v>
      </c>
      <c r="G20" s="15">
        <f t="shared" si="22"/>
        <v>-5.9298160696999034</v>
      </c>
      <c r="H20" s="15">
        <f t="shared" si="22"/>
        <v>2.3798723613156603</v>
      </c>
      <c r="I20" s="15">
        <f t="shared" si="22"/>
        <v>1.5204508482454102</v>
      </c>
      <c r="J20" s="15">
        <f t="shared" si="22"/>
        <v>0.37331151168687482</v>
      </c>
      <c r="K20" s="15">
        <f t="shared" si="22"/>
        <v>0.20478540376319732</v>
      </c>
      <c r="L20" s="15">
        <f t="shared" si="22"/>
        <v>-1.1619240012538778E-2</v>
      </c>
      <c r="M20" s="15">
        <f t="shared" si="22"/>
        <v>0.11394983331806308</v>
      </c>
      <c r="N20" s="15">
        <f t="shared" si="22"/>
        <v>0.65423428553351681</v>
      </c>
      <c r="O20" s="15">
        <f t="shared" si="22"/>
        <v>0.45964201025013396</v>
      </c>
      <c r="P20" s="15">
        <f t="shared" si="22"/>
        <v>0.22459765536974841</v>
      </c>
      <c r="Q20" s="15">
        <f t="shared" si="22"/>
        <v>2.298904682327918E-2</v>
      </c>
      <c r="R20" s="15">
        <f t="shared" si="22"/>
        <v>0.13672120929434817</v>
      </c>
      <c r="S20" s="15">
        <f t="shared" si="22"/>
        <v>0.12965740077981391</v>
      </c>
      <c r="T20" s="15">
        <f t="shared" si="22"/>
        <v>-1.1825510199095279E-2</v>
      </c>
      <c r="U20" s="15">
        <f t="shared" si="22"/>
        <v>4.9447225578447496E-2</v>
      </c>
      <c r="V20" s="15">
        <f t="shared" si="22"/>
        <v>4.1758224497969954E-2</v>
      </c>
      <c r="W20" s="15">
        <f t="shared" si="22"/>
        <v>-8.0863805708547787E-2</v>
      </c>
      <c r="X20" s="15">
        <f t="shared" si="22"/>
        <v>-0.19252056205689461</v>
      </c>
      <c r="Y20" s="15">
        <f t="shared" si="22"/>
        <v>2.0532083030305515E-2</v>
      </c>
      <c r="Z20" s="15">
        <f t="shared" si="22"/>
        <v>-2.7052259231906683E-3</v>
      </c>
      <c r="AA20" s="16">
        <f t="shared" si="22"/>
        <v>0.8742440149939521</v>
      </c>
      <c r="AB20" s="16">
        <f t="shared" si="22"/>
        <v>8.7326943556975456E-2</v>
      </c>
      <c r="AC20" s="16">
        <f t="shared" si="22"/>
        <v>9.0107737512242991E-2</v>
      </c>
      <c r="AD20" s="16">
        <f t="shared" si="22"/>
        <v>9.8831985624438401E-2</v>
      </c>
      <c r="AE20" s="16">
        <f t="shared" si="22"/>
        <v>4.8242027800490694E-2</v>
      </c>
      <c r="AH20" s="15"/>
      <c r="AI20" s="15"/>
    </row>
    <row r="21" spans="1:35" ht="20" x14ac:dyDescent="0.25">
      <c r="A21" s="5" t="s">
        <v>15</v>
      </c>
      <c r="B21" s="2">
        <v>-0.625</v>
      </c>
      <c r="C21" s="2">
        <v>-4.3200000000000002E-2</v>
      </c>
      <c r="D21" s="2">
        <v>0.18609999999999999</v>
      </c>
      <c r="E21" s="2">
        <v>-0.1744</v>
      </c>
      <c r="F21" s="2">
        <v>-1.9099999999999999E-2</v>
      </c>
      <c r="G21" s="2">
        <v>8.7900000000000006E-2</v>
      </c>
      <c r="H21" s="2">
        <v>0.2011</v>
      </c>
      <c r="I21" s="2">
        <v>0.30830000000000002</v>
      </c>
      <c r="J21" s="2">
        <v>0.3024</v>
      </c>
      <c r="K21" s="2">
        <v>0.27310000000000001</v>
      </c>
      <c r="L21" s="2">
        <v>0.21820000000000001</v>
      </c>
      <c r="M21" s="2">
        <v>0.24199999999999999</v>
      </c>
      <c r="N21" s="2">
        <v>0.2964</v>
      </c>
      <c r="O21" s="2">
        <v>0.33129999999999998</v>
      </c>
      <c r="P21" s="2">
        <v>0.33929999999999999</v>
      </c>
      <c r="Q21" s="2">
        <v>0.32279999999999998</v>
      </c>
      <c r="R21" s="2">
        <v>0.31380000000000002</v>
      </c>
      <c r="S21" s="2">
        <v>0.31979999999999997</v>
      </c>
      <c r="T21" s="2">
        <v>0.30409999999999998</v>
      </c>
      <c r="U21" s="2">
        <v>0.30459999999999998</v>
      </c>
      <c r="V21" s="2">
        <v>0.30690000000000001</v>
      </c>
      <c r="W21" s="2">
        <v>0.27189999999999998</v>
      </c>
      <c r="X21" s="2">
        <v>0.2094</v>
      </c>
      <c r="Y21" s="2">
        <v>0.193</v>
      </c>
      <c r="Z21" s="2">
        <v>0.18579999999999999</v>
      </c>
      <c r="AA21" s="40">
        <f>AA19/AA3</f>
        <v>0.33392603129445236</v>
      </c>
      <c r="AB21" s="40">
        <f t="shared" ref="AB21:AE21" si="23">AB19/AB3</f>
        <v>0.35599721059972106</v>
      </c>
      <c r="AC21" s="40">
        <f t="shared" si="23"/>
        <v>0.37224080267558529</v>
      </c>
      <c r="AD21" s="40">
        <f t="shared" si="23"/>
        <v>0.38242651657285803</v>
      </c>
      <c r="AE21" s="40">
        <f t="shared" si="23"/>
        <v>0.38234416940053684</v>
      </c>
      <c r="AH21" s="18" t="s">
        <v>132</v>
      </c>
      <c r="AI21" s="19" t="s">
        <v>133</v>
      </c>
    </row>
    <row r="22" spans="1:35" ht="19" x14ac:dyDescent="0.25">
      <c r="A22" s="6" t="s">
        <v>16</v>
      </c>
      <c r="B22" s="10">
        <v>-3700000</v>
      </c>
      <c r="C22" s="10">
        <v>-4900000</v>
      </c>
      <c r="D22" s="10">
        <v>12852000</v>
      </c>
      <c r="E22" s="10">
        <v>-27741000</v>
      </c>
      <c r="F22" s="10">
        <v>-6267000</v>
      </c>
      <c r="G22" s="10">
        <v>4189000</v>
      </c>
      <c r="H22" s="10">
        <v>26328000</v>
      </c>
      <c r="I22" s="10">
        <v>71891000</v>
      </c>
      <c r="J22" s="10">
        <v>90138000</v>
      </c>
      <c r="K22" s="10">
        <v>113502000</v>
      </c>
      <c r="L22" s="10">
        <v>99314000</v>
      </c>
      <c r="M22" s="10">
        <v>126253000</v>
      </c>
      <c r="N22" s="10">
        <v>230002000</v>
      </c>
      <c r="O22" s="10">
        <v>350662000</v>
      </c>
      <c r="P22" s="10">
        <v>426303000</v>
      </c>
      <c r="Q22" s="10">
        <v>430818000</v>
      </c>
      <c r="R22" s="10">
        <v>493557000</v>
      </c>
      <c r="S22" s="10">
        <v>552899000</v>
      </c>
      <c r="T22" s="10">
        <v>556428000</v>
      </c>
      <c r="U22" s="10">
        <v>577065000</v>
      </c>
      <c r="V22" s="10">
        <v>609325000</v>
      </c>
      <c r="W22" s="10">
        <v>518463000</v>
      </c>
      <c r="X22" s="10">
        <v>400067000</v>
      </c>
      <c r="Y22" s="10">
        <v>394025000</v>
      </c>
      <c r="Z22" s="10">
        <v>411701000</v>
      </c>
      <c r="AA22" s="41"/>
      <c r="AB22" s="41"/>
      <c r="AC22" s="41"/>
      <c r="AD22" s="41"/>
      <c r="AE22" s="41"/>
      <c r="AH22" s="42">
        <f>(-1*Z98)/AH101</f>
        <v>0</v>
      </c>
      <c r="AI22" s="43">
        <f>Z107/AH101</f>
        <v>4.7162340143735437E-2</v>
      </c>
    </row>
    <row r="23" spans="1:35" ht="19" x14ac:dyDescent="0.25">
      <c r="A23" s="5" t="s">
        <v>17</v>
      </c>
      <c r="B23" s="2">
        <v>-0.77080000000000004</v>
      </c>
      <c r="C23" s="2">
        <v>-0.17630000000000001</v>
      </c>
      <c r="D23" s="2">
        <v>0.1183</v>
      </c>
      <c r="E23" s="2">
        <v>-0.25840000000000002</v>
      </c>
      <c r="F23" s="2">
        <v>-5.79E-2</v>
      </c>
      <c r="G23" s="2">
        <v>3.61E-2</v>
      </c>
      <c r="H23" s="2">
        <v>0.15379999999999999</v>
      </c>
      <c r="I23" s="2">
        <v>0.2555</v>
      </c>
      <c r="J23" s="2">
        <v>0.22869999999999999</v>
      </c>
      <c r="K23" s="2">
        <v>0.21590000000000001</v>
      </c>
      <c r="L23" s="2">
        <v>0.15279999999999999</v>
      </c>
      <c r="M23" s="2">
        <v>0.1933</v>
      </c>
      <c r="N23" s="2">
        <v>0.26079999999999998</v>
      </c>
      <c r="O23" s="2">
        <v>0.3044</v>
      </c>
      <c r="P23" s="2">
        <v>0.3095</v>
      </c>
      <c r="Q23" s="2">
        <v>0.2908</v>
      </c>
      <c r="R23" s="2">
        <v>0.28499999999999998</v>
      </c>
      <c r="S23" s="2">
        <v>0.28799999999999998</v>
      </c>
      <c r="T23" s="2">
        <v>0.27889999999999998</v>
      </c>
      <c r="U23" s="2">
        <v>0.27610000000000001</v>
      </c>
      <c r="V23" s="2">
        <v>0.28189999999999998</v>
      </c>
      <c r="W23" s="2">
        <v>0.23119999999999999</v>
      </c>
      <c r="X23" s="2">
        <v>0.17019999999999999</v>
      </c>
      <c r="Y23" s="2">
        <v>0.15129999999999999</v>
      </c>
      <c r="Z23" s="2">
        <v>0.1527</v>
      </c>
      <c r="AA23" s="41"/>
      <c r="AB23" s="41"/>
      <c r="AC23" s="41"/>
      <c r="AD23" s="41"/>
      <c r="AE23" s="41"/>
    </row>
    <row r="24" spans="1:35" ht="19" x14ac:dyDescent="0.25">
      <c r="A24" s="5" t="s">
        <v>18</v>
      </c>
      <c r="B24" s="1" t="s">
        <v>91</v>
      </c>
      <c r="C24" s="1" t="s">
        <v>91</v>
      </c>
      <c r="D24" s="1">
        <v>2903000</v>
      </c>
      <c r="E24" s="1">
        <v>1046000</v>
      </c>
      <c r="F24" s="1">
        <v>-1854000</v>
      </c>
      <c r="G24" s="1">
        <v>751000</v>
      </c>
      <c r="H24" s="1">
        <v>2731000</v>
      </c>
      <c r="I24" s="1">
        <v>8076000</v>
      </c>
      <c r="J24" s="1">
        <v>17431000</v>
      </c>
      <c r="K24" s="1">
        <v>14191000</v>
      </c>
      <c r="L24" s="1">
        <v>18950000</v>
      </c>
      <c r="M24" s="1">
        <v>5395000</v>
      </c>
      <c r="N24" s="1">
        <v>7625000</v>
      </c>
      <c r="O24" s="1">
        <v>10089000</v>
      </c>
      <c r="P24" s="1">
        <v>5911000</v>
      </c>
      <c r="Q24" s="1">
        <v>7274000</v>
      </c>
      <c r="R24" s="1">
        <v>3785000</v>
      </c>
      <c r="S24" s="1">
        <v>8445000</v>
      </c>
      <c r="T24" s="1">
        <v>-6537000</v>
      </c>
      <c r="U24" s="1">
        <v>-1548000</v>
      </c>
      <c r="V24" s="1">
        <v>-5565000</v>
      </c>
      <c r="W24" s="1">
        <v>22648000</v>
      </c>
      <c r="X24" s="1">
        <v>-3670000</v>
      </c>
      <c r="Y24" s="1">
        <v>-7088000</v>
      </c>
      <c r="Z24" s="1">
        <v>-26308000</v>
      </c>
      <c r="AA24" s="41"/>
      <c r="AB24" s="41"/>
      <c r="AC24" s="41"/>
      <c r="AD24" s="41"/>
      <c r="AE24" s="41"/>
    </row>
    <row r="25" spans="1:35" ht="19" x14ac:dyDescent="0.25">
      <c r="A25" s="6" t="s">
        <v>19</v>
      </c>
      <c r="B25" s="10" t="s">
        <v>91</v>
      </c>
      <c r="C25" s="10" t="s">
        <v>91</v>
      </c>
      <c r="D25" s="10">
        <v>15755000</v>
      </c>
      <c r="E25" s="10">
        <v>-26695000</v>
      </c>
      <c r="F25" s="10">
        <v>-8121000</v>
      </c>
      <c r="G25" s="10">
        <v>4940000</v>
      </c>
      <c r="H25" s="10">
        <v>29059000</v>
      </c>
      <c r="I25" s="10">
        <v>79967000</v>
      </c>
      <c r="J25" s="10">
        <v>107569000</v>
      </c>
      <c r="K25" s="10">
        <v>127693000</v>
      </c>
      <c r="L25" s="10">
        <v>118264000</v>
      </c>
      <c r="M25" s="10">
        <v>131648000</v>
      </c>
      <c r="N25" s="10">
        <v>237627000</v>
      </c>
      <c r="O25" s="10">
        <v>360751000</v>
      </c>
      <c r="P25" s="10">
        <v>432214000</v>
      </c>
      <c r="Q25" s="10">
        <v>438092000</v>
      </c>
      <c r="R25" s="10">
        <v>497342000</v>
      </c>
      <c r="S25" s="10">
        <v>561344000</v>
      </c>
      <c r="T25" s="10">
        <v>549891000</v>
      </c>
      <c r="U25" s="10">
        <v>575517000</v>
      </c>
      <c r="V25" s="10">
        <v>603760000</v>
      </c>
      <c r="W25" s="10">
        <v>541111000</v>
      </c>
      <c r="X25" s="10">
        <v>396397000</v>
      </c>
      <c r="Y25" s="10">
        <v>386937000</v>
      </c>
      <c r="Z25" s="10">
        <v>385393000</v>
      </c>
      <c r="AA25" s="41"/>
      <c r="AB25" s="41"/>
      <c r="AC25" s="41"/>
      <c r="AD25" s="41"/>
      <c r="AE25" s="41"/>
    </row>
    <row r="26" spans="1:35" ht="19" x14ac:dyDescent="0.25">
      <c r="A26" s="5" t="s">
        <v>20</v>
      </c>
      <c r="B26" s="2" t="s">
        <v>91</v>
      </c>
      <c r="C26" s="2" t="s">
        <v>91</v>
      </c>
      <c r="D26" s="2">
        <v>0.14499999999999999</v>
      </c>
      <c r="E26" s="2">
        <v>-0.24859999999999999</v>
      </c>
      <c r="F26" s="2">
        <v>-7.4999999999999997E-2</v>
      </c>
      <c r="G26" s="2">
        <v>4.2599999999999999E-2</v>
      </c>
      <c r="H26" s="2">
        <v>0.16969999999999999</v>
      </c>
      <c r="I26" s="2">
        <v>0.28420000000000001</v>
      </c>
      <c r="J26" s="2">
        <v>0.27300000000000002</v>
      </c>
      <c r="K26" s="2">
        <v>0.2429</v>
      </c>
      <c r="L26" s="2">
        <v>0.18190000000000001</v>
      </c>
      <c r="M26" s="2">
        <v>0.2016</v>
      </c>
      <c r="N26" s="2">
        <v>0.26939999999999997</v>
      </c>
      <c r="O26" s="2">
        <v>0.31319999999999998</v>
      </c>
      <c r="P26" s="2">
        <v>0.31380000000000002</v>
      </c>
      <c r="Q26" s="2">
        <v>0.29570000000000002</v>
      </c>
      <c r="R26" s="2">
        <v>0.28710000000000002</v>
      </c>
      <c r="S26" s="2">
        <v>0.29239999999999999</v>
      </c>
      <c r="T26" s="2">
        <v>0.27560000000000001</v>
      </c>
      <c r="U26" s="2">
        <v>0.27539999999999998</v>
      </c>
      <c r="V26" s="2">
        <v>0.27929999999999999</v>
      </c>
      <c r="W26" s="2">
        <v>0.24129999999999999</v>
      </c>
      <c r="X26" s="2">
        <v>0.1686</v>
      </c>
      <c r="Y26" s="2">
        <v>0.14860000000000001</v>
      </c>
      <c r="Z26" s="2">
        <v>0.14299999999999999</v>
      </c>
      <c r="AA26" s="41"/>
      <c r="AB26" s="41"/>
      <c r="AC26" s="41"/>
      <c r="AD26" s="41"/>
      <c r="AE26" s="41"/>
    </row>
    <row r="27" spans="1:35" ht="19" x14ac:dyDescent="0.25">
      <c r="A27" s="5" t="s">
        <v>21</v>
      </c>
      <c r="B27" s="1" t="s">
        <v>91</v>
      </c>
      <c r="C27" s="1" t="s">
        <v>91</v>
      </c>
      <c r="D27" s="1">
        <v>2105000</v>
      </c>
      <c r="E27" s="1">
        <v>4095000</v>
      </c>
      <c r="F27" s="1">
        <v>489000</v>
      </c>
      <c r="G27" s="1">
        <v>853000</v>
      </c>
      <c r="H27" s="1">
        <v>-3894000</v>
      </c>
      <c r="I27" s="1">
        <v>28234000</v>
      </c>
      <c r="J27" s="1">
        <v>41564000</v>
      </c>
      <c r="K27" s="1">
        <v>50693000</v>
      </c>
      <c r="L27" s="1">
        <v>43933000</v>
      </c>
      <c r="M27" s="1">
        <v>40113000</v>
      </c>
      <c r="N27" s="1">
        <v>86474000</v>
      </c>
      <c r="O27" s="1">
        <v>119354000</v>
      </c>
      <c r="P27" s="1">
        <v>157028000</v>
      </c>
      <c r="Q27" s="1">
        <v>160778000</v>
      </c>
      <c r="R27" s="1">
        <v>186159000</v>
      </c>
      <c r="S27" s="1">
        <v>196330000</v>
      </c>
      <c r="T27" s="1">
        <v>184036000</v>
      </c>
      <c r="U27" s="1">
        <v>154756000</v>
      </c>
      <c r="V27" s="1">
        <v>150071000</v>
      </c>
      <c r="W27" s="1">
        <v>113377000</v>
      </c>
      <c r="X27" s="1">
        <v>88956000</v>
      </c>
      <c r="Y27" s="1">
        <v>55696000</v>
      </c>
      <c r="Z27" s="1">
        <v>63233000</v>
      </c>
      <c r="AA27" s="41"/>
      <c r="AB27" s="41"/>
      <c r="AC27" s="41"/>
      <c r="AD27" s="41"/>
      <c r="AE27" s="41"/>
    </row>
    <row r="28" spans="1:35" ht="20" thickBot="1" x14ac:dyDescent="0.3">
      <c r="A28" s="7" t="s">
        <v>22</v>
      </c>
      <c r="B28" s="11">
        <v>-3700000</v>
      </c>
      <c r="C28" s="11">
        <v>-4300000</v>
      </c>
      <c r="D28" s="11">
        <v>13650000</v>
      </c>
      <c r="E28" s="11">
        <v>-30790000</v>
      </c>
      <c r="F28" s="11">
        <v>-8610000</v>
      </c>
      <c r="G28" s="11">
        <v>4087000</v>
      </c>
      <c r="H28" s="11">
        <v>32953000</v>
      </c>
      <c r="I28" s="11">
        <v>51733000</v>
      </c>
      <c r="J28" s="11">
        <v>66005000</v>
      </c>
      <c r="K28" s="11">
        <v>77000000</v>
      </c>
      <c r="L28" s="11">
        <v>74331000</v>
      </c>
      <c r="M28" s="11">
        <v>91535000</v>
      </c>
      <c r="N28" s="11">
        <v>151153000</v>
      </c>
      <c r="O28" s="11">
        <v>241397000</v>
      </c>
      <c r="P28" s="11">
        <v>275186000</v>
      </c>
      <c r="Q28" s="11">
        <v>277314000</v>
      </c>
      <c r="R28" s="11">
        <v>311183000</v>
      </c>
      <c r="S28" s="11">
        <v>365014000</v>
      </c>
      <c r="T28" s="11">
        <v>365855000</v>
      </c>
      <c r="U28" s="11">
        <v>420761000</v>
      </c>
      <c r="V28" s="11">
        <v>453689000</v>
      </c>
      <c r="W28" s="11">
        <v>427734000</v>
      </c>
      <c r="X28" s="11">
        <v>307441000</v>
      </c>
      <c r="Y28" s="11">
        <v>331241000</v>
      </c>
      <c r="Z28" s="11">
        <v>322160000</v>
      </c>
      <c r="AA28" s="44">
        <v>662700000</v>
      </c>
      <c r="AB28" s="44">
        <v>730100000</v>
      </c>
      <c r="AC28" s="44">
        <v>813200000</v>
      </c>
      <c r="AD28" s="44">
        <v>841000000</v>
      </c>
      <c r="AE28" s="44">
        <v>936300000</v>
      </c>
    </row>
    <row r="29" spans="1:35" ht="20" customHeight="1" thickTop="1" x14ac:dyDescent="0.25">
      <c r="A29" s="14" t="s">
        <v>101</v>
      </c>
      <c r="B29" s="1"/>
      <c r="C29" s="15">
        <f>(C28/B28)-1</f>
        <v>0.16216216216216206</v>
      </c>
      <c r="D29" s="15">
        <f>(D28/C28)-1</f>
        <v>-4.1744186046511622</v>
      </c>
      <c r="E29" s="15">
        <f>(E28/D28)-1</f>
        <v>-3.2556776556776557</v>
      </c>
      <c r="F29" s="15">
        <f t="shared" ref="F29:AE29" si="24">(F28/E28)-1</f>
        <v>-0.72036375446573564</v>
      </c>
      <c r="G29" s="15">
        <f t="shared" si="24"/>
        <v>-1.4746806039488967</v>
      </c>
      <c r="H29" s="15">
        <f t="shared" si="24"/>
        <v>7.0628823097626618</v>
      </c>
      <c r="I29" s="15">
        <f t="shared" si="24"/>
        <v>0.56990258853518649</v>
      </c>
      <c r="J29" s="15">
        <f t="shared" si="24"/>
        <v>0.27587806622465361</v>
      </c>
      <c r="K29" s="15">
        <f t="shared" si="24"/>
        <v>0.16657828952352105</v>
      </c>
      <c r="L29" s="15">
        <f t="shared" si="24"/>
        <v>-3.4662337662337617E-2</v>
      </c>
      <c r="M29" s="15">
        <f t="shared" si="24"/>
        <v>0.23145121147300585</v>
      </c>
      <c r="N29" s="15">
        <f t="shared" si="24"/>
        <v>0.65131370514011033</v>
      </c>
      <c r="O29" s="15">
        <f t="shared" si="24"/>
        <v>0.59703743888642635</v>
      </c>
      <c r="P29" s="15">
        <f t="shared" si="24"/>
        <v>0.13997274199762222</v>
      </c>
      <c r="Q29" s="15">
        <f t="shared" si="24"/>
        <v>7.732951530964538E-3</v>
      </c>
      <c r="R29" s="15">
        <f t="shared" si="24"/>
        <v>0.122132312108296</v>
      </c>
      <c r="S29" s="15">
        <f t="shared" si="24"/>
        <v>0.17298824164559123</v>
      </c>
      <c r="T29" s="15">
        <f t="shared" si="24"/>
        <v>2.3040212156246742E-3</v>
      </c>
      <c r="U29" s="15">
        <f t="shared" si="24"/>
        <v>0.15007584972188437</v>
      </c>
      <c r="V29" s="15">
        <f t="shared" si="24"/>
        <v>7.8258203588260411E-2</v>
      </c>
      <c r="W29" s="15">
        <f t="shared" si="24"/>
        <v>-5.720879280740776E-2</v>
      </c>
      <c r="X29" s="15">
        <f t="shared" si="24"/>
        <v>-0.28123319633229993</v>
      </c>
      <c r="Y29" s="15">
        <f t="shared" si="24"/>
        <v>7.7413227253359196E-2</v>
      </c>
      <c r="Z29" s="15">
        <f t="shared" si="24"/>
        <v>-2.7415084485314267E-2</v>
      </c>
      <c r="AA29" s="16">
        <f t="shared" si="24"/>
        <v>1.0570523963248077</v>
      </c>
      <c r="AB29" s="16">
        <f t="shared" si="24"/>
        <v>0.10170514561641775</v>
      </c>
      <c r="AC29" s="16">
        <f t="shared" si="24"/>
        <v>0.11382002465415697</v>
      </c>
      <c r="AD29" s="16">
        <f t="shared" si="24"/>
        <v>3.4185932120019746E-2</v>
      </c>
      <c r="AE29" s="16">
        <f t="shared" si="24"/>
        <v>0.11331747919143886</v>
      </c>
      <c r="AH29" s="15"/>
      <c r="AI29" s="15"/>
    </row>
    <row r="30" spans="1:35" ht="19" x14ac:dyDescent="0.25">
      <c r="A30" s="5" t="s">
        <v>23</v>
      </c>
      <c r="B30" s="2">
        <v>-0.77080000000000004</v>
      </c>
      <c r="C30" s="2">
        <v>-0.1547</v>
      </c>
      <c r="D30" s="2">
        <v>0.12559999999999999</v>
      </c>
      <c r="E30" s="2">
        <v>-0.2868</v>
      </c>
      <c r="F30" s="2">
        <v>-7.9500000000000001E-2</v>
      </c>
      <c r="G30" s="2">
        <v>3.5299999999999998E-2</v>
      </c>
      <c r="H30" s="2">
        <v>0.1925</v>
      </c>
      <c r="I30" s="2">
        <v>0.18379999999999999</v>
      </c>
      <c r="J30" s="2">
        <v>0.16750000000000001</v>
      </c>
      <c r="K30" s="2">
        <v>0.14649999999999999</v>
      </c>
      <c r="L30" s="2">
        <v>0.1143</v>
      </c>
      <c r="M30" s="2">
        <v>0.14019999999999999</v>
      </c>
      <c r="N30" s="2">
        <v>0.1714</v>
      </c>
      <c r="O30" s="2">
        <v>0.20960000000000001</v>
      </c>
      <c r="P30" s="2">
        <v>0.19980000000000001</v>
      </c>
      <c r="Q30" s="2">
        <v>0.18720000000000001</v>
      </c>
      <c r="R30" s="2">
        <v>0.1797</v>
      </c>
      <c r="S30" s="2">
        <v>0.19009999999999999</v>
      </c>
      <c r="T30" s="2">
        <v>0.18340000000000001</v>
      </c>
      <c r="U30" s="2">
        <v>0.20130000000000001</v>
      </c>
      <c r="V30" s="2">
        <v>0.2099</v>
      </c>
      <c r="W30" s="2">
        <v>0.19070000000000001</v>
      </c>
      <c r="X30" s="2">
        <v>0.1308</v>
      </c>
      <c r="Y30" s="2">
        <v>0.12720000000000001</v>
      </c>
      <c r="Z30" s="2">
        <v>0.1195</v>
      </c>
      <c r="AA30" s="40">
        <f>AA28/AA3</f>
        <v>0.23566856330014224</v>
      </c>
      <c r="AB30" s="40">
        <f t="shared" ref="AB30:AE30" si="25">AB28/AB3</f>
        <v>0.25456764295676432</v>
      </c>
      <c r="AC30" s="40">
        <f t="shared" si="25"/>
        <v>0.27197324414715718</v>
      </c>
      <c r="AD30" s="40">
        <f t="shared" si="25"/>
        <v>0.26297686053783614</v>
      </c>
      <c r="AE30" s="40">
        <f t="shared" si="25"/>
        <v>0.27924246943036085</v>
      </c>
    </row>
    <row r="31" spans="1:35" ht="19" x14ac:dyDescent="0.25">
      <c r="A31" s="5" t="s">
        <v>24</v>
      </c>
      <c r="B31" s="12">
        <v>-0.15</v>
      </c>
      <c r="C31" s="12">
        <v>-0.21</v>
      </c>
      <c r="D31" s="12">
        <v>0.33</v>
      </c>
      <c r="E31" s="12">
        <v>-0.68</v>
      </c>
      <c r="F31" s="12">
        <v>-0.17</v>
      </c>
      <c r="G31" s="12">
        <v>7.0000000000000007E-2</v>
      </c>
      <c r="H31" s="12">
        <v>0.49</v>
      </c>
      <c r="I31" s="12">
        <v>0.69</v>
      </c>
      <c r="J31" s="12">
        <v>0.82</v>
      </c>
      <c r="K31" s="12">
        <v>0.93</v>
      </c>
      <c r="L31" s="12">
        <v>0.9</v>
      </c>
      <c r="M31" s="12">
        <v>1.1599999999999999</v>
      </c>
      <c r="N31" s="12">
        <v>1.9</v>
      </c>
      <c r="O31" s="12">
        <v>2.99</v>
      </c>
      <c r="P31" s="12">
        <v>3.48</v>
      </c>
      <c r="Q31" s="12">
        <v>3.53</v>
      </c>
      <c r="R31" s="12">
        <v>4.13</v>
      </c>
      <c r="S31" s="12">
        <v>5.07</v>
      </c>
      <c r="T31" s="12">
        <v>5.43</v>
      </c>
      <c r="U31" s="12">
        <v>6.56</v>
      </c>
      <c r="V31" s="12">
        <v>7.41</v>
      </c>
      <c r="W31" s="12">
        <v>7.12</v>
      </c>
      <c r="X31" s="12">
        <v>5.05</v>
      </c>
      <c r="Y31" s="12">
        <v>5.46</v>
      </c>
      <c r="Z31" s="12">
        <v>5.34</v>
      </c>
      <c r="AA31" s="45">
        <v>10.96</v>
      </c>
      <c r="AB31" s="45">
        <v>12.07</v>
      </c>
      <c r="AC31" s="45">
        <v>13.45</v>
      </c>
      <c r="AD31" s="45">
        <v>13.91</v>
      </c>
      <c r="AE31" s="45">
        <v>15.48</v>
      </c>
    </row>
    <row r="32" spans="1:35" ht="19" x14ac:dyDescent="0.25">
      <c r="A32" s="5" t="s">
        <v>25</v>
      </c>
      <c r="B32" s="12">
        <v>-0.15</v>
      </c>
      <c r="C32" s="12">
        <v>-0.21</v>
      </c>
      <c r="D32" s="12">
        <v>0.28999999999999998</v>
      </c>
      <c r="E32" s="12">
        <v>-0.68</v>
      </c>
      <c r="F32" s="12">
        <v>-0.17</v>
      </c>
      <c r="G32" s="12">
        <v>7.0000000000000007E-2</v>
      </c>
      <c r="H32" s="12">
        <v>0.46</v>
      </c>
      <c r="I32" s="12">
        <v>0.67</v>
      </c>
      <c r="J32" s="12">
        <v>0.8</v>
      </c>
      <c r="K32" s="12">
        <v>0.9</v>
      </c>
      <c r="L32" s="12">
        <v>0.89</v>
      </c>
      <c r="M32" s="12">
        <v>1.1399999999999999</v>
      </c>
      <c r="N32" s="12">
        <v>1.86</v>
      </c>
      <c r="O32" s="12">
        <v>2.96</v>
      </c>
      <c r="P32" s="12">
        <v>3.45</v>
      </c>
      <c r="Q32" s="12">
        <v>3.5</v>
      </c>
      <c r="R32" s="12">
        <v>4.09</v>
      </c>
      <c r="S32" s="12">
        <v>5.03</v>
      </c>
      <c r="T32" s="12">
        <v>5.38</v>
      </c>
      <c r="U32" s="12">
        <v>6.5</v>
      </c>
      <c r="V32" s="12">
        <v>7.32</v>
      </c>
      <c r="W32" s="12">
        <v>7.08</v>
      </c>
      <c r="X32" s="12">
        <v>5.01</v>
      </c>
      <c r="Y32" s="12">
        <v>5.34</v>
      </c>
      <c r="Z32" s="12">
        <v>5.27</v>
      </c>
    </row>
    <row r="33" spans="1:26" ht="19" x14ac:dyDescent="0.25">
      <c r="A33" s="5" t="s">
        <v>26</v>
      </c>
      <c r="B33" s="1">
        <v>24666667</v>
      </c>
      <c r="C33" s="1">
        <v>20476000</v>
      </c>
      <c r="D33" s="1">
        <v>42274000</v>
      </c>
      <c r="E33" s="1">
        <v>45288000</v>
      </c>
      <c r="F33" s="1">
        <v>50646000</v>
      </c>
      <c r="G33" s="1">
        <v>52906000</v>
      </c>
      <c r="H33" s="1">
        <v>66442000</v>
      </c>
      <c r="I33" s="1">
        <v>74440000</v>
      </c>
      <c r="J33" s="1">
        <v>80278000</v>
      </c>
      <c r="K33" s="1">
        <v>83205000</v>
      </c>
      <c r="L33" s="1">
        <v>82290000</v>
      </c>
      <c r="M33" s="1">
        <v>78842000</v>
      </c>
      <c r="N33" s="1">
        <v>79609000</v>
      </c>
      <c r="O33" s="1">
        <v>80658000</v>
      </c>
      <c r="P33" s="1">
        <v>79135000</v>
      </c>
      <c r="Q33" s="1">
        <v>78565000</v>
      </c>
      <c r="R33" s="1">
        <v>75395000</v>
      </c>
      <c r="S33" s="1">
        <v>71944000</v>
      </c>
      <c r="T33" s="1">
        <v>67433000</v>
      </c>
      <c r="U33" s="1">
        <v>64173000</v>
      </c>
      <c r="V33" s="1">
        <v>61262000</v>
      </c>
      <c r="W33" s="1">
        <v>60044000</v>
      </c>
      <c r="X33" s="1">
        <v>60911000</v>
      </c>
      <c r="Y33" s="1">
        <v>60707000</v>
      </c>
      <c r="Z33" s="1">
        <v>60274000</v>
      </c>
    </row>
    <row r="34" spans="1:26" ht="19" x14ac:dyDescent="0.25">
      <c r="A34" s="5" t="s">
        <v>27</v>
      </c>
      <c r="B34" s="1">
        <v>24666667</v>
      </c>
      <c r="C34" s="1">
        <v>30454545</v>
      </c>
      <c r="D34" s="1">
        <v>46132000</v>
      </c>
      <c r="E34" s="1">
        <v>45288000</v>
      </c>
      <c r="F34" s="1">
        <v>50646000</v>
      </c>
      <c r="G34" s="1">
        <v>56440000</v>
      </c>
      <c r="H34" s="1">
        <v>71984000</v>
      </c>
      <c r="I34" s="1">
        <v>77466000</v>
      </c>
      <c r="J34" s="1">
        <v>83020000</v>
      </c>
      <c r="K34" s="1">
        <v>85137000</v>
      </c>
      <c r="L34" s="1">
        <v>83428000</v>
      </c>
      <c r="M34" s="1">
        <v>80073000</v>
      </c>
      <c r="N34" s="1">
        <v>81049000</v>
      </c>
      <c r="O34" s="1">
        <v>81482000</v>
      </c>
      <c r="P34" s="1">
        <v>79780000</v>
      </c>
      <c r="Q34" s="1">
        <v>79136000</v>
      </c>
      <c r="R34" s="1">
        <v>76092000</v>
      </c>
      <c r="S34" s="1">
        <v>72547000</v>
      </c>
      <c r="T34" s="1">
        <v>67984000</v>
      </c>
      <c r="U34" s="1">
        <v>64775000</v>
      </c>
      <c r="V34" s="1">
        <v>62013000</v>
      </c>
      <c r="W34" s="1">
        <v>60456000</v>
      </c>
      <c r="X34" s="1">
        <v>61378000</v>
      </c>
      <c r="Y34" s="1">
        <v>62057000</v>
      </c>
      <c r="Z34" s="1">
        <v>61097000</v>
      </c>
    </row>
    <row r="35" spans="1:26" ht="20" customHeight="1" x14ac:dyDescent="0.25">
      <c r="A35" s="14" t="s">
        <v>102</v>
      </c>
      <c r="B35" s="1"/>
      <c r="C35" s="22">
        <f>(C34-B34)/B34</f>
        <v>0.23464369953184189</v>
      </c>
      <c r="D35" s="22">
        <f t="shared" ref="D35:Z35" si="26">(D34-C34)/C34</f>
        <v>0.51478211216092706</v>
      </c>
      <c r="E35" s="22">
        <f t="shared" si="26"/>
        <v>-1.8295326454521806E-2</v>
      </c>
      <c r="F35" s="22">
        <f t="shared" si="26"/>
        <v>0.11830948595654478</v>
      </c>
      <c r="G35" s="22">
        <f t="shared" si="26"/>
        <v>0.11440192710184417</v>
      </c>
      <c r="H35" s="22">
        <f t="shared" si="26"/>
        <v>0.2754075124025514</v>
      </c>
      <c r="I35" s="22">
        <f t="shared" si="26"/>
        <v>7.6155812402756165E-2</v>
      </c>
      <c r="J35" s="22">
        <f t="shared" si="26"/>
        <v>7.1695969844835158E-2</v>
      </c>
      <c r="K35" s="22">
        <f t="shared" si="26"/>
        <v>2.5499879547097086E-2</v>
      </c>
      <c r="L35" s="22">
        <f t="shared" si="26"/>
        <v>-2.0073528548104819E-2</v>
      </c>
      <c r="M35" s="22">
        <f t="shared" si="26"/>
        <v>-4.0214316536414635E-2</v>
      </c>
      <c r="N35" s="22">
        <f t="shared" si="26"/>
        <v>1.2188877649145155E-2</v>
      </c>
      <c r="O35" s="22">
        <f t="shared" si="26"/>
        <v>5.3424471615936041E-3</v>
      </c>
      <c r="P35" s="22">
        <f t="shared" si="26"/>
        <v>-2.0888048894234311E-2</v>
      </c>
      <c r="Q35" s="22">
        <f t="shared" si="26"/>
        <v>-8.0721985460015036E-3</v>
      </c>
      <c r="R35" s="22">
        <f t="shared" si="26"/>
        <v>-3.8465426607359479E-2</v>
      </c>
      <c r="S35" s="22">
        <f t="shared" si="26"/>
        <v>-4.658834043000578E-2</v>
      </c>
      <c r="T35" s="22">
        <f t="shared" si="26"/>
        <v>-6.2897156326243681E-2</v>
      </c>
      <c r="U35" s="22">
        <f t="shared" si="26"/>
        <v>-4.7202282890091783E-2</v>
      </c>
      <c r="V35" s="22">
        <f t="shared" si="26"/>
        <v>-4.2639907371671171E-2</v>
      </c>
      <c r="W35" s="22">
        <f t="shared" si="26"/>
        <v>-2.5107638720913358E-2</v>
      </c>
      <c r="X35" s="22">
        <f t="shared" si="26"/>
        <v>1.5250760883948658E-2</v>
      </c>
      <c r="Y35" s="22">
        <f t="shared" si="26"/>
        <v>1.1062595718335559E-2</v>
      </c>
      <c r="Z35" s="22">
        <f t="shared" si="26"/>
        <v>-1.5469648871199058E-2</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t="s">
        <v>91</v>
      </c>
      <c r="C38" s="1">
        <v>24800000</v>
      </c>
      <c r="D38" s="1">
        <v>53017000</v>
      </c>
      <c r="E38" s="1">
        <v>69783000</v>
      </c>
      <c r="F38" s="1">
        <v>20801000</v>
      </c>
      <c r="G38" s="1">
        <v>10351000</v>
      </c>
      <c r="H38" s="1">
        <v>24901000</v>
      </c>
      <c r="I38" s="1">
        <v>51867000</v>
      </c>
      <c r="J38" s="1">
        <v>37746000</v>
      </c>
      <c r="K38" s="1">
        <v>54296000</v>
      </c>
      <c r="L38" s="1">
        <v>78303000</v>
      </c>
      <c r="M38" s="1">
        <v>110837000</v>
      </c>
      <c r="N38" s="1">
        <v>168754000</v>
      </c>
      <c r="O38" s="1">
        <v>216784000</v>
      </c>
      <c r="P38" s="1">
        <v>211181000</v>
      </c>
      <c r="Q38" s="1">
        <v>189693000</v>
      </c>
      <c r="R38" s="1">
        <v>281502000</v>
      </c>
      <c r="S38" s="1">
        <v>390460000</v>
      </c>
      <c r="T38" s="1">
        <v>514571000</v>
      </c>
      <c r="U38" s="1">
        <v>673228000</v>
      </c>
      <c r="V38" s="1">
        <v>424707000</v>
      </c>
      <c r="W38" s="1">
        <v>599219000</v>
      </c>
      <c r="X38" s="1">
        <v>849556000</v>
      </c>
      <c r="Y38" s="1">
        <v>580977000</v>
      </c>
      <c r="Z38" s="1">
        <v>758012000</v>
      </c>
    </row>
    <row r="39" spans="1:26" ht="19" x14ac:dyDescent="0.25">
      <c r="A39" s="5" t="s">
        <v>31</v>
      </c>
      <c r="B39" s="1" t="s">
        <v>91</v>
      </c>
      <c r="C39" s="1">
        <v>3000000</v>
      </c>
      <c r="D39" s="1" t="s">
        <v>91</v>
      </c>
      <c r="E39" s="1" t="s">
        <v>91</v>
      </c>
      <c r="F39" s="1">
        <v>59532000</v>
      </c>
      <c r="G39" s="1">
        <v>34527000</v>
      </c>
      <c r="H39" s="1">
        <v>115600000</v>
      </c>
      <c r="I39" s="1">
        <v>184314000</v>
      </c>
      <c r="J39" s="1">
        <v>336427000</v>
      </c>
      <c r="K39" s="1">
        <v>204169000</v>
      </c>
      <c r="L39" s="1">
        <v>111883000</v>
      </c>
      <c r="M39" s="1">
        <v>206291000</v>
      </c>
      <c r="N39" s="1">
        <v>259742000</v>
      </c>
      <c r="O39" s="1">
        <v>325766000</v>
      </c>
      <c r="P39" s="1">
        <v>320970000</v>
      </c>
      <c r="Q39" s="1">
        <v>352450000</v>
      </c>
      <c r="R39" s="1">
        <v>363877000</v>
      </c>
      <c r="S39" s="1">
        <v>383882000</v>
      </c>
      <c r="T39" s="1">
        <v>367824000</v>
      </c>
      <c r="U39" s="1">
        <v>343700000</v>
      </c>
      <c r="V39" s="1">
        <v>614705000</v>
      </c>
      <c r="W39" s="1">
        <v>373063000</v>
      </c>
      <c r="X39" s="1">
        <v>360333000</v>
      </c>
      <c r="Y39" s="1">
        <v>329630000</v>
      </c>
      <c r="Z39" s="1">
        <v>126554000</v>
      </c>
    </row>
    <row r="40" spans="1:26" ht="19" x14ac:dyDescent="0.25">
      <c r="A40" s="5" t="s">
        <v>32</v>
      </c>
      <c r="B40" s="1" t="s">
        <v>91</v>
      </c>
      <c r="C40" s="1">
        <v>27800000</v>
      </c>
      <c r="D40" s="1">
        <v>53017000</v>
      </c>
      <c r="E40" s="1">
        <v>69783000</v>
      </c>
      <c r="F40" s="1">
        <v>80333000</v>
      </c>
      <c r="G40" s="1">
        <v>44878000</v>
      </c>
      <c r="H40" s="1">
        <v>140501000</v>
      </c>
      <c r="I40" s="1">
        <v>236181000</v>
      </c>
      <c r="J40" s="1">
        <v>374173000</v>
      </c>
      <c r="K40" s="1">
        <v>258465000</v>
      </c>
      <c r="L40" s="1">
        <v>190186000</v>
      </c>
      <c r="M40" s="1">
        <v>317128000</v>
      </c>
      <c r="N40" s="1">
        <v>428496000</v>
      </c>
      <c r="O40" s="1">
        <v>542550000</v>
      </c>
      <c r="P40" s="1">
        <v>532151000</v>
      </c>
      <c r="Q40" s="1">
        <v>542143000</v>
      </c>
      <c r="R40" s="1">
        <v>645379000</v>
      </c>
      <c r="S40" s="1">
        <v>774342000</v>
      </c>
      <c r="T40" s="1">
        <v>882395000</v>
      </c>
      <c r="U40" s="1">
        <v>1016928000</v>
      </c>
      <c r="V40" s="1">
        <v>1039412000</v>
      </c>
      <c r="W40" s="1">
        <v>972282000</v>
      </c>
      <c r="X40" s="1">
        <v>1209889000</v>
      </c>
      <c r="Y40" s="1">
        <v>910607000</v>
      </c>
      <c r="Z40" s="1">
        <v>884566000</v>
      </c>
    </row>
    <row r="41" spans="1:26" ht="19" x14ac:dyDescent="0.25">
      <c r="A41" s="5" t="s">
        <v>33</v>
      </c>
      <c r="B41" s="1" t="s">
        <v>91</v>
      </c>
      <c r="C41" s="1">
        <v>10400000</v>
      </c>
      <c r="D41" s="1">
        <v>38237000</v>
      </c>
      <c r="E41" s="1">
        <v>22628000</v>
      </c>
      <c r="F41" s="1">
        <v>20404000</v>
      </c>
      <c r="G41" s="1">
        <v>19325000</v>
      </c>
      <c r="H41" s="1">
        <v>22665000</v>
      </c>
      <c r="I41" s="1">
        <v>41703000</v>
      </c>
      <c r="J41" s="1">
        <v>62750000</v>
      </c>
      <c r="K41" s="1">
        <v>91774000</v>
      </c>
      <c r="L41" s="1">
        <v>97057000</v>
      </c>
      <c r="M41" s="1">
        <v>106973000</v>
      </c>
      <c r="N41" s="1">
        <v>112132000</v>
      </c>
      <c r="O41" s="1">
        <v>165676000</v>
      </c>
      <c r="P41" s="1">
        <v>185172000</v>
      </c>
      <c r="Q41" s="1">
        <v>204205000</v>
      </c>
      <c r="R41" s="1">
        <v>242242000</v>
      </c>
      <c r="S41" s="1">
        <v>279434000</v>
      </c>
      <c r="T41" s="1">
        <v>268175000</v>
      </c>
      <c r="U41" s="1">
        <v>291924000</v>
      </c>
      <c r="V41" s="1">
        <v>295352000</v>
      </c>
      <c r="W41" s="1">
        <v>401436000</v>
      </c>
      <c r="X41" s="1">
        <v>434279000</v>
      </c>
      <c r="Y41" s="1">
        <v>555932000</v>
      </c>
      <c r="Z41" s="1">
        <v>789686000</v>
      </c>
    </row>
    <row r="42" spans="1:26" ht="19" x14ac:dyDescent="0.25">
      <c r="A42" s="5" t="s">
        <v>34</v>
      </c>
      <c r="B42" s="1" t="s">
        <v>91</v>
      </c>
      <c r="C42" s="1">
        <v>600000</v>
      </c>
      <c r="D42" s="1">
        <v>5231000</v>
      </c>
      <c r="E42" s="1">
        <v>2602000</v>
      </c>
      <c r="F42" s="1">
        <v>349000</v>
      </c>
      <c r="G42" s="1">
        <v>762000</v>
      </c>
      <c r="H42" s="1">
        <v>1696000</v>
      </c>
      <c r="I42" s="1">
        <v>2699000</v>
      </c>
      <c r="J42" s="1">
        <v>5763000</v>
      </c>
      <c r="K42" s="1">
        <v>10672000</v>
      </c>
      <c r="L42" s="1">
        <v>10148000</v>
      </c>
      <c r="M42" s="1">
        <v>13819000</v>
      </c>
      <c r="N42" s="1">
        <v>18815000</v>
      </c>
      <c r="O42" s="1">
        <v>17149000</v>
      </c>
      <c r="P42" s="1">
        <v>17410000</v>
      </c>
      <c r="Q42" s="1">
        <v>19026000</v>
      </c>
      <c r="R42" s="1">
        <v>24471000</v>
      </c>
      <c r="S42" s="1">
        <v>33717000</v>
      </c>
      <c r="T42" s="1">
        <v>34051000</v>
      </c>
      <c r="U42" s="1">
        <v>29834000</v>
      </c>
      <c r="V42" s="1">
        <v>30568000</v>
      </c>
      <c r="W42" s="1">
        <v>34401000</v>
      </c>
      <c r="X42" s="1">
        <v>27898000</v>
      </c>
      <c r="Y42" s="1">
        <v>22055000</v>
      </c>
      <c r="Z42" s="1">
        <v>68365000</v>
      </c>
    </row>
    <row r="43" spans="1:26" ht="19" x14ac:dyDescent="0.25">
      <c r="A43" s="5" t="s">
        <v>35</v>
      </c>
      <c r="B43" s="1" t="s">
        <v>91</v>
      </c>
      <c r="C43" s="1">
        <v>1000000</v>
      </c>
      <c r="D43" s="1">
        <v>4148000</v>
      </c>
      <c r="E43" s="1">
        <v>6885000</v>
      </c>
      <c r="F43" s="1">
        <v>4713000</v>
      </c>
      <c r="G43" s="1">
        <v>4779000</v>
      </c>
      <c r="H43" s="1">
        <v>10270000</v>
      </c>
      <c r="I43" s="1">
        <v>13841000</v>
      </c>
      <c r="J43" s="1">
        <v>20289000</v>
      </c>
      <c r="K43" s="1">
        <v>25739000</v>
      </c>
      <c r="L43" s="1">
        <v>25978000</v>
      </c>
      <c r="M43" s="1">
        <v>30262000</v>
      </c>
      <c r="N43" s="1">
        <v>46512000</v>
      </c>
      <c r="O43" s="1">
        <v>38298000</v>
      </c>
      <c r="P43" s="1">
        <v>41348000</v>
      </c>
      <c r="Q43" s="1">
        <v>50997000</v>
      </c>
      <c r="R43" s="1">
        <v>86756000</v>
      </c>
      <c r="S43" s="1">
        <v>100647000</v>
      </c>
      <c r="T43" s="1">
        <v>104180000</v>
      </c>
      <c r="U43" s="1">
        <v>120622000</v>
      </c>
      <c r="V43" s="1">
        <v>52326000</v>
      </c>
      <c r="W43" s="1">
        <v>103467000</v>
      </c>
      <c r="X43" s="1">
        <v>121410000</v>
      </c>
      <c r="Y43" s="1">
        <v>122506000</v>
      </c>
      <c r="Z43" s="1">
        <v>169607000</v>
      </c>
    </row>
    <row r="44" spans="1:26" ht="19" x14ac:dyDescent="0.25">
      <c r="A44" s="6" t="s">
        <v>36</v>
      </c>
      <c r="B44" s="10" t="s">
        <v>91</v>
      </c>
      <c r="C44" s="10">
        <v>39800000</v>
      </c>
      <c r="D44" s="10">
        <v>100633000</v>
      </c>
      <c r="E44" s="10">
        <v>101898000</v>
      </c>
      <c r="F44" s="10">
        <v>105799000</v>
      </c>
      <c r="G44" s="10">
        <v>69744000</v>
      </c>
      <c r="H44" s="10">
        <v>175132000</v>
      </c>
      <c r="I44" s="10">
        <v>294424000</v>
      </c>
      <c r="J44" s="10">
        <v>462975000</v>
      </c>
      <c r="K44" s="10">
        <v>386650000</v>
      </c>
      <c r="L44" s="10">
        <v>323369000</v>
      </c>
      <c r="M44" s="10">
        <v>468182000</v>
      </c>
      <c r="N44" s="10">
        <v>605955000</v>
      </c>
      <c r="O44" s="10">
        <v>763673000</v>
      </c>
      <c r="P44" s="10">
        <v>776081000</v>
      </c>
      <c r="Q44" s="10">
        <v>816371000</v>
      </c>
      <c r="R44" s="10">
        <v>998848000</v>
      </c>
      <c r="S44" s="10">
        <v>1188140000</v>
      </c>
      <c r="T44" s="10">
        <v>1288801000</v>
      </c>
      <c r="U44" s="10">
        <v>1459308000</v>
      </c>
      <c r="V44" s="10">
        <v>1417658000</v>
      </c>
      <c r="W44" s="10">
        <v>1511586000</v>
      </c>
      <c r="X44" s="10">
        <v>1793476000</v>
      </c>
      <c r="Y44" s="10">
        <v>1611100000</v>
      </c>
      <c r="Z44" s="10">
        <v>1912224000</v>
      </c>
    </row>
    <row r="45" spans="1:26" ht="19" x14ac:dyDescent="0.25">
      <c r="A45" s="5" t="s">
        <v>37</v>
      </c>
      <c r="B45" s="1" t="s">
        <v>91</v>
      </c>
      <c r="C45" s="1">
        <v>2800000</v>
      </c>
      <c r="D45" s="1">
        <v>13524000</v>
      </c>
      <c r="E45" s="1">
        <v>15496000</v>
      </c>
      <c r="F45" s="1">
        <v>12211000</v>
      </c>
      <c r="G45" s="1">
        <v>10079000</v>
      </c>
      <c r="H45" s="1">
        <v>11954000</v>
      </c>
      <c r="I45" s="1">
        <v>16158000</v>
      </c>
      <c r="J45" s="1">
        <v>29951000</v>
      </c>
      <c r="K45" s="1">
        <v>36024000</v>
      </c>
      <c r="L45" s="1">
        <v>47557000</v>
      </c>
      <c r="M45" s="1">
        <v>39371000</v>
      </c>
      <c r="N45" s="1">
        <v>34157000</v>
      </c>
      <c r="O45" s="1">
        <v>47998000</v>
      </c>
      <c r="P45" s="1">
        <v>59604000</v>
      </c>
      <c r="Q45" s="1">
        <v>63522000</v>
      </c>
      <c r="R45" s="1">
        <v>66791000</v>
      </c>
      <c r="S45" s="1">
        <v>95909000</v>
      </c>
      <c r="T45" s="1">
        <v>123248000</v>
      </c>
      <c r="U45" s="1">
        <v>122420000</v>
      </c>
      <c r="V45" s="1">
        <v>145042000</v>
      </c>
      <c r="W45" s="1">
        <v>223426000</v>
      </c>
      <c r="X45" s="1">
        <v>529919000</v>
      </c>
      <c r="Y45" s="1">
        <v>436098000</v>
      </c>
      <c r="Z45" s="1">
        <v>395657000</v>
      </c>
    </row>
    <row r="46" spans="1:26" ht="19" x14ac:dyDescent="0.25">
      <c r="A46" s="5" t="s">
        <v>38</v>
      </c>
      <c r="B46" s="1" t="s">
        <v>91</v>
      </c>
      <c r="C46" s="1" t="s">
        <v>91</v>
      </c>
      <c r="D46" s="1" t="s">
        <v>91</v>
      </c>
      <c r="E46" s="1" t="s">
        <v>91</v>
      </c>
      <c r="F46" s="1" t="s">
        <v>91</v>
      </c>
      <c r="G46" s="1" t="s">
        <v>91</v>
      </c>
      <c r="H46" s="1" t="s">
        <v>91</v>
      </c>
      <c r="I46" s="1" t="s">
        <v>91</v>
      </c>
      <c r="J46" s="1">
        <v>81701000</v>
      </c>
      <c r="K46" s="1">
        <v>233997000</v>
      </c>
      <c r="L46" s="1">
        <v>231892000</v>
      </c>
      <c r="M46" s="1">
        <v>231883000</v>
      </c>
      <c r="N46" s="1">
        <v>234700000</v>
      </c>
      <c r="O46" s="1">
        <v>234691000</v>
      </c>
      <c r="P46" s="1">
        <v>348239000</v>
      </c>
      <c r="Q46" s="1">
        <v>523727000</v>
      </c>
      <c r="R46" s="1">
        <v>556957000</v>
      </c>
      <c r="S46" s="1">
        <v>555965000</v>
      </c>
      <c r="T46" s="1">
        <v>555965000</v>
      </c>
      <c r="U46" s="1">
        <v>555965000</v>
      </c>
      <c r="V46" s="1">
        <v>555965000</v>
      </c>
      <c r="W46" s="1">
        <v>1065379000</v>
      </c>
      <c r="X46" s="1">
        <v>1858966000</v>
      </c>
      <c r="Y46" s="1">
        <v>2216553000</v>
      </c>
      <c r="Z46" s="1">
        <v>2259282000</v>
      </c>
    </row>
    <row r="47" spans="1:26" ht="19" x14ac:dyDescent="0.25">
      <c r="A47" s="5" t="s">
        <v>39</v>
      </c>
      <c r="B47" s="1" t="s">
        <v>91</v>
      </c>
      <c r="C47" s="1" t="s">
        <v>91</v>
      </c>
      <c r="D47" s="1" t="s">
        <v>91</v>
      </c>
      <c r="E47" s="1" t="s">
        <v>91</v>
      </c>
      <c r="F47" s="1" t="s">
        <v>91</v>
      </c>
      <c r="G47" s="1">
        <v>24188000</v>
      </c>
      <c r="H47" s="1">
        <v>50067000</v>
      </c>
      <c r="I47" s="1">
        <v>49677000</v>
      </c>
      <c r="J47" s="1">
        <v>10408000</v>
      </c>
      <c r="K47" s="1">
        <v>21711000</v>
      </c>
      <c r="L47" s="1">
        <v>17079000</v>
      </c>
      <c r="M47" s="1" t="s">
        <v>91</v>
      </c>
      <c r="N47" s="1" t="s">
        <v>91</v>
      </c>
      <c r="O47" s="1" t="s">
        <v>91</v>
      </c>
      <c r="P47" s="1" t="s">
        <v>91</v>
      </c>
      <c r="Q47" s="1">
        <v>68131000</v>
      </c>
      <c r="R47" s="1">
        <v>65263000</v>
      </c>
      <c r="S47" s="1">
        <v>58796000</v>
      </c>
      <c r="T47" s="1">
        <v>50501000</v>
      </c>
      <c r="U47" s="1">
        <v>42554000</v>
      </c>
      <c r="V47" s="1">
        <v>31259000</v>
      </c>
      <c r="W47" s="1">
        <v>108903000</v>
      </c>
      <c r="X47" s="1">
        <v>225900000</v>
      </c>
      <c r="Y47" s="1">
        <v>237178000</v>
      </c>
      <c r="Z47" s="1">
        <v>200288000</v>
      </c>
    </row>
    <row r="48" spans="1:26" ht="19" x14ac:dyDescent="0.25">
      <c r="A48" s="5" t="s">
        <v>40</v>
      </c>
      <c r="B48" s="1" t="s">
        <v>91</v>
      </c>
      <c r="C48" s="1" t="s">
        <v>91</v>
      </c>
      <c r="D48" s="1" t="s">
        <v>91</v>
      </c>
      <c r="E48" s="1" t="s">
        <v>91</v>
      </c>
      <c r="F48" s="1" t="s">
        <v>91</v>
      </c>
      <c r="G48" s="1">
        <v>24188000</v>
      </c>
      <c r="H48" s="1">
        <v>50067000</v>
      </c>
      <c r="I48" s="1">
        <v>49677000</v>
      </c>
      <c r="J48" s="1">
        <v>92109000</v>
      </c>
      <c r="K48" s="1">
        <v>255708000</v>
      </c>
      <c r="L48" s="1">
        <v>248971000</v>
      </c>
      <c r="M48" s="1">
        <v>231883000</v>
      </c>
      <c r="N48" s="1">
        <v>234700000</v>
      </c>
      <c r="O48" s="1">
        <v>234691000</v>
      </c>
      <c r="P48" s="1">
        <v>348239000</v>
      </c>
      <c r="Q48" s="1">
        <v>591858000</v>
      </c>
      <c r="R48" s="1">
        <v>622220000</v>
      </c>
      <c r="S48" s="1">
        <v>614761000</v>
      </c>
      <c r="T48" s="1">
        <v>606466000</v>
      </c>
      <c r="U48" s="1">
        <v>598519000</v>
      </c>
      <c r="V48" s="1">
        <v>587224000</v>
      </c>
      <c r="W48" s="1">
        <v>1174282000</v>
      </c>
      <c r="X48" s="1">
        <v>2084866000</v>
      </c>
      <c r="Y48" s="1">
        <v>2453731000</v>
      </c>
      <c r="Z48" s="1">
        <v>2459570000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257294000</v>
      </c>
      <c r="N49" s="1">
        <v>433570000</v>
      </c>
      <c r="O49" s="1">
        <v>470203000</v>
      </c>
      <c r="P49" s="1">
        <v>662803000</v>
      </c>
      <c r="Q49" s="1">
        <v>728981000</v>
      </c>
      <c r="R49" s="1">
        <v>482917000</v>
      </c>
      <c r="S49" s="1">
        <v>397656000</v>
      </c>
      <c r="T49" s="1">
        <v>276375000</v>
      </c>
      <c r="U49" s="1">
        <v>284802000</v>
      </c>
      <c r="V49" s="1">
        <v>411184000</v>
      </c>
      <c r="W49" s="1">
        <v>358402000</v>
      </c>
      <c r="X49" s="1">
        <v>102939000</v>
      </c>
      <c r="Y49" s="1">
        <v>132778000</v>
      </c>
      <c r="Z49" s="1">
        <v>9544000</v>
      </c>
    </row>
    <row r="50" spans="1:26" ht="19" x14ac:dyDescent="0.25">
      <c r="A50" s="5" t="s">
        <v>42</v>
      </c>
      <c r="B50" s="1" t="s">
        <v>91</v>
      </c>
      <c r="C50" s="1" t="s">
        <v>91</v>
      </c>
      <c r="D50" s="1" t="s">
        <v>91</v>
      </c>
      <c r="E50" s="1" t="s">
        <v>91</v>
      </c>
      <c r="F50" s="1" t="s">
        <v>91</v>
      </c>
      <c r="G50" s="1" t="s">
        <v>91</v>
      </c>
      <c r="H50" s="1">
        <v>29392000</v>
      </c>
      <c r="I50" s="1">
        <v>36212000</v>
      </c>
      <c r="J50" s="1">
        <v>18657000</v>
      </c>
      <c r="K50" s="1">
        <v>38036000</v>
      </c>
      <c r="L50" s="1">
        <v>46917000</v>
      </c>
      <c r="M50" s="1">
        <v>49018000</v>
      </c>
      <c r="N50" s="1">
        <v>37864000</v>
      </c>
      <c r="O50" s="1">
        <v>34762000</v>
      </c>
      <c r="P50" s="1">
        <v>35478000</v>
      </c>
      <c r="Q50" s="1">
        <v>22389000</v>
      </c>
      <c r="R50" s="1">
        <v>4434000</v>
      </c>
      <c r="S50" s="1">
        <v>6492000</v>
      </c>
      <c r="T50" s="1">
        <v>2044000</v>
      </c>
      <c r="U50" s="1">
        <v>4530000</v>
      </c>
      <c r="V50" s="1">
        <v>33441000</v>
      </c>
      <c r="W50" s="1">
        <v>27701000</v>
      </c>
      <c r="X50" s="1">
        <v>45173000</v>
      </c>
      <c r="Y50" s="1">
        <v>128193000</v>
      </c>
      <c r="Z50" s="1">
        <v>183365000</v>
      </c>
    </row>
    <row r="51" spans="1:26" ht="19" x14ac:dyDescent="0.25">
      <c r="A51" s="5" t="s">
        <v>43</v>
      </c>
      <c r="B51" s="1" t="s">
        <v>91</v>
      </c>
      <c r="C51" s="1">
        <v>200000</v>
      </c>
      <c r="D51" s="1">
        <v>8263000</v>
      </c>
      <c r="E51" s="1">
        <v>7269000</v>
      </c>
      <c r="F51" s="1">
        <v>8279000</v>
      </c>
      <c r="G51" s="1">
        <v>44162000</v>
      </c>
      <c r="H51" s="1">
        <v>96314000</v>
      </c>
      <c r="I51" s="1">
        <v>141028000</v>
      </c>
      <c r="J51" s="1">
        <v>125819000</v>
      </c>
      <c r="K51" s="1">
        <v>227870000</v>
      </c>
      <c r="L51" s="1">
        <v>272409000</v>
      </c>
      <c r="M51" s="1">
        <v>22897000</v>
      </c>
      <c r="N51" s="1">
        <v>15946000</v>
      </c>
      <c r="O51" s="1">
        <v>17222000</v>
      </c>
      <c r="P51" s="1">
        <v>28996000</v>
      </c>
      <c r="Q51" s="1">
        <v>7433000</v>
      </c>
      <c r="R51" s="1">
        <v>9740000</v>
      </c>
      <c r="S51" s="1">
        <v>9332000</v>
      </c>
      <c r="T51" s="1">
        <v>9389000</v>
      </c>
      <c r="U51" s="1">
        <v>11221000</v>
      </c>
      <c r="V51" s="1">
        <v>10927000</v>
      </c>
      <c r="W51" s="1">
        <v>94878000</v>
      </c>
      <c r="X51" s="1">
        <v>121547000</v>
      </c>
      <c r="Y51" s="1">
        <v>235380000</v>
      </c>
      <c r="Z51" s="1">
        <v>315834000</v>
      </c>
    </row>
    <row r="52" spans="1:26" ht="19" x14ac:dyDescent="0.25">
      <c r="A52" s="5" t="s">
        <v>44</v>
      </c>
      <c r="B52" s="1" t="s">
        <v>91</v>
      </c>
      <c r="C52" s="1">
        <v>3000000</v>
      </c>
      <c r="D52" s="1">
        <v>21787000</v>
      </c>
      <c r="E52" s="1">
        <v>22765000</v>
      </c>
      <c r="F52" s="1">
        <v>20490000</v>
      </c>
      <c r="G52" s="1">
        <v>78429000</v>
      </c>
      <c r="H52" s="1">
        <v>187727000</v>
      </c>
      <c r="I52" s="1">
        <v>243075000</v>
      </c>
      <c r="J52" s="1">
        <v>266536000</v>
      </c>
      <c r="K52" s="1">
        <v>557638000</v>
      </c>
      <c r="L52" s="1">
        <v>615854000</v>
      </c>
      <c r="M52" s="1">
        <v>600463000</v>
      </c>
      <c r="N52" s="1">
        <v>756237000</v>
      </c>
      <c r="O52" s="1">
        <v>804876000</v>
      </c>
      <c r="P52" s="1">
        <v>1135120000</v>
      </c>
      <c r="Q52" s="1">
        <v>1414183000</v>
      </c>
      <c r="R52" s="1">
        <v>1186102000</v>
      </c>
      <c r="S52" s="1">
        <v>1124150000</v>
      </c>
      <c r="T52" s="1">
        <v>1017522000</v>
      </c>
      <c r="U52" s="1">
        <v>1021492000</v>
      </c>
      <c r="V52" s="1">
        <v>1187818000</v>
      </c>
      <c r="W52" s="1">
        <v>1878689000</v>
      </c>
      <c r="X52" s="1">
        <v>2884444000</v>
      </c>
      <c r="Y52" s="1">
        <v>3386180000</v>
      </c>
      <c r="Z52" s="1">
        <v>3363970000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20" thickBot="1" x14ac:dyDescent="0.3">
      <c r="A54" s="7" t="s">
        <v>46</v>
      </c>
      <c r="B54" s="11" t="s">
        <v>91</v>
      </c>
      <c r="C54" s="11">
        <v>42800000</v>
      </c>
      <c r="D54" s="11">
        <v>122420000</v>
      </c>
      <c r="E54" s="11">
        <v>124663000</v>
      </c>
      <c r="F54" s="11">
        <v>126289000</v>
      </c>
      <c r="G54" s="11">
        <v>148173000</v>
      </c>
      <c r="H54" s="11">
        <v>362859000</v>
      </c>
      <c r="I54" s="11">
        <v>537499000</v>
      </c>
      <c r="J54" s="11">
        <v>729511000</v>
      </c>
      <c r="K54" s="11">
        <v>944288000</v>
      </c>
      <c r="L54" s="11">
        <v>939223000</v>
      </c>
      <c r="M54" s="11">
        <v>1068645000</v>
      </c>
      <c r="N54" s="11">
        <v>1362192000</v>
      </c>
      <c r="O54" s="11">
        <v>1568549000</v>
      </c>
      <c r="P54" s="11">
        <v>1911201000</v>
      </c>
      <c r="Q54" s="11">
        <v>2230554000</v>
      </c>
      <c r="R54" s="11">
        <v>2184950000</v>
      </c>
      <c r="S54" s="11">
        <v>2312290000</v>
      </c>
      <c r="T54" s="11">
        <v>2306323000</v>
      </c>
      <c r="U54" s="11">
        <v>2480800000</v>
      </c>
      <c r="V54" s="11">
        <v>2605476000</v>
      </c>
      <c r="W54" s="11">
        <v>3390275000</v>
      </c>
      <c r="X54" s="11">
        <v>4677920000</v>
      </c>
      <c r="Y54" s="11">
        <v>4997280000</v>
      </c>
      <c r="Z54" s="11">
        <v>5276194000</v>
      </c>
    </row>
    <row r="55" spans="1:26" ht="20" thickTop="1" x14ac:dyDescent="0.25">
      <c r="A55" s="5" t="s">
        <v>47</v>
      </c>
      <c r="B55" s="1" t="s">
        <v>91</v>
      </c>
      <c r="C55" s="1">
        <v>2700000</v>
      </c>
      <c r="D55" s="1">
        <v>10561000</v>
      </c>
      <c r="E55" s="1">
        <v>4460000</v>
      </c>
      <c r="F55" s="1">
        <v>3685000</v>
      </c>
      <c r="G55" s="1">
        <v>3714000</v>
      </c>
      <c r="H55" s="1">
        <v>4840000</v>
      </c>
      <c r="I55" s="1">
        <v>7668000</v>
      </c>
      <c r="J55" s="1">
        <v>13174000</v>
      </c>
      <c r="K55" s="1">
        <v>25525000</v>
      </c>
      <c r="L55" s="1">
        <v>13092000</v>
      </c>
      <c r="M55" s="1">
        <v>18891000</v>
      </c>
      <c r="N55" s="1">
        <v>21180000</v>
      </c>
      <c r="O55" s="1">
        <v>33525000</v>
      </c>
      <c r="P55" s="1">
        <v>27026000</v>
      </c>
      <c r="Q55" s="1">
        <v>37313000</v>
      </c>
      <c r="R55" s="1">
        <v>43772000</v>
      </c>
      <c r="S55" s="1">
        <v>50814000</v>
      </c>
      <c r="T55" s="1">
        <v>34117000</v>
      </c>
      <c r="U55" s="1">
        <v>50760000</v>
      </c>
      <c r="V55" s="1">
        <v>57757000</v>
      </c>
      <c r="W55" s="1">
        <v>62627000</v>
      </c>
      <c r="X55" s="1">
        <v>64472000</v>
      </c>
      <c r="Y55" s="1">
        <v>62096000</v>
      </c>
      <c r="Z55" s="1">
        <v>113178000</v>
      </c>
    </row>
    <row r="56" spans="1:26"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v>65285000</v>
      </c>
      <c r="Y56" s="1">
        <v>68561000</v>
      </c>
      <c r="Z56" s="1">
        <v>392295000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v>4860000</v>
      </c>
      <c r="P57" s="1">
        <v>8621000</v>
      </c>
      <c r="Q57" s="1">
        <v>4196000</v>
      </c>
      <c r="R57" s="1">
        <v>8615000</v>
      </c>
      <c r="S57" s="1">
        <v>23291000</v>
      </c>
      <c r="T57" s="1">
        <v>31989000</v>
      </c>
      <c r="U57" s="1">
        <v>28948000</v>
      </c>
      <c r="V57" s="1">
        <v>27656000</v>
      </c>
      <c r="W57" s="1">
        <v>31801000</v>
      </c>
      <c r="X57" s="1">
        <v>33048000</v>
      </c>
      <c r="Y57" s="1">
        <v>44075000</v>
      </c>
      <c r="Z57" s="1">
        <v>41217000</v>
      </c>
    </row>
    <row r="58" spans="1:26" ht="19" x14ac:dyDescent="0.25">
      <c r="A58" s="5" t="s">
        <v>50</v>
      </c>
      <c r="B58" s="1" t="s">
        <v>91</v>
      </c>
      <c r="C58" s="1" t="s">
        <v>91</v>
      </c>
      <c r="D58" s="1" t="s">
        <v>91</v>
      </c>
      <c r="E58" s="1">
        <v>11031000</v>
      </c>
      <c r="F58" s="1">
        <v>14058000</v>
      </c>
      <c r="G58" s="1">
        <v>19147000</v>
      </c>
      <c r="H58" s="1">
        <v>28064000</v>
      </c>
      <c r="I58" s="1">
        <v>36009000</v>
      </c>
      <c r="J58" s="1">
        <v>54880000</v>
      </c>
      <c r="K58" s="1">
        <v>87895000</v>
      </c>
      <c r="L58" s="1">
        <v>125678000</v>
      </c>
      <c r="M58" s="1">
        <v>150891000</v>
      </c>
      <c r="N58" s="1">
        <v>204137000</v>
      </c>
      <c r="O58" s="1">
        <v>270880000</v>
      </c>
      <c r="P58" s="1">
        <v>352594000</v>
      </c>
      <c r="Q58" s="1">
        <v>421429000</v>
      </c>
      <c r="R58" s="1">
        <v>484437000</v>
      </c>
      <c r="S58" s="1">
        <v>573908000</v>
      </c>
      <c r="T58" s="1">
        <v>631768000</v>
      </c>
      <c r="U58" s="1">
        <v>696404000</v>
      </c>
      <c r="V58" s="1">
        <v>715697000</v>
      </c>
      <c r="W58" s="1">
        <v>807030000</v>
      </c>
      <c r="X58" s="1">
        <v>883134000</v>
      </c>
      <c r="Y58" s="1">
        <v>968669000</v>
      </c>
      <c r="Z58" s="1">
        <v>1067182000</v>
      </c>
    </row>
    <row r="59" spans="1:26" ht="19" x14ac:dyDescent="0.25">
      <c r="A59" s="5" t="s">
        <v>51</v>
      </c>
      <c r="B59" s="1" t="s">
        <v>91</v>
      </c>
      <c r="C59" s="1">
        <v>8200000</v>
      </c>
      <c r="D59" s="1">
        <v>24174000</v>
      </c>
      <c r="E59" s="1">
        <v>11517000</v>
      </c>
      <c r="F59" s="1">
        <v>13546000</v>
      </c>
      <c r="G59" s="1">
        <v>13148000</v>
      </c>
      <c r="H59" s="1">
        <v>17668000</v>
      </c>
      <c r="I59" s="1">
        <v>19648000</v>
      </c>
      <c r="J59" s="1">
        <v>31583000</v>
      </c>
      <c r="K59" s="1">
        <v>39990000</v>
      </c>
      <c r="L59" s="1">
        <v>48051000</v>
      </c>
      <c r="M59" s="1">
        <v>53232000</v>
      </c>
      <c r="N59" s="1">
        <v>61768000</v>
      </c>
      <c r="O59" s="1">
        <v>63042000</v>
      </c>
      <c r="P59" s="1">
        <v>77788000</v>
      </c>
      <c r="Q59" s="1">
        <v>88412000</v>
      </c>
      <c r="R59" s="1">
        <v>100157000</v>
      </c>
      <c r="S59" s="1">
        <v>107110000</v>
      </c>
      <c r="T59" s="1">
        <v>146364000</v>
      </c>
      <c r="U59" s="1">
        <v>158489000</v>
      </c>
      <c r="V59" s="1">
        <v>153323000</v>
      </c>
      <c r="W59" s="1">
        <v>204068000</v>
      </c>
      <c r="X59" s="1">
        <v>242340000</v>
      </c>
      <c r="Y59" s="1">
        <v>248126000</v>
      </c>
      <c r="Z59" s="1">
        <v>226079000</v>
      </c>
    </row>
    <row r="60" spans="1:26" ht="19" x14ac:dyDescent="0.25">
      <c r="A60" s="6" t="s">
        <v>52</v>
      </c>
      <c r="B60" s="10" t="s">
        <v>91</v>
      </c>
      <c r="C60" s="10">
        <v>10900000</v>
      </c>
      <c r="D60" s="10">
        <v>34735000</v>
      </c>
      <c r="E60" s="10">
        <v>27008000</v>
      </c>
      <c r="F60" s="10">
        <v>31289000</v>
      </c>
      <c r="G60" s="10">
        <v>36009000</v>
      </c>
      <c r="H60" s="10">
        <v>50572000</v>
      </c>
      <c r="I60" s="10">
        <v>63325000</v>
      </c>
      <c r="J60" s="10">
        <v>99637000</v>
      </c>
      <c r="K60" s="10">
        <v>153410000</v>
      </c>
      <c r="L60" s="10">
        <v>186821000</v>
      </c>
      <c r="M60" s="10">
        <v>223014000</v>
      </c>
      <c r="N60" s="10">
        <v>287085000</v>
      </c>
      <c r="O60" s="10">
        <v>372307000</v>
      </c>
      <c r="P60" s="10">
        <v>466029000</v>
      </c>
      <c r="Q60" s="10">
        <v>551350000</v>
      </c>
      <c r="R60" s="10">
        <v>636981000</v>
      </c>
      <c r="S60" s="10">
        <v>755123000</v>
      </c>
      <c r="T60" s="10">
        <v>844238000</v>
      </c>
      <c r="U60" s="10">
        <v>934601000</v>
      </c>
      <c r="V60" s="10">
        <v>954433000</v>
      </c>
      <c r="W60" s="10">
        <v>1105526000</v>
      </c>
      <c r="X60" s="10">
        <v>1288279000</v>
      </c>
      <c r="Y60" s="10">
        <v>1391527000</v>
      </c>
      <c r="Z60" s="10">
        <v>1839951000</v>
      </c>
    </row>
    <row r="61" spans="1:26"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v>707762000</v>
      </c>
      <c r="Y61" s="1">
        <v>646717000</v>
      </c>
      <c r="Z61" s="1">
        <v>272376000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v>32238000</v>
      </c>
      <c r="N62" s="1">
        <v>55256000</v>
      </c>
      <c r="O62" s="1">
        <v>72418000</v>
      </c>
      <c r="P62" s="1">
        <v>94694000</v>
      </c>
      <c r="Q62" s="1">
        <v>109944000</v>
      </c>
      <c r="R62" s="1">
        <v>152312000</v>
      </c>
      <c r="S62" s="1">
        <v>209402000</v>
      </c>
      <c r="T62" s="1">
        <v>238473000</v>
      </c>
      <c r="U62" s="1">
        <v>267902000</v>
      </c>
      <c r="V62" s="1">
        <v>299624000</v>
      </c>
      <c r="W62" s="1">
        <v>391086000</v>
      </c>
      <c r="X62" s="1">
        <v>389498000</v>
      </c>
      <c r="Y62" s="1">
        <v>521173000</v>
      </c>
      <c r="Z62" s="1">
        <v>624398000</v>
      </c>
    </row>
    <row r="63" spans="1:26" ht="19" x14ac:dyDescent="0.25">
      <c r="A63" s="5" t="s">
        <v>54</v>
      </c>
      <c r="B63" s="1" t="s">
        <v>91</v>
      </c>
      <c r="C63" s="1" t="s">
        <v>91</v>
      </c>
      <c r="D63" s="1" t="s">
        <v>91</v>
      </c>
      <c r="E63" s="1" t="s">
        <v>91</v>
      </c>
      <c r="F63" s="1" t="s">
        <v>91</v>
      </c>
      <c r="G63" s="1">
        <v>151000</v>
      </c>
      <c r="H63" s="1">
        <v>2506000</v>
      </c>
      <c r="I63" s="1" t="s">
        <v>91</v>
      </c>
      <c r="J63" s="1" t="s">
        <v>91</v>
      </c>
      <c r="K63" s="1" t="s">
        <v>91</v>
      </c>
      <c r="L63" s="1" t="s">
        <v>91</v>
      </c>
      <c r="M63" s="1" t="s">
        <v>91</v>
      </c>
      <c r="N63" s="1" t="s">
        <v>91</v>
      </c>
      <c r="O63" s="1" t="s">
        <v>91</v>
      </c>
      <c r="P63" s="1" t="s">
        <v>91</v>
      </c>
      <c r="Q63" s="1">
        <v>5346000</v>
      </c>
      <c r="R63" s="1">
        <v>3629000</v>
      </c>
      <c r="S63" s="1">
        <v>901000</v>
      </c>
      <c r="T63" s="1">
        <v>4212000</v>
      </c>
      <c r="U63" s="1">
        <v>4316000</v>
      </c>
      <c r="V63" s="1">
        <v>35000</v>
      </c>
      <c r="W63" s="1">
        <v>313000</v>
      </c>
      <c r="X63" s="1">
        <v>602000</v>
      </c>
      <c r="Y63" s="1">
        <v>2414000</v>
      </c>
      <c r="Z63" s="1">
        <v>2781000</v>
      </c>
    </row>
    <row r="64" spans="1:26" ht="19" x14ac:dyDescent="0.25">
      <c r="A64" s="5" t="s">
        <v>55</v>
      </c>
      <c r="B64" s="1" t="s">
        <v>91</v>
      </c>
      <c r="C64" s="1">
        <v>-100000</v>
      </c>
      <c r="D64" s="1" t="s">
        <v>91</v>
      </c>
      <c r="E64" s="1">
        <v>1167000</v>
      </c>
      <c r="F64" s="1">
        <v>1315000</v>
      </c>
      <c r="G64" s="1">
        <v>1584000</v>
      </c>
      <c r="H64" s="1">
        <v>2136000</v>
      </c>
      <c r="I64" s="1">
        <v>9964000</v>
      </c>
      <c r="J64" s="1">
        <v>13416000</v>
      </c>
      <c r="K64" s="1">
        <v>20301000</v>
      </c>
      <c r="L64" s="1">
        <v>34143000</v>
      </c>
      <c r="M64" s="1">
        <v>14373000</v>
      </c>
      <c r="N64" s="1">
        <v>16153000</v>
      </c>
      <c r="O64" s="1">
        <v>18388000</v>
      </c>
      <c r="P64" s="1">
        <v>21078000</v>
      </c>
      <c r="Q64" s="1">
        <v>25202000</v>
      </c>
      <c r="R64" s="1">
        <v>22718000</v>
      </c>
      <c r="S64" s="1">
        <v>30136000</v>
      </c>
      <c r="T64" s="1">
        <v>34138000</v>
      </c>
      <c r="U64" s="1">
        <v>44589000</v>
      </c>
      <c r="V64" s="1">
        <v>65892000</v>
      </c>
      <c r="W64" s="1">
        <v>131853000</v>
      </c>
      <c r="X64" s="1">
        <v>59511000</v>
      </c>
      <c r="Y64" s="1">
        <v>75236000</v>
      </c>
      <c r="Z64" s="1">
        <v>67710000</v>
      </c>
    </row>
    <row r="65" spans="1:26" ht="19" x14ac:dyDescent="0.25">
      <c r="A65" s="5" t="s">
        <v>56</v>
      </c>
      <c r="B65" s="1" t="s">
        <v>91</v>
      </c>
      <c r="C65" s="1">
        <v>-100000</v>
      </c>
      <c r="D65" s="1" t="s">
        <v>91</v>
      </c>
      <c r="E65" s="1">
        <v>1167000</v>
      </c>
      <c r="F65" s="1">
        <v>1315000</v>
      </c>
      <c r="G65" s="1">
        <v>1735000</v>
      </c>
      <c r="H65" s="1">
        <v>4642000</v>
      </c>
      <c r="I65" s="1">
        <v>9964000</v>
      </c>
      <c r="J65" s="1">
        <v>13416000</v>
      </c>
      <c r="K65" s="1">
        <v>20301000</v>
      </c>
      <c r="L65" s="1">
        <v>34143000</v>
      </c>
      <c r="M65" s="1">
        <v>46611000</v>
      </c>
      <c r="N65" s="1">
        <v>71409000</v>
      </c>
      <c r="O65" s="1">
        <v>90806000</v>
      </c>
      <c r="P65" s="1">
        <v>115772000</v>
      </c>
      <c r="Q65" s="1">
        <v>140492000</v>
      </c>
      <c r="R65" s="1">
        <v>178659000</v>
      </c>
      <c r="S65" s="1">
        <v>240439000</v>
      </c>
      <c r="T65" s="1">
        <v>276823000</v>
      </c>
      <c r="U65" s="1">
        <v>316807000</v>
      </c>
      <c r="V65" s="1">
        <v>365551000</v>
      </c>
      <c r="W65" s="1">
        <v>523252000</v>
      </c>
      <c r="X65" s="1">
        <v>1157373000</v>
      </c>
      <c r="Y65" s="1">
        <v>1245540000</v>
      </c>
      <c r="Z65" s="1">
        <v>967265000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t="s">
        <v>91</v>
      </c>
      <c r="C67" s="10">
        <v>10800000</v>
      </c>
      <c r="D67" s="10">
        <v>34735000</v>
      </c>
      <c r="E67" s="10">
        <v>28175000</v>
      </c>
      <c r="F67" s="10">
        <v>32604000</v>
      </c>
      <c r="G67" s="10">
        <v>37744000</v>
      </c>
      <c r="H67" s="10">
        <v>55214000</v>
      </c>
      <c r="I67" s="10">
        <v>73289000</v>
      </c>
      <c r="J67" s="10">
        <v>113053000</v>
      </c>
      <c r="K67" s="10">
        <v>173711000</v>
      </c>
      <c r="L67" s="10">
        <v>220964000</v>
      </c>
      <c r="M67" s="10">
        <v>269625000</v>
      </c>
      <c r="N67" s="10">
        <v>358494000</v>
      </c>
      <c r="O67" s="10">
        <v>463113000</v>
      </c>
      <c r="P67" s="10">
        <v>581801000</v>
      </c>
      <c r="Q67" s="10">
        <v>691842000</v>
      </c>
      <c r="R67" s="10">
        <v>815640000</v>
      </c>
      <c r="S67" s="10">
        <v>995562000</v>
      </c>
      <c r="T67" s="10">
        <v>1121061000</v>
      </c>
      <c r="U67" s="10">
        <v>1251408000</v>
      </c>
      <c r="V67" s="10">
        <v>1319984000</v>
      </c>
      <c r="W67" s="10">
        <v>1628778000</v>
      </c>
      <c r="X67" s="10">
        <v>2445652000</v>
      </c>
      <c r="Y67" s="10">
        <v>2637067000</v>
      </c>
      <c r="Z67" s="10">
        <v>2807216000</v>
      </c>
    </row>
    <row r="68" spans="1:26" ht="19" x14ac:dyDescent="0.25">
      <c r="A68" s="5" t="s">
        <v>59</v>
      </c>
      <c r="B68" s="1" t="s">
        <v>91</v>
      </c>
      <c r="C68" s="1">
        <v>45800000</v>
      </c>
      <c r="D68" s="1">
        <v>87419000</v>
      </c>
      <c r="E68" s="1">
        <v>123393000</v>
      </c>
      <c r="F68" s="1">
        <v>128876000</v>
      </c>
      <c r="G68" s="1">
        <v>141709000</v>
      </c>
      <c r="H68" s="1">
        <v>306655000</v>
      </c>
      <c r="I68" s="1">
        <v>412419000</v>
      </c>
      <c r="J68" s="1" t="s">
        <v>91</v>
      </c>
      <c r="K68" s="1" t="s">
        <v>91</v>
      </c>
      <c r="L68" s="1" t="s">
        <v>91</v>
      </c>
      <c r="M68" s="1" t="s">
        <v>91</v>
      </c>
      <c r="N68" s="1" t="s">
        <v>91</v>
      </c>
      <c r="O68" s="1" t="s">
        <v>91</v>
      </c>
      <c r="P68" s="1" t="s">
        <v>91</v>
      </c>
      <c r="Q68" s="1">
        <v>262505000</v>
      </c>
      <c r="R68" s="1">
        <v>15753000</v>
      </c>
      <c r="S68" s="1">
        <v>10159000</v>
      </c>
      <c r="T68" s="1">
        <v>13191000</v>
      </c>
      <c r="U68" s="1">
        <v>17627000</v>
      </c>
      <c r="V68" s="1">
        <v>20427000</v>
      </c>
      <c r="W68" s="1">
        <v>142597000</v>
      </c>
      <c r="X68" s="1">
        <v>305453000</v>
      </c>
      <c r="Y68" s="1">
        <v>192458000</v>
      </c>
      <c r="Z68" s="1">
        <v>91048000</v>
      </c>
    </row>
    <row r="69" spans="1:26" ht="19" x14ac:dyDescent="0.25">
      <c r="A69" s="5" t="s">
        <v>60</v>
      </c>
      <c r="B69" s="1" t="s">
        <v>91</v>
      </c>
      <c r="C69" s="1">
        <v>-9800000</v>
      </c>
      <c r="D69" s="1">
        <v>3848000</v>
      </c>
      <c r="E69" s="1">
        <v>-26942000</v>
      </c>
      <c r="F69" s="1">
        <v>-35552000</v>
      </c>
      <c r="G69" s="1">
        <v>-31465000</v>
      </c>
      <c r="H69" s="1">
        <v>1488000</v>
      </c>
      <c r="I69" s="1">
        <v>53221000</v>
      </c>
      <c r="J69" s="1">
        <v>95705000</v>
      </c>
      <c r="K69" s="1">
        <v>172705000</v>
      </c>
      <c r="L69" s="1">
        <v>247036000</v>
      </c>
      <c r="M69" s="1">
        <v>338571000</v>
      </c>
      <c r="N69" s="1">
        <v>489724000</v>
      </c>
      <c r="O69" s="1">
        <v>731121000</v>
      </c>
      <c r="P69" s="1">
        <v>1006307000</v>
      </c>
      <c r="Q69" s="1">
        <v>1283621000</v>
      </c>
      <c r="R69" s="1">
        <v>1363141000</v>
      </c>
      <c r="S69" s="1">
        <v>1321857000</v>
      </c>
      <c r="T69" s="1">
        <v>1185265000</v>
      </c>
      <c r="U69" s="1">
        <v>1229762000</v>
      </c>
      <c r="V69" s="1">
        <v>1287243000</v>
      </c>
      <c r="W69" s="1">
        <v>1638090000</v>
      </c>
      <c r="X69" s="1">
        <v>1945531000</v>
      </c>
      <c r="Y69" s="1">
        <v>2187828000</v>
      </c>
      <c r="Z69" s="1">
        <v>2404106000</v>
      </c>
    </row>
    <row r="70" spans="1:26" ht="19" x14ac:dyDescent="0.25">
      <c r="A70" s="5" t="s">
        <v>61</v>
      </c>
      <c r="B70" s="1" t="s">
        <v>91</v>
      </c>
      <c r="C70" s="1">
        <v>-800000</v>
      </c>
      <c r="D70" s="1">
        <v>-3099000</v>
      </c>
      <c r="E70" s="1">
        <v>-7447000</v>
      </c>
      <c r="F70" s="1">
        <v>-12174000</v>
      </c>
      <c r="G70" s="1">
        <v>185000</v>
      </c>
      <c r="H70" s="1">
        <v>-498000</v>
      </c>
      <c r="I70" s="1">
        <v>-1430000</v>
      </c>
      <c r="J70" s="1">
        <v>-1038000</v>
      </c>
      <c r="K70" s="1">
        <v>-564000</v>
      </c>
      <c r="L70" s="1">
        <v>-6076000</v>
      </c>
      <c r="M70" s="1">
        <v>-2337000</v>
      </c>
      <c r="N70" s="1">
        <v>-3241000</v>
      </c>
      <c r="O70" s="1">
        <v>-6422000</v>
      </c>
      <c r="P70" s="1">
        <v>-3829000</v>
      </c>
      <c r="Q70" s="1">
        <v>-7414000</v>
      </c>
      <c r="R70" s="1">
        <v>-9584000</v>
      </c>
      <c r="S70" s="1">
        <v>-15288000</v>
      </c>
      <c r="T70" s="1">
        <v>-13194000</v>
      </c>
      <c r="U70" s="1">
        <v>-17997000</v>
      </c>
      <c r="V70" s="1">
        <v>-22178000</v>
      </c>
      <c r="W70" s="1">
        <v>-19190000</v>
      </c>
      <c r="X70" s="1">
        <v>-18716000</v>
      </c>
      <c r="Y70" s="1">
        <v>-20073000</v>
      </c>
      <c r="Z70" s="1">
        <v>-26176000</v>
      </c>
    </row>
    <row r="71" spans="1:26" ht="19" x14ac:dyDescent="0.25">
      <c r="A71" s="5" t="s">
        <v>62</v>
      </c>
      <c r="B71" s="1" t="s">
        <v>91</v>
      </c>
      <c r="C71" s="1">
        <v>-3200000</v>
      </c>
      <c r="D71" s="1">
        <v>-483000</v>
      </c>
      <c r="E71" s="1">
        <v>7484000</v>
      </c>
      <c r="F71" s="1">
        <v>12535000</v>
      </c>
      <c r="G71" s="1" t="s">
        <v>91</v>
      </c>
      <c r="H71" s="1" t="s">
        <v>91</v>
      </c>
      <c r="I71" s="1" t="s">
        <v>91</v>
      </c>
      <c r="J71" s="1">
        <v>521791000</v>
      </c>
      <c r="K71" s="1">
        <v>598436000</v>
      </c>
      <c r="L71" s="1">
        <v>477299000</v>
      </c>
      <c r="M71" s="1">
        <v>462786000</v>
      </c>
      <c r="N71" s="1">
        <v>517215000</v>
      </c>
      <c r="O71" s="1">
        <v>380737000</v>
      </c>
      <c r="P71" s="1">
        <v>326922000</v>
      </c>
      <c r="Q71" s="1" t="s">
        <v>91</v>
      </c>
      <c r="R71" s="1" t="s">
        <v>91</v>
      </c>
      <c r="S71" s="1" t="s">
        <v>91</v>
      </c>
      <c r="T71" s="1" t="s">
        <v>91</v>
      </c>
      <c r="U71" s="1" t="s">
        <v>91</v>
      </c>
      <c r="V71" s="1" t="s">
        <v>91</v>
      </c>
      <c r="W71" s="1" t="s">
        <v>91</v>
      </c>
      <c r="X71" s="1" t="s">
        <v>91</v>
      </c>
      <c r="Y71" s="1" t="s">
        <v>91</v>
      </c>
      <c r="Z71" s="1" t="s">
        <v>91</v>
      </c>
    </row>
    <row r="72" spans="1:26" ht="19" x14ac:dyDescent="0.25">
      <c r="A72" s="6" t="s">
        <v>63</v>
      </c>
      <c r="B72" s="10" t="s">
        <v>91</v>
      </c>
      <c r="C72" s="10">
        <v>32000000</v>
      </c>
      <c r="D72" s="10">
        <v>87685000</v>
      </c>
      <c r="E72" s="10">
        <v>96488000</v>
      </c>
      <c r="F72" s="10">
        <v>93685000</v>
      </c>
      <c r="G72" s="10">
        <v>110429000</v>
      </c>
      <c r="H72" s="10">
        <v>307645000</v>
      </c>
      <c r="I72" s="10">
        <v>464210000</v>
      </c>
      <c r="J72" s="10">
        <v>616458000</v>
      </c>
      <c r="K72" s="10">
        <v>770577000</v>
      </c>
      <c r="L72" s="10">
        <v>718259000</v>
      </c>
      <c r="M72" s="10">
        <v>799020000</v>
      </c>
      <c r="N72" s="10">
        <v>1003698000</v>
      </c>
      <c r="O72" s="10">
        <v>1105436000</v>
      </c>
      <c r="P72" s="10">
        <v>1329400000</v>
      </c>
      <c r="Q72" s="10">
        <v>1538712000</v>
      </c>
      <c r="R72" s="10">
        <v>1369310000</v>
      </c>
      <c r="S72" s="10">
        <v>1316728000</v>
      </c>
      <c r="T72" s="10">
        <v>1185262000</v>
      </c>
      <c r="U72" s="10">
        <v>1229392000</v>
      </c>
      <c r="V72" s="10">
        <v>1285492000</v>
      </c>
      <c r="W72" s="10">
        <v>1761497000</v>
      </c>
      <c r="X72" s="10">
        <v>2232268000</v>
      </c>
      <c r="Y72" s="10">
        <v>2360213000</v>
      </c>
      <c r="Z72" s="10">
        <v>2468978000</v>
      </c>
    </row>
    <row r="73" spans="1:26" ht="20" thickBot="1" x14ac:dyDescent="0.3">
      <c r="A73" s="7" t="s">
        <v>64</v>
      </c>
      <c r="B73" s="11" t="s">
        <v>91</v>
      </c>
      <c r="C73" s="11">
        <v>42800000</v>
      </c>
      <c r="D73" s="11">
        <v>122420000</v>
      </c>
      <c r="E73" s="11">
        <v>124663000</v>
      </c>
      <c r="F73" s="11">
        <v>126289000</v>
      </c>
      <c r="G73" s="11">
        <v>148173000</v>
      </c>
      <c r="H73" s="11">
        <v>362859000</v>
      </c>
      <c r="I73" s="11">
        <v>537499000</v>
      </c>
      <c r="J73" s="11">
        <v>729511000</v>
      </c>
      <c r="K73" s="11">
        <v>944288000</v>
      </c>
      <c r="L73" s="11">
        <v>939223000</v>
      </c>
      <c r="M73" s="11">
        <v>1068645000</v>
      </c>
      <c r="N73" s="11">
        <v>1362192000</v>
      </c>
      <c r="O73" s="11">
        <v>1568549000</v>
      </c>
      <c r="P73" s="11">
        <v>1911201000</v>
      </c>
      <c r="Q73" s="11">
        <v>2230554000</v>
      </c>
      <c r="R73" s="11">
        <v>2184950000</v>
      </c>
      <c r="S73" s="11">
        <v>2312290000</v>
      </c>
      <c r="T73" s="11">
        <v>2306323000</v>
      </c>
      <c r="U73" s="11">
        <v>2480800000</v>
      </c>
      <c r="V73" s="11">
        <v>2605476000</v>
      </c>
      <c r="W73" s="11">
        <v>3390275000</v>
      </c>
      <c r="X73" s="11">
        <v>4677920000</v>
      </c>
      <c r="Y73" s="11">
        <v>4997280000</v>
      </c>
      <c r="Z73" s="11">
        <v>5276194000</v>
      </c>
    </row>
    <row r="74" spans="1:2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-3700000</v>
      </c>
      <c r="C76" s="1">
        <v>-4300000</v>
      </c>
      <c r="D76" s="1">
        <v>13650000</v>
      </c>
      <c r="E76" s="1">
        <v>-30790000</v>
      </c>
      <c r="F76" s="1">
        <v>-8610000</v>
      </c>
      <c r="G76" s="1">
        <v>4087000</v>
      </c>
      <c r="H76" s="1">
        <v>32953000</v>
      </c>
      <c r="I76" s="1">
        <v>51733000</v>
      </c>
      <c r="J76" s="1">
        <v>66005000</v>
      </c>
      <c r="K76" s="1">
        <v>77000000</v>
      </c>
      <c r="L76" s="1">
        <v>74331000</v>
      </c>
      <c r="M76" s="1">
        <v>91535000</v>
      </c>
      <c r="N76" s="1">
        <v>151153000</v>
      </c>
      <c r="O76" s="1" t="s">
        <v>91</v>
      </c>
      <c r="P76" s="1">
        <v>275186000</v>
      </c>
      <c r="Q76" s="1">
        <v>277314000</v>
      </c>
      <c r="R76" s="1">
        <v>311183000</v>
      </c>
      <c r="S76" s="1">
        <v>365014000</v>
      </c>
      <c r="T76" s="1">
        <v>365855000</v>
      </c>
      <c r="U76" s="1">
        <v>420761000</v>
      </c>
      <c r="V76" s="1">
        <v>453689000</v>
      </c>
      <c r="W76" s="1">
        <v>427734000</v>
      </c>
      <c r="X76" s="1">
        <v>307441000</v>
      </c>
      <c r="Y76" s="1">
        <v>331241000</v>
      </c>
      <c r="Z76" s="1">
        <v>322160000</v>
      </c>
    </row>
    <row r="77" spans="1:26" ht="19" x14ac:dyDescent="0.25">
      <c r="A77" s="5" t="s">
        <v>13</v>
      </c>
      <c r="B77" s="1">
        <v>700000</v>
      </c>
      <c r="C77" s="1">
        <v>3100000</v>
      </c>
      <c r="D77" s="1">
        <v>4462000</v>
      </c>
      <c r="E77" s="1">
        <v>7973000</v>
      </c>
      <c r="F77" s="1">
        <v>6055000</v>
      </c>
      <c r="G77" s="1">
        <v>5245000</v>
      </c>
      <c r="H77" s="1">
        <v>5365000</v>
      </c>
      <c r="I77" s="1">
        <v>6797000</v>
      </c>
      <c r="J77" s="1">
        <v>11585000</v>
      </c>
      <c r="K77" s="1">
        <v>15862000</v>
      </c>
      <c r="L77" s="1">
        <v>23623000</v>
      </c>
      <c r="M77" s="1">
        <v>26407000</v>
      </c>
      <c r="N77" s="1">
        <v>23833000</v>
      </c>
      <c r="O77" s="1">
        <v>20887000</v>
      </c>
      <c r="P77" s="1">
        <v>35139000</v>
      </c>
      <c r="Q77" s="1">
        <v>40005000</v>
      </c>
      <c r="R77" s="1">
        <v>46121000</v>
      </c>
      <c r="S77" s="1">
        <v>52583000</v>
      </c>
      <c r="T77" s="1">
        <v>56776000</v>
      </c>
      <c r="U77" s="1">
        <v>61148000</v>
      </c>
      <c r="V77" s="1">
        <v>59491000</v>
      </c>
      <c r="W77" s="1">
        <v>68507000</v>
      </c>
      <c r="X77" s="1">
        <v>95857000</v>
      </c>
      <c r="Y77" s="1">
        <v>115424000</v>
      </c>
      <c r="Z77" s="1">
        <v>115609000</v>
      </c>
    </row>
    <row r="78" spans="1:26" ht="19" x14ac:dyDescent="0.25">
      <c r="A78" s="5" t="s">
        <v>67</v>
      </c>
      <c r="B78" s="1" t="s">
        <v>91</v>
      </c>
      <c r="C78" s="1" t="s">
        <v>91</v>
      </c>
      <c r="D78" s="1">
        <v>-3398000</v>
      </c>
      <c r="E78" s="1">
        <v>3398000</v>
      </c>
      <c r="F78" s="1" t="s">
        <v>91</v>
      </c>
      <c r="G78" s="1" t="s">
        <v>91</v>
      </c>
      <c r="H78" s="1" t="s">
        <v>91</v>
      </c>
      <c r="I78" s="1">
        <v>-7733000</v>
      </c>
      <c r="J78" s="1">
        <v>18946000</v>
      </c>
      <c r="K78" s="1">
        <v>6429000</v>
      </c>
      <c r="L78" s="1">
        <v>-5606000</v>
      </c>
      <c r="M78" s="1">
        <v>-6057000</v>
      </c>
      <c r="N78" s="1">
        <v>8243000</v>
      </c>
      <c r="O78" s="1">
        <v>4487000</v>
      </c>
      <c r="P78" s="1">
        <v>-4293000</v>
      </c>
      <c r="Q78" s="1">
        <v>474000</v>
      </c>
      <c r="R78" s="1">
        <v>-3090000</v>
      </c>
      <c r="S78" s="1">
        <v>-12571000</v>
      </c>
      <c r="T78" s="1">
        <v>2967000</v>
      </c>
      <c r="U78" s="1">
        <v>-4626000</v>
      </c>
      <c r="V78" s="1">
        <v>20810000</v>
      </c>
      <c r="W78" s="1">
        <v>7440000</v>
      </c>
      <c r="X78" s="1">
        <v>7293000</v>
      </c>
      <c r="Y78" s="1">
        <v>-76930000</v>
      </c>
      <c r="Z78" s="1">
        <v>-40244000</v>
      </c>
    </row>
    <row r="79" spans="1:26" ht="19" x14ac:dyDescent="0.25">
      <c r="A79" s="5" t="s">
        <v>68</v>
      </c>
      <c r="B79" s="1" t="s">
        <v>91</v>
      </c>
      <c r="C79" s="1" t="s">
        <v>91</v>
      </c>
      <c r="D79" s="1" t="s">
        <v>91</v>
      </c>
      <c r="E79" s="1" t="s">
        <v>91</v>
      </c>
      <c r="F79" s="1" t="s">
        <v>91</v>
      </c>
      <c r="G79" s="1" t="s">
        <v>91</v>
      </c>
      <c r="H79" s="1" t="s">
        <v>91</v>
      </c>
      <c r="I79" s="1" t="s">
        <v>91</v>
      </c>
      <c r="J79" s="1" t="s">
        <v>91</v>
      </c>
      <c r="K79" s="1" t="s">
        <v>91</v>
      </c>
      <c r="L79" s="1" t="s">
        <v>91</v>
      </c>
      <c r="M79" s="1">
        <v>56064000</v>
      </c>
      <c r="N79" s="1">
        <v>70773000</v>
      </c>
      <c r="O79" s="1">
        <v>89747000</v>
      </c>
      <c r="P79" s="1">
        <v>95348000</v>
      </c>
      <c r="Q79" s="1">
        <v>104212000</v>
      </c>
      <c r="R79" s="1">
        <v>127156000</v>
      </c>
      <c r="S79" s="1">
        <v>145553000</v>
      </c>
      <c r="T79" s="1">
        <v>156760000</v>
      </c>
      <c r="U79" s="1">
        <v>175326000</v>
      </c>
      <c r="V79" s="1">
        <v>157855000</v>
      </c>
      <c r="W79" s="1">
        <v>162914000</v>
      </c>
      <c r="X79" s="1">
        <v>201948000</v>
      </c>
      <c r="Y79" s="1">
        <v>243279000</v>
      </c>
      <c r="Z79" s="1">
        <v>249216000</v>
      </c>
    </row>
    <row r="80" spans="1:26" ht="19" x14ac:dyDescent="0.25">
      <c r="A80" s="14" t="s">
        <v>103</v>
      </c>
      <c r="B80" s="15" t="e">
        <f t="shared" ref="B80:Z80" si="27">B79/B3</f>
        <v>#VALUE!</v>
      </c>
      <c r="C80" s="15" t="e">
        <f t="shared" si="27"/>
        <v>#VALUE!</v>
      </c>
      <c r="D80" s="15" t="e">
        <f t="shared" si="27"/>
        <v>#VALUE!</v>
      </c>
      <c r="E80" s="15" t="e">
        <f t="shared" si="27"/>
        <v>#VALUE!</v>
      </c>
      <c r="F80" s="15" t="e">
        <f t="shared" si="27"/>
        <v>#VALUE!</v>
      </c>
      <c r="G80" s="15" t="e">
        <f t="shared" si="27"/>
        <v>#VALUE!</v>
      </c>
      <c r="H80" s="15" t="e">
        <f t="shared" si="27"/>
        <v>#VALUE!</v>
      </c>
      <c r="I80" s="15" t="e">
        <f t="shared" si="27"/>
        <v>#VALUE!</v>
      </c>
      <c r="J80" s="15" t="e">
        <f t="shared" si="27"/>
        <v>#VALUE!</v>
      </c>
      <c r="K80" s="15" t="e">
        <f t="shared" si="27"/>
        <v>#VALUE!</v>
      </c>
      <c r="L80" s="15" t="e">
        <f t="shared" si="27"/>
        <v>#VALUE!</v>
      </c>
      <c r="M80" s="15">
        <f t="shared" si="27"/>
        <v>8.5845663388349647E-2</v>
      </c>
      <c r="N80" s="15">
        <f t="shared" si="27"/>
        <v>8.0244044028608616E-2</v>
      </c>
      <c r="O80" s="15">
        <f t="shared" si="27"/>
        <v>7.7916609511440013E-2</v>
      </c>
      <c r="P80" s="15">
        <f t="shared" si="27"/>
        <v>6.9230864180499216E-2</v>
      </c>
      <c r="Q80" s="15">
        <f t="shared" si="27"/>
        <v>7.0351053186562734E-2</v>
      </c>
      <c r="R80" s="15">
        <f t="shared" si="27"/>
        <v>7.3413754600051034E-2</v>
      </c>
      <c r="S80" s="15">
        <f t="shared" si="27"/>
        <v>7.5815843439733771E-2</v>
      </c>
      <c r="T80" s="15">
        <f t="shared" si="27"/>
        <v>7.8575101978211895E-2</v>
      </c>
      <c r="U80" s="15">
        <f t="shared" si="27"/>
        <v>8.3886392659282757E-2</v>
      </c>
      <c r="V80" s="15">
        <f t="shared" si="27"/>
        <v>7.3033445343704359E-2</v>
      </c>
      <c r="W80" s="15">
        <f t="shared" si="27"/>
        <v>7.2650100537493198E-2</v>
      </c>
      <c r="X80" s="15">
        <f t="shared" si="27"/>
        <v>8.5905270581949633E-2</v>
      </c>
      <c r="Y80" s="15">
        <f t="shared" si="27"/>
        <v>9.3446072391043147E-2</v>
      </c>
      <c r="Z80" s="15">
        <f t="shared" si="27"/>
        <v>9.2444484011506595E-2</v>
      </c>
    </row>
    <row r="81" spans="1:34" ht="19" x14ac:dyDescent="0.25">
      <c r="A81" s="5" t="s">
        <v>69</v>
      </c>
      <c r="B81" s="1">
        <v>-1100000</v>
      </c>
      <c r="C81" s="1">
        <v>-1800000</v>
      </c>
      <c r="D81" s="1">
        <v>-14266000</v>
      </c>
      <c r="E81" s="1">
        <v>-13082000</v>
      </c>
      <c r="F81" s="1">
        <v>1618000</v>
      </c>
      <c r="G81" s="1">
        <v>3912000</v>
      </c>
      <c r="H81" s="1">
        <v>8569000</v>
      </c>
      <c r="I81" s="1">
        <v>-4669000</v>
      </c>
      <c r="J81" s="1">
        <v>3511000</v>
      </c>
      <c r="K81" s="1">
        <v>13798000</v>
      </c>
      <c r="L81" s="1">
        <v>37955000</v>
      </c>
      <c r="M81" s="1">
        <v>31403000</v>
      </c>
      <c r="N81" s="1">
        <v>58529000</v>
      </c>
      <c r="O81" s="1">
        <v>59601000</v>
      </c>
      <c r="P81" s="1">
        <v>91939000</v>
      </c>
      <c r="Q81" s="1">
        <v>76850000</v>
      </c>
      <c r="R81" s="1">
        <v>64947000</v>
      </c>
      <c r="S81" s="1">
        <v>132192000</v>
      </c>
      <c r="T81" s="1">
        <v>126958000</v>
      </c>
      <c r="U81" s="1">
        <v>87745000</v>
      </c>
      <c r="V81" s="1">
        <v>68029000</v>
      </c>
      <c r="W81" s="1">
        <v>65100000</v>
      </c>
      <c r="X81" s="1">
        <v>-2575000</v>
      </c>
      <c r="Y81" s="1">
        <v>-47628000</v>
      </c>
      <c r="Z81" s="1">
        <v>-250287000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-12555000</v>
      </c>
      <c r="N82" s="1">
        <v>-6365000</v>
      </c>
      <c r="O82" s="1">
        <v>-54526000</v>
      </c>
      <c r="P82" s="1">
        <v>-20207000</v>
      </c>
      <c r="Q82" s="1">
        <v>-18867000</v>
      </c>
      <c r="R82" s="1">
        <v>-40895000</v>
      </c>
      <c r="S82" s="1">
        <v>-38680000</v>
      </c>
      <c r="T82" s="1">
        <v>9732000</v>
      </c>
      <c r="U82" s="1">
        <v>-24115000</v>
      </c>
      <c r="V82" s="1">
        <v>-4889000</v>
      </c>
      <c r="W82" s="1">
        <v>-18305000</v>
      </c>
      <c r="X82" s="1">
        <v>46502000</v>
      </c>
      <c r="Y82" s="1">
        <v>-46289000</v>
      </c>
      <c r="Z82" s="1">
        <v>-130605000</v>
      </c>
    </row>
    <row r="83" spans="1:34" ht="21" x14ac:dyDescent="0.25">
      <c r="A83" s="5" t="s">
        <v>34</v>
      </c>
      <c r="B83" s="1" t="s">
        <v>91</v>
      </c>
      <c r="C83" s="1">
        <v>-500000</v>
      </c>
      <c r="D83" s="1">
        <v>-5639000</v>
      </c>
      <c r="E83" s="1">
        <v>790000</v>
      </c>
      <c r="F83" s="1">
        <v>1899000</v>
      </c>
      <c r="G83" s="1">
        <v>-408000</v>
      </c>
      <c r="H83" s="1">
        <v>-928000</v>
      </c>
      <c r="I83" s="1">
        <v>-1002000</v>
      </c>
      <c r="J83" s="1">
        <v>-2997000</v>
      </c>
      <c r="K83" s="1">
        <v>-2366000</v>
      </c>
      <c r="L83" s="1">
        <v>523000</v>
      </c>
      <c r="M83" s="1">
        <v>-3671000</v>
      </c>
      <c r="N83" s="1">
        <v>-4996000</v>
      </c>
      <c r="O83" s="1">
        <v>1666000</v>
      </c>
      <c r="P83" s="1">
        <v>-262000</v>
      </c>
      <c r="Q83" s="1">
        <v>-1617000</v>
      </c>
      <c r="R83" s="1">
        <v>-5445000</v>
      </c>
      <c r="S83" s="1">
        <v>-9246000</v>
      </c>
      <c r="T83" s="1">
        <v>-334000</v>
      </c>
      <c r="U83" s="1">
        <v>4218000</v>
      </c>
      <c r="V83" s="1">
        <v>-734000</v>
      </c>
      <c r="W83" s="1">
        <v>-3832000</v>
      </c>
      <c r="X83" s="1">
        <v>6503000</v>
      </c>
      <c r="Y83" s="1">
        <v>5843000</v>
      </c>
      <c r="Z83" s="1">
        <v>-46310000</v>
      </c>
      <c r="AG83" s="67" t="s">
        <v>134</v>
      </c>
      <c r="AH83" s="68"/>
    </row>
    <row r="84" spans="1:34"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G84" s="69" t="s">
        <v>135</v>
      </c>
      <c r="AH84" s="69"/>
    </row>
    <row r="85" spans="1:34" ht="20" x14ac:dyDescent="0.25">
      <c r="A85" s="5" t="s">
        <v>71</v>
      </c>
      <c r="B85" s="1" t="s">
        <v>91</v>
      </c>
      <c r="C85" s="1" t="s">
        <v>91</v>
      </c>
      <c r="D85" s="1" t="s">
        <v>91</v>
      </c>
      <c r="E85" s="1" t="s">
        <v>91</v>
      </c>
      <c r="F85" s="1" t="s">
        <v>91</v>
      </c>
      <c r="G85" s="1" t="s">
        <v>91</v>
      </c>
      <c r="H85" s="1" t="s">
        <v>91</v>
      </c>
      <c r="I85" s="1" t="s">
        <v>91</v>
      </c>
      <c r="J85" s="1">
        <v>19810000</v>
      </c>
      <c r="K85" s="1">
        <v>33996000</v>
      </c>
      <c r="L85" s="1">
        <v>-3544000</v>
      </c>
      <c r="M85" s="1">
        <v>37904000</v>
      </c>
      <c r="N85" s="1">
        <v>74797000</v>
      </c>
      <c r="O85" s="1">
        <v>83985000</v>
      </c>
      <c r="P85" s="1">
        <v>103453000</v>
      </c>
      <c r="Q85" s="1">
        <v>83475000</v>
      </c>
      <c r="R85" s="1">
        <v>105278000</v>
      </c>
      <c r="S85" s="1">
        <v>146561000</v>
      </c>
      <c r="T85" s="1">
        <v>86931000</v>
      </c>
      <c r="U85" s="1">
        <v>94064000</v>
      </c>
      <c r="V85" s="1">
        <v>51016000</v>
      </c>
      <c r="W85" s="1">
        <v>110718000</v>
      </c>
      <c r="X85" s="1">
        <v>35514000</v>
      </c>
      <c r="Y85" s="1">
        <v>216431000</v>
      </c>
      <c r="Z85" s="1">
        <v>191147000</v>
      </c>
      <c r="AG85" s="23" t="s">
        <v>136</v>
      </c>
      <c r="AH85" s="24">
        <f>Z17</f>
        <v>0</v>
      </c>
    </row>
    <row r="86" spans="1:34" ht="20" x14ac:dyDescent="0.25">
      <c r="A86" s="5" t="s">
        <v>72</v>
      </c>
      <c r="B86" s="1">
        <v>700000</v>
      </c>
      <c r="C86" s="1">
        <v>1000000</v>
      </c>
      <c r="D86" s="1">
        <v>9378000</v>
      </c>
      <c r="E86" s="1">
        <v>20842000</v>
      </c>
      <c r="F86" s="1">
        <v>10442000</v>
      </c>
      <c r="G86" s="1">
        <v>1366000</v>
      </c>
      <c r="H86" s="1">
        <v>-6297000</v>
      </c>
      <c r="I86" s="1">
        <v>38859000</v>
      </c>
      <c r="J86" s="1">
        <v>25331000</v>
      </c>
      <c r="K86" s="1">
        <v>56561000</v>
      </c>
      <c r="L86" s="1">
        <v>63389000</v>
      </c>
      <c r="M86" s="1">
        <v>2629000</v>
      </c>
      <c r="N86" s="1">
        <v>1081000</v>
      </c>
      <c r="O86" s="1">
        <v>242216000</v>
      </c>
      <c r="P86" s="1">
        <v>2118000</v>
      </c>
      <c r="Q86" s="1">
        <v>838000</v>
      </c>
      <c r="R86" s="1">
        <v>2675000</v>
      </c>
      <c r="S86" s="1">
        <v>1770000</v>
      </c>
      <c r="T86" s="1">
        <v>2219000</v>
      </c>
      <c r="U86" s="1">
        <v>-73000</v>
      </c>
      <c r="V86" s="1">
        <v>1194000</v>
      </c>
      <c r="W86" s="1">
        <v>16146000</v>
      </c>
      <c r="X86" s="1">
        <v>50934000</v>
      </c>
      <c r="Y86" s="1">
        <v>79810000</v>
      </c>
      <c r="Z86" s="1">
        <v>46177000</v>
      </c>
      <c r="AG86" s="23" t="s">
        <v>137</v>
      </c>
      <c r="AH86" s="24">
        <f>Z56</f>
        <v>392295000</v>
      </c>
    </row>
    <row r="87" spans="1:34" ht="20" x14ac:dyDescent="0.25">
      <c r="A87" s="6" t="s">
        <v>73</v>
      </c>
      <c r="B87" s="10">
        <v>-3400000</v>
      </c>
      <c r="C87" s="10">
        <v>-2000000</v>
      </c>
      <c r="D87" s="10">
        <v>9826000</v>
      </c>
      <c r="E87" s="10">
        <v>-11659000</v>
      </c>
      <c r="F87" s="10">
        <v>9505000</v>
      </c>
      <c r="G87" s="10">
        <v>14610000</v>
      </c>
      <c r="H87" s="10">
        <v>40590000</v>
      </c>
      <c r="I87" s="10">
        <v>84987000</v>
      </c>
      <c r="J87" s="10">
        <v>125378000</v>
      </c>
      <c r="K87" s="10">
        <v>169650000</v>
      </c>
      <c r="L87" s="10">
        <v>193692000</v>
      </c>
      <c r="M87" s="10">
        <v>201981000</v>
      </c>
      <c r="N87" s="10">
        <v>313612000</v>
      </c>
      <c r="O87" s="10">
        <v>416938000</v>
      </c>
      <c r="P87" s="10">
        <v>495437000</v>
      </c>
      <c r="Q87" s="10">
        <v>499693000</v>
      </c>
      <c r="R87" s="10">
        <v>548992000</v>
      </c>
      <c r="S87" s="10">
        <v>684541000</v>
      </c>
      <c r="T87" s="10">
        <v>711535000</v>
      </c>
      <c r="U87" s="10">
        <v>740281000</v>
      </c>
      <c r="V87" s="10">
        <v>761068000</v>
      </c>
      <c r="W87" s="10">
        <v>747841000</v>
      </c>
      <c r="X87" s="10">
        <v>660898000</v>
      </c>
      <c r="Y87" s="10">
        <v>645196000</v>
      </c>
      <c r="Z87" s="10">
        <v>442631000</v>
      </c>
      <c r="AG87" s="23" t="s">
        <v>138</v>
      </c>
      <c r="AH87" s="24">
        <f>Z61</f>
        <v>272376000</v>
      </c>
    </row>
    <row r="88" spans="1:34" ht="20" x14ac:dyDescent="0.25">
      <c r="A88" s="5" t="s">
        <v>74</v>
      </c>
      <c r="B88" s="1">
        <v>-700000</v>
      </c>
      <c r="C88" s="1">
        <v>-2600000</v>
      </c>
      <c r="D88" s="1">
        <v>-13334000</v>
      </c>
      <c r="E88" s="1">
        <v>-9152000</v>
      </c>
      <c r="F88" s="1">
        <v>-3199000</v>
      </c>
      <c r="G88" s="1">
        <v>-2584000</v>
      </c>
      <c r="H88" s="1">
        <v>-5775000</v>
      </c>
      <c r="I88" s="1">
        <v>-9293000</v>
      </c>
      <c r="J88" s="1">
        <v>-21400000</v>
      </c>
      <c r="K88" s="1">
        <v>-16454000</v>
      </c>
      <c r="L88" s="1">
        <v>-27923000</v>
      </c>
      <c r="M88" s="1">
        <v>-11669000</v>
      </c>
      <c r="N88" s="1">
        <v>-12625000</v>
      </c>
      <c r="O88" s="1">
        <v>-30445000</v>
      </c>
      <c r="P88" s="1">
        <v>-29867000</v>
      </c>
      <c r="Q88" s="1">
        <v>-26583000</v>
      </c>
      <c r="R88" s="1">
        <v>-22718000</v>
      </c>
      <c r="S88" s="1">
        <v>-60307000</v>
      </c>
      <c r="T88" s="1">
        <v>-63488000</v>
      </c>
      <c r="U88" s="1">
        <v>-38681000</v>
      </c>
      <c r="V88" s="1">
        <v>-53465000</v>
      </c>
      <c r="W88" s="1">
        <v>-103542000</v>
      </c>
      <c r="X88" s="1">
        <v>-59940000</v>
      </c>
      <c r="Y88" s="1">
        <v>-30651000</v>
      </c>
      <c r="Z88" s="1">
        <v>-33624000</v>
      </c>
      <c r="AG88" s="46" t="s">
        <v>139</v>
      </c>
      <c r="AH88" s="47">
        <f>AH85/(AH86+AH87)</f>
        <v>0</v>
      </c>
    </row>
    <row r="89" spans="1:34" ht="20" customHeight="1" x14ac:dyDescent="0.25">
      <c r="A89" s="14" t="s">
        <v>104</v>
      </c>
      <c r="B89" s="15">
        <f t="shared" ref="B89:Z89" si="28">(-1*B88)/B3</f>
        <v>0.14583333333333334</v>
      </c>
      <c r="C89" s="15">
        <f t="shared" si="28"/>
        <v>9.3525179856115109E-2</v>
      </c>
      <c r="D89" s="15">
        <f t="shared" si="28"/>
        <v>0.12272999217635418</v>
      </c>
      <c r="E89" s="15">
        <f t="shared" si="28"/>
        <v>8.5240343867296287E-2</v>
      </c>
      <c r="F89" s="15">
        <f t="shared" si="28"/>
        <v>2.954759573642695E-2</v>
      </c>
      <c r="G89" s="15">
        <f t="shared" si="28"/>
        <v>2.229604383277967E-2</v>
      </c>
      <c r="H89" s="15">
        <f t="shared" si="28"/>
        <v>3.3734447105555232E-2</v>
      </c>
      <c r="I89" s="15">
        <f t="shared" si="28"/>
        <v>3.3022991364912407E-2</v>
      </c>
      <c r="J89" s="15">
        <f t="shared" si="28"/>
        <v>5.4307966775705561E-2</v>
      </c>
      <c r="K89" s="15">
        <f t="shared" si="28"/>
        <v>3.1301184970713401E-2</v>
      </c>
      <c r="L89" s="15">
        <f t="shared" si="28"/>
        <v>4.294703102097442E-2</v>
      </c>
      <c r="M89" s="15">
        <f t="shared" si="28"/>
        <v>1.7867669914359518E-2</v>
      </c>
      <c r="N89" s="15">
        <f t="shared" si="28"/>
        <v>1.4314513385912478E-2</v>
      </c>
      <c r="O89" s="15">
        <f t="shared" si="28"/>
        <v>2.6431760132102369E-2</v>
      </c>
      <c r="P89" s="15">
        <f t="shared" si="28"/>
        <v>2.1686015652965664E-2</v>
      </c>
      <c r="Q89" s="15">
        <f t="shared" si="28"/>
        <v>1.7945553744850854E-2</v>
      </c>
      <c r="R89" s="15">
        <f t="shared" si="28"/>
        <v>1.3116279821667553E-2</v>
      </c>
      <c r="S89" s="15">
        <f t="shared" si="28"/>
        <v>3.1412791700068186E-2</v>
      </c>
      <c r="T89" s="15">
        <f t="shared" si="28"/>
        <v>3.1823016550093883E-2</v>
      </c>
      <c r="U89" s="15">
        <f t="shared" si="28"/>
        <v>1.8507292440674609E-2</v>
      </c>
      <c r="V89" s="15">
        <f t="shared" si="28"/>
        <v>2.4736201927725781E-2</v>
      </c>
      <c r="W89" s="15">
        <f t="shared" si="28"/>
        <v>4.6173666534816651E-2</v>
      </c>
      <c r="X89" s="15">
        <f t="shared" si="28"/>
        <v>2.549746429121388E-2</v>
      </c>
      <c r="Y89" s="15">
        <f t="shared" si="28"/>
        <v>1.1773377746775775E-2</v>
      </c>
      <c r="Z89" s="15">
        <f t="shared" si="28"/>
        <v>1.2472527166806698E-2</v>
      </c>
      <c r="AG89" s="23" t="s">
        <v>105</v>
      </c>
      <c r="AH89" s="24">
        <f>Z27</f>
        <v>63233000</v>
      </c>
    </row>
    <row r="90" spans="1:34" ht="20" x14ac:dyDescent="0.25">
      <c r="A90" s="5" t="s">
        <v>75</v>
      </c>
      <c r="B90" s="1" t="s">
        <v>91</v>
      </c>
      <c r="C90" s="1" t="s">
        <v>91</v>
      </c>
      <c r="D90" s="1" t="s">
        <v>91</v>
      </c>
      <c r="E90" s="1" t="s">
        <v>91</v>
      </c>
      <c r="F90" s="1" t="s">
        <v>91</v>
      </c>
      <c r="G90" s="1">
        <v>-27373000</v>
      </c>
      <c r="H90" s="1">
        <v>-29201000</v>
      </c>
      <c r="I90" s="1">
        <v>-395000</v>
      </c>
      <c r="J90" s="1">
        <v>-42778000</v>
      </c>
      <c r="K90" s="1">
        <v>-207144000</v>
      </c>
      <c r="L90" s="1">
        <v>-995000</v>
      </c>
      <c r="M90" s="1" t="s">
        <v>91</v>
      </c>
      <c r="N90" s="1" t="s">
        <v>91</v>
      </c>
      <c r="O90" s="1" t="s">
        <v>91</v>
      </c>
      <c r="P90" s="1">
        <v>-128335000</v>
      </c>
      <c r="Q90" s="1">
        <v>-212642000</v>
      </c>
      <c r="R90" s="1">
        <v>-49439000</v>
      </c>
      <c r="S90" s="1" t="s">
        <v>91</v>
      </c>
      <c r="T90" s="1" t="s">
        <v>91</v>
      </c>
      <c r="U90" s="1" t="s">
        <v>91</v>
      </c>
      <c r="V90" s="1" t="s">
        <v>91</v>
      </c>
      <c r="W90" s="1">
        <v>-611550000</v>
      </c>
      <c r="X90" s="1">
        <v>-955574000</v>
      </c>
      <c r="Y90" s="1">
        <v>-411319000</v>
      </c>
      <c r="Z90" s="1">
        <v>-67911000</v>
      </c>
      <c r="AG90" s="23" t="s">
        <v>19</v>
      </c>
      <c r="AH90" s="24">
        <f>Z25</f>
        <v>385393000</v>
      </c>
    </row>
    <row r="91" spans="1:34" ht="20" x14ac:dyDescent="0.25">
      <c r="A91" s="5" t="s">
        <v>76</v>
      </c>
      <c r="B91" s="1" t="s">
        <v>91</v>
      </c>
      <c r="C91" s="1">
        <v>-3000000</v>
      </c>
      <c r="D91" s="1" t="s">
        <v>91</v>
      </c>
      <c r="E91" s="1" t="s">
        <v>91</v>
      </c>
      <c r="F91" s="1">
        <v>-104975000</v>
      </c>
      <c r="G91" s="1">
        <v>-157834000</v>
      </c>
      <c r="H91" s="1">
        <v>-335231000</v>
      </c>
      <c r="I91" s="1">
        <v>-407533000</v>
      </c>
      <c r="J91" s="1">
        <v>-557999000</v>
      </c>
      <c r="K91" s="1">
        <v>-902250000</v>
      </c>
      <c r="L91" s="1">
        <v>-494082000</v>
      </c>
      <c r="M91" s="1">
        <v>-414857000</v>
      </c>
      <c r="N91" s="1">
        <v>-877003000</v>
      </c>
      <c r="O91" s="1">
        <v>-979597000</v>
      </c>
      <c r="P91" s="1">
        <v>-1059853000</v>
      </c>
      <c r="Q91" s="1">
        <v>-938571000</v>
      </c>
      <c r="R91" s="1">
        <v>-515737000</v>
      </c>
      <c r="S91" s="1">
        <v>-609875000</v>
      </c>
      <c r="T91" s="1">
        <v>-354708000</v>
      </c>
      <c r="U91" s="1">
        <v>-446838000</v>
      </c>
      <c r="V91" s="1">
        <v>-855424000</v>
      </c>
      <c r="W91" s="1">
        <v>-602987000</v>
      </c>
      <c r="X91" s="1">
        <v>-584240000</v>
      </c>
      <c r="Y91" s="1">
        <v>-472165000</v>
      </c>
      <c r="Z91" s="1">
        <v>-61284000</v>
      </c>
      <c r="AG91" s="46" t="s">
        <v>140</v>
      </c>
      <c r="AH91" s="47">
        <f>AH89/AH90</f>
        <v>0.16407407503509405</v>
      </c>
    </row>
    <row r="92" spans="1:34" ht="20" x14ac:dyDescent="0.25">
      <c r="A92" s="5" t="s">
        <v>77</v>
      </c>
      <c r="B92" s="1" t="s">
        <v>91</v>
      </c>
      <c r="C92" s="1" t="s">
        <v>91</v>
      </c>
      <c r="D92" s="1" t="s">
        <v>91</v>
      </c>
      <c r="E92" s="1" t="s">
        <v>91</v>
      </c>
      <c r="F92" s="1">
        <v>95481000</v>
      </c>
      <c r="G92" s="1">
        <v>149724000</v>
      </c>
      <c r="H92" s="1">
        <v>205662000</v>
      </c>
      <c r="I92" s="1">
        <v>290351000</v>
      </c>
      <c r="J92" s="1">
        <v>417817000</v>
      </c>
      <c r="K92" s="1">
        <v>937716000</v>
      </c>
      <c r="L92" s="1">
        <v>535494000</v>
      </c>
      <c r="M92" s="1">
        <v>328123000</v>
      </c>
      <c r="N92" s="1">
        <v>648875000</v>
      </c>
      <c r="O92" s="1">
        <v>876019000</v>
      </c>
      <c r="P92" s="1">
        <v>866045000</v>
      </c>
      <c r="Q92" s="1">
        <v>825938000</v>
      </c>
      <c r="R92" s="1">
        <v>738476000</v>
      </c>
      <c r="S92" s="1">
        <v>666619000</v>
      </c>
      <c r="T92" s="1">
        <v>485669000</v>
      </c>
      <c r="U92" s="1">
        <v>457307000</v>
      </c>
      <c r="V92" s="1">
        <v>451866000</v>
      </c>
      <c r="W92" s="1">
        <v>903445000</v>
      </c>
      <c r="X92" s="1">
        <v>852752000</v>
      </c>
      <c r="Y92" s="1">
        <v>468800000</v>
      </c>
      <c r="Z92" s="1">
        <v>380935000</v>
      </c>
      <c r="AG92" s="46" t="s">
        <v>141</v>
      </c>
      <c r="AH92" s="47">
        <f>AH88*(1-AH91)</f>
        <v>0</v>
      </c>
    </row>
    <row r="93" spans="1:34" ht="19" x14ac:dyDescent="0.25">
      <c r="A93" s="5" t="s">
        <v>78</v>
      </c>
      <c r="B93" s="1">
        <v>-100000</v>
      </c>
      <c r="C93" s="1" t="s">
        <v>91</v>
      </c>
      <c r="D93" s="1">
        <v>-3169000</v>
      </c>
      <c r="E93" s="1">
        <v>1068000</v>
      </c>
      <c r="F93" s="1">
        <v>30000</v>
      </c>
      <c r="G93" s="1">
        <v>14000</v>
      </c>
      <c r="H93" s="1">
        <v>-168000</v>
      </c>
      <c r="I93" s="1">
        <v>110000</v>
      </c>
      <c r="J93" s="1">
        <v>-49000</v>
      </c>
      <c r="K93" s="1">
        <v>-9000</v>
      </c>
      <c r="L93" s="1">
        <v>1216000</v>
      </c>
      <c r="M93" s="1">
        <v>-706000</v>
      </c>
      <c r="N93" s="1">
        <v>2530000</v>
      </c>
      <c r="O93" s="1">
        <v>-5696000</v>
      </c>
      <c r="P93" s="1">
        <v>-269000</v>
      </c>
      <c r="Q93" s="1">
        <v>-612000</v>
      </c>
      <c r="R93" s="1">
        <v>59000</v>
      </c>
      <c r="S93" s="1">
        <v>-7136000</v>
      </c>
      <c r="T93" s="1">
        <v>-4753000</v>
      </c>
      <c r="U93" s="1">
        <v>-4073000</v>
      </c>
      <c r="V93" s="1">
        <v>1036000</v>
      </c>
      <c r="W93" s="1" t="s">
        <v>91</v>
      </c>
      <c r="X93" s="1" t="s">
        <v>91</v>
      </c>
      <c r="Y93" s="1" t="s">
        <v>91</v>
      </c>
      <c r="Z93" s="1" t="s">
        <v>91</v>
      </c>
      <c r="AG93" s="70" t="s">
        <v>142</v>
      </c>
      <c r="AH93" s="70"/>
    </row>
    <row r="94" spans="1:34" ht="20" x14ac:dyDescent="0.25">
      <c r="A94" s="6" t="s">
        <v>79</v>
      </c>
      <c r="B94" s="10">
        <v>-800000</v>
      </c>
      <c r="C94" s="10">
        <v>-5600000</v>
      </c>
      <c r="D94" s="10">
        <v>-16503000</v>
      </c>
      <c r="E94" s="10">
        <v>-8084000</v>
      </c>
      <c r="F94" s="10">
        <v>-12663000</v>
      </c>
      <c r="G94" s="10">
        <v>-38053000</v>
      </c>
      <c r="H94" s="10">
        <v>-164713000</v>
      </c>
      <c r="I94" s="10">
        <v>-126760000</v>
      </c>
      <c r="J94" s="10">
        <v>-204409000</v>
      </c>
      <c r="K94" s="10">
        <v>-188141000</v>
      </c>
      <c r="L94" s="10">
        <v>13710000</v>
      </c>
      <c r="M94" s="10">
        <v>-99109000</v>
      </c>
      <c r="N94" s="10">
        <v>-238223000</v>
      </c>
      <c r="O94" s="10">
        <v>-139719000</v>
      </c>
      <c r="P94" s="10">
        <v>-352279000</v>
      </c>
      <c r="Q94" s="10">
        <v>-352470000</v>
      </c>
      <c r="R94" s="10">
        <v>150641000</v>
      </c>
      <c r="S94" s="10">
        <v>-10699000</v>
      </c>
      <c r="T94" s="10">
        <v>62720000</v>
      </c>
      <c r="U94" s="10">
        <v>-32285000</v>
      </c>
      <c r="V94" s="10">
        <v>-455987000</v>
      </c>
      <c r="W94" s="10">
        <v>-414634000</v>
      </c>
      <c r="X94" s="10">
        <v>-747002000</v>
      </c>
      <c r="Y94" s="10">
        <v>-445335000</v>
      </c>
      <c r="Z94" s="10">
        <v>218116000</v>
      </c>
      <c r="AG94" s="23" t="s">
        <v>143</v>
      </c>
      <c r="AH94" s="48">
        <f>[1]Treasuries!$C$8</f>
        <v>4.0410000000000001E-2</v>
      </c>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v>-10000000</v>
      </c>
      <c r="Y95" s="1">
        <v>-20000000</v>
      </c>
      <c r="Z95" s="1">
        <v>-20000000</v>
      </c>
      <c r="AG95" s="23" t="s">
        <v>144</v>
      </c>
      <c r="AH95" s="49" cm="1">
        <f t="array" ref="AH95">_FV(A1,"Beta")</f>
        <v>1.0673999999999999</v>
      </c>
    </row>
    <row r="96" spans="1:34" ht="20" x14ac:dyDescent="0.25">
      <c r="A96" s="5" t="s">
        <v>81</v>
      </c>
      <c r="B96" s="1">
        <v>10600000</v>
      </c>
      <c r="C96" s="1">
        <v>26200000</v>
      </c>
      <c r="D96" s="1">
        <v>34803000</v>
      </c>
      <c r="E96" s="1">
        <v>37237000</v>
      </c>
      <c r="F96" s="1">
        <v>5483000</v>
      </c>
      <c r="G96" s="1">
        <v>12833000</v>
      </c>
      <c r="H96" s="1">
        <v>24832000</v>
      </c>
      <c r="I96" s="1">
        <v>68867000</v>
      </c>
      <c r="J96" s="1">
        <v>44258000</v>
      </c>
      <c r="K96" s="1">
        <v>23289000</v>
      </c>
      <c r="L96" s="1">
        <v>18502000</v>
      </c>
      <c r="M96" s="1" t="s">
        <v>91</v>
      </c>
      <c r="N96" s="1" t="s">
        <v>91</v>
      </c>
      <c r="O96" s="1" t="s">
        <v>91</v>
      </c>
      <c r="P96" s="1" t="s">
        <v>91</v>
      </c>
      <c r="Q96" s="1" t="s">
        <v>91</v>
      </c>
      <c r="R96" s="1" t="s">
        <v>91</v>
      </c>
      <c r="S96" s="1" t="s">
        <v>91</v>
      </c>
      <c r="T96" s="1" t="s">
        <v>91</v>
      </c>
      <c r="U96" s="1" t="s">
        <v>91</v>
      </c>
      <c r="V96" s="1" t="s">
        <v>91</v>
      </c>
      <c r="W96" s="1" t="s">
        <v>91</v>
      </c>
      <c r="X96" s="1" t="s">
        <v>91</v>
      </c>
      <c r="Y96" s="1" t="s">
        <v>91</v>
      </c>
      <c r="Z96" s="1" t="s">
        <v>91</v>
      </c>
      <c r="AG96" s="23" t="s">
        <v>145</v>
      </c>
      <c r="AH96" s="48">
        <v>8.4000000000000005E-2</v>
      </c>
    </row>
    <row r="97" spans="1:34" ht="20" x14ac:dyDescent="0.25">
      <c r="A97" s="5" t="s">
        <v>82</v>
      </c>
      <c r="B97" s="1">
        <v>-200000</v>
      </c>
      <c r="C97" s="1" t="s">
        <v>91</v>
      </c>
      <c r="D97" s="1" t="s">
        <v>91</v>
      </c>
      <c r="E97" s="1">
        <v>-1082000</v>
      </c>
      <c r="F97" s="1" t="s">
        <v>91</v>
      </c>
      <c r="G97" s="1" t="s">
        <v>91</v>
      </c>
      <c r="H97" s="1" t="s">
        <v>91</v>
      </c>
      <c r="I97" s="1" t="s">
        <v>91</v>
      </c>
      <c r="J97" s="1" t="s">
        <v>91</v>
      </c>
      <c r="K97" s="1" t="s">
        <v>91</v>
      </c>
      <c r="L97" s="1">
        <v>-200000000</v>
      </c>
      <c r="M97" s="1">
        <v>-87436000</v>
      </c>
      <c r="N97" s="1">
        <v>-75000000</v>
      </c>
      <c r="O97" s="1">
        <v>-271526000</v>
      </c>
      <c r="P97" s="1">
        <v>-184776000</v>
      </c>
      <c r="Q97" s="1">
        <v>-200000000</v>
      </c>
      <c r="R97" s="1">
        <v>-650542000</v>
      </c>
      <c r="S97" s="1">
        <v>-606858000</v>
      </c>
      <c r="T97" s="1">
        <v>-700124000</v>
      </c>
      <c r="U97" s="1">
        <v>-600090000</v>
      </c>
      <c r="V97" s="1">
        <v>-600081000</v>
      </c>
      <c r="W97" s="1">
        <v>-201045000</v>
      </c>
      <c r="X97" s="1">
        <v>-100016000</v>
      </c>
      <c r="Y97" s="1">
        <v>-500000000</v>
      </c>
      <c r="Z97" s="1">
        <v>-500023000</v>
      </c>
      <c r="AG97" s="46" t="s">
        <v>146</v>
      </c>
      <c r="AH97" s="47">
        <f>(AH94)+((AH95)*(AH96-AH94))</f>
        <v>8.6937966000000005E-2</v>
      </c>
    </row>
    <row r="98" spans="1:3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v>0</v>
      </c>
      <c r="AG98" s="70" t="s">
        <v>147</v>
      </c>
      <c r="AH98" s="70"/>
    </row>
    <row r="99" spans="1:34" ht="20" x14ac:dyDescent="0.25">
      <c r="A99" s="5" t="s">
        <v>84</v>
      </c>
      <c r="B99" s="1" t="s">
        <v>91</v>
      </c>
      <c r="C99" s="1" t="s">
        <v>91</v>
      </c>
      <c r="D99" s="1">
        <v>281000</v>
      </c>
      <c r="E99" s="1">
        <v>188000</v>
      </c>
      <c r="F99" s="1" t="s">
        <v>91</v>
      </c>
      <c r="G99" s="1" t="s">
        <v>91</v>
      </c>
      <c r="H99" s="1">
        <v>113636000</v>
      </c>
      <c r="I99" s="1" t="s">
        <v>91</v>
      </c>
      <c r="J99" s="1">
        <v>20887000</v>
      </c>
      <c r="K99" s="1">
        <v>12197000</v>
      </c>
      <c r="L99" s="1">
        <v>-221000</v>
      </c>
      <c r="M99" s="1">
        <v>16730000</v>
      </c>
      <c r="N99" s="1">
        <v>58202000</v>
      </c>
      <c r="O99" s="1">
        <v>44862000</v>
      </c>
      <c r="P99" s="1">
        <v>35545000</v>
      </c>
      <c r="Q99" s="1">
        <v>33682000</v>
      </c>
      <c r="R99" s="1">
        <v>45582000</v>
      </c>
      <c r="S99" s="1">
        <v>49956000</v>
      </c>
      <c r="T99" s="1">
        <v>47477000</v>
      </c>
      <c r="U99" s="1">
        <v>54058000</v>
      </c>
      <c r="V99" s="1">
        <v>48818000</v>
      </c>
      <c r="W99" s="1">
        <v>45598000</v>
      </c>
      <c r="X99" s="1">
        <v>447259000</v>
      </c>
      <c r="Y99" s="1">
        <v>51720000</v>
      </c>
      <c r="Z99" s="1">
        <v>43515000</v>
      </c>
      <c r="AG99" s="23" t="s">
        <v>148</v>
      </c>
      <c r="AH99" s="24">
        <f>AH86+AH87</f>
        <v>664671000</v>
      </c>
    </row>
    <row r="100" spans="1:34" ht="20" x14ac:dyDescent="0.25">
      <c r="A100" s="6" t="s">
        <v>85</v>
      </c>
      <c r="B100" s="10">
        <v>10400000</v>
      </c>
      <c r="C100" s="10">
        <v>26200000</v>
      </c>
      <c r="D100" s="10">
        <v>35084000</v>
      </c>
      <c r="E100" s="10">
        <v>36343000</v>
      </c>
      <c r="F100" s="10">
        <v>5483000</v>
      </c>
      <c r="G100" s="10">
        <v>12833000</v>
      </c>
      <c r="H100" s="10">
        <v>138468000</v>
      </c>
      <c r="I100" s="10">
        <v>68867000</v>
      </c>
      <c r="J100" s="10">
        <v>65145000</v>
      </c>
      <c r="K100" s="10">
        <v>35486000</v>
      </c>
      <c r="L100" s="10">
        <v>-181719000</v>
      </c>
      <c r="M100" s="10">
        <v>-70706000</v>
      </c>
      <c r="N100" s="10">
        <v>-16798000</v>
      </c>
      <c r="O100" s="10">
        <v>-226664000</v>
      </c>
      <c r="P100" s="10">
        <v>-149231000</v>
      </c>
      <c r="Q100" s="10">
        <v>-166318000</v>
      </c>
      <c r="R100" s="10">
        <v>-604960000</v>
      </c>
      <c r="S100" s="10">
        <v>-556902000</v>
      </c>
      <c r="T100" s="10">
        <v>-652647000</v>
      </c>
      <c r="U100" s="10">
        <v>-546032000</v>
      </c>
      <c r="V100" s="10">
        <v>-551263000</v>
      </c>
      <c r="W100" s="10">
        <v>-155447000</v>
      </c>
      <c r="X100" s="10">
        <v>337243000</v>
      </c>
      <c r="Y100" s="10">
        <v>-468280000</v>
      </c>
      <c r="Z100" s="10">
        <v>-476508000</v>
      </c>
      <c r="AG100" s="46" t="s">
        <v>149</v>
      </c>
      <c r="AH100" s="47">
        <f>AH99/AH103</f>
        <v>7.1186837132682868E-2</v>
      </c>
    </row>
    <row r="101" spans="1:34" ht="20" x14ac:dyDescent="0.25">
      <c r="A101" s="5" t="s">
        <v>86</v>
      </c>
      <c r="B101" s="1" t="s">
        <v>91</v>
      </c>
      <c r="C101" s="1" t="s">
        <v>91</v>
      </c>
      <c r="D101" s="1">
        <v>-187000</v>
      </c>
      <c r="E101" s="1">
        <v>-16000</v>
      </c>
      <c r="F101" s="1">
        <v>155000</v>
      </c>
      <c r="G101" s="1">
        <v>160000</v>
      </c>
      <c r="H101" s="1">
        <v>205000</v>
      </c>
      <c r="I101" s="1">
        <v>-128000</v>
      </c>
      <c r="J101" s="1">
        <v>-235000</v>
      </c>
      <c r="K101" s="1">
        <v>-445000</v>
      </c>
      <c r="L101" s="1">
        <v>-1676000</v>
      </c>
      <c r="M101" s="1">
        <v>368000</v>
      </c>
      <c r="N101" s="1">
        <v>-674000</v>
      </c>
      <c r="O101" s="1">
        <v>-2525000</v>
      </c>
      <c r="P101" s="1">
        <v>470000</v>
      </c>
      <c r="Q101" s="1">
        <v>-2393000</v>
      </c>
      <c r="R101" s="1">
        <v>-2864000</v>
      </c>
      <c r="S101" s="1">
        <v>-7982000</v>
      </c>
      <c r="T101" s="1">
        <v>2503000</v>
      </c>
      <c r="U101" s="1">
        <v>-3307000</v>
      </c>
      <c r="V101" s="1">
        <v>-2339000</v>
      </c>
      <c r="W101" s="1">
        <v>-1400000</v>
      </c>
      <c r="X101" s="1">
        <v>-567000</v>
      </c>
      <c r="Y101" s="1">
        <v>-74000</v>
      </c>
      <c r="Z101" s="1">
        <v>-6365000</v>
      </c>
      <c r="AG101" s="23" t="s">
        <v>150</v>
      </c>
      <c r="AH101" s="50" cm="1">
        <f t="array" ref="AH101">_FV(A1,"Market cap",TRUE)</f>
        <v>8672322000</v>
      </c>
    </row>
    <row r="102" spans="1:34" ht="20" x14ac:dyDescent="0.25">
      <c r="A102" s="6" t="s">
        <v>87</v>
      </c>
      <c r="B102" s="10">
        <v>10400000</v>
      </c>
      <c r="C102" s="10">
        <v>18600000</v>
      </c>
      <c r="D102" s="10">
        <v>28220000</v>
      </c>
      <c r="E102" s="10">
        <v>16584000</v>
      </c>
      <c r="F102" s="10">
        <v>2480000</v>
      </c>
      <c r="G102" s="10">
        <v>-10450000</v>
      </c>
      <c r="H102" s="10">
        <v>14550000</v>
      </c>
      <c r="I102" s="10">
        <v>26966000</v>
      </c>
      <c r="J102" s="10">
        <v>-14121000</v>
      </c>
      <c r="K102" s="10">
        <v>16550000</v>
      </c>
      <c r="L102" s="10">
        <v>24007000</v>
      </c>
      <c r="M102" s="10">
        <v>32534000</v>
      </c>
      <c r="N102" s="10">
        <v>57917000</v>
      </c>
      <c r="O102" s="10">
        <v>48030000</v>
      </c>
      <c r="P102" s="10">
        <v>-5603000</v>
      </c>
      <c r="Q102" s="10">
        <v>-21488000</v>
      </c>
      <c r="R102" s="10">
        <v>91809000</v>
      </c>
      <c r="S102" s="10">
        <v>108958000</v>
      </c>
      <c r="T102" s="10">
        <v>124111000</v>
      </c>
      <c r="U102" s="10">
        <v>158657000</v>
      </c>
      <c r="V102" s="10">
        <v>-248521000</v>
      </c>
      <c r="W102" s="10">
        <v>176360000</v>
      </c>
      <c r="X102" s="10">
        <v>250572000</v>
      </c>
      <c r="Y102" s="10">
        <v>-268493000</v>
      </c>
      <c r="Z102" s="10">
        <v>177874000</v>
      </c>
      <c r="AG102" s="46" t="s">
        <v>151</v>
      </c>
      <c r="AH102" s="47">
        <f>AH101/AH103</f>
        <v>0.92881316286731719</v>
      </c>
    </row>
    <row r="103" spans="1:34" ht="20" x14ac:dyDescent="0.25">
      <c r="A103" s="5" t="s">
        <v>88</v>
      </c>
      <c r="B103" s="1">
        <v>100000</v>
      </c>
      <c r="C103" s="1">
        <v>6200000</v>
      </c>
      <c r="D103" s="1">
        <v>24797000</v>
      </c>
      <c r="E103" s="1">
        <v>53199000</v>
      </c>
      <c r="F103" s="1">
        <v>18321000</v>
      </c>
      <c r="G103" s="1">
        <v>20801000</v>
      </c>
      <c r="H103" s="1">
        <v>10351000</v>
      </c>
      <c r="I103" s="1">
        <v>24901000</v>
      </c>
      <c r="J103" s="1">
        <v>51867000</v>
      </c>
      <c r="K103" s="1">
        <v>37746000</v>
      </c>
      <c r="L103" s="1">
        <v>54296000</v>
      </c>
      <c r="M103" s="1">
        <v>78303000</v>
      </c>
      <c r="N103" s="1">
        <v>110837000</v>
      </c>
      <c r="O103" s="1">
        <v>168754000</v>
      </c>
      <c r="P103" s="1">
        <v>216784000</v>
      </c>
      <c r="Q103" s="1">
        <v>211181000</v>
      </c>
      <c r="R103" s="1">
        <v>189693000</v>
      </c>
      <c r="S103" s="1">
        <v>281502000</v>
      </c>
      <c r="T103" s="1">
        <v>390460000</v>
      </c>
      <c r="U103" s="1">
        <v>514571000</v>
      </c>
      <c r="V103" s="1">
        <v>673228000</v>
      </c>
      <c r="W103" s="1">
        <v>425894000</v>
      </c>
      <c r="X103" s="1">
        <v>602254000</v>
      </c>
      <c r="Y103" s="1">
        <v>852826000</v>
      </c>
      <c r="Z103" s="1">
        <v>584333000</v>
      </c>
      <c r="AG103" s="46" t="s">
        <v>152</v>
      </c>
      <c r="AH103" s="51">
        <f>AH99+AH101</f>
        <v>9336993000</v>
      </c>
    </row>
    <row r="104" spans="1:34" ht="20" thickBot="1" x14ac:dyDescent="0.3">
      <c r="A104" s="7" t="s">
        <v>89</v>
      </c>
      <c r="B104" s="11" t="s">
        <v>91</v>
      </c>
      <c r="C104" s="11">
        <v>24800000</v>
      </c>
      <c r="D104" s="11">
        <v>53017000</v>
      </c>
      <c r="E104" s="11">
        <v>69783000</v>
      </c>
      <c r="F104" s="11">
        <v>20801000</v>
      </c>
      <c r="G104" s="11">
        <v>10351000</v>
      </c>
      <c r="H104" s="11">
        <v>24901000</v>
      </c>
      <c r="I104" s="11">
        <v>51867000</v>
      </c>
      <c r="J104" s="11">
        <v>37746000</v>
      </c>
      <c r="K104" s="11">
        <v>54296000</v>
      </c>
      <c r="L104" s="11">
        <v>78303000</v>
      </c>
      <c r="M104" s="11">
        <v>110837000</v>
      </c>
      <c r="N104" s="11">
        <v>168754000</v>
      </c>
      <c r="O104" s="11">
        <v>216784000</v>
      </c>
      <c r="P104" s="11">
        <v>211181000</v>
      </c>
      <c r="Q104" s="11">
        <v>189693000</v>
      </c>
      <c r="R104" s="11">
        <v>281502000</v>
      </c>
      <c r="S104" s="11">
        <v>390460000</v>
      </c>
      <c r="T104" s="11">
        <v>514571000</v>
      </c>
      <c r="U104" s="11">
        <v>673228000</v>
      </c>
      <c r="V104" s="11">
        <v>424707000</v>
      </c>
      <c r="W104" s="11">
        <v>602254000</v>
      </c>
      <c r="X104" s="11">
        <v>852826000</v>
      </c>
      <c r="Y104" s="11">
        <v>584333000</v>
      </c>
      <c r="Z104" s="11">
        <v>762207000</v>
      </c>
      <c r="AG104" s="69" t="s">
        <v>153</v>
      </c>
      <c r="AH104" s="69"/>
    </row>
    <row r="105" spans="1:34" ht="21" thickTop="1" x14ac:dyDescent="0.25">
      <c r="A105" s="14" t="s">
        <v>109</v>
      </c>
      <c r="B105" s="1">
        <f t="shared" ref="B105:Y105" si="29">(B22*(1-$AH$91))+B77+B88+B81</f>
        <v>-4192925.9223701521</v>
      </c>
      <c r="C105" s="1">
        <f t="shared" si="29"/>
        <v>-5396037.0323280394</v>
      </c>
      <c r="D105" s="1">
        <f t="shared" si="29"/>
        <v>-12394680.012351029</v>
      </c>
      <c r="E105" s="1">
        <f t="shared" si="29"/>
        <v>-37450421.084451452</v>
      </c>
      <c r="F105" s="1">
        <f t="shared" si="29"/>
        <v>-764747.77175506577</v>
      </c>
      <c r="G105" s="1">
        <f t="shared" si="29"/>
        <v>10074693.699677991</v>
      </c>
      <c r="H105" s="1">
        <f t="shared" si="29"/>
        <v>30167257.752476044</v>
      </c>
      <c r="I105" s="1">
        <f t="shared" si="29"/>
        <v>52930550.671652049</v>
      </c>
      <c r="J105" s="1">
        <f t="shared" si="29"/>
        <v>69044691.024486691</v>
      </c>
      <c r="K105" s="1">
        <f t="shared" si="29"/>
        <v>108085264.33536676</v>
      </c>
      <c r="L105" s="1">
        <f t="shared" si="29"/>
        <v>116674147.31196466</v>
      </c>
      <c r="M105" s="1">
        <f t="shared" si="29"/>
        <v>151679155.80459428</v>
      </c>
      <c r="N105" s="1">
        <f t="shared" si="29"/>
        <v>262001634.59377828</v>
      </c>
      <c r="O105" s="1">
        <f t="shared" si="29"/>
        <v>343170456.70004386</v>
      </c>
      <c r="P105" s="1">
        <f t="shared" si="29"/>
        <v>453568729.59031427</v>
      </c>
      <c r="Q105" s="1">
        <f t="shared" si="29"/>
        <v>450403935.14153081</v>
      </c>
      <c r="R105" s="1">
        <f t="shared" si="29"/>
        <v>500927091.74790406</v>
      </c>
      <c r="S105" s="1">
        <f t="shared" si="29"/>
        <v>586650607.98717153</v>
      </c>
      <c r="T105" s="1">
        <f t="shared" si="29"/>
        <v>585378590.57637262</v>
      </c>
      <c r="U105" s="1">
        <f t="shared" si="29"/>
        <v>592595593.8898735</v>
      </c>
      <c r="V105" s="1">
        <f t="shared" si="29"/>
        <v>583405564.22924137</v>
      </c>
      <c r="W105" s="1">
        <f t="shared" si="29"/>
        <v>463461662.83508003</v>
      </c>
      <c r="X105" s="1">
        <f t="shared" si="29"/>
        <v>367768377.02293503</v>
      </c>
      <c r="Y105" s="1">
        <f t="shared" si="29"/>
        <v>366520712.58429706</v>
      </c>
      <c r="Z105" s="1">
        <f>(Z22*(1-$AH$91))+Z77+Z88+Z81</f>
        <v>175849539.23397672</v>
      </c>
      <c r="AA105" s="29">
        <f>Z105*(1+$AH$106)</f>
        <v>183712570.19060853</v>
      </c>
      <c r="AB105" s="29">
        <f t="shared" ref="AB105:AE105" si="30">AA105*(1+$AH$106)</f>
        <v>191927192.94608313</v>
      </c>
      <c r="AC105" s="29">
        <f t="shared" si="30"/>
        <v>200509128.76535487</v>
      </c>
      <c r="AD105" s="29">
        <f t="shared" si="30"/>
        <v>209474801.88248202</v>
      </c>
      <c r="AE105" s="29">
        <f t="shared" si="30"/>
        <v>218841370.93356559</v>
      </c>
      <c r="AF105" s="26" t="s">
        <v>110</v>
      </c>
      <c r="AG105" s="30" t="s">
        <v>111</v>
      </c>
      <c r="AH105" s="31">
        <f>(AH100*AH92)+(AH102*AH97)</f>
        <v>8.0749127173711285E-2</v>
      </c>
    </row>
    <row r="106" spans="1:34" ht="21" customHeight="1" x14ac:dyDescent="0.25">
      <c r="A106" s="14" t="s">
        <v>106</v>
      </c>
      <c r="B106" s="1"/>
      <c r="C106" s="15">
        <f t="shared" ref="C106:Z106" si="31">(C107/B107)-1</f>
        <v>0.12195121951219523</v>
      </c>
      <c r="D106" s="15">
        <f t="shared" si="31"/>
        <v>-0.23739130434782607</v>
      </c>
      <c r="E106" s="15">
        <f t="shared" si="31"/>
        <v>4.9324401368301025</v>
      </c>
      <c r="F106" s="15">
        <f t="shared" si="31"/>
        <v>-1.3030128297534957</v>
      </c>
      <c r="G106" s="15">
        <f t="shared" si="31"/>
        <v>0.90707262924199172</v>
      </c>
      <c r="H106" s="15">
        <f t="shared" si="31"/>
        <v>1.8949775486446034</v>
      </c>
      <c r="I106" s="15">
        <f t="shared" si="31"/>
        <v>1.1741777969266121</v>
      </c>
      <c r="J106" s="15">
        <f t="shared" si="31"/>
        <v>0.37366237746717035</v>
      </c>
      <c r="K106" s="15">
        <f t="shared" si="31"/>
        <v>0.47335013175864127</v>
      </c>
      <c r="L106" s="15">
        <f t="shared" si="31"/>
        <v>8.2071333455181694E-2</v>
      </c>
      <c r="M106" s="15">
        <f t="shared" si="31"/>
        <v>0.14379648788374189</v>
      </c>
      <c r="N106" s="15">
        <f t="shared" si="31"/>
        <v>0.58743394196386189</v>
      </c>
      <c r="O106" s="15">
        <f t="shared" si="31"/>
        <v>0.26509782814540173</v>
      </c>
      <c r="P106" s="15">
        <f t="shared" si="31"/>
        <v>0.22202438166070526</v>
      </c>
      <c r="Q106" s="15">
        <f t="shared" si="31"/>
        <v>1.6741167368692578E-2</v>
      </c>
      <c r="R106" s="15">
        <f t="shared" si="31"/>
        <v>0.11237133013464096</v>
      </c>
      <c r="S106" s="15">
        <f t="shared" si="31"/>
        <v>0.17325765665793869</v>
      </c>
      <c r="T106" s="15">
        <f t="shared" si="31"/>
        <v>4.1852442688131042E-2</v>
      </c>
      <c r="U106" s="15">
        <f t="shared" si="31"/>
        <v>8.4413575688989662E-2</v>
      </c>
      <c r="V106" s="15">
        <f t="shared" si="31"/>
        <v>1.4339162844036801E-2</v>
      </c>
      <c r="W106" s="15">
        <f t="shared" si="31"/>
        <v>-8.9462594138238538E-2</v>
      </c>
      <c r="X106" s="15">
        <f t="shared" si="31"/>
        <v>-6.726845765708156E-2</v>
      </c>
      <c r="Y106" s="15">
        <f t="shared" si="31"/>
        <v>2.2608901121209835E-2</v>
      </c>
      <c r="Z106" s="15">
        <f t="shared" si="31"/>
        <v>-0.3344555728221692</v>
      </c>
      <c r="AA106" s="25">
        <v>746200000</v>
      </c>
      <c r="AB106" s="25">
        <v>803900000</v>
      </c>
      <c r="AC106" s="25">
        <v>884900000</v>
      </c>
      <c r="AD106" s="25">
        <v>956400000</v>
      </c>
      <c r="AE106" s="25">
        <v>993200000</v>
      </c>
      <c r="AF106" s="26" t="s">
        <v>107</v>
      </c>
      <c r="AG106" s="27" t="s">
        <v>108</v>
      </c>
      <c r="AH106" s="28">
        <f>(SUM(AA4:AE4)/5)</f>
        <v>4.4714538297252207E-2</v>
      </c>
    </row>
    <row r="107" spans="1:34" ht="19" x14ac:dyDescent="0.25">
      <c r="A107" s="66" t="s">
        <v>166</v>
      </c>
      <c r="B107" s="1">
        <v>-4100000</v>
      </c>
      <c r="C107" s="1">
        <v>-4600000</v>
      </c>
      <c r="D107" s="1">
        <v>-3508000</v>
      </c>
      <c r="E107" s="1">
        <v>-20811000</v>
      </c>
      <c r="F107" s="1">
        <v>6306000</v>
      </c>
      <c r="G107" s="1">
        <v>12026000</v>
      </c>
      <c r="H107" s="1">
        <v>34815000</v>
      </c>
      <c r="I107" s="1">
        <v>75694000</v>
      </c>
      <c r="J107" s="1">
        <v>103978000</v>
      </c>
      <c r="K107" s="1">
        <v>153196000</v>
      </c>
      <c r="L107" s="1">
        <v>165769000</v>
      </c>
      <c r="M107" s="1">
        <v>189606000</v>
      </c>
      <c r="N107" s="1">
        <v>300987000</v>
      </c>
      <c r="O107" s="1">
        <v>380778000</v>
      </c>
      <c r="P107" s="1">
        <v>465320000</v>
      </c>
      <c r="Q107" s="1">
        <v>473110000</v>
      </c>
      <c r="R107" s="1">
        <v>526274000</v>
      </c>
      <c r="S107" s="1">
        <v>617455000</v>
      </c>
      <c r="T107" s="1">
        <v>643297000</v>
      </c>
      <c r="U107" s="1">
        <v>697600000</v>
      </c>
      <c r="V107" s="1">
        <v>707603000</v>
      </c>
      <c r="W107" s="1">
        <v>644299000</v>
      </c>
      <c r="X107" s="1">
        <v>600958000</v>
      </c>
      <c r="Y107" s="1">
        <v>614545000</v>
      </c>
      <c r="Z107" s="1">
        <v>409007000</v>
      </c>
      <c r="AA107" s="26"/>
      <c r="AB107" s="26"/>
      <c r="AC107" s="26"/>
      <c r="AD107" s="26"/>
      <c r="AE107" s="52">
        <f>AE106*(1+AH107)/(AH108-AH107)</f>
        <v>18260913696.96019</v>
      </c>
      <c r="AF107" s="53" t="s">
        <v>154</v>
      </c>
      <c r="AG107" s="54" t="s">
        <v>155</v>
      </c>
      <c r="AH107" s="55">
        <v>2.5000000000000001E-2</v>
      </c>
    </row>
    <row r="108" spans="1:34"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52">
        <f t="shared" ref="AA108:AD108" si="32">AA107+AA106</f>
        <v>746200000</v>
      </c>
      <c r="AB108" s="52">
        <f t="shared" si="32"/>
        <v>803900000</v>
      </c>
      <c r="AC108" s="52">
        <f t="shared" si="32"/>
        <v>884900000</v>
      </c>
      <c r="AD108" s="52">
        <f t="shared" si="32"/>
        <v>956400000</v>
      </c>
      <c r="AE108" s="52">
        <f>AE107+AE106</f>
        <v>19254113696.96019</v>
      </c>
      <c r="AF108" s="53" t="s">
        <v>152</v>
      </c>
      <c r="AG108" s="56" t="s">
        <v>156</v>
      </c>
      <c r="AH108" s="28">
        <f>AH105</f>
        <v>8.0749127173711285E-2</v>
      </c>
    </row>
    <row r="109" spans="1:34" ht="19" x14ac:dyDescent="0.25">
      <c r="AA109" s="71" t="s">
        <v>157</v>
      </c>
      <c r="AB109" s="72"/>
    </row>
    <row r="110" spans="1:34" ht="20" x14ac:dyDescent="0.25">
      <c r="AA110" s="57" t="s">
        <v>158</v>
      </c>
      <c r="AB110" s="58">
        <f>NPV(AH108,AA108,AB108,AC108,AD108,AE108)</f>
        <v>15839417972.529257</v>
      </c>
    </row>
    <row r="111" spans="1:34" ht="20" x14ac:dyDescent="0.25">
      <c r="AA111" s="57" t="s">
        <v>159</v>
      </c>
      <c r="AB111" s="58">
        <f>Z40</f>
        <v>884566000</v>
      </c>
    </row>
    <row r="112" spans="1:34" ht="20" x14ac:dyDescent="0.25">
      <c r="AA112" s="57" t="s">
        <v>148</v>
      </c>
      <c r="AB112" s="58">
        <f>AH99</f>
        <v>664671000</v>
      </c>
    </row>
    <row r="113" spans="27:28" ht="20" x14ac:dyDescent="0.25">
      <c r="AA113" s="57" t="s">
        <v>160</v>
      </c>
      <c r="AB113" s="58">
        <f>AB110+AB111-AB112</f>
        <v>16059312972.529257</v>
      </c>
    </row>
    <row r="114" spans="27:28" ht="20" x14ac:dyDescent="0.25">
      <c r="AA114" s="57" t="s">
        <v>161</v>
      </c>
      <c r="AB114" s="59">
        <f>Z34*(1+(5*AF16))</f>
        <v>57620346.187627472</v>
      </c>
    </row>
    <row r="115" spans="27:28" ht="20" x14ac:dyDescent="0.25">
      <c r="AA115" s="60" t="s">
        <v>162</v>
      </c>
      <c r="AB115" s="61">
        <f>AB113/AB114</f>
        <v>278.70906780455255</v>
      </c>
    </row>
    <row r="116" spans="27:28" ht="20" x14ac:dyDescent="0.25">
      <c r="AA116" s="57" t="s">
        <v>163</v>
      </c>
      <c r="AB116" s="62" cm="1">
        <f t="array" ref="AB116">_FV(A1,"Price")</f>
        <v>143.41999999999999</v>
      </c>
    </row>
    <row r="117" spans="27:28" ht="20" x14ac:dyDescent="0.25">
      <c r="AA117" s="63" t="s">
        <v>164</v>
      </c>
      <c r="AB117" s="64">
        <f>AB115/AB116-1</f>
        <v>0.94330684565996781</v>
      </c>
    </row>
    <row r="118" spans="27:28" ht="20" x14ac:dyDescent="0.25">
      <c r="AA118" s="63" t="s">
        <v>165</v>
      </c>
      <c r="AB118" s="65" t="str">
        <f>IF(AB115&gt;AB116,"BUY","SELL")</f>
        <v>BUY</v>
      </c>
    </row>
  </sheetData>
  <mergeCells count="6">
    <mergeCell ref="AA109:AB109"/>
    <mergeCell ref="AG83:AH83"/>
    <mergeCell ref="AG84:AH84"/>
    <mergeCell ref="AG93:AH93"/>
    <mergeCell ref="AG98:AH98"/>
    <mergeCell ref="AG104:AH104"/>
  </mergeCells>
  <hyperlinks>
    <hyperlink ref="A1" r:id="rId1" tooltip="https://roic.ai/company/FFIV" display="ROIC.AI | FFIV" xr:uid="{00000000-0004-0000-0000-000000000000}"/>
    <hyperlink ref="B36" r:id="rId2" tooltip="https://sec.gov" xr:uid="{00000000-0004-0000-0000-000001000000}"/>
    <hyperlink ref="B74" r:id="rId3" tooltip="https://sec.gov" xr:uid="{00000000-0004-0000-0000-000002000000}"/>
    <hyperlink ref="C36" r:id="rId4" tooltip="https://www.sec.gov/Archives/edgar/data/1048695/000089102099002156/0000891020-99-002156-index.html" xr:uid="{00000000-0004-0000-0000-000004000000}"/>
    <hyperlink ref="C74" r:id="rId5" tooltip="https://www.sec.gov/Archives/edgar/data/1048695/000089102099002156/0000891020-99-002156-index.html" xr:uid="{00000000-0004-0000-0000-000005000000}"/>
    <hyperlink ref="D36" r:id="rId6" tooltip="https://www.sec.gov/Archives/edgar/data/1048695/000089102000002144/0000891020-00-002144-index.html" xr:uid="{00000000-0004-0000-0000-000007000000}"/>
    <hyperlink ref="D74" r:id="rId7" tooltip="https://www.sec.gov/Archives/edgar/data/1048695/000089102000002144/0000891020-00-002144-index.html" xr:uid="{00000000-0004-0000-0000-000008000000}"/>
    <hyperlink ref="E36" r:id="rId8" tooltip="https://www.sec.gov/Archives/edgar/data/1048695/000089102001500463/0000891020-01-500463-index.html" xr:uid="{00000000-0004-0000-0000-00000A000000}"/>
    <hyperlink ref="E74" r:id="rId9" tooltip="https://www.sec.gov/Archives/edgar/data/1048695/000089102001500463/0000891020-01-500463-index.html" xr:uid="{00000000-0004-0000-0000-00000B000000}"/>
    <hyperlink ref="F36" r:id="rId10" tooltip="https://www.sec.gov/Archives/edgar/data/1048695/000089102002002051/0000891020-02-002051-index.html" xr:uid="{00000000-0004-0000-0000-00000D000000}"/>
    <hyperlink ref="F74" r:id="rId11" tooltip="https://www.sec.gov/Archives/edgar/data/1048695/000089102002002051/0000891020-02-002051-index.html" xr:uid="{00000000-0004-0000-0000-00000E000000}"/>
    <hyperlink ref="G36" r:id="rId12" tooltip="https://www.sec.gov/Archives/edgar/data/1048695/000089102003002548/0000891020-03-002548-index.html" xr:uid="{00000000-0004-0000-0000-000010000000}"/>
    <hyperlink ref="G74" r:id="rId13" tooltip="https://www.sec.gov/Archives/edgar/data/1048695/000089102003002548/0000891020-03-002548-index.html" xr:uid="{00000000-0004-0000-0000-000011000000}"/>
    <hyperlink ref="H36" r:id="rId14" tooltip="https://www.sec.gov/Archives/edgar/data/1048695/000095012404006080/0000950124-04-006080-index.html" xr:uid="{00000000-0004-0000-0000-000013000000}"/>
    <hyperlink ref="H74" r:id="rId15" tooltip="https://www.sec.gov/Archives/edgar/data/1048695/000095012404006080/0000950124-04-006080-index.html" xr:uid="{00000000-0004-0000-0000-000014000000}"/>
    <hyperlink ref="I36" r:id="rId16" tooltip="https://www.sec.gov/Archives/edgar/data/1048695/000095012405006787/v15287e10vk.htm" xr:uid="{00000000-0004-0000-0000-000016000000}"/>
    <hyperlink ref="I74" r:id="rId17" tooltip="https://www.sec.gov/Archives/edgar/data/1048695/000095012405006787/v15287e10vk.htm" xr:uid="{00000000-0004-0000-0000-000017000000}"/>
    <hyperlink ref="J36" r:id="rId18" tooltip="https://www.sec.gov/Archives/edgar/data/1048695/000089102006000396/v25573e10vk.htm" xr:uid="{00000000-0004-0000-0000-000019000000}"/>
    <hyperlink ref="J74" r:id="rId19" tooltip="https://www.sec.gov/Archives/edgar/data/1048695/000089102006000396/v25573e10vk.htm" xr:uid="{00000000-0004-0000-0000-00001A000000}"/>
    <hyperlink ref="K36" r:id="rId20" tooltip="https://www.sec.gov/Archives/edgar/data/1048695/000095013407024269/0000950134-07-024269-index.html" xr:uid="{00000000-0004-0000-0000-00001C000000}"/>
    <hyperlink ref="K74" r:id="rId21" tooltip="https://www.sec.gov/Archives/edgar/data/1048695/000095013407024269/0000950134-07-024269-index.html" xr:uid="{00000000-0004-0000-0000-00001D000000}"/>
    <hyperlink ref="L36" r:id="rId22" tooltip="https://www.sec.gov/Archives/edgar/data/1048695/000095013408021073/0000950134-08-021073-index.html" xr:uid="{00000000-0004-0000-0000-00001F000000}"/>
    <hyperlink ref="L74" r:id="rId23" tooltip="https://www.sec.gov/Archives/edgar/data/1048695/000095013408021073/0000950134-08-021073-index.html" xr:uid="{00000000-0004-0000-0000-000020000000}"/>
    <hyperlink ref="M36" r:id="rId24" tooltip="https://www.sec.gov/Archives/edgar/data/1048695/000095012309064701/0000950123-09-064701-index.html" xr:uid="{00000000-0004-0000-0000-000022000000}"/>
    <hyperlink ref="M74" r:id="rId25" tooltip="https://www.sec.gov/Archives/edgar/data/1048695/000095012309064701/0000950123-09-064701-index.html" xr:uid="{00000000-0004-0000-0000-000023000000}"/>
    <hyperlink ref="N36" r:id="rId26" tooltip="https://www.sec.gov/Archives/edgar/data/1048695/000095012310108100/0000950123-10-108100-index.html" xr:uid="{00000000-0004-0000-0000-000025000000}"/>
    <hyperlink ref="N74" r:id="rId27" tooltip="https://www.sec.gov/Archives/edgar/data/1048695/000095012310108100/0000950123-10-108100-index.html" xr:uid="{00000000-0004-0000-0000-000026000000}"/>
    <hyperlink ref="O36" r:id="rId28" tooltip="https://www.sec.gov/Archives/edgar/data/1048695/000119312511318885/0001193125-11-318885-index.html" xr:uid="{00000000-0004-0000-0000-000028000000}"/>
    <hyperlink ref="O74" r:id="rId29" tooltip="https://www.sec.gov/Archives/edgar/data/1048695/000119312511318885/0001193125-11-318885-index.html" xr:uid="{00000000-0004-0000-0000-000029000000}"/>
    <hyperlink ref="P36" r:id="rId30" tooltip="https://www.sec.gov/Archives/edgar/data/1048695/000119312512478451/0001193125-12-478451-index.html" xr:uid="{00000000-0004-0000-0000-00002B000000}"/>
    <hyperlink ref="P74" r:id="rId31" tooltip="https://www.sec.gov/Archives/edgar/data/1048695/000119312512478451/0001193125-12-478451-index.html" xr:uid="{00000000-0004-0000-0000-00002C000000}"/>
    <hyperlink ref="Q36" r:id="rId32" tooltip="https://www.sec.gov/Archives/edgar/data/1048695/000144530513003079/0001445305-13-003079-index.html" xr:uid="{00000000-0004-0000-0000-00002E000000}"/>
    <hyperlink ref="Q74" r:id="rId33" tooltip="https://www.sec.gov/Archives/edgar/data/1048695/000144530513003079/0001445305-13-003079-index.html" xr:uid="{00000000-0004-0000-0000-00002F000000}"/>
    <hyperlink ref="R36" r:id="rId34" tooltip="https://www.sec.gov/Archives/edgar/data/1048695/000144530514005262/0001445305-14-005262-index.html" xr:uid="{00000000-0004-0000-0000-000031000000}"/>
    <hyperlink ref="R74" r:id="rId35" tooltip="https://www.sec.gov/Archives/edgar/data/1048695/000144530514005262/0001445305-14-005262-index.html" xr:uid="{00000000-0004-0000-0000-000032000000}"/>
    <hyperlink ref="S36" r:id="rId36" tooltip="https://www.sec.gov/Archives/edgar/data/1048695/000104869515000020/0001048695-15-000020-index.html" xr:uid="{00000000-0004-0000-0000-000034000000}"/>
    <hyperlink ref="S74" r:id="rId37" tooltip="https://www.sec.gov/Archives/edgar/data/1048695/000104869515000020/0001048695-15-000020-index.html" xr:uid="{00000000-0004-0000-0000-000035000000}"/>
    <hyperlink ref="T36" r:id="rId38" tooltip="https://www.sec.gov/Archives/edgar/data/1048695/000104869516000049/0001048695-16-000049-index.html" xr:uid="{00000000-0004-0000-0000-000037000000}"/>
    <hyperlink ref="T74" r:id="rId39" tooltip="https://www.sec.gov/Archives/edgar/data/1048695/000104869516000049/0001048695-16-000049-index.html" xr:uid="{00000000-0004-0000-0000-000038000000}"/>
    <hyperlink ref="U36" r:id="rId40" tooltip="https://www.sec.gov/Archives/edgar/data/1048695/000104869517000028/0001048695-17-000028-index.html" xr:uid="{00000000-0004-0000-0000-00003A000000}"/>
    <hyperlink ref="U74" r:id="rId41" tooltip="https://www.sec.gov/Archives/edgar/data/1048695/000104869517000028/0001048695-17-000028-index.html" xr:uid="{00000000-0004-0000-0000-00003B000000}"/>
    <hyperlink ref="V36" r:id="rId42" tooltip="https://www.sec.gov/Archives/edgar/data/1048695/000104869518000031/0001048695-18-000031-index.html" xr:uid="{00000000-0004-0000-0000-00003D000000}"/>
    <hyperlink ref="V74" r:id="rId43" tooltip="https://www.sec.gov/Archives/edgar/data/1048695/000104869518000031/0001048695-18-000031-index.html" xr:uid="{00000000-0004-0000-0000-00003E000000}"/>
    <hyperlink ref="W36" r:id="rId44" tooltip="https://www.sec.gov/Archives/edgar/data/1048695/000104869519000034/0001048695-19-000034-index.html" xr:uid="{00000000-0004-0000-0000-000040000000}"/>
    <hyperlink ref="W74" r:id="rId45" tooltip="https://www.sec.gov/Archives/edgar/data/1048695/000104869519000034/0001048695-19-000034-index.html" xr:uid="{00000000-0004-0000-0000-000041000000}"/>
    <hyperlink ref="X36" r:id="rId46" tooltip="https://www.sec.gov/Archives/edgar/data/1048695/000104869520000041/0001048695-20-000041-index.htm" xr:uid="{00000000-0004-0000-0000-000043000000}"/>
    <hyperlink ref="X74" r:id="rId47" tooltip="https://www.sec.gov/Archives/edgar/data/1048695/000104869520000041/0001048695-20-000041-index.htm" xr:uid="{00000000-0004-0000-0000-000044000000}"/>
    <hyperlink ref="Y36" r:id="rId48" tooltip="https://www.sec.gov/Archives/edgar/data/1048695/000104869521000044/0001048695-21-000044-index.htm" xr:uid="{00000000-0004-0000-0000-000046000000}"/>
    <hyperlink ref="Y74" r:id="rId49" tooltip="https://www.sec.gov/Archives/edgar/data/1048695/000104869521000044/0001048695-21-000044-index.htm" xr:uid="{00000000-0004-0000-0000-000047000000}"/>
    <hyperlink ref="Z36" r:id="rId50" tooltip="https://www.sec.gov/Archives/edgar/data/1048695/000104869522000033/0001048695-22-000033-index.htm" xr:uid="{00000000-0004-0000-0000-000049000000}"/>
    <hyperlink ref="Z74" r:id="rId51" tooltip="https://www.sec.gov/Archives/edgar/data/1048695/000104869522000033/0001048695-22-000033-index.htm" xr:uid="{00000000-0004-0000-0000-00004A000000}"/>
    <hyperlink ref="AA1" r:id="rId52" display="https://finbox.com/NASDAQGS:FFIV/explorer/revenue_proj" xr:uid="{5C92EF12-8CB1-DF43-B089-8AEDE6D69570}"/>
    <hyperlink ref="AF106" r:id="rId53" xr:uid="{5289409D-CE34-7841-8A76-5B43055CBE1E}"/>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2023-05-05T02:19:52Z</dcterms:created>
  <dcterms:modified xsi:type="dcterms:W3CDTF">2023-07-09T11:02:48Z</dcterms:modified>
</cp:coreProperties>
</file>