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346FC07A-D690-A546-8370-550A6A0300E9}" xr6:coauthVersionLast="47" xr6:coauthVersionMax="47" xr10:uidLastSave="{00000000-0000-0000-0000-000000000000}"/>
  <bookViews>
    <workbookView xWindow="22400" yWindow="500" windowWidth="185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8" i="1" l="1"/>
  <c r="AN108" i="1"/>
  <c r="AO108" i="1"/>
  <c r="AP108" i="1"/>
  <c r="AN116" i="1" a="1"/>
  <c r="AN116" i="1" s="1"/>
  <c r="AN111" i="1"/>
  <c r="AT101" i="1" a="1"/>
  <c r="AT101" i="1" s="1"/>
  <c r="AT95" i="1" a="1"/>
  <c r="AT95" i="1" s="1"/>
  <c r="AT94" i="1"/>
  <c r="AT91" i="1"/>
  <c r="AH105" i="1" s="1"/>
  <c r="AT90" i="1"/>
  <c r="AT89" i="1"/>
  <c r="AT87" i="1"/>
  <c r="AT86" i="1"/>
  <c r="AT99" i="1" s="1"/>
  <c r="AT85" i="1"/>
  <c r="AT88" i="1" s="1"/>
  <c r="AT92" i="1" s="1"/>
  <c r="AQ30" i="1"/>
  <c r="AP30" i="1"/>
  <c r="AO30" i="1"/>
  <c r="AN30" i="1"/>
  <c r="AM30" i="1"/>
  <c r="AQ29" i="1"/>
  <c r="AP29" i="1"/>
  <c r="AO29" i="1"/>
  <c r="AN29" i="1"/>
  <c r="AM29" i="1"/>
  <c r="AQ21" i="1"/>
  <c r="AP21" i="1"/>
  <c r="AO21" i="1"/>
  <c r="AN21" i="1"/>
  <c r="AM21" i="1"/>
  <c r="AQ20" i="1"/>
  <c r="AP20" i="1"/>
  <c r="AO20" i="1"/>
  <c r="AN20" i="1"/>
  <c r="AM20" i="1"/>
  <c r="AR19" i="1"/>
  <c r="AR16" i="1"/>
  <c r="AN114" i="1" s="1"/>
  <c r="AU13" i="1"/>
  <c r="AT13" i="1"/>
  <c r="AS13" i="1"/>
  <c r="AR13" i="1"/>
  <c r="AU10" i="1"/>
  <c r="AT10" i="1"/>
  <c r="AS10" i="1"/>
  <c r="AR10" i="1"/>
  <c r="AU7" i="1"/>
  <c r="AT7" i="1"/>
  <c r="AS7" i="1"/>
  <c r="AR7" i="1"/>
  <c r="AU4" i="1"/>
  <c r="AT4" i="1"/>
  <c r="AS4" i="1"/>
  <c r="AR4" i="1"/>
  <c r="AQ4" i="1"/>
  <c r="AP4" i="1"/>
  <c r="AO4" i="1"/>
  <c r="AN4" i="1"/>
  <c r="AM4" i="1"/>
  <c r="AF105" i="1"/>
  <c r="X105" i="1"/>
  <c r="P105" i="1"/>
  <c r="H105" i="1"/>
  <c r="B105"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97" i="1" l="1"/>
  <c r="AT106" i="1"/>
  <c r="AT103" i="1"/>
  <c r="AT100" i="1"/>
  <c r="AN112" i="1"/>
  <c r="AT102" i="1"/>
  <c r="AT19" i="1"/>
  <c r="AS19" i="1"/>
  <c r="AU22" i="1"/>
  <c r="AU16" i="1"/>
  <c r="AU19" i="1"/>
  <c r="AT22" i="1"/>
  <c r="AT16" i="1"/>
  <c r="AS16" i="1"/>
  <c r="K105" i="1"/>
  <c r="AI105" i="1"/>
  <c r="D105" i="1"/>
  <c r="L105" i="1"/>
  <c r="T105" i="1"/>
  <c r="AB105" i="1"/>
  <c r="AJ105" i="1"/>
  <c r="S105" i="1"/>
  <c r="E105" i="1"/>
  <c r="M105" i="1"/>
  <c r="U105" i="1"/>
  <c r="AC105" i="1"/>
  <c r="AK105" i="1"/>
  <c r="C105" i="1"/>
  <c r="F105" i="1"/>
  <c r="N105" i="1"/>
  <c r="V105" i="1"/>
  <c r="AD105" i="1"/>
  <c r="AL105" i="1"/>
  <c r="AA105" i="1"/>
  <c r="G105" i="1"/>
  <c r="O105" i="1"/>
  <c r="W105" i="1"/>
  <c r="AE105" i="1"/>
  <c r="I105" i="1"/>
  <c r="Q105" i="1"/>
  <c r="Y105" i="1"/>
  <c r="AG105" i="1"/>
  <c r="J105" i="1"/>
  <c r="R105" i="1"/>
  <c r="Z105" i="1"/>
  <c r="AM105" i="1" l="1"/>
  <c r="AN105" i="1"/>
  <c r="AT105" i="1"/>
  <c r="AT108" i="1" s="1"/>
  <c r="AQ107" i="1" s="1"/>
  <c r="AQ108" i="1" s="1"/>
  <c r="AO105" i="1" l="1"/>
  <c r="AP105" i="1" l="1"/>
  <c r="AQ105" i="1" l="1"/>
  <c r="AN110" i="1" l="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<sst xmlns="http://schemas.openxmlformats.org/spreadsheetml/2006/main" count="1269" uniqueCount="167">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</sst>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164" fontId="11"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1"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 fillId="0" borderId="0" xfId="0" applyFont="1" applyAlignment="1">
      <alignment indent="1"/>
    </xf>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6" borderId="0" xfId="0" applyFont="1" applyFill="1" applyAlignment="1">
      <alignment horizontal="left" vertical="center" wrapText="1"/>
    </xf>
    <xf numFmtId="39" fontId="10" fillId="6" borderId="0" xfId="0" applyNumberFormat="1" applyFont="1" applyFill="1"/>
    <xf numFmtId="164" fontId="1" fillId="6" borderId="0" xfId="0" applyNumberFormat="1" applyFont="1" applyFill="1"/>
    <xf numFmtId="164" fontId="12" fillId="4"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J. M. Smucker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930693069306931E-2"/>
          <c:y val="0.1508646594980006"/>
          <c:w val="0.87618481848184815"/>
          <c:h val="0.699570766840991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262800000</c:v>
                </c:pt>
                <c:pt idx="1">
                  <c:v>288300000</c:v>
                </c:pt>
                <c:pt idx="2">
                  <c:v>314200000</c:v>
                </c:pt>
                <c:pt idx="3">
                  <c:v>366900000</c:v>
                </c:pt>
                <c:pt idx="4">
                  <c:v>422400000</c:v>
                </c:pt>
                <c:pt idx="5">
                  <c:v>455000000</c:v>
                </c:pt>
                <c:pt idx="6">
                  <c:v>483500000</c:v>
                </c:pt>
                <c:pt idx="7">
                  <c:v>491300000</c:v>
                </c:pt>
                <c:pt idx="8">
                  <c:v>511525000</c:v>
                </c:pt>
                <c:pt idx="9">
                  <c:v>628279000</c:v>
                </c:pt>
                <c:pt idx="10">
                  <c:v>528576000</c:v>
                </c:pt>
                <c:pt idx="11">
                  <c:v>542602000</c:v>
                </c:pt>
                <c:pt idx="12">
                  <c:v>565476000</c:v>
                </c:pt>
                <c:pt idx="13">
                  <c:v>602457000</c:v>
                </c:pt>
                <c:pt idx="14">
                  <c:v>632486000</c:v>
                </c:pt>
                <c:pt idx="15">
                  <c:v>651242000</c:v>
                </c:pt>
                <c:pt idx="16">
                  <c:v>687148000</c:v>
                </c:pt>
                <c:pt idx="17">
                  <c:v>1311744000</c:v>
                </c:pt>
                <c:pt idx="18">
                  <c:v>1417011000</c:v>
                </c:pt>
                <c:pt idx="19">
                  <c:v>2043877000</c:v>
                </c:pt>
                <c:pt idx="20">
                  <c:v>2154726000</c:v>
                </c:pt>
                <c:pt idx="21">
                  <c:v>2148017000</c:v>
                </c:pt>
                <c:pt idx="22">
                  <c:v>2524774000</c:v>
                </c:pt>
                <c:pt idx="23">
                  <c:v>3757933000</c:v>
                </c:pt>
                <c:pt idx="24">
                  <c:v>4605289000</c:v>
                </c:pt>
                <c:pt idx="25">
                  <c:v>4825743000</c:v>
                </c:pt>
                <c:pt idx="26">
                  <c:v>5525782000</c:v>
                </c:pt>
                <c:pt idx="27">
                  <c:v>5897700000</c:v>
                </c:pt>
                <c:pt idx="28">
                  <c:v>5610600000</c:v>
                </c:pt>
                <c:pt idx="29">
                  <c:v>5692700000</c:v>
                </c:pt>
                <c:pt idx="30">
                  <c:v>7811200000</c:v>
                </c:pt>
                <c:pt idx="31">
                  <c:v>7392300000</c:v>
                </c:pt>
                <c:pt idx="32">
                  <c:v>7357100000</c:v>
                </c:pt>
                <c:pt idx="33">
                  <c:v>7838000000</c:v>
                </c:pt>
                <c:pt idx="34">
                  <c:v>7801000000</c:v>
                </c:pt>
                <c:pt idx="35">
                  <c:v>8002700000</c:v>
                </c:pt>
                <c:pt idx="36">
                  <c:v>7998900000</c:v>
                </c:pt>
              </c:numCache>
            </c:numRef>
          </c:val>
          <c:extLst>
            <c:ext xmlns:c16="http://schemas.microsoft.com/office/drawing/2014/chart" uri="{C3380CC4-5D6E-409C-BE32-E72D297353CC}">
              <c16:uniqueId val="{00000000-34B3-F040-8269-56E7DC05BAA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1'!$B$28:$AL$28</c:f>
              <c:numCache>
                <c:formatCode>#,###,,;\(#,###,,\);\ \-\ \-</c:formatCode>
                <c:ptCount val="37"/>
                <c:pt idx="0">
                  <c:v>15900000</c:v>
                </c:pt>
                <c:pt idx="1">
                  <c:v>17700000</c:v>
                </c:pt>
                <c:pt idx="2">
                  <c:v>22900000</c:v>
                </c:pt>
                <c:pt idx="3">
                  <c:v>27600000</c:v>
                </c:pt>
                <c:pt idx="4">
                  <c:v>30200000</c:v>
                </c:pt>
                <c:pt idx="5">
                  <c:v>31700000</c:v>
                </c:pt>
                <c:pt idx="6">
                  <c:v>34100000</c:v>
                </c:pt>
                <c:pt idx="7">
                  <c:v>32900000</c:v>
                </c:pt>
                <c:pt idx="8">
                  <c:v>30498000</c:v>
                </c:pt>
                <c:pt idx="9">
                  <c:v>36303000</c:v>
                </c:pt>
                <c:pt idx="10">
                  <c:v>29313000</c:v>
                </c:pt>
                <c:pt idx="11">
                  <c:v>30935000</c:v>
                </c:pt>
                <c:pt idx="12">
                  <c:v>33390000</c:v>
                </c:pt>
                <c:pt idx="13">
                  <c:v>37763000</c:v>
                </c:pt>
                <c:pt idx="14">
                  <c:v>26357000</c:v>
                </c:pt>
                <c:pt idx="15">
                  <c:v>30667000</c:v>
                </c:pt>
                <c:pt idx="16">
                  <c:v>30851000</c:v>
                </c:pt>
                <c:pt idx="17">
                  <c:v>96342000</c:v>
                </c:pt>
                <c:pt idx="18">
                  <c:v>111350000</c:v>
                </c:pt>
                <c:pt idx="19">
                  <c:v>129073000</c:v>
                </c:pt>
                <c:pt idx="20">
                  <c:v>143354000</c:v>
                </c:pt>
                <c:pt idx="21">
                  <c:v>157219000</c:v>
                </c:pt>
                <c:pt idx="22">
                  <c:v>170379000</c:v>
                </c:pt>
                <c:pt idx="23">
                  <c:v>265953000</c:v>
                </c:pt>
                <c:pt idx="24">
                  <c:v>494138000</c:v>
                </c:pt>
                <c:pt idx="25">
                  <c:v>479482000</c:v>
                </c:pt>
                <c:pt idx="26">
                  <c:v>459744000</c:v>
                </c:pt>
                <c:pt idx="27">
                  <c:v>544200000</c:v>
                </c:pt>
                <c:pt idx="28">
                  <c:v>565200000</c:v>
                </c:pt>
                <c:pt idx="29">
                  <c:v>344900000</c:v>
                </c:pt>
                <c:pt idx="30">
                  <c:v>688700000</c:v>
                </c:pt>
                <c:pt idx="31">
                  <c:v>592300000</c:v>
                </c:pt>
                <c:pt idx="32">
                  <c:v>1338600000</c:v>
                </c:pt>
                <c:pt idx="33">
                  <c:v>514400000</c:v>
                </c:pt>
                <c:pt idx="34">
                  <c:v>779500000</c:v>
                </c:pt>
                <c:pt idx="35">
                  <c:v>876300000</c:v>
                </c:pt>
                <c:pt idx="36">
                  <c:v>631700000</c:v>
                </c:pt>
              </c:numCache>
            </c:numRef>
          </c:val>
          <c:extLst>
            <c:ext xmlns:c16="http://schemas.microsoft.com/office/drawing/2014/chart" uri="{C3380CC4-5D6E-409C-BE32-E72D297353CC}">
              <c16:uniqueId val="{00000001-34B3-F040-8269-56E7DC05BAA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1'!$B$107:$AL$107</c:f>
              <c:numCache>
                <c:formatCode>#,###,,;\(#,###,,\);\ \-\ \-</c:formatCode>
                <c:ptCount val="37"/>
                <c:pt idx="0">
                  <c:v>0</c:v>
                </c:pt>
                <c:pt idx="1">
                  <c:v>0</c:v>
                </c:pt>
                <c:pt idx="2">
                  <c:v>0</c:v>
                </c:pt>
                <c:pt idx="3">
                  <c:v>0</c:v>
                </c:pt>
                <c:pt idx="4">
                  <c:v>-5900000</c:v>
                </c:pt>
                <c:pt idx="5">
                  <c:v>15900000</c:v>
                </c:pt>
                <c:pt idx="6">
                  <c:v>24000000</c:v>
                </c:pt>
                <c:pt idx="7">
                  <c:v>35200000</c:v>
                </c:pt>
                <c:pt idx="8">
                  <c:v>36465000</c:v>
                </c:pt>
                <c:pt idx="9">
                  <c:v>20113000</c:v>
                </c:pt>
                <c:pt idx="10">
                  <c:v>22226000</c:v>
                </c:pt>
                <c:pt idx="11">
                  <c:v>43772000</c:v>
                </c:pt>
                <c:pt idx="12">
                  <c:v>31983000</c:v>
                </c:pt>
                <c:pt idx="13">
                  <c:v>4832000</c:v>
                </c:pt>
                <c:pt idx="14">
                  <c:v>1359000</c:v>
                </c:pt>
                <c:pt idx="15">
                  <c:v>58811000</c:v>
                </c:pt>
                <c:pt idx="16">
                  <c:v>43536000</c:v>
                </c:pt>
                <c:pt idx="17">
                  <c:v>116440000</c:v>
                </c:pt>
                <c:pt idx="18">
                  <c:v>25842000</c:v>
                </c:pt>
                <c:pt idx="19">
                  <c:v>106825000</c:v>
                </c:pt>
                <c:pt idx="20">
                  <c:v>135109000</c:v>
                </c:pt>
                <c:pt idx="21">
                  <c:v>216422000</c:v>
                </c:pt>
                <c:pt idx="22">
                  <c:v>115147000</c:v>
                </c:pt>
                <c:pt idx="23">
                  <c:v>335921000</c:v>
                </c:pt>
                <c:pt idx="24">
                  <c:v>576495000</c:v>
                </c:pt>
                <c:pt idx="25">
                  <c:v>211482000</c:v>
                </c:pt>
                <c:pt idx="26">
                  <c:v>456685000</c:v>
                </c:pt>
                <c:pt idx="27">
                  <c:v>649300000</c:v>
                </c:pt>
                <c:pt idx="28">
                  <c:v>576500000</c:v>
                </c:pt>
                <c:pt idx="29">
                  <c:v>485500000</c:v>
                </c:pt>
                <c:pt idx="30">
                  <c:v>1256900000</c:v>
                </c:pt>
                <c:pt idx="31">
                  <c:v>866600000</c:v>
                </c:pt>
                <c:pt idx="32">
                  <c:v>896100000</c:v>
                </c:pt>
                <c:pt idx="33">
                  <c:v>781400000</c:v>
                </c:pt>
                <c:pt idx="34">
                  <c:v>985500000</c:v>
                </c:pt>
                <c:pt idx="35">
                  <c:v>1258300000</c:v>
                </c:pt>
                <c:pt idx="36">
                  <c:v>718800000</c:v>
                </c:pt>
              </c:numCache>
            </c:numRef>
          </c:val>
          <c:extLst>
            <c:ext xmlns:c16="http://schemas.microsoft.com/office/drawing/2014/chart" uri="{C3380CC4-5D6E-409C-BE32-E72D297353CC}">
              <c16:uniqueId val="{00000002-34B3-F040-8269-56E7DC05BAA6}"/>
            </c:ext>
          </c:extLst>
        </c:ser>
        <c:dLbls>
          <c:showLegendKey val="0"/>
          <c:showVal val="0"/>
          <c:showCatName val="0"/>
          <c:showSerName val="0"/>
          <c:showPercent val="0"/>
          <c:showBubbleSize val="0"/>
        </c:dLbls>
        <c:gapWidth val="100"/>
        <c:overlap val="-24"/>
        <c:axId val="42624528"/>
        <c:axId val="42619040"/>
      </c:barChart>
      <c:catAx>
        <c:axId val="426245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619040"/>
        <c:crosses val="autoZero"/>
        <c:auto val="1"/>
        <c:lblAlgn val="ctr"/>
        <c:lblOffset val="100"/>
        <c:noMultiLvlLbl val="0"/>
      </c:catAx>
      <c:valAx>
        <c:axId val="4261904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2624528"/>
        <c:crosses val="autoZero"/>
        <c:crossBetween val="between"/>
      </c:valAx>
      <c:spPr>
        <a:noFill/>
        <a:ln>
          <a:noFill/>
        </a:ln>
        <a:effectLst/>
      </c:spPr>
    </c:plotArea>
    <c:legend>
      <c:legendPos val="b"/>
      <c:layout>
        <c:manualLayout>
          <c:xMode val="edge"/>
          <c:yMode val="edge"/>
          <c:x val="0.34336872742392349"/>
          <c:y val="0.89441929418954402"/>
          <c:w val="0.31326254515215302"/>
          <c:h val="6.273450343468460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31750</xdr:colOff>
      <xdr:row>108</xdr:row>
      <xdr:rowOff>25400</xdr:rowOff>
    </xdr:from>
    <xdr:to>
      <xdr:col>46</xdr:col>
      <xdr:colOff>31750</xdr:colOff>
      <xdr:row>126</xdr:row>
      <xdr:rowOff>1</xdr:rowOff>
    </xdr:to>
    <xdr:graphicFrame macro="">
      <xdr:nvGraphicFramePr>
        <xdr:cNvPr id="2" name="Chart 1">
          <a:extLst>
            <a:ext uri="{FF2B5EF4-FFF2-40B4-BE49-F238E27FC236}">
              <a16:creationId xmlns:a16="http://schemas.microsoft.com/office/drawing/2014/main" id="{8D74D247-89CB-40CF-384C-6F653C1F23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3.8190000000000002E-2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https://www.bing.com/financeapi/forcetrigger?t=a2319c&amp;q=XNYS%3aSJM&amp;form=skydnc</v>
    <v>Learn more on Bing</v>
  </rv>
  <rv s="1">
    <v>0</v>
    <v>THE J. M. SMUCKER COMPANY (XNYS:SJM)</v>
    <v>2</v>
    <v>3</v>
    <v>Finance</v>
    <v>4</v>
    <v>en-US</v>
    <v>a2319c</v>
    <v>268435456</v>
    <v>1</v>
    <v>Powered by Refinitiv</v>
    <v>163.07</v>
    <v>125.825</v>
    <v>0.215</v>
    <v>-0.79</v>
    <v>-5.3200000000000001E-3</v>
    <v>-0.45</v>
    <v>-3.0470000000000002E-3</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148.9</v>
    <v>Food &amp; Tobacco</v>
    <v>Stock</v>
    <v>45114.999800543752</v>
    <v>0</v>
    <v>147.41</v>
    <v>15082402222</v>
    <v>THE J. M. SMUCKER COMPANY</v>
    <v>THE J. M. SMUCKER COMPANY</v>
    <v>148.82</v>
    <v>22.7424</v>
    <v>148.5</v>
    <v>147.71</v>
    <v>147.26</v>
    <v>102108200</v>
    <v>SJM</v>
    <v>THE J. M. SMUCKER COMPANY (XNYS:SJM)</v>
    <v>654635</v>
    <v>1024897</v>
    <v>1921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91419/000095015295001575/0000950152-95-001575-index.html" TargetMode="External"/><Relationship Id="rId42" Type="http://schemas.openxmlformats.org/officeDocument/2006/relationships/hyperlink" Target="https://www.sec.gov/Archives/edgar/data/91419/000095015206005568/l20956ae10vk.htm" TargetMode="External"/><Relationship Id="rId47" Type="http://schemas.openxmlformats.org/officeDocument/2006/relationships/hyperlink" Target="https://www.sec.gov/Archives/edgar/data/91419/000095015208005018/0000950152-08-005018-index.html" TargetMode="External"/><Relationship Id="rId63" Type="http://schemas.openxmlformats.org/officeDocument/2006/relationships/hyperlink" Target="https://www.sec.gov/Archives/edgar/data/91419/000009141916000007/0000091419-16-000007-index.html" TargetMode="External"/><Relationship Id="rId68" Type="http://schemas.openxmlformats.org/officeDocument/2006/relationships/hyperlink" Target="https://www.sec.gov/Archives/edgar/data/91419/000009141919000005/0000091419-19-00000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1419/000095015201503334/0000950152-01-503334-index.html"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91419/000095015207005388/0000950152-07-005388-index.html" TargetMode="External"/><Relationship Id="rId53" Type="http://schemas.openxmlformats.org/officeDocument/2006/relationships/hyperlink" Target="https://www.sec.gov/Archives/edgar/data/91419/000095012311062373/0000950123-11-062373-index.html" TargetMode="External"/><Relationship Id="rId58" Type="http://schemas.openxmlformats.org/officeDocument/2006/relationships/hyperlink" Target="https://www.sec.gov/Archives/edgar/data/91419/000119312514245437/0001193125-14-245437-index.html" TargetMode="External"/><Relationship Id="rId66" Type="http://schemas.openxmlformats.org/officeDocument/2006/relationships/hyperlink" Target="https://www.sec.gov/Archives/edgar/data/91419/000009141918000005/0000091419-18-000005-index.html" TargetMode="External"/><Relationship Id="rId74" Type="http://schemas.openxmlformats.org/officeDocument/2006/relationships/hyperlink" Target="https://www.sec.gov/Archives/edgar/data/91419/000009141922000049/0000091419-22-000049-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1419/000119312515235197/0001193125-15-235197-index.html" TargetMode="External"/><Relationship Id="rId19" Type="http://schemas.openxmlformats.org/officeDocument/2006/relationships/hyperlink" Target="https://www.sec.gov/Archives/edgar/data/91419/000095015294000718/0000950152-94-000718-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91419/000095012800000972/0000950128-00-000972-index.htm"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91419/000095015206005568/l20956ae10vk.htm" TargetMode="External"/><Relationship Id="rId48" Type="http://schemas.openxmlformats.org/officeDocument/2006/relationships/hyperlink" Target="https://www.sec.gov/Archives/edgar/data/91419/000095012309017972/0000950123-09-017972-index.html" TargetMode="External"/><Relationship Id="rId56" Type="http://schemas.openxmlformats.org/officeDocument/2006/relationships/hyperlink" Target="https://www.sec.gov/Archives/edgar/data/91419/000119312513266625/0001193125-13-266625-index.html" TargetMode="External"/><Relationship Id="rId64" Type="http://schemas.openxmlformats.org/officeDocument/2006/relationships/hyperlink" Target="https://www.sec.gov/Archives/edgar/data/91419/000009141917000005/0000091419-17-000005-index.html" TargetMode="External"/><Relationship Id="rId69" Type="http://schemas.openxmlformats.org/officeDocument/2006/relationships/hyperlink" Target="https://www.sec.gov/Archives/edgar/data/91419/000009141919000005/0000091419-19-000005-index.html" TargetMode="External"/><Relationship Id="rId77" Type="http://schemas.openxmlformats.org/officeDocument/2006/relationships/hyperlink" Target="https://finbox.com/NYSE:SJM/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1419/000095012310060708/0000950123-10-060708-index.html" TargetMode="External"/><Relationship Id="rId72" Type="http://schemas.openxmlformats.org/officeDocument/2006/relationships/hyperlink" Target="https://www.sec.gov/Archives/edgar/data/91419/000009141921000048/0000091419-21-00004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1419/000095015201503334/0000950152-01-503334-index.html" TargetMode="External"/><Relationship Id="rId38" Type="http://schemas.openxmlformats.org/officeDocument/2006/relationships/hyperlink" Target="https://www.sec.gov/Archives/edgar/data/91419/000095015204005304/0000950152-04-005304-index.htm" TargetMode="External"/><Relationship Id="rId46" Type="http://schemas.openxmlformats.org/officeDocument/2006/relationships/hyperlink" Target="https://www.sec.gov/Archives/edgar/data/91419/000095015208005018/0000950152-08-005018-index.html" TargetMode="External"/><Relationship Id="rId59" Type="http://schemas.openxmlformats.org/officeDocument/2006/relationships/hyperlink" Target="https://www.sec.gov/Archives/edgar/data/91419/000119312514245437/0001193125-14-245437-index.html" TargetMode="External"/><Relationship Id="rId67" Type="http://schemas.openxmlformats.org/officeDocument/2006/relationships/hyperlink" Target="https://www.sec.gov/Archives/edgar/data/91419/000009141918000005/0000091419-18-000005-index.html" TargetMode="External"/><Relationship Id="rId20" Type="http://schemas.openxmlformats.org/officeDocument/2006/relationships/hyperlink" Target="https://www.sec.gov/Archives/edgar/data/91419/000095015295001575/0000950152-95-001575-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91419/000119312512282260/d318554d10k.htm" TargetMode="External"/><Relationship Id="rId62" Type="http://schemas.openxmlformats.org/officeDocument/2006/relationships/hyperlink" Target="https://www.sec.gov/Archives/edgar/data/91419/000009141916000007/0000091419-16-000007-index.html" TargetMode="External"/><Relationship Id="rId70" Type="http://schemas.openxmlformats.org/officeDocument/2006/relationships/hyperlink" Target="https://www.sec.gov/Archives/edgar/data/91419/000009141920000065/0000091419-20-000065-index.htm" TargetMode="External"/><Relationship Id="rId75" Type="http://schemas.openxmlformats.org/officeDocument/2006/relationships/hyperlink" Target="https://www.sec.gov/Archives/edgar/data/91419/000009141922000049/0000091419-22-000049-index.htm" TargetMode="External"/><Relationship Id="rId1" Type="http://schemas.openxmlformats.org/officeDocument/2006/relationships/hyperlink" Target="https://roic.ai/company/SJM"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91419/000095012309017972/0000950123-09-017972-index.html" TargetMode="External"/><Relationship Id="rId57" Type="http://schemas.openxmlformats.org/officeDocument/2006/relationships/hyperlink" Target="https://www.sec.gov/Archives/edgar/data/91419/000119312513266625/0001193125-13-266625-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1419/000095012800000972/0000950128-00-000972-index.htm" TargetMode="External"/><Relationship Id="rId44" Type="http://schemas.openxmlformats.org/officeDocument/2006/relationships/hyperlink" Target="https://www.sec.gov/Archives/edgar/data/91419/000095015207005388/0000950152-07-005388-index.html" TargetMode="External"/><Relationship Id="rId52" Type="http://schemas.openxmlformats.org/officeDocument/2006/relationships/hyperlink" Target="https://www.sec.gov/Archives/edgar/data/91419/000095012311062373/0000950123-11-062373-index.html" TargetMode="External"/><Relationship Id="rId60" Type="http://schemas.openxmlformats.org/officeDocument/2006/relationships/hyperlink" Target="https://www.sec.gov/Archives/edgar/data/91419/000119312515235197/0001193125-15-235197-index.html" TargetMode="External"/><Relationship Id="rId65" Type="http://schemas.openxmlformats.org/officeDocument/2006/relationships/hyperlink" Target="https://www.sec.gov/Archives/edgar/data/91419/000009141917000005/0000091419-17-000005-index.html" TargetMode="External"/><Relationship Id="rId73" Type="http://schemas.openxmlformats.org/officeDocument/2006/relationships/hyperlink" Target="https://www.sec.gov/Archives/edgar/data/91419/000009141921000048/0000091419-21-000048-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91419/000095015294000718/0000950152-94-000718-index.html" TargetMode="External"/><Relationship Id="rId39" Type="http://schemas.openxmlformats.org/officeDocument/2006/relationships/hyperlink" Target="https://www.sec.gov/Archives/edgar/data/91419/000095015204005304/0000950152-04-005304-index.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91419/000095012310060708/0000950123-10-060708-index.html" TargetMode="External"/><Relationship Id="rId55" Type="http://schemas.openxmlformats.org/officeDocument/2006/relationships/hyperlink" Target="https://www.sec.gov/Archives/edgar/data/91419/000119312512282260/d318554d10k.htm" TargetMode="External"/><Relationship Id="rId76" Type="http://schemas.openxmlformats.org/officeDocument/2006/relationships/hyperlink" Target="https://finbox.com/NYSE:SJM/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1419/000009141920000065/0000091419-20-000065-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P2" activePane="bottomRight" state="frozen"/>
      <selection pane="topRight"/>
      <selection pane="bottomLeft"/>
      <selection pane="bottomRight" activeCell="AR36" sqref="AR36"/>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35">
        <v>2023</v>
      </c>
      <c r="AN1" s="35">
        <v>2024</v>
      </c>
      <c r="AO1" s="35">
        <v>2025</v>
      </c>
      <c r="AP1" s="35">
        <v>2026</v>
      </c>
      <c r="AQ1" s="35">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262800000</v>
      </c>
      <c r="C3" s="1">
        <v>288300000</v>
      </c>
      <c r="D3" s="1">
        <v>314200000</v>
      </c>
      <c r="E3" s="1">
        <v>366900000</v>
      </c>
      <c r="F3" s="1">
        <v>422400000</v>
      </c>
      <c r="G3" s="1">
        <v>455000000</v>
      </c>
      <c r="H3" s="1">
        <v>483500000</v>
      </c>
      <c r="I3" s="1">
        <v>491300000</v>
      </c>
      <c r="J3" s="1">
        <v>511525000</v>
      </c>
      <c r="K3" s="1">
        <v>628279000</v>
      </c>
      <c r="L3" s="1">
        <v>528576000</v>
      </c>
      <c r="M3" s="1">
        <v>542602000</v>
      </c>
      <c r="N3" s="1">
        <v>565476000</v>
      </c>
      <c r="O3" s="1">
        <v>602457000</v>
      </c>
      <c r="P3" s="1">
        <v>632486000</v>
      </c>
      <c r="Q3" s="1">
        <v>651242000</v>
      </c>
      <c r="R3" s="1">
        <v>687148000</v>
      </c>
      <c r="S3" s="1">
        <v>1311744000</v>
      </c>
      <c r="T3" s="1">
        <v>1417011000</v>
      </c>
      <c r="U3" s="1">
        <v>2043877000</v>
      </c>
      <c r="V3" s="1">
        <v>2154726000</v>
      </c>
      <c r="W3" s="1">
        <v>2148017000</v>
      </c>
      <c r="X3" s="1">
        <v>2524774000</v>
      </c>
      <c r="Y3" s="1">
        <v>3757933000</v>
      </c>
      <c r="Z3" s="1">
        <v>4605289000</v>
      </c>
      <c r="AA3" s="1">
        <v>4825743000</v>
      </c>
      <c r="AB3" s="1">
        <v>5525782000</v>
      </c>
      <c r="AC3" s="1">
        <v>5897700000</v>
      </c>
      <c r="AD3" s="1">
        <v>5610600000</v>
      </c>
      <c r="AE3" s="1">
        <v>5692700000</v>
      </c>
      <c r="AF3" s="1">
        <v>7811200000</v>
      </c>
      <c r="AG3" s="1">
        <v>7392300000</v>
      </c>
      <c r="AH3" s="1">
        <v>7357100000</v>
      </c>
      <c r="AI3" s="1">
        <v>7838000000</v>
      </c>
      <c r="AJ3" s="1">
        <v>7801000000</v>
      </c>
      <c r="AK3" s="1">
        <v>8002700000</v>
      </c>
      <c r="AL3" s="1">
        <v>7998900000</v>
      </c>
      <c r="AM3" s="36">
        <v>7647000000</v>
      </c>
      <c r="AN3" s="36">
        <v>7602000000</v>
      </c>
      <c r="AO3" s="36">
        <v>7711000000</v>
      </c>
      <c r="AP3" s="36">
        <v>7726000000</v>
      </c>
      <c r="AQ3" s="36">
        <v>7867000000</v>
      </c>
      <c r="AR3" s="20" t="s">
        <v>113</v>
      </c>
      <c r="AS3" s="21" t="s">
        <v>114</v>
      </c>
      <c r="AT3" s="21" t="s">
        <v>115</v>
      </c>
      <c r="AU3" s="21" t="s">
        <v>116</v>
      </c>
    </row>
    <row r="4" spans="1:47" ht="19" x14ac:dyDescent="0.25">
      <c r="A4" s="14" t="s">
        <v>93</v>
      </c>
      <c r="B4" s="15"/>
      <c r="C4" s="16">
        <f>(C3/B3)-1</f>
        <v>9.7031963470319615E-2</v>
      </c>
      <c r="D4" s="16">
        <f>(D3/C3)-1</f>
        <v>8.9836975372875383E-2</v>
      </c>
      <c r="E4" s="16">
        <f>(E3/D3)-1</f>
        <v>0.1677275620623806</v>
      </c>
      <c r="F4" s="16">
        <f t="shared" ref="F4:AQ4" si="0">(F3/E3)-1</f>
        <v>0.15126737530662315</v>
      </c>
      <c r="G4" s="16">
        <f t="shared" si="0"/>
        <v>7.7178030303030276E-2</v>
      </c>
      <c r="H4" s="16">
        <f t="shared" si="0"/>
        <v>6.2637362637362637E-2</v>
      </c>
      <c r="I4" s="16">
        <f t="shared" si="0"/>
        <v>1.6132368148914278E-2</v>
      </c>
      <c r="J4" s="16">
        <f t="shared" si="0"/>
        <v>4.1166293507022278E-2</v>
      </c>
      <c r="K4" s="16">
        <f t="shared" si="0"/>
        <v>0.22824690875323794</v>
      </c>
      <c r="L4" s="16">
        <f t="shared" si="0"/>
        <v>-0.15869223704755375</v>
      </c>
      <c r="M4" s="16">
        <f t="shared" si="0"/>
        <v>2.6535446179924982E-2</v>
      </c>
      <c r="N4" s="16">
        <f t="shared" si="0"/>
        <v>4.2156129170183743E-2</v>
      </c>
      <c r="O4" s="16">
        <f t="shared" si="0"/>
        <v>6.5398000976168769E-2</v>
      </c>
      <c r="P4" s="16">
        <f t="shared" si="0"/>
        <v>4.9844221247325571E-2</v>
      </c>
      <c r="Q4" s="16">
        <f t="shared" si="0"/>
        <v>2.9654411322938445E-2</v>
      </c>
      <c r="R4" s="16">
        <f t="shared" si="0"/>
        <v>5.5134650406454044E-2</v>
      </c>
      <c r="S4" s="16">
        <f t="shared" si="0"/>
        <v>0.90896866468359083</v>
      </c>
      <c r="T4" s="16">
        <f t="shared" si="0"/>
        <v>8.0249652371194413E-2</v>
      </c>
      <c r="U4" s="16">
        <f t="shared" si="0"/>
        <v>0.44238612120865684</v>
      </c>
      <c r="V4" s="16">
        <f t="shared" si="0"/>
        <v>5.4234672634410064E-2</v>
      </c>
      <c r="W4" s="16">
        <f t="shared" si="0"/>
        <v>-3.113620942987616E-3</v>
      </c>
      <c r="X4" s="16">
        <f t="shared" si="0"/>
        <v>0.17539758763547963</v>
      </c>
      <c r="Y4" s="16">
        <f t="shared" si="0"/>
        <v>0.48842351830302433</v>
      </c>
      <c r="Z4" s="16">
        <f t="shared" si="0"/>
        <v>0.2254845948557358</v>
      </c>
      <c r="AA4" s="16">
        <f t="shared" si="0"/>
        <v>4.7869742810928928E-2</v>
      </c>
      <c r="AB4" s="16">
        <f t="shared" si="0"/>
        <v>0.14506346483847143</v>
      </c>
      <c r="AC4" s="16">
        <f t="shared" si="0"/>
        <v>6.7305948732686138E-2</v>
      </c>
      <c r="AD4" s="16">
        <f t="shared" si="0"/>
        <v>-4.8679993895925477E-2</v>
      </c>
      <c r="AE4" s="16">
        <f t="shared" si="0"/>
        <v>1.4633016076711858E-2</v>
      </c>
      <c r="AF4" s="16">
        <f t="shared" si="0"/>
        <v>0.37214327120698432</v>
      </c>
      <c r="AG4" s="16">
        <f t="shared" si="0"/>
        <v>-5.362812371978698E-2</v>
      </c>
      <c r="AH4" s="16">
        <f t="shared" si="0"/>
        <v>-4.7617115106258767E-3</v>
      </c>
      <c r="AI4" s="16">
        <f t="shared" si="0"/>
        <v>6.5365429313180456E-2</v>
      </c>
      <c r="AJ4" s="16">
        <f t="shared" si="0"/>
        <v>-4.7205919877519875E-3</v>
      </c>
      <c r="AK4" s="16">
        <f t="shared" si="0"/>
        <v>2.5855659530829467E-2</v>
      </c>
      <c r="AL4" s="16">
        <f t="shared" si="0"/>
        <v>-4.7483974158724074E-4</v>
      </c>
      <c r="AM4" s="17">
        <f t="shared" si="0"/>
        <v>-4.3993549113003017E-2</v>
      </c>
      <c r="AN4" s="17">
        <f t="shared" si="0"/>
        <v>-5.884660651235829E-3</v>
      </c>
      <c r="AO4" s="17">
        <f t="shared" si="0"/>
        <v>1.4338332017890032E-2</v>
      </c>
      <c r="AP4" s="17">
        <f t="shared" si="0"/>
        <v>1.9452729866424878E-3</v>
      </c>
      <c r="AQ4" s="17">
        <f t="shared" si="0"/>
        <v>1.8250064716541559E-2</v>
      </c>
      <c r="AR4" s="18">
        <f>(AL4+AK4+AJ4)/3</f>
        <v>6.8867426004967465E-3</v>
      </c>
      <c r="AS4" s="18">
        <f>(AL20+AK20+AJ20)/3</f>
        <v>4.078628529257796E-2</v>
      </c>
      <c r="AT4" s="18">
        <f>(AL29+AK29+AJ29)/3</f>
        <v>0.12013723796217068</v>
      </c>
      <c r="AU4" s="18">
        <f>(AL106+AK106+AJ106)/3</f>
        <v>3.6419523520830888E-2</v>
      </c>
    </row>
    <row r="5" spans="1:47" ht="19" x14ac:dyDescent="0.25">
      <c r="A5" s="5" t="s">
        <v>2</v>
      </c>
      <c r="B5" s="1">
        <v>169900000</v>
      </c>
      <c r="C5" s="1">
        <v>185500000</v>
      </c>
      <c r="D5" s="1">
        <v>198100000</v>
      </c>
      <c r="E5" s="1">
        <v>230500000</v>
      </c>
      <c r="F5" s="1">
        <v>271000000</v>
      </c>
      <c r="G5" s="1">
        <v>283900000</v>
      </c>
      <c r="H5" s="1">
        <v>301300000</v>
      </c>
      <c r="I5" s="1">
        <v>300900000</v>
      </c>
      <c r="J5" s="1">
        <v>326055000</v>
      </c>
      <c r="K5" s="1">
        <v>411013000</v>
      </c>
      <c r="L5" s="1">
        <v>337095000</v>
      </c>
      <c r="M5" s="1">
        <v>348949000</v>
      </c>
      <c r="N5" s="1">
        <v>365613000</v>
      </c>
      <c r="O5" s="1">
        <v>395944000</v>
      </c>
      <c r="P5" s="1">
        <v>414476000</v>
      </c>
      <c r="Q5" s="1">
        <v>438480000</v>
      </c>
      <c r="R5" s="1">
        <v>462157000</v>
      </c>
      <c r="S5" s="1">
        <v>855663000</v>
      </c>
      <c r="T5" s="1">
        <v>924233000</v>
      </c>
      <c r="U5" s="1">
        <v>1386461000</v>
      </c>
      <c r="V5" s="1">
        <v>1461874000</v>
      </c>
      <c r="W5" s="1">
        <v>1445962000</v>
      </c>
      <c r="X5" s="1">
        <v>1742610000</v>
      </c>
      <c r="Y5" s="1">
        <v>2506504000</v>
      </c>
      <c r="Z5" s="1">
        <v>2818599000</v>
      </c>
      <c r="AA5" s="1">
        <v>3027226000</v>
      </c>
      <c r="AB5" s="1">
        <v>3680559000</v>
      </c>
      <c r="AC5" s="1">
        <v>3870100000</v>
      </c>
      <c r="AD5" s="1">
        <v>3579600000</v>
      </c>
      <c r="AE5" s="1">
        <v>3724000000</v>
      </c>
      <c r="AF5" s="1">
        <v>4843400000</v>
      </c>
      <c r="AG5" s="1">
        <v>4557000000</v>
      </c>
      <c r="AH5" s="1">
        <v>4521000000</v>
      </c>
      <c r="AI5" s="1">
        <v>4922300000</v>
      </c>
      <c r="AJ5" s="1">
        <v>4799000000</v>
      </c>
      <c r="AK5" s="1">
        <v>4864000000</v>
      </c>
      <c r="AL5" s="1">
        <v>5298200000</v>
      </c>
    </row>
    <row r="6" spans="1:47" ht="20" x14ac:dyDescent="0.25">
      <c r="A6" s="6" t="s">
        <v>3</v>
      </c>
      <c r="B6" s="10">
        <v>92900000</v>
      </c>
      <c r="C6" s="10">
        <v>102800000</v>
      </c>
      <c r="D6" s="10">
        <v>116100000</v>
      </c>
      <c r="E6" s="10">
        <v>136400000</v>
      </c>
      <c r="F6" s="10">
        <v>151400000</v>
      </c>
      <c r="G6" s="10">
        <v>171100000</v>
      </c>
      <c r="H6" s="10">
        <v>182200000</v>
      </c>
      <c r="I6" s="10">
        <v>190400000</v>
      </c>
      <c r="J6" s="10">
        <v>185470000</v>
      </c>
      <c r="K6" s="10">
        <v>217266000</v>
      </c>
      <c r="L6" s="10">
        <v>191481000</v>
      </c>
      <c r="M6" s="10">
        <v>193653000</v>
      </c>
      <c r="N6" s="10">
        <v>199863000</v>
      </c>
      <c r="O6" s="10">
        <v>206513000</v>
      </c>
      <c r="P6" s="10">
        <v>218010000</v>
      </c>
      <c r="Q6" s="10">
        <v>212762000</v>
      </c>
      <c r="R6" s="10">
        <v>224991000</v>
      </c>
      <c r="S6" s="10">
        <v>456081000</v>
      </c>
      <c r="T6" s="10">
        <v>492778000</v>
      </c>
      <c r="U6" s="10">
        <v>657416000</v>
      </c>
      <c r="V6" s="10">
        <v>692852000</v>
      </c>
      <c r="W6" s="10">
        <v>702055000</v>
      </c>
      <c r="X6" s="10">
        <v>782164000</v>
      </c>
      <c r="Y6" s="10">
        <v>1251429000</v>
      </c>
      <c r="Z6" s="10">
        <v>1786690000</v>
      </c>
      <c r="AA6" s="10">
        <v>1798517000</v>
      </c>
      <c r="AB6" s="10">
        <v>1845223000</v>
      </c>
      <c r="AC6" s="10">
        <v>2027600000</v>
      </c>
      <c r="AD6" s="10">
        <v>2031000000</v>
      </c>
      <c r="AE6" s="10">
        <v>1968700000</v>
      </c>
      <c r="AF6" s="10">
        <v>2967800000</v>
      </c>
      <c r="AG6" s="10">
        <v>2835300000</v>
      </c>
      <c r="AH6" s="10">
        <v>2836100000</v>
      </c>
      <c r="AI6" s="10">
        <v>2915700000</v>
      </c>
      <c r="AJ6" s="10">
        <v>3002000000</v>
      </c>
      <c r="AK6" s="10">
        <v>3138700000</v>
      </c>
      <c r="AL6" s="10">
        <v>2700700000</v>
      </c>
      <c r="AR6" s="20" t="s">
        <v>117</v>
      </c>
      <c r="AS6" s="21" t="s">
        <v>118</v>
      </c>
      <c r="AT6" s="21" t="s">
        <v>119</v>
      </c>
      <c r="AU6" s="21" t="s">
        <v>120</v>
      </c>
    </row>
    <row r="7" spans="1:47" ht="19" x14ac:dyDescent="0.25">
      <c r="A7" s="5" t="s">
        <v>4</v>
      </c>
      <c r="B7" s="2">
        <v>0.35349999999999998</v>
      </c>
      <c r="C7" s="2">
        <v>0.35659999999999997</v>
      </c>
      <c r="D7" s="2">
        <v>0.3695</v>
      </c>
      <c r="E7" s="2">
        <v>0.37180000000000002</v>
      </c>
      <c r="F7" s="2">
        <v>0.3584</v>
      </c>
      <c r="G7" s="2">
        <v>0.376</v>
      </c>
      <c r="H7" s="2">
        <v>0.37680000000000002</v>
      </c>
      <c r="I7" s="2">
        <v>0.38750000000000001</v>
      </c>
      <c r="J7" s="2">
        <v>0.36259999999999998</v>
      </c>
      <c r="K7" s="2">
        <v>0.3458</v>
      </c>
      <c r="L7" s="2">
        <v>0.36230000000000001</v>
      </c>
      <c r="M7" s="2">
        <v>0.3569</v>
      </c>
      <c r="N7" s="2">
        <v>0.35339999999999999</v>
      </c>
      <c r="O7" s="2">
        <v>0.34279999999999999</v>
      </c>
      <c r="P7" s="2">
        <v>0.34470000000000001</v>
      </c>
      <c r="Q7" s="2">
        <v>0.32669999999999999</v>
      </c>
      <c r="R7" s="2">
        <v>0.32740000000000002</v>
      </c>
      <c r="S7" s="2">
        <v>0.34770000000000001</v>
      </c>
      <c r="T7" s="2">
        <v>0.3478</v>
      </c>
      <c r="U7" s="2">
        <v>0.32169999999999999</v>
      </c>
      <c r="V7" s="2">
        <v>0.32150000000000001</v>
      </c>
      <c r="W7" s="2">
        <v>0.32679999999999998</v>
      </c>
      <c r="X7" s="2">
        <v>0.30980000000000002</v>
      </c>
      <c r="Y7" s="2">
        <v>0.33300000000000002</v>
      </c>
      <c r="Z7" s="2">
        <v>0.38800000000000001</v>
      </c>
      <c r="AA7" s="2">
        <v>0.37269999999999998</v>
      </c>
      <c r="AB7" s="2">
        <v>0.33389999999999997</v>
      </c>
      <c r="AC7" s="2">
        <v>0.34379999999999999</v>
      </c>
      <c r="AD7" s="2">
        <v>0.36199999999999999</v>
      </c>
      <c r="AE7" s="2">
        <v>0.3458</v>
      </c>
      <c r="AF7" s="2">
        <v>0.37990000000000002</v>
      </c>
      <c r="AG7" s="2">
        <v>0.38350000000000001</v>
      </c>
      <c r="AH7" s="2">
        <v>0.38550000000000001</v>
      </c>
      <c r="AI7" s="2">
        <v>0.372</v>
      </c>
      <c r="AJ7" s="2">
        <v>0.38479999999999998</v>
      </c>
      <c r="AK7" s="2">
        <v>0.39219999999999999</v>
      </c>
      <c r="AL7" s="2">
        <v>0.33760000000000001</v>
      </c>
      <c r="AR7" s="18">
        <f>AL7</f>
        <v>0.33760000000000001</v>
      </c>
      <c r="AS7" s="22">
        <f>AL21</f>
        <v>0.183</v>
      </c>
      <c r="AT7" s="22">
        <f>AL30</f>
        <v>7.9000000000000001E-2</v>
      </c>
      <c r="AU7" s="22">
        <f>AL107/AL3</f>
        <v>8.9862356073960176E-2</v>
      </c>
    </row>
    <row r="8" spans="1:4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94</v>
      </c>
      <c r="B9" s="19">
        <f>B8/B3</f>
        <v>0</v>
      </c>
      <c r="C9" s="19">
        <f t="shared" ref="C9:AL9" si="1">C8/C3</f>
        <v>0</v>
      </c>
      <c r="D9" s="19">
        <f t="shared" si="1"/>
        <v>0</v>
      </c>
      <c r="E9" s="19">
        <f t="shared" si="1"/>
        <v>0</v>
      </c>
      <c r="F9" s="19">
        <f t="shared" si="1"/>
        <v>0</v>
      </c>
      <c r="G9" s="19">
        <f t="shared" si="1"/>
        <v>0</v>
      </c>
      <c r="H9" s="19">
        <f t="shared" si="1"/>
        <v>0</v>
      </c>
      <c r="I9" s="19">
        <f t="shared" si="1"/>
        <v>0</v>
      </c>
      <c r="J9" s="19">
        <f t="shared" si="1"/>
        <v>0</v>
      </c>
      <c r="K9" s="19">
        <f t="shared" si="1"/>
        <v>0</v>
      </c>
      <c r="L9" s="19">
        <f t="shared" si="1"/>
        <v>0</v>
      </c>
      <c r="M9" s="19">
        <f t="shared" si="1"/>
        <v>0</v>
      </c>
      <c r="N9" s="19">
        <f t="shared" si="1"/>
        <v>0</v>
      </c>
      <c r="O9" s="19">
        <f t="shared" si="1"/>
        <v>0</v>
      </c>
      <c r="P9" s="19">
        <f t="shared" si="1"/>
        <v>0</v>
      </c>
      <c r="Q9" s="19">
        <f t="shared" si="1"/>
        <v>0</v>
      </c>
      <c r="R9" s="19">
        <f t="shared" si="1"/>
        <v>0</v>
      </c>
      <c r="S9" s="19">
        <f t="shared" si="1"/>
        <v>0</v>
      </c>
      <c r="T9" s="19">
        <f t="shared" si="1"/>
        <v>0</v>
      </c>
      <c r="U9" s="19">
        <f t="shared" si="1"/>
        <v>0</v>
      </c>
      <c r="V9" s="19">
        <f t="shared" si="1"/>
        <v>0</v>
      </c>
      <c r="W9" s="19">
        <f t="shared" si="1"/>
        <v>0</v>
      </c>
      <c r="X9" s="19">
        <f t="shared" si="1"/>
        <v>0</v>
      </c>
      <c r="Y9" s="19">
        <f t="shared" si="1"/>
        <v>0</v>
      </c>
      <c r="Z9" s="19">
        <f t="shared" si="1"/>
        <v>0</v>
      </c>
      <c r="AA9" s="19">
        <f t="shared" si="1"/>
        <v>0</v>
      </c>
      <c r="AB9" s="19">
        <f t="shared" si="1"/>
        <v>0</v>
      </c>
      <c r="AC9" s="19">
        <f t="shared" si="1"/>
        <v>0</v>
      </c>
      <c r="AD9" s="19">
        <f t="shared" si="1"/>
        <v>0</v>
      </c>
      <c r="AE9" s="19">
        <f t="shared" si="1"/>
        <v>0</v>
      </c>
      <c r="AF9" s="19">
        <f t="shared" si="1"/>
        <v>0</v>
      </c>
      <c r="AG9" s="19">
        <f t="shared" si="1"/>
        <v>0</v>
      </c>
      <c r="AH9" s="19">
        <f t="shared" si="1"/>
        <v>0</v>
      </c>
      <c r="AI9" s="19">
        <f t="shared" si="1"/>
        <v>0</v>
      </c>
      <c r="AJ9" s="19">
        <f t="shared" si="1"/>
        <v>0</v>
      </c>
      <c r="AK9" s="19">
        <f t="shared" si="1"/>
        <v>0</v>
      </c>
      <c r="AL9" s="19">
        <f t="shared" si="1"/>
        <v>0</v>
      </c>
      <c r="AR9" s="20" t="s">
        <v>95</v>
      </c>
      <c r="AS9" s="21" t="s">
        <v>96</v>
      </c>
      <c r="AT9" s="21" t="s">
        <v>97</v>
      </c>
      <c r="AU9" s="21" t="s">
        <v>98</v>
      </c>
    </row>
    <row r="10" spans="1:47" ht="19" x14ac:dyDescent="0.25">
      <c r="A10" s="5" t="s">
        <v>6</v>
      </c>
      <c r="B10" s="1" t="s">
        <v>91</v>
      </c>
      <c r="C10" s="1" t="s">
        <v>91</v>
      </c>
      <c r="D10" s="1" t="s">
        <v>91</v>
      </c>
      <c r="E10" s="1" t="s">
        <v>91</v>
      </c>
      <c r="F10" s="1" t="s">
        <v>91</v>
      </c>
      <c r="G10" s="1" t="s">
        <v>91</v>
      </c>
      <c r="H10" s="1" t="s">
        <v>91</v>
      </c>
      <c r="I10" s="1" t="s">
        <v>91</v>
      </c>
      <c r="J10" s="1">
        <v>134688000</v>
      </c>
      <c r="K10" s="1">
        <v>154767000</v>
      </c>
      <c r="L10" s="1">
        <v>137487000</v>
      </c>
      <c r="M10" s="1">
        <v>140449000</v>
      </c>
      <c r="N10" s="1">
        <v>142799000</v>
      </c>
      <c r="O10" s="1">
        <v>147538000</v>
      </c>
      <c r="P10" s="1">
        <v>162283000</v>
      </c>
      <c r="Q10" s="1">
        <v>155973000</v>
      </c>
      <c r="R10" s="1">
        <v>165172000</v>
      </c>
      <c r="S10" s="1">
        <v>279760000</v>
      </c>
      <c r="T10" s="1">
        <v>305475000</v>
      </c>
      <c r="U10" s="1">
        <v>407839000</v>
      </c>
      <c r="V10" s="1">
        <v>438457000</v>
      </c>
      <c r="W10" s="1">
        <v>442814000</v>
      </c>
      <c r="X10" s="1">
        <v>490665000</v>
      </c>
      <c r="Y10" s="1">
        <v>673565000</v>
      </c>
      <c r="Z10" s="1">
        <v>878221000</v>
      </c>
      <c r="AA10" s="1">
        <v>863114000</v>
      </c>
      <c r="AB10" s="1">
        <v>892683000</v>
      </c>
      <c r="AC10" s="1">
        <v>973900000</v>
      </c>
      <c r="AD10" s="1">
        <v>988800000</v>
      </c>
      <c r="AE10" s="1">
        <v>1031300000</v>
      </c>
      <c r="AF10" s="1">
        <v>524300000</v>
      </c>
      <c r="AG10" s="1">
        <v>477700000</v>
      </c>
      <c r="AH10" s="1">
        <v>1370800000</v>
      </c>
      <c r="AI10" s="1">
        <v>1508600000</v>
      </c>
      <c r="AJ10" s="1">
        <v>451200000</v>
      </c>
      <c r="AK10" s="1">
        <v>476000000</v>
      </c>
      <c r="AL10" s="1">
        <v>397700000</v>
      </c>
      <c r="AR10" s="18">
        <f>AL9</f>
        <v>0</v>
      </c>
      <c r="AS10" s="22">
        <f>AL13</f>
        <v>0.17006088337146358</v>
      </c>
      <c r="AT10" s="22">
        <f>AL80</f>
        <v>2.7878833339584192E-3</v>
      </c>
      <c r="AU10" s="22">
        <f>AL89</f>
        <v>5.2194676768055608E-2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v>986000000</v>
      </c>
      <c r="AG11" s="1">
        <v>913000000</v>
      </c>
      <c r="AH11" s="1" t="s">
        <v>91</v>
      </c>
      <c r="AI11" s="1" t="s">
        <v>91</v>
      </c>
      <c r="AJ11" s="1">
        <v>1023100000</v>
      </c>
      <c r="AK11" s="1">
        <v>1047100000</v>
      </c>
      <c r="AL11" s="1">
        <v>962600000</v>
      </c>
    </row>
    <row r="12" spans="1:47" ht="20" x14ac:dyDescent="0.25">
      <c r="A12" s="5" t="s">
        <v>8</v>
      </c>
      <c r="B12" s="1">
        <v>58100000</v>
      </c>
      <c r="C12" s="1">
        <v>62000000</v>
      </c>
      <c r="D12" s="1">
        <v>70500000</v>
      </c>
      <c r="E12" s="1">
        <v>83900000</v>
      </c>
      <c r="F12" s="1">
        <v>91900000</v>
      </c>
      <c r="G12" s="1">
        <v>107800000</v>
      </c>
      <c r="H12" s="1">
        <v>114900000</v>
      </c>
      <c r="I12" s="1">
        <v>117600000</v>
      </c>
      <c r="J12" s="1">
        <v>134688000</v>
      </c>
      <c r="K12" s="1">
        <v>154767000</v>
      </c>
      <c r="L12" s="1">
        <v>137487000</v>
      </c>
      <c r="M12" s="1">
        <v>140449000</v>
      </c>
      <c r="N12" s="1">
        <v>142799000</v>
      </c>
      <c r="O12" s="1">
        <v>147538000</v>
      </c>
      <c r="P12" s="1">
        <v>162283000</v>
      </c>
      <c r="Q12" s="1">
        <v>155973000</v>
      </c>
      <c r="R12" s="1">
        <v>165172000</v>
      </c>
      <c r="S12" s="1">
        <v>279760000</v>
      </c>
      <c r="T12" s="1">
        <v>305475000</v>
      </c>
      <c r="U12" s="1">
        <v>407839000</v>
      </c>
      <c r="V12" s="1">
        <v>438457000</v>
      </c>
      <c r="W12" s="1">
        <v>442814000</v>
      </c>
      <c r="X12" s="1">
        <v>490665000</v>
      </c>
      <c r="Y12" s="1">
        <v>673565000</v>
      </c>
      <c r="Z12" s="1">
        <v>878221000</v>
      </c>
      <c r="AA12" s="1">
        <v>863114000</v>
      </c>
      <c r="AB12" s="1">
        <v>892683000</v>
      </c>
      <c r="AC12" s="1">
        <v>973900000</v>
      </c>
      <c r="AD12" s="1">
        <v>988800000</v>
      </c>
      <c r="AE12" s="1">
        <v>1031300000</v>
      </c>
      <c r="AF12" s="1">
        <v>1510300000</v>
      </c>
      <c r="AG12" s="1">
        <v>1390700000</v>
      </c>
      <c r="AH12" s="1">
        <v>1370800000</v>
      </c>
      <c r="AI12" s="1">
        <v>1508600000</v>
      </c>
      <c r="AJ12" s="1">
        <v>1474300000</v>
      </c>
      <c r="AK12" s="1">
        <v>1523100000</v>
      </c>
      <c r="AL12" s="1">
        <v>1360300000</v>
      </c>
      <c r="AR12" s="20" t="s">
        <v>121</v>
      </c>
      <c r="AS12" s="21" t="s">
        <v>122</v>
      </c>
      <c r="AT12" s="21" t="s">
        <v>123</v>
      </c>
      <c r="AU12" s="21" t="s">
        <v>124</v>
      </c>
    </row>
    <row r="13" spans="1:47" ht="19" x14ac:dyDescent="0.25">
      <c r="A13" s="14" t="s">
        <v>99</v>
      </c>
      <c r="B13" s="19">
        <f>B12/B3</f>
        <v>0.2210806697108067</v>
      </c>
      <c r="C13" s="19">
        <f t="shared" ref="C13:AL13" si="2">C12/C3</f>
        <v>0.21505376344086022</v>
      </c>
      <c r="D13" s="19">
        <f t="shared" si="2"/>
        <v>0.22437937619350731</v>
      </c>
      <c r="E13" s="19">
        <f t="shared" si="2"/>
        <v>0.22867266285091306</v>
      </c>
      <c r="F13" s="19">
        <f t="shared" si="2"/>
        <v>0.21756628787878787</v>
      </c>
      <c r="G13" s="19">
        <f t="shared" si="2"/>
        <v>0.23692307692307693</v>
      </c>
      <c r="H13" s="19">
        <f t="shared" si="2"/>
        <v>0.23764219234746639</v>
      </c>
      <c r="I13" s="19">
        <f t="shared" si="2"/>
        <v>0.23936495013230205</v>
      </c>
      <c r="J13" s="19">
        <f t="shared" si="2"/>
        <v>0.26330677874981673</v>
      </c>
      <c r="K13" s="19">
        <f t="shared" si="2"/>
        <v>0.24633482895337899</v>
      </c>
      <c r="L13" s="19">
        <f t="shared" si="2"/>
        <v>0.26010829095532145</v>
      </c>
      <c r="M13" s="19">
        <f t="shared" si="2"/>
        <v>0.25884349854958144</v>
      </c>
      <c r="N13" s="19">
        <f t="shared" si="2"/>
        <v>0.25252884295708394</v>
      </c>
      <c r="O13" s="19">
        <f t="shared" si="2"/>
        <v>0.24489382644736471</v>
      </c>
      <c r="P13" s="19">
        <f t="shared" si="2"/>
        <v>0.25657959227556026</v>
      </c>
      <c r="Q13" s="19">
        <f t="shared" si="2"/>
        <v>0.23950083072037737</v>
      </c>
      <c r="R13" s="19">
        <f t="shared" si="2"/>
        <v>0.24037325292367875</v>
      </c>
      <c r="S13" s="19">
        <f t="shared" si="2"/>
        <v>0.21327332162373147</v>
      </c>
      <c r="T13" s="19">
        <f t="shared" si="2"/>
        <v>0.21557701386933481</v>
      </c>
      <c r="U13" s="19">
        <f t="shared" si="2"/>
        <v>0.19954185109965031</v>
      </c>
      <c r="V13" s="19">
        <f t="shared" si="2"/>
        <v>0.20348619731696746</v>
      </c>
      <c r="W13" s="19">
        <f t="shared" si="2"/>
        <v>0.20615013754546635</v>
      </c>
      <c r="X13" s="19">
        <f t="shared" si="2"/>
        <v>0.19434016668422599</v>
      </c>
      <c r="Y13" s="19">
        <f t="shared" si="2"/>
        <v>0.17923816097838891</v>
      </c>
      <c r="Z13" s="19">
        <f t="shared" si="2"/>
        <v>0.19069834705270397</v>
      </c>
      <c r="AA13" s="19">
        <f t="shared" si="2"/>
        <v>0.17885618857034036</v>
      </c>
      <c r="AB13" s="19">
        <f t="shared" si="2"/>
        <v>0.161548718353348</v>
      </c>
      <c r="AC13" s="19">
        <f t="shared" si="2"/>
        <v>0.16513217016803161</v>
      </c>
      <c r="AD13" s="19">
        <f t="shared" si="2"/>
        <v>0.17623783552561223</v>
      </c>
      <c r="AE13" s="19">
        <f t="shared" si="2"/>
        <v>0.18116183884624168</v>
      </c>
      <c r="AF13" s="19">
        <f t="shared" si="2"/>
        <v>0.1933505735354363</v>
      </c>
      <c r="AG13" s="19">
        <f t="shared" si="2"/>
        <v>0.18812818743828039</v>
      </c>
      <c r="AH13" s="19">
        <f t="shared" si="2"/>
        <v>0.18632341547620665</v>
      </c>
      <c r="AI13" s="19">
        <f t="shared" si="2"/>
        <v>0.19247256953304415</v>
      </c>
      <c r="AJ13" s="19">
        <f t="shared" si="2"/>
        <v>0.18898859120625561</v>
      </c>
      <c r="AK13" s="19">
        <f t="shared" si="2"/>
        <v>0.1903232658977595</v>
      </c>
      <c r="AL13" s="19">
        <f t="shared" si="2"/>
        <v>0.17006088337146358</v>
      </c>
      <c r="AR13" s="18">
        <f>AL28/AL72</f>
        <v>7.7603469244849566E-2</v>
      </c>
      <c r="AS13" s="22">
        <f>AL28/AL54</f>
        <v>3.9345998131423233E-2</v>
      </c>
      <c r="AT13" s="22">
        <f>AL22/(AL72+AL56+AL61)</f>
        <v>8.0316937318584761E-2</v>
      </c>
      <c r="AU13" s="23">
        <f>AL67/AL72</f>
        <v>0.97233449220525547</v>
      </c>
    </row>
    <row r="14" spans="1:47" ht="19" x14ac:dyDescent="0.25">
      <c r="A14" s="5" t="s">
        <v>9</v>
      </c>
      <c r="B14" s="1">
        <v>5800000</v>
      </c>
      <c r="C14" s="1">
        <v>6700000</v>
      </c>
      <c r="D14" s="1">
        <v>8000000</v>
      </c>
      <c r="E14" s="1">
        <v>9700000</v>
      </c>
      <c r="F14" s="1">
        <v>10500000</v>
      </c>
      <c r="G14" s="1">
        <v>11800000</v>
      </c>
      <c r="H14" s="1">
        <v>12800000</v>
      </c>
      <c r="I14" s="1">
        <v>13100000</v>
      </c>
      <c r="J14" s="1" t="s">
        <v>91</v>
      </c>
      <c r="K14" s="1" t="s">
        <v>91</v>
      </c>
      <c r="L14" s="1" t="s">
        <v>91</v>
      </c>
      <c r="M14" s="1" t="s">
        <v>91</v>
      </c>
      <c r="N14" s="1" t="s">
        <v>91</v>
      </c>
      <c r="O14" s="1" t="s">
        <v>91</v>
      </c>
      <c r="P14" s="1">
        <v>14492000</v>
      </c>
      <c r="Q14" s="1">
        <v>2152000</v>
      </c>
      <c r="R14" s="1" t="s">
        <v>91</v>
      </c>
      <c r="S14" s="1" t="s">
        <v>91</v>
      </c>
      <c r="T14" s="1" t="s">
        <v>91</v>
      </c>
      <c r="U14" s="1" t="s">
        <v>91</v>
      </c>
      <c r="V14" s="1" t="s">
        <v>91</v>
      </c>
      <c r="W14" s="1" t="s">
        <v>91</v>
      </c>
      <c r="X14" s="1">
        <v>-3879000</v>
      </c>
      <c r="Y14" s="1">
        <v>43938000</v>
      </c>
      <c r="Z14" s="1">
        <v>71348000</v>
      </c>
      <c r="AA14" s="1">
        <v>73844000</v>
      </c>
      <c r="AB14" s="1">
        <v>85887000</v>
      </c>
      <c r="AC14" s="1">
        <v>93800000</v>
      </c>
      <c r="AD14" s="1">
        <v>97600000</v>
      </c>
      <c r="AE14" s="1">
        <v>108800000</v>
      </c>
      <c r="AF14" s="1">
        <v>176300000</v>
      </c>
      <c r="AG14" s="1">
        <v>203000000</v>
      </c>
      <c r="AH14" s="1">
        <v>206900000</v>
      </c>
      <c r="AI14" s="1">
        <v>209300000</v>
      </c>
      <c r="AJ14" s="1">
        <v>235700000</v>
      </c>
      <c r="AK14" s="1">
        <v>204300000</v>
      </c>
      <c r="AL14" s="1">
        <v>158200000</v>
      </c>
    </row>
    <row r="15" spans="1:47" ht="20" x14ac:dyDescent="0.25">
      <c r="A15" s="5" t="s">
        <v>10</v>
      </c>
      <c r="B15" s="1">
        <v>63900000</v>
      </c>
      <c r="C15" s="1">
        <v>68700000</v>
      </c>
      <c r="D15" s="1">
        <v>78500000</v>
      </c>
      <c r="E15" s="1">
        <v>93600000</v>
      </c>
      <c r="F15" s="1">
        <v>102400000</v>
      </c>
      <c r="G15" s="1">
        <v>119600000</v>
      </c>
      <c r="H15" s="1">
        <v>127700000</v>
      </c>
      <c r="I15" s="1">
        <v>130700000</v>
      </c>
      <c r="J15" s="1">
        <v>134688000</v>
      </c>
      <c r="K15" s="1">
        <v>154767000</v>
      </c>
      <c r="L15" s="1">
        <v>137487000</v>
      </c>
      <c r="M15" s="1">
        <v>140449000</v>
      </c>
      <c r="N15" s="1">
        <v>142799000</v>
      </c>
      <c r="O15" s="1">
        <v>147538000</v>
      </c>
      <c r="P15" s="1">
        <v>176775000</v>
      </c>
      <c r="Q15" s="1">
        <v>158125000</v>
      </c>
      <c r="R15" s="1">
        <v>165172000</v>
      </c>
      <c r="S15" s="1">
        <v>279760000</v>
      </c>
      <c r="T15" s="1">
        <v>305475000</v>
      </c>
      <c r="U15" s="1">
        <v>407839000</v>
      </c>
      <c r="V15" s="1">
        <v>438457000</v>
      </c>
      <c r="W15" s="1">
        <v>442814000</v>
      </c>
      <c r="X15" s="1">
        <v>486786000</v>
      </c>
      <c r="Y15" s="1">
        <v>717503000</v>
      </c>
      <c r="Z15" s="1">
        <v>949569000</v>
      </c>
      <c r="AA15" s="1">
        <v>936958000</v>
      </c>
      <c r="AB15" s="1">
        <v>978570000</v>
      </c>
      <c r="AC15" s="1">
        <v>1067700000</v>
      </c>
      <c r="AD15" s="1">
        <v>1086400000</v>
      </c>
      <c r="AE15" s="1">
        <v>1140100000</v>
      </c>
      <c r="AF15" s="1">
        <v>1686600000</v>
      </c>
      <c r="AG15" s="1">
        <v>1593700000</v>
      </c>
      <c r="AH15" s="1">
        <v>1577700000</v>
      </c>
      <c r="AI15" s="1">
        <v>1717900000</v>
      </c>
      <c r="AJ15" s="1">
        <v>1710000000</v>
      </c>
      <c r="AK15" s="1">
        <v>1727400000</v>
      </c>
      <c r="AL15" s="1">
        <v>1518500000</v>
      </c>
      <c r="AR15" s="20" t="s">
        <v>125</v>
      </c>
      <c r="AS15" s="21" t="s">
        <v>126</v>
      </c>
      <c r="AT15" s="21" t="s">
        <v>127</v>
      </c>
      <c r="AU15" s="21" t="s">
        <v>128</v>
      </c>
    </row>
    <row r="16" spans="1:47" ht="19" x14ac:dyDescent="0.25">
      <c r="A16" s="5" t="s">
        <v>11</v>
      </c>
      <c r="B16" s="1">
        <v>233800000</v>
      </c>
      <c r="C16" s="1">
        <v>254200000</v>
      </c>
      <c r="D16" s="1">
        <v>276600000</v>
      </c>
      <c r="E16" s="1">
        <v>324100000</v>
      </c>
      <c r="F16" s="1">
        <v>373400000</v>
      </c>
      <c r="G16" s="1">
        <v>403500000</v>
      </c>
      <c r="H16" s="1">
        <v>429000000</v>
      </c>
      <c r="I16" s="1">
        <v>431600000</v>
      </c>
      <c r="J16" s="1">
        <v>460743000</v>
      </c>
      <c r="K16" s="1">
        <v>565780000</v>
      </c>
      <c r="L16" s="1">
        <v>474582000</v>
      </c>
      <c r="M16" s="1">
        <v>489398000</v>
      </c>
      <c r="N16" s="1">
        <v>508412000</v>
      </c>
      <c r="O16" s="1">
        <v>543482000</v>
      </c>
      <c r="P16" s="1">
        <v>591251000</v>
      </c>
      <c r="Q16" s="1">
        <v>596605000</v>
      </c>
      <c r="R16" s="1">
        <v>627329000</v>
      </c>
      <c r="S16" s="1">
        <v>1135423000</v>
      </c>
      <c r="T16" s="1">
        <v>1229708000</v>
      </c>
      <c r="U16" s="1">
        <v>1794300000</v>
      </c>
      <c r="V16" s="1">
        <v>1900331000</v>
      </c>
      <c r="W16" s="1">
        <v>1888776000</v>
      </c>
      <c r="X16" s="1">
        <v>2229396000</v>
      </c>
      <c r="Y16" s="1">
        <v>3224007000</v>
      </c>
      <c r="Z16" s="1">
        <v>3768168000</v>
      </c>
      <c r="AA16" s="1">
        <v>3964184000</v>
      </c>
      <c r="AB16" s="1">
        <v>4659129000</v>
      </c>
      <c r="AC16" s="1">
        <v>4937800000</v>
      </c>
      <c r="AD16" s="1">
        <v>4666000000</v>
      </c>
      <c r="AE16" s="1">
        <v>4864100000</v>
      </c>
      <c r="AF16" s="1">
        <v>6530000000</v>
      </c>
      <c r="AG16" s="1">
        <v>6150700000</v>
      </c>
      <c r="AH16" s="1">
        <v>6098700000</v>
      </c>
      <c r="AI16" s="1">
        <v>6640200000</v>
      </c>
      <c r="AJ16" s="1">
        <v>6509000000</v>
      </c>
      <c r="AK16" s="1">
        <v>6591400000</v>
      </c>
      <c r="AL16" s="1">
        <v>6816700000</v>
      </c>
      <c r="AR16" s="37">
        <f>(AL35+AK35+AJ35+AI35+AH35)/5</f>
        <v>-6.4449085762816275E-3</v>
      </c>
      <c r="AS16" s="38">
        <f>AT101/AL3</f>
        <v>1.8855595421870508</v>
      </c>
      <c r="AT16" s="38">
        <f>AT101/AL28</f>
        <v>23.875893971822066</v>
      </c>
      <c r="AU16" s="39">
        <f>AT101/AL107</f>
        <v>20.98275211741792</v>
      </c>
    </row>
    <row r="17" spans="1:47" ht="19" x14ac:dyDescent="0.25">
      <c r="A17" s="5" t="s">
        <v>12</v>
      </c>
      <c r="B17" s="1" t="s">
        <v>91</v>
      </c>
      <c r="C17" s="1">
        <v>1200000</v>
      </c>
      <c r="D17" s="1" t="s">
        <v>91</v>
      </c>
      <c r="E17" s="1" t="s">
        <v>91</v>
      </c>
      <c r="F17" s="1">
        <v>1100000</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62478000</v>
      </c>
      <c r="Z17" s="1">
        <v>65187000</v>
      </c>
      <c r="AA17" s="1">
        <v>69594000</v>
      </c>
      <c r="AB17" s="1">
        <v>81296000</v>
      </c>
      <c r="AC17" s="1">
        <v>93400000</v>
      </c>
      <c r="AD17" s="1">
        <v>79400000</v>
      </c>
      <c r="AE17" s="1">
        <v>79900000</v>
      </c>
      <c r="AF17" s="1">
        <v>171100000</v>
      </c>
      <c r="AG17" s="1">
        <v>163100000</v>
      </c>
      <c r="AH17" s="1">
        <v>174100000</v>
      </c>
      <c r="AI17" s="1">
        <v>207900000</v>
      </c>
      <c r="AJ17" s="1">
        <v>189200000</v>
      </c>
      <c r="AK17" s="1">
        <v>177100000</v>
      </c>
      <c r="AL17" s="1">
        <v>160900000</v>
      </c>
    </row>
    <row r="18" spans="1:47" ht="20" x14ac:dyDescent="0.25">
      <c r="A18" s="5" t="s">
        <v>13</v>
      </c>
      <c r="B18" s="1">
        <v>5800000</v>
      </c>
      <c r="C18" s="1">
        <v>6700000</v>
      </c>
      <c r="D18" s="1">
        <v>8000000</v>
      </c>
      <c r="E18" s="1">
        <v>9700000</v>
      </c>
      <c r="F18" s="1">
        <v>-10500000</v>
      </c>
      <c r="G18" s="1">
        <v>-11800000</v>
      </c>
      <c r="H18" s="1">
        <v>-12800000</v>
      </c>
      <c r="I18" s="1">
        <v>-13100000</v>
      </c>
      <c r="J18" s="1">
        <v>15378000</v>
      </c>
      <c r="K18" s="1">
        <v>20157000</v>
      </c>
      <c r="L18" s="1">
        <v>17473000</v>
      </c>
      <c r="M18" s="1">
        <v>21839000</v>
      </c>
      <c r="N18" s="1">
        <v>22539000</v>
      </c>
      <c r="O18" s="1">
        <v>23394000</v>
      </c>
      <c r="P18" s="1">
        <v>26198000</v>
      </c>
      <c r="Q18" s="1">
        <v>26921000</v>
      </c>
      <c r="R18" s="1">
        <v>28557000</v>
      </c>
      <c r="S18" s="1">
        <v>37751000</v>
      </c>
      <c r="T18" s="1">
        <v>39858000</v>
      </c>
      <c r="U18" s="1">
        <v>56048000</v>
      </c>
      <c r="V18" s="1">
        <v>71083000</v>
      </c>
      <c r="W18" s="1">
        <v>58874000</v>
      </c>
      <c r="X18" s="1">
        <v>62619000</v>
      </c>
      <c r="Y18" s="1">
        <v>119764000</v>
      </c>
      <c r="Z18" s="1">
        <v>181882000</v>
      </c>
      <c r="AA18" s="1">
        <v>239639000</v>
      </c>
      <c r="AB18" s="1">
        <v>208426000</v>
      </c>
      <c r="AC18" s="1">
        <v>240500000</v>
      </c>
      <c r="AD18" s="1">
        <v>249400000</v>
      </c>
      <c r="AE18" s="1">
        <v>268400000</v>
      </c>
      <c r="AF18" s="1">
        <v>430100000</v>
      </c>
      <c r="AG18" s="1">
        <v>419000000</v>
      </c>
      <c r="AH18" s="1">
        <v>413100000</v>
      </c>
      <c r="AI18" s="1">
        <v>446300000</v>
      </c>
      <c r="AJ18" s="1">
        <v>446500000</v>
      </c>
      <c r="AK18" s="1">
        <v>452500000</v>
      </c>
      <c r="AL18" s="1">
        <v>459100000</v>
      </c>
      <c r="AR18" s="20" t="s">
        <v>129</v>
      </c>
      <c r="AS18" s="21" t="s">
        <v>130</v>
      </c>
      <c r="AT18" s="21" t="s">
        <v>131</v>
      </c>
      <c r="AU18" s="21" t="s">
        <v>132</v>
      </c>
    </row>
    <row r="19" spans="1:47" ht="19" x14ac:dyDescent="0.25">
      <c r="A19" s="6" t="s">
        <v>14</v>
      </c>
      <c r="B19" s="10">
        <v>35900000</v>
      </c>
      <c r="C19" s="10">
        <v>42700000</v>
      </c>
      <c r="D19" s="10">
        <v>46600000</v>
      </c>
      <c r="E19" s="10">
        <v>54300000</v>
      </c>
      <c r="F19" s="10">
        <v>40600000</v>
      </c>
      <c r="G19" s="10">
        <v>40700000</v>
      </c>
      <c r="H19" s="10">
        <v>43300000</v>
      </c>
      <c r="I19" s="10">
        <v>43900000</v>
      </c>
      <c r="J19" s="10">
        <v>68101000</v>
      </c>
      <c r="K19" s="10">
        <v>81537000</v>
      </c>
      <c r="L19" s="10">
        <v>62128000</v>
      </c>
      <c r="M19" s="10">
        <v>75005000</v>
      </c>
      <c r="N19" s="10">
        <v>80340000</v>
      </c>
      <c r="O19" s="10">
        <v>85025000</v>
      </c>
      <c r="P19" s="10">
        <v>67729000</v>
      </c>
      <c r="Q19" s="10">
        <v>75889000</v>
      </c>
      <c r="R19" s="10">
        <v>78755000</v>
      </c>
      <c r="S19" s="10">
        <v>193141000</v>
      </c>
      <c r="T19" s="10">
        <v>218677000</v>
      </c>
      <c r="U19" s="10">
        <v>259275000</v>
      </c>
      <c r="V19" s="10">
        <v>286653000</v>
      </c>
      <c r="W19" s="10">
        <v>299878000</v>
      </c>
      <c r="X19" s="10">
        <v>317407000</v>
      </c>
      <c r="Y19" s="10">
        <v>578307000</v>
      </c>
      <c r="Z19" s="10">
        <v>977822000</v>
      </c>
      <c r="AA19" s="10">
        <v>1026397000</v>
      </c>
      <c r="AB19" s="10">
        <v>990880000</v>
      </c>
      <c r="AC19" s="10">
        <v>1151200000</v>
      </c>
      <c r="AD19" s="10">
        <v>1178500000</v>
      </c>
      <c r="AE19" s="10">
        <v>871300000</v>
      </c>
      <c r="AF19" s="10">
        <v>1579100000</v>
      </c>
      <c r="AG19" s="10">
        <v>1460500000</v>
      </c>
      <c r="AH19" s="10">
        <v>1448200000</v>
      </c>
      <c r="AI19" s="10">
        <v>1355800000</v>
      </c>
      <c r="AJ19" s="10">
        <v>1662400000</v>
      </c>
      <c r="AK19" s="10">
        <v>1801500000</v>
      </c>
      <c r="AL19" s="10">
        <v>1463800000</v>
      </c>
      <c r="AM19" s="40">
        <v>1651000000</v>
      </c>
      <c r="AN19" s="40">
        <v>1712000000</v>
      </c>
      <c r="AO19" s="40">
        <v>1756000000</v>
      </c>
      <c r="AP19" s="40">
        <v>1775000000</v>
      </c>
      <c r="AQ19" s="40">
        <v>1803000000</v>
      </c>
      <c r="AR19" s="41">
        <f>AL40-AL56-AL61</f>
        <v>-4437000000</v>
      </c>
      <c r="AS19" s="38">
        <f>AT101/AM3</f>
        <v>1.9723293084869884</v>
      </c>
      <c r="AT19" s="38">
        <f>AT101/AM28</f>
        <v>15.576166706599194</v>
      </c>
      <c r="AU19" s="39">
        <f>AT101/AM106</f>
        <v>19.607907204888196</v>
      </c>
    </row>
    <row r="20" spans="1:47" ht="19" customHeight="1" x14ac:dyDescent="0.25">
      <c r="A20" s="14" t="s">
        <v>100</v>
      </c>
      <c r="B20" s="1"/>
      <c r="C20" s="19">
        <f>(C19/B19)-1</f>
        <v>0.18941504178272983</v>
      </c>
      <c r="D20" s="19">
        <f>(D19/C19)-1</f>
        <v>9.133489461358324E-2</v>
      </c>
      <c r="E20" s="19">
        <f>(E19/D19)-1</f>
        <v>0.16523605150214582</v>
      </c>
      <c r="F20" s="19">
        <f t="shared" ref="F20:AQ20" si="3">(F19/E19)-1</f>
        <v>-0.25230202578268879</v>
      </c>
      <c r="G20" s="19">
        <f t="shared" si="3"/>
        <v>2.4630541871921707E-3</v>
      </c>
      <c r="H20" s="19">
        <f t="shared" si="3"/>
        <v>6.3882063882063855E-2</v>
      </c>
      <c r="I20" s="19">
        <f t="shared" si="3"/>
        <v>1.3856812933025431E-2</v>
      </c>
      <c r="J20" s="19">
        <f t="shared" si="3"/>
        <v>0.55127562642369021</v>
      </c>
      <c r="K20" s="19">
        <f t="shared" si="3"/>
        <v>0.19729519390317329</v>
      </c>
      <c r="L20" s="19">
        <f t="shared" si="3"/>
        <v>-0.23803917240025996</v>
      </c>
      <c r="M20" s="19">
        <f t="shared" si="3"/>
        <v>0.20726564511975276</v>
      </c>
      <c r="N20" s="19">
        <f t="shared" si="3"/>
        <v>7.1128591427238153E-2</v>
      </c>
      <c r="O20" s="19">
        <f t="shared" si="3"/>
        <v>5.8314662683594642E-2</v>
      </c>
      <c r="P20" s="19">
        <f t="shared" si="3"/>
        <v>-0.20342252278741546</v>
      </c>
      <c r="Q20" s="19">
        <f t="shared" si="3"/>
        <v>0.12048014882841906</v>
      </c>
      <c r="R20" s="19">
        <f t="shared" si="3"/>
        <v>3.7765684091238594E-2</v>
      </c>
      <c r="S20" s="19">
        <f t="shared" si="3"/>
        <v>1.4524284172433495</v>
      </c>
      <c r="T20" s="19">
        <f t="shared" si="3"/>
        <v>0.13221428904272003</v>
      </c>
      <c r="U20" s="19">
        <f t="shared" si="3"/>
        <v>0.18565281213845086</v>
      </c>
      <c r="V20" s="19">
        <f t="shared" si="3"/>
        <v>0.10559444605148971</v>
      </c>
      <c r="W20" s="19">
        <f t="shared" si="3"/>
        <v>4.6135920433415967E-2</v>
      </c>
      <c r="X20" s="19">
        <f t="shared" si="3"/>
        <v>5.8453771200288163E-2</v>
      </c>
      <c r="Y20" s="19">
        <f t="shared" si="3"/>
        <v>0.8219730503738103</v>
      </c>
      <c r="Z20" s="19">
        <f t="shared" si="3"/>
        <v>0.69083549049207438</v>
      </c>
      <c r="AA20" s="19">
        <f t="shared" si="3"/>
        <v>4.9676730529687463E-2</v>
      </c>
      <c r="AB20" s="19">
        <f t="shared" si="3"/>
        <v>-3.4603569573956272E-2</v>
      </c>
      <c r="AC20" s="19">
        <f t="shared" si="3"/>
        <v>0.16179557564992741</v>
      </c>
      <c r="AD20" s="19">
        <f t="shared" si="3"/>
        <v>2.3714384989576009E-2</v>
      </c>
      <c r="AE20" s="19">
        <f t="shared" si="3"/>
        <v>-0.26067034365719133</v>
      </c>
      <c r="AF20" s="19">
        <f t="shared" si="3"/>
        <v>0.81234936302077365</v>
      </c>
      <c r="AG20" s="19">
        <f t="shared" si="3"/>
        <v>-7.5106073079602265E-2</v>
      </c>
      <c r="AH20" s="19">
        <f t="shared" si="3"/>
        <v>-8.4217733652858229E-3</v>
      </c>
      <c r="AI20" s="19">
        <f t="shared" si="3"/>
        <v>-6.3803342079823189E-2</v>
      </c>
      <c r="AJ20" s="19">
        <f t="shared" si="3"/>
        <v>0.22613954860598917</v>
      </c>
      <c r="AK20" s="19">
        <f t="shared" si="3"/>
        <v>8.367420596727615E-2</v>
      </c>
      <c r="AL20" s="19">
        <f t="shared" si="3"/>
        <v>-0.18745489869553145</v>
      </c>
      <c r="AM20" s="17">
        <f t="shared" si="3"/>
        <v>0.12788632326820615</v>
      </c>
      <c r="AN20" s="17">
        <f t="shared" si="3"/>
        <v>3.6947304663839997E-2</v>
      </c>
      <c r="AO20" s="17">
        <f t="shared" si="3"/>
        <v>2.5700934579439227E-2</v>
      </c>
      <c r="AP20" s="17">
        <f t="shared" si="3"/>
        <v>1.0820045558086466E-2</v>
      </c>
      <c r="AQ20" s="17">
        <f t="shared" si="3"/>
        <v>1.5774647887323967E-2</v>
      </c>
    </row>
    <row r="21" spans="1:47" ht="20" x14ac:dyDescent="0.25">
      <c r="A21" s="5" t="s">
        <v>15</v>
      </c>
      <c r="B21" s="2">
        <v>0.1366</v>
      </c>
      <c r="C21" s="2">
        <v>0.14810000000000001</v>
      </c>
      <c r="D21" s="2">
        <v>0.14829999999999999</v>
      </c>
      <c r="E21" s="2">
        <v>0.14799999999999999</v>
      </c>
      <c r="F21" s="2">
        <v>9.6100000000000005E-2</v>
      </c>
      <c r="G21" s="2">
        <v>8.9499999999999996E-2</v>
      </c>
      <c r="H21" s="2">
        <v>8.9599999999999999E-2</v>
      </c>
      <c r="I21" s="2">
        <v>8.9399999999999993E-2</v>
      </c>
      <c r="J21" s="2">
        <v>0.1331</v>
      </c>
      <c r="K21" s="2">
        <v>0.1298</v>
      </c>
      <c r="L21" s="2">
        <v>0.11749999999999999</v>
      </c>
      <c r="M21" s="2">
        <v>0.13819999999999999</v>
      </c>
      <c r="N21" s="2">
        <v>0.1421</v>
      </c>
      <c r="O21" s="2">
        <v>0.1411</v>
      </c>
      <c r="P21" s="2">
        <v>0.1071</v>
      </c>
      <c r="Q21" s="2">
        <v>0.11650000000000001</v>
      </c>
      <c r="R21" s="2">
        <v>0.11459999999999999</v>
      </c>
      <c r="S21" s="2">
        <v>0.1472</v>
      </c>
      <c r="T21" s="2">
        <v>0.15429999999999999</v>
      </c>
      <c r="U21" s="2">
        <v>0.12690000000000001</v>
      </c>
      <c r="V21" s="2">
        <v>0.13300000000000001</v>
      </c>
      <c r="W21" s="2">
        <v>0.1396</v>
      </c>
      <c r="X21" s="2">
        <v>0.12570000000000001</v>
      </c>
      <c r="Y21" s="2">
        <v>0.15390000000000001</v>
      </c>
      <c r="Z21" s="2">
        <v>0.21229999999999999</v>
      </c>
      <c r="AA21" s="2">
        <v>0.2127</v>
      </c>
      <c r="AB21" s="2">
        <v>0.17929999999999999</v>
      </c>
      <c r="AC21" s="2">
        <v>0.19520000000000001</v>
      </c>
      <c r="AD21" s="2">
        <v>0.21</v>
      </c>
      <c r="AE21" s="2">
        <v>0.15310000000000001</v>
      </c>
      <c r="AF21" s="2">
        <v>0.20219999999999999</v>
      </c>
      <c r="AG21" s="2">
        <v>0.1976</v>
      </c>
      <c r="AH21" s="2">
        <v>0.1968</v>
      </c>
      <c r="AI21" s="2">
        <v>0.17299999999999999</v>
      </c>
      <c r="AJ21" s="2">
        <v>0.21310000000000001</v>
      </c>
      <c r="AK21" s="2">
        <v>0.22509999999999999</v>
      </c>
      <c r="AL21" s="2">
        <v>0.183</v>
      </c>
      <c r="AM21" s="42">
        <f>AM19/AM3</f>
        <v>0.21590166078200601</v>
      </c>
      <c r="AN21" s="42">
        <f t="shared" ref="AN21:AQ21" si="4">AN19/AN3</f>
        <v>0.225203893712181</v>
      </c>
      <c r="AO21" s="42">
        <f t="shared" si="4"/>
        <v>0.22772662430294385</v>
      </c>
      <c r="AP21" s="42">
        <f t="shared" si="4"/>
        <v>0.22974372249546984</v>
      </c>
      <c r="AQ21" s="42">
        <f t="shared" si="4"/>
        <v>0.22918520401677894</v>
      </c>
      <c r="AT21" s="20" t="s">
        <v>133</v>
      </c>
      <c r="AU21" s="21" t="s">
        <v>134</v>
      </c>
    </row>
    <row r="22" spans="1:47" ht="19" x14ac:dyDescent="0.25">
      <c r="A22" s="6" t="s">
        <v>16</v>
      </c>
      <c r="B22" s="10">
        <v>29000000</v>
      </c>
      <c r="C22" s="10">
        <v>34100000</v>
      </c>
      <c r="D22" s="10">
        <v>37600000</v>
      </c>
      <c r="E22" s="10">
        <v>42800000</v>
      </c>
      <c r="F22" s="10">
        <v>49000000</v>
      </c>
      <c r="G22" s="10">
        <v>51500000</v>
      </c>
      <c r="H22" s="10">
        <v>54500000</v>
      </c>
      <c r="I22" s="10">
        <v>59700000</v>
      </c>
      <c r="J22" s="10">
        <v>50782000</v>
      </c>
      <c r="K22" s="10">
        <v>62499000</v>
      </c>
      <c r="L22" s="10">
        <v>53994000</v>
      </c>
      <c r="M22" s="10">
        <v>53204000</v>
      </c>
      <c r="N22" s="10">
        <v>57064000</v>
      </c>
      <c r="O22" s="10">
        <v>58975000</v>
      </c>
      <c r="P22" s="10">
        <v>41235000</v>
      </c>
      <c r="Q22" s="10">
        <v>54637000</v>
      </c>
      <c r="R22" s="10">
        <v>54788000</v>
      </c>
      <c r="S22" s="10">
        <v>164529000</v>
      </c>
      <c r="T22" s="10">
        <v>178675000</v>
      </c>
      <c r="U22" s="10">
        <v>220769000</v>
      </c>
      <c r="V22" s="10">
        <v>228739000</v>
      </c>
      <c r="W22" s="10">
        <v>257060000</v>
      </c>
      <c r="X22" s="10">
        <v>284174000</v>
      </c>
      <c r="Y22" s="10">
        <v>451031000</v>
      </c>
      <c r="Z22" s="10">
        <v>789930000</v>
      </c>
      <c r="AA22" s="10">
        <v>784272000</v>
      </c>
      <c r="AB22" s="10">
        <v>778283000</v>
      </c>
      <c r="AC22" s="10">
        <v>910400000</v>
      </c>
      <c r="AD22" s="10">
        <v>919000000</v>
      </c>
      <c r="AE22" s="10">
        <v>772000000</v>
      </c>
      <c r="AF22" s="10">
        <v>1145300000</v>
      </c>
      <c r="AG22" s="10">
        <v>1031500000</v>
      </c>
      <c r="AH22" s="10">
        <v>1036100000</v>
      </c>
      <c r="AI22" s="10">
        <v>928600000</v>
      </c>
      <c r="AJ22" s="10">
        <v>1223100000</v>
      </c>
      <c r="AK22" s="10">
        <v>1386800000</v>
      </c>
      <c r="AL22" s="10">
        <v>1023800000</v>
      </c>
      <c r="AT22" s="43">
        <f>(-1*AL98)/AT101</f>
        <v>2.7721048268434117E-2</v>
      </c>
      <c r="AU22" s="44">
        <f>AL107/AT101</f>
        <v>4.7658190613131896E-2</v>
      </c>
    </row>
    <row r="23" spans="1:47" ht="19" x14ac:dyDescent="0.25">
      <c r="A23" s="5" t="s">
        <v>17</v>
      </c>
      <c r="B23" s="2">
        <v>0.1104</v>
      </c>
      <c r="C23" s="2">
        <v>0.1183</v>
      </c>
      <c r="D23" s="2">
        <v>0.1197</v>
      </c>
      <c r="E23" s="2">
        <v>0.1167</v>
      </c>
      <c r="F23" s="2">
        <v>0.11600000000000001</v>
      </c>
      <c r="G23" s="2">
        <v>0.1132</v>
      </c>
      <c r="H23" s="2">
        <v>0.11269999999999999</v>
      </c>
      <c r="I23" s="2">
        <v>0.1215</v>
      </c>
      <c r="J23" s="2">
        <v>9.9299999999999999E-2</v>
      </c>
      <c r="K23" s="2">
        <v>9.9500000000000005E-2</v>
      </c>
      <c r="L23" s="2">
        <v>0.1021</v>
      </c>
      <c r="M23" s="2">
        <v>9.8100000000000007E-2</v>
      </c>
      <c r="N23" s="2">
        <v>0.1009</v>
      </c>
      <c r="O23" s="2">
        <v>9.7900000000000001E-2</v>
      </c>
      <c r="P23" s="2">
        <v>6.5199999999999994E-2</v>
      </c>
      <c r="Q23" s="2">
        <v>8.3900000000000002E-2</v>
      </c>
      <c r="R23" s="2">
        <v>7.9699999999999993E-2</v>
      </c>
      <c r="S23" s="2">
        <v>0.12540000000000001</v>
      </c>
      <c r="T23" s="2">
        <v>0.12609999999999999</v>
      </c>
      <c r="U23" s="2">
        <v>0.108</v>
      </c>
      <c r="V23" s="2">
        <v>0.1062</v>
      </c>
      <c r="W23" s="2">
        <v>0.1197</v>
      </c>
      <c r="X23" s="2">
        <v>0.11260000000000001</v>
      </c>
      <c r="Y23" s="2">
        <v>0.12</v>
      </c>
      <c r="Z23" s="2">
        <v>0.17150000000000001</v>
      </c>
      <c r="AA23" s="2">
        <v>0.16250000000000001</v>
      </c>
      <c r="AB23" s="2">
        <v>0.14080000000000001</v>
      </c>
      <c r="AC23" s="2">
        <v>0.15440000000000001</v>
      </c>
      <c r="AD23" s="2">
        <v>0.1638</v>
      </c>
      <c r="AE23" s="2">
        <v>0.1356</v>
      </c>
      <c r="AF23" s="2">
        <v>0.14660000000000001</v>
      </c>
      <c r="AG23" s="2">
        <v>0.13950000000000001</v>
      </c>
      <c r="AH23" s="2">
        <v>0.14080000000000001</v>
      </c>
      <c r="AI23" s="2">
        <v>0.11849999999999999</v>
      </c>
      <c r="AJ23" s="2">
        <v>0.15679999999999999</v>
      </c>
      <c r="AK23" s="2">
        <v>0.17330000000000001</v>
      </c>
      <c r="AL23" s="2">
        <v>0.128</v>
      </c>
    </row>
    <row r="24" spans="1:47" ht="19" x14ac:dyDescent="0.25">
      <c r="A24" s="5" t="s">
        <v>18</v>
      </c>
      <c r="B24" s="1">
        <v>1100000</v>
      </c>
      <c r="C24" s="1">
        <v>700000</v>
      </c>
      <c r="D24" s="1">
        <v>1000000</v>
      </c>
      <c r="E24" s="1">
        <v>1800000</v>
      </c>
      <c r="F24" s="1">
        <v>1000000</v>
      </c>
      <c r="G24" s="1">
        <v>1000000</v>
      </c>
      <c r="H24" s="1">
        <v>1600000</v>
      </c>
      <c r="I24" s="1">
        <v>1800000</v>
      </c>
      <c r="J24" s="1">
        <v>1941000</v>
      </c>
      <c r="K24" s="1">
        <v>-1119000</v>
      </c>
      <c r="L24" s="1">
        <v>-9199000</v>
      </c>
      <c r="M24" s="1">
        <v>-38000</v>
      </c>
      <c r="N24" s="1">
        <v>3695000</v>
      </c>
      <c r="O24" s="1">
        <v>2656000</v>
      </c>
      <c r="P24" s="1">
        <v>296000</v>
      </c>
      <c r="Q24" s="1">
        <v>-4677000</v>
      </c>
      <c r="R24" s="1">
        <v>-4590000</v>
      </c>
      <c r="S24" s="1">
        <v>-9139000</v>
      </c>
      <c r="T24" s="1">
        <v>144000</v>
      </c>
      <c r="U24" s="1">
        <v>-16155000</v>
      </c>
      <c r="V24" s="1">
        <v>-13169000</v>
      </c>
      <c r="W24" s="1">
        <v>-16056000</v>
      </c>
      <c r="X24" s="1">
        <v>-29386000</v>
      </c>
      <c r="Y24" s="1">
        <v>-54966000</v>
      </c>
      <c r="Z24" s="1">
        <v>-59177000</v>
      </c>
      <c r="AA24" s="1">
        <v>-67108000</v>
      </c>
      <c r="AB24" s="1">
        <v>-77125000</v>
      </c>
      <c r="AC24" s="1">
        <v>-93100000</v>
      </c>
      <c r="AD24" s="1">
        <v>-69300000</v>
      </c>
      <c r="AE24" s="1">
        <v>-249000000</v>
      </c>
      <c r="AF24" s="1">
        <v>-167400000</v>
      </c>
      <c r="AG24" s="1">
        <v>-153100000</v>
      </c>
      <c r="AH24" s="1">
        <v>-175100000</v>
      </c>
      <c r="AI24" s="1">
        <v>-227000000</v>
      </c>
      <c r="AJ24" s="1">
        <v>-196400000</v>
      </c>
      <c r="AK24" s="1">
        <v>-214900000</v>
      </c>
      <c r="AL24" s="1">
        <v>-180000000</v>
      </c>
    </row>
    <row r="25" spans="1:47" ht="19" x14ac:dyDescent="0.25">
      <c r="A25" s="6" t="s">
        <v>19</v>
      </c>
      <c r="B25" s="10">
        <v>30100000</v>
      </c>
      <c r="C25" s="10">
        <v>34800000</v>
      </c>
      <c r="D25" s="10">
        <v>38600000</v>
      </c>
      <c r="E25" s="10">
        <v>44600000</v>
      </c>
      <c r="F25" s="10">
        <v>50000000</v>
      </c>
      <c r="G25" s="10">
        <v>52500000</v>
      </c>
      <c r="H25" s="10">
        <v>56100000</v>
      </c>
      <c r="I25" s="10">
        <v>61500000</v>
      </c>
      <c r="J25" s="10">
        <v>52723000</v>
      </c>
      <c r="K25" s="10">
        <v>61380000</v>
      </c>
      <c r="L25" s="10">
        <v>44795000</v>
      </c>
      <c r="M25" s="10">
        <v>53166000</v>
      </c>
      <c r="N25" s="10">
        <v>60759000</v>
      </c>
      <c r="O25" s="10">
        <v>61631000</v>
      </c>
      <c r="P25" s="10">
        <v>41531000</v>
      </c>
      <c r="Q25" s="10">
        <v>49960000</v>
      </c>
      <c r="R25" s="10">
        <v>50198000</v>
      </c>
      <c r="S25" s="10">
        <v>155390000</v>
      </c>
      <c r="T25" s="10">
        <v>178819000</v>
      </c>
      <c r="U25" s="10">
        <v>204614000</v>
      </c>
      <c r="V25" s="10">
        <v>215570000</v>
      </c>
      <c r="W25" s="10">
        <v>241004000</v>
      </c>
      <c r="X25" s="10">
        <v>254788000</v>
      </c>
      <c r="Y25" s="10">
        <v>396065000</v>
      </c>
      <c r="Z25" s="10">
        <v>730753000</v>
      </c>
      <c r="AA25" s="10">
        <v>717164000</v>
      </c>
      <c r="AB25" s="10">
        <v>701158000</v>
      </c>
      <c r="AC25" s="10">
        <v>817300000</v>
      </c>
      <c r="AD25" s="10">
        <v>849700000</v>
      </c>
      <c r="AE25" s="10">
        <v>523000000</v>
      </c>
      <c r="AF25" s="10">
        <v>977900000</v>
      </c>
      <c r="AG25" s="10">
        <v>878400000</v>
      </c>
      <c r="AH25" s="10">
        <v>861000000</v>
      </c>
      <c r="AI25" s="10">
        <v>701600000</v>
      </c>
      <c r="AJ25" s="10">
        <v>1026700000</v>
      </c>
      <c r="AK25" s="10">
        <v>1171900000</v>
      </c>
      <c r="AL25" s="10">
        <v>843800000</v>
      </c>
    </row>
    <row r="26" spans="1:47" ht="19" x14ac:dyDescent="0.25">
      <c r="A26" s="5" t="s">
        <v>20</v>
      </c>
      <c r="B26" s="2">
        <v>0.1145</v>
      </c>
      <c r="C26" s="2">
        <v>0.1207</v>
      </c>
      <c r="D26" s="2">
        <v>0.1229</v>
      </c>
      <c r="E26" s="2">
        <v>0.1216</v>
      </c>
      <c r="F26" s="2">
        <v>0.11840000000000001</v>
      </c>
      <c r="G26" s="2">
        <v>0.1154</v>
      </c>
      <c r="H26" s="2">
        <v>0.11600000000000001</v>
      </c>
      <c r="I26" s="2">
        <v>0.12520000000000001</v>
      </c>
      <c r="J26" s="2">
        <v>0.1031</v>
      </c>
      <c r="K26" s="2">
        <v>9.7699999999999995E-2</v>
      </c>
      <c r="L26" s="2">
        <v>8.4699999999999998E-2</v>
      </c>
      <c r="M26" s="2">
        <v>9.8000000000000004E-2</v>
      </c>
      <c r="N26" s="2">
        <v>0.1074</v>
      </c>
      <c r="O26" s="2">
        <v>0.1023</v>
      </c>
      <c r="P26" s="2">
        <v>6.5699999999999995E-2</v>
      </c>
      <c r="Q26" s="2">
        <v>7.6700000000000004E-2</v>
      </c>
      <c r="R26" s="2">
        <v>7.3099999999999998E-2</v>
      </c>
      <c r="S26" s="2">
        <v>0.11849999999999999</v>
      </c>
      <c r="T26" s="2">
        <v>0.12620000000000001</v>
      </c>
      <c r="U26" s="2">
        <v>0.10009999999999999</v>
      </c>
      <c r="V26" s="2">
        <v>0.1</v>
      </c>
      <c r="W26" s="2">
        <v>0.11219999999999999</v>
      </c>
      <c r="X26" s="2">
        <v>0.1009</v>
      </c>
      <c r="Y26" s="2">
        <v>0.10539999999999999</v>
      </c>
      <c r="Z26" s="2">
        <v>0.15870000000000001</v>
      </c>
      <c r="AA26" s="2">
        <v>0.14860000000000001</v>
      </c>
      <c r="AB26" s="2">
        <v>0.12690000000000001</v>
      </c>
      <c r="AC26" s="2">
        <v>0.1386</v>
      </c>
      <c r="AD26" s="2">
        <v>0.15140000000000001</v>
      </c>
      <c r="AE26" s="2">
        <v>9.1899999999999996E-2</v>
      </c>
      <c r="AF26" s="2">
        <v>0.12520000000000001</v>
      </c>
      <c r="AG26" s="2">
        <v>0.1188</v>
      </c>
      <c r="AH26" s="2">
        <v>0.11700000000000001</v>
      </c>
      <c r="AI26" s="2">
        <v>8.9499999999999996E-2</v>
      </c>
      <c r="AJ26" s="2">
        <v>0.13159999999999999</v>
      </c>
      <c r="AK26" s="2">
        <v>0.1464</v>
      </c>
      <c r="AL26" s="2">
        <v>0.1055</v>
      </c>
    </row>
    <row r="27" spans="1:47" ht="19" x14ac:dyDescent="0.25">
      <c r="A27" s="5" t="s">
        <v>21</v>
      </c>
      <c r="B27" s="1">
        <v>14200000</v>
      </c>
      <c r="C27" s="1">
        <v>17100000</v>
      </c>
      <c r="D27" s="1">
        <v>15700000</v>
      </c>
      <c r="E27" s="1">
        <v>17000000</v>
      </c>
      <c r="F27" s="1">
        <v>19800000</v>
      </c>
      <c r="G27" s="1">
        <v>20800000</v>
      </c>
      <c r="H27" s="1">
        <v>22000000</v>
      </c>
      <c r="I27" s="1">
        <v>24100000</v>
      </c>
      <c r="J27" s="1">
        <v>22225000</v>
      </c>
      <c r="K27" s="1">
        <v>25077000</v>
      </c>
      <c r="L27" s="1">
        <v>15342000</v>
      </c>
      <c r="M27" s="1">
        <v>22231000</v>
      </c>
      <c r="N27" s="1">
        <v>24411000</v>
      </c>
      <c r="O27" s="1">
        <v>23868000</v>
      </c>
      <c r="P27" s="1">
        <v>15174000</v>
      </c>
      <c r="Q27" s="1">
        <v>18301000</v>
      </c>
      <c r="R27" s="1">
        <v>19347000</v>
      </c>
      <c r="S27" s="1">
        <v>59048000</v>
      </c>
      <c r="T27" s="1">
        <v>67469000</v>
      </c>
      <c r="U27" s="1">
        <v>74154000</v>
      </c>
      <c r="V27" s="1">
        <v>72216000</v>
      </c>
      <c r="W27" s="1">
        <v>83785000</v>
      </c>
      <c r="X27" s="1">
        <v>84409000</v>
      </c>
      <c r="Y27" s="1">
        <v>130112000</v>
      </c>
      <c r="Z27" s="1">
        <v>236615000</v>
      </c>
      <c r="AA27" s="1">
        <v>237682000</v>
      </c>
      <c r="AB27" s="1">
        <v>241414000</v>
      </c>
      <c r="AC27" s="1">
        <v>273100000</v>
      </c>
      <c r="AD27" s="1">
        <v>284500000</v>
      </c>
      <c r="AE27" s="1">
        <v>178100000</v>
      </c>
      <c r="AF27" s="1">
        <v>289200000</v>
      </c>
      <c r="AG27" s="1">
        <v>286100000</v>
      </c>
      <c r="AH27" s="1">
        <v>-477600000</v>
      </c>
      <c r="AI27" s="1">
        <v>187200000</v>
      </c>
      <c r="AJ27" s="1">
        <v>247200000</v>
      </c>
      <c r="AK27" s="1">
        <v>295600000</v>
      </c>
      <c r="AL27" s="1">
        <v>212100000</v>
      </c>
    </row>
    <row r="28" spans="1:47" ht="20" thickBot="1" x14ac:dyDescent="0.3">
      <c r="A28" s="7" t="s">
        <v>22</v>
      </c>
      <c r="B28" s="11">
        <v>15900000</v>
      </c>
      <c r="C28" s="11">
        <v>17700000</v>
      </c>
      <c r="D28" s="11">
        <v>22900000</v>
      </c>
      <c r="E28" s="11">
        <v>27600000</v>
      </c>
      <c r="F28" s="11">
        <v>30200000</v>
      </c>
      <c r="G28" s="11">
        <v>31700000</v>
      </c>
      <c r="H28" s="11">
        <v>34100000</v>
      </c>
      <c r="I28" s="11">
        <v>32900000</v>
      </c>
      <c r="J28" s="11">
        <v>30498000</v>
      </c>
      <c r="K28" s="11">
        <v>36303000</v>
      </c>
      <c r="L28" s="11">
        <v>29313000</v>
      </c>
      <c r="M28" s="11">
        <v>30935000</v>
      </c>
      <c r="N28" s="11">
        <v>33390000</v>
      </c>
      <c r="O28" s="11">
        <v>37763000</v>
      </c>
      <c r="P28" s="11">
        <v>26357000</v>
      </c>
      <c r="Q28" s="11">
        <v>30667000</v>
      </c>
      <c r="R28" s="11">
        <v>30851000</v>
      </c>
      <c r="S28" s="11">
        <v>96342000</v>
      </c>
      <c r="T28" s="11">
        <v>111350000</v>
      </c>
      <c r="U28" s="11">
        <v>129073000</v>
      </c>
      <c r="V28" s="11">
        <v>143354000</v>
      </c>
      <c r="W28" s="11">
        <v>157219000</v>
      </c>
      <c r="X28" s="11">
        <v>170379000</v>
      </c>
      <c r="Y28" s="11">
        <v>265953000</v>
      </c>
      <c r="Z28" s="11">
        <v>494138000</v>
      </c>
      <c r="AA28" s="11">
        <v>479482000</v>
      </c>
      <c r="AB28" s="11">
        <v>459744000</v>
      </c>
      <c r="AC28" s="11">
        <v>544200000</v>
      </c>
      <c r="AD28" s="11">
        <v>565200000</v>
      </c>
      <c r="AE28" s="11">
        <v>344900000</v>
      </c>
      <c r="AF28" s="11">
        <v>688700000</v>
      </c>
      <c r="AG28" s="11">
        <v>592300000</v>
      </c>
      <c r="AH28" s="11">
        <v>1338600000</v>
      </c>
      <c r="AI28" s="11">
        <v>514400000</v>
      </c>
      <c r="AJ28" s="11">
        <v>779500000</v>
      </c>
      <c r="AK28" s="11">
        <v>876300000</v>
      </c>
      <c r="AL28" s="11">
        <v>631700000</v>
      </c>
      <c r="AM28" s="45">
        <v>968300000</v>
      </c>
      <c r="AN28" s="45">
        <v>1017000000</v>
      </c>
      <c r="AO28" s="45">
        <v>1039000000</v>
      </c>
      <c r="AP28" s="45">
        <v>1036000000</v>
      </c>
      <c r="AQ28" s="45">
        <v>1080000000</v>
      </c>
    </row>
    <row r="29" spans="1:47" ht="20" customHeight="1" thickTop="1" x14ac:dyDescent="0.25">
      <c r="A29" s="14" t="s">
        <v>101</v>
      </c>
      <c r="B29" s="1"/>
      <c r="C29" s="19">
        <f>(C28/B28)-1</f>
        <v>0.1132075471698113</v>
      </c>
      <c r="D29" s="19">
        <f>(D28/C28)-1</f>
        <v>0.29378531073446323</v>
      </c>
      <c r="E29" s="19">
        <f>(E28/D28)-1</f>
        <v>0.20524017467248901</v>
      </c>
      <c r="F29" s="19">
        <f t="shared" ref="F29:AQ29" si="5">(F28/E28)-1</f>
        <v>9.4202898550724612E-2</v>
      </c>
      <c r="G29" s="19">
        <f t="shared" si="5"/>
        <v>4.9668874172185351E-2</v>
      </c>
      <c r="H29" s="19">
        <f t="shared" si="5"/>
        <v>7.5709779179810699E-2</v>
      </c>
      <c r="I29" s="19">
        <f t="shared" si="5"/>
        <v>-3.5190615835777095E-2</v>
      </c>
      <c r="J29" s="19">
        <f t="shared" si="5"/>
        <v>-7.3009118541033424E-2</v>
      </c>
      <c r="K29" s="19">
        <f t="shared" si="5"/>
        <v>0.19034035018689743</v>
      </c>
      <c r="L29" s="19">
        <f t="shared" si="5"/>
        <v>-0.19254607057267992</v>
      </c>
      <c r="M29" s="19">
        <f t="shared" si="5"/>
        <v>5.5333810937126859E-2</v>
      </c>
      <c r="N29" s="19">
        <f t="shared" si="5"/>
        <v>7.9359948278648673E-2</v>
      </c>
      <c r="O29" s="19">
        <f t="shared" si="5"/>
        <v>0.13096735549565741</v>
      </c>
      <c r="P29" s="19">
        <f t="shared" si="5"/>
        <v>-0.30204168101051299</v>
      </c>
      <c r="Q29" s="19">
        <f t="shared" si="5"/>
        <v>0.16352392153887019</v>
      </c>
      <c r="R29" s="19">
        <f t="shared" si="5"/>
        <v>5.9999347833175065E-3</v>
      </c>
      <c r="S29" s="19">
        <f t="shared" si="5"/>
        <v>2.1228161161712746</v>
      </c>
      <c r="T29" s="19">
        <f t="shared" si="5"/>
        <v>0.15577837287994845</v>
      </c>
      <c r="U29" s="19">
        <f t="shared" si="5"/>
        <v>0.15916479568926811</v>
      </c>
      <c r="V29" s="19">
        <f t="shared" si="5"/>
        <v>0.11064281453131164</v>
      </c>
      <c r="W29" s="19">
        <f t="shared" si="5"/>
        <v>9.6718612665150694E-2</v>
      </c>
      <c r="X29" s="19">
        <f t="shared" si="5"/>
        <v>8.3704895718710759E-2</v>
      </c>
      <c r="Y29" s="19">
        <f t="shared" si="5"/>
        <v>0.56094941277974408</v>
      </c>
      <c r="Z29" s="19">
        <f t="shared" si="5"/>
        <v>0.85798994559189024</v>
      </c>
      <c r="AA29" s="19">
        <f t="shared" si="5"/>
        <v>-2.9659730682521923E-2</v>
      </c>
      <c r="AB29" s="19">
        <f t="shared" si="5"/>
        <v>-4.1165257507059683E-2</v>
      </c>
      <c r="AC29" s="19">
        <f t="shared" si="5"/>
        <v>0.18370223428690746</v>
      </c>
      <c r="AD29" s="19">
        <f t="shared" si="5"/>
        <v>3.8588754134509351E-2</v>
      </c>
      <c r="AE29" s="19">
        <f t="shared" si="5"/>
        <v>-0.38977353149327676</v>
      </c>
      <c r="AF29" s="19">
        <f t="shared" si="5"/>
        <v>0.99681066975935062</v>
      </c>
      <c r="AG29" s="19">
        <f t="shared" si="5"/>
        <v>-0.1399738638013649</v>
      </c>
      <c r="AH29" s="19">
        <f t="shared" si="5"/>
        <v>1.2600033766672296</v>
      </c>
      <c r="AI29" s="19">
        <f t="shared" si="5"/>
        <v>-0.61571791423875699</v>
      </c>
      <c r="AJ29" s="19">
        <f t="shared" si="5"/>
        <v>0.51535769828926914</v>
      </c>
      <c r="AK29" s="19">
        <f t="shared" si="5"/>
        <v>0.12418216805644633</v>
      </c>
      <c r="AL29" s="19">
        <f t="shared" si="5"/>
        <v>-0.27912815245920342</v>
      </c>
      <c r="AM29" s="17">
        <f t="shared" si="5"/>
        <v>0.5328478708247586</v>
      </c>
      <c r="AN29" s="17">
        <f t="shared" si="5"/>
        <v>5.0294330269544663E-2</v>
      </c>
      <c r="AO29" s="17">
        <f t="shared" si="5"/>
        <v>2.1632251720747231E-2</v>
      </c>
      <c r="AP29" s="17">
        <f t="shared" si="5"/>
        <v>-2.887391722810384E-3</v>
      </c>
      <c r="AQ29" s="17">
        <f t="shared" si="5"/>
        <v>4.2471042471042386E-2</v>
      </c>
    </row>
    <row r="30" spans="1:47" ht="19" x14ac:dyDescent="0.25">
      <c r="A30" s="5" t="s">
        <v>23</v>
      </c>
      <c r="B30" s="2">
        <v>6.0499999999999998E-2</v>
      </c>
      <c r="C30" s="2">
        <v>6.1400000000000003E-2</v>
      </c>
      <c r="D30" s="2">
        <v>7.2900000000000006E-2</v>
      </c>
      <c r="E30" s="2">
        <v>7.5200000000000003E-2</v>
      </c>
      <c r="F30" s="2">
        <v>7.1499999999999994E-2</v>
      </c>
      <c r="G30" s="2">
        <v>6.9699999999999998E-2</v>
      </c>
      <c r="H30" s="2">
        <v>7.0499999999999993E-2</v>
      </c>
      <c r="I30" s="2">
        <v>6.7000000000000004E-2</v>
      </c>
      <c r="J30" s="2">
        <v>5.96E-2</v>
      </c>
      <c r="K30" s="2">
        <v>5.7799999999999997E-2</v>
      </c>
      <c r="L30" s="2">
        <v>5.5500000000000001E-2</v>
      </c>
      <c r="M30" s="2">
        <v>5.7000000000000002E-2</v>
      </c>
      <c r="N30" s="2">
        <v>5.8999999999999997E-2</v>
      </c>
      <c r="O30" s="2">
        <v>6.2700000000000006E-2</v>
      </c>
      <c r="P30" s="2">
        <v>4.1700000000000001E-2</v>
      </c>
      <c r="Q30" s="2">
        <v>4.7100000000000003E-2</v>
      </c>
      <c r="R30" s="2">
        <v>4.4900000000000002E-2</v>
      </c>
      <c r="S30" s="2">
        <v>7.3400000000000007E-2</v>
      </c>
      <c r="T30" s="2">
        <v>7.8600000000000003E-2</v>
      </c>
      <c r="U30" s="2">
        <v>6.3200000000000006E-2</v>
      </c>
      <c r="V30" s="2">
        <v>6.6500000000000004E-2</v>
      </c>
      <c r="W30" s="2">
        <v>7.3200000000000001E-2</v>
      </c>
      <c r="X30" s="2">
        <v>6.7500000000000004E-2</v>
      </c>
      <c r="Y30" s="2">
        <v>7.0800000000000002E-2</v>
      </c>
      <c r="Z30" s="2">
        <v>0.10730000000000001</v>
      </c>
      <c r="AA30" s="2">
        <v>9.9400000000000002E-2</v>
      </c>
      <c r="AB30" s="2">
        <v>8.3199999999999996E-2</v>
      </c>
      <c r="AC30" s="2">
        <v>9.2299999999999993E-2</v>
      </c>
      <c r="AD30" s="2">
        <v>0.1007</v>
      </c>
      <c r="AE30" s="2">
        <v>6.0600000000000001E-2</v>
      </c>
      <c r="AF30" s="2">
        <v>8.8200000000000001E-2</v>
      </c>
      <c r="AG30" s="2">
        <v>8.0100000000000005E-2</v>
      </c>
      <c r="AH30" s="2">
        <v>0.18190000000000001</v>
      </c>
      <c r="AI30" s="2">
        <v>6.5600000000000006E-2</v>
      </c>
      <c r="AJ30" s="2">
        <v>9.9900000000000003E-2</v>
      </c>
      <c r="AK30" s="2">
        <v>0.1095</v>
      </c>
      <c r="AL30" s="2">
        <v>7.9000000000000001E-2</v>
      </c>
      <c r="AM30" s="46">
        <f>AM28/AM3</f>
        <v>0.12662482019092455</v>
      </c>
      <c r="AN30" s="46">
        <f t="shared" ref="AN30:AQ30" si="6">AN28/AN3</f>
        <v>0.13378058405682716</v>
      </c>
      <c r="AO30" s="46">
        <f t="shared" si="6"/>
        <v>0.13474257554143432</v>
      </c>
      <c r="AP30" s="46">
        <f t="shared" si="6"/>
        <v>0.13409267408749675</v>
      </c>
      <c r="AQ30" s="46">
        <f t="shared" si="6"/>
        <v>0.13728231854582432</v>
      </c>
    </row>
    <row r="31" spans="1:47" ht="19" x14ac:dyDescent="0.25">
      <c r="A31" s="5" t="s">
        <v>24</v>
      </c>
      <c r="B31" s="12">
        <v>0.57999999999999996</v>
      </c>
      <c r="C31" s="12">
        <v>0.64</v>
      </c>
      <c r="D31" s="12">
        <v>0.83</v>
      </c>
      <c r="E31" s="12">
        <v>1.01</v>
      </c>
      <c r="F31" s="12">
        <v>1.1000000000000001</v>
      </c>
      <c r="G31" s="12">
        <v>1.1499999999999999</v>
      </c>
      <c r="H31" s="12">
        <v>1.24</v>
      </c>
      <c r="I31" s="12">
        <v>1.2</v>
      </c>
      <c r="J31" s="12">
        <v>1.1100000000000001</v>
      </c>
      <c r="K31" s="12">
        <v>1.32</v>
      </c>
      <c r="L31" s="12">
        <v>1.07</v>
      </c>
      <c r="M31" s="12">
        <v>1.1200000000000001</v>
      </c>
      <c r="N31" s="12">
        <v>1.22</v>
      </c>
      <c r="O31" s="12">
        <v>1.38</v>
      </c>
      <c r="P31" s="12">
        <v>0.97</v>
      </c>
      <c r="Q31" s="12">
        <v>1.28</v>
      </c>
      <c r="R31" s="12">
        <v>1.26</v>
      </c>
      <c r="S31" s="12">
        <v>2.04</v>
      </c>
      <c r="T31" s="12">
        <v>2.2400000000000002</v>
      </c>
      <c r="U31" s="12">
        <v>2.2599999999999998</v>
      </c>
      <c r="V31" s="12">
        <v>2.48</v>
      </c>
      <c r="W31" s="12">
        <v>2.79</v>
      </c>
      <c r="X31" s="12">
        <v>3.03</v>
      </c>
      <c r="Y31" s="12">
        <v>3.14</v>
      </c>
      <c r="Z31" s="12">
        <v>4.1500000000000004</v>
      </c>
      <c r="AA31" s="12">
        <v>4.0599999999999996</v>
      </c>
      <c r="AB31" s="12">
        <v>4.0599999999999996</v>
      </c>
      <c r="AC31" s="12">
        <v>5</v>
      </c>
      <c r="AD31" s="12">
        <v>5.42</v>
      </c>
      <c r="AE31" s="12">
        <v>3.33</v>
      </c>
      <c r="AF31" s="12">
        <v>5.77</v>
      </c>
      <c r="AG31" s="12">
        <v>5.1100000000000003</v>
      </c>
      <c r="AH31" s="12">
        <v>11.79</v>
      </c>
      <c r="AI31" s="12">
        <v>4.5199999999999996</v>
      </c>
      <c r="AJ31" s="12">
        <v>6.84</v>
      </c>
      <c r="AK31" s="12">
        <v>7.79</v>
      </c>
      <c r="AL31" s="12">
        <v>5.62</v>
      </c>
      <c r="AM31" s="47">
        <v>9.49</v>
      </c>
      <c r="AN31" s="47">
        <v>9.9600000000000009</v>
      </c>
      <c r="AO31" s="47">
        <v>10.19</v>
      </c>
      <c r="AP31" s="47">
        <v>10.15</v>
      </c>
      <c r="AQ31" s="47">
        <v>10.58</v>
      </c>
    </row>
    <row r="32" spans="1:47" ht="19" x14ac:dyDescent="0.25">
      <c r="A32" s="5" t="s">
        <v>25</v>
      </c>
      <c r="B32" s="12">
        <v>0.57999999999999996</v>
      </c>
      <c r="C32" s="12">
        <v>0.64</v>
      </c>
      <c r="D32" s="12">
        <v>0.83</v>
      </c>
      <c r="E32" s="12">
        <v>1.01</v>
      </c>
      <c r="F32" s="12">
        <v>1.1000000000000001</v>
      </c>
      <c r="G32" s="12">
        <v>1.1499999999999999</v>
      </c>
      <c r="H32" s="12">
        <v>1.24</v>
      </c>
      <c r="I32" s="12">
        <v>1.2</v>
      </c>
      <c r="J32" s="12">
        <v>1.1100000000000001</v>
      </c>
      <c r="K32" s="12">
        <v>1.32</v>
      </c>
      <c r="L32" s="12">
        <v>1.07</v>
      </c>
      <c r="M32" s="12">
        <v>1.1200000000000001</v>
      </c>
      <c r="N32" s="12">
        <v>1.21</v>
      </c>
      <c r="O32" s="12">
        <v>1.37</v>
      </c>
      <c r="P32" s="12">
        <v>0.97</v>
      </c>
      <c r="Q32" s="12">
        <v>1.26</v>
      </c>
      <c r="R32" s="12">
        <v>1.24</v>
      </c>
      <c r="S32" s="12">
        <v>2.02</v>
      </c>
      <c r="T32" s="12">
        <v>2.21</v>
      </c>
      <c r="U32" s="12">
        <v>2.2400000000000002</v>
      </c>
      <c r="V32" s="12">
        <v>2.4500000000000002</v>
      </c>
      <c r="W32" s="12">
        <v>2.76</v>
      </c>
      <c r="X32" s="12">
        <v>3</v>
      </c>
      <c r="Y32" s="12">
        <v>3.12</v>
      </c>
      <c r="Z32" s="12">
        <v>4.1500000000000004</v>
      </c>
      <c r="AA32" s="12">
        <v>4.05</v>
      </c>
      <c r="AB32" s="12">
        <v>4.0599999999999996</v>
      </c>
      <c r="AC32" s="12">
        <v>5</v>
      </c>
      <c r="AD32" s="12">
        <v>5.42</v>
      </c>
      <c r="AE32" s="12">
        <v>3.33</v>
      </c>
      <c r="AF32" s="12">
        <v>5.76</v>
      </c>
      <c r="AG32" s="12">
        <v>5.0999999999999996</v>
      </c>
      <c r="AH32" s="12">
        <v>11.78</v>
      </c>
      <c r="AI32" s="12">
        <v>4.5199999999999996</v>
      </c>
      <c r="AJ32" s="12">
        <v>6.84</v>
      </c>
      <c r="AK32" s="12">
        <v>7.79</v>
      </c>
      <c r="AL32" s="12">
        <v>5.62</v>
      </c>
    </row>
    <row r="33" spans="1:38" ht="19" x14ac:dyDescent="0.25">
      <c r="A33" s="5" t="s">
        <v>26</v>
      </c>
      <c r="B33" s="1">
        <v>27448200</v>
      </c>
      <c r="C33" s="1">
        <v>27448200</v>
      </c>
      <c r="D33" s="1">
        <v>27448200</v>
      </c>
      <c r="E33" s="1">
        <v>27448200</v>
      </c>
      <c r="F33" s="1">
        <v>27448200</v>
      </c>
      <c r="G33" s="1">
        <v>27448200</v>
      </c>
      <c r="H33" s="1">
        <v>27448200</v>
      </c>
      <c r="I33" s="1">
        <v>27448200</v>
      </c>
      <c r="J33" s="1">
        <v>27448200</v>
      </c>
      <c r="K33" s="1">
        <v>13593672</v>
      </c>
      <c r="L33" s="1">
        <v>13584515</v>
      </c>
      <c r="M33" s="1">
        <v>13606551</v>
      </c>
      <c r="N33" s="1">
        <v>13601764</v>
      </c>
      <c r="O33" s="1">
        <v>13565678</v>
      </c>
      <c r="P33" s="1">
        <v>13473080</v>
      </c>
      <c r="Q33" s="1">
        <v>23950674</v>
      </c>
      <c r="R33" s="1">
        <v>24484921</v>
      </c>
      <c r="S33" s="1">
        <v>47226471</v>
      </c>
      <c r="T33" s="1">
        <v>49709821</v>
      </c>
      <c r="U33" s="1">
        <v>57111947</v>
      </c>
      <c r="V33" s="1">
        <v>57804032</v>
      </c>
      <c r="W33" s="1">
        <v>56350896</v>
      </c>
      <c r="X33" s="1">
        <v>56230693</v>
      </c>
      <c r="Y33" s="1">
        <v>84823849</v>
      </c>
      <c r="Z33" s="1">
        <v>118951434</v>
      </c>
      <c r="AA33" s="1">
        <v>117009362</v>
      </c>
      <c r="AB33" s="1">
        <v>113263951</v>
      </c>
      <c r="AC33" s="1">
        <v>108827897</v>
      </c>
      <c r="AD33" s="1">
        <v>104332241</v>
      </c>
      <c r="AE33" s="1">
        <v>103691978</v>
      </c>
      <c r="AF33" s="1">
        <v>119436199</v>
      </c>
      <c r="AG33" s="1">
        <v>116013751</v>
      </c>
      <c r="AH33" s="1">
        <v>113600000</v>
      </c>
      <c r="AI33" s="1">
        <v>113700000</v>
      </c>
      <c r="AJ33" s="1">
        <v>114000000</v>
      </c>
      <c r="AK33" s="1">
        <v>112400000</v>
      </c>
      <c r="AL33" s="1">
        <v>112400000</v>
      </c>
    </row>
    <row r="34" spans="1:38" ht="19" x14ac:dyDescent="0.25">
      <c r="A34" s="5" t="s">
        <v>27</v>
      </c>
      <c r="B34" s="1">
        <v>27448200</v>
      </c>
      <c r="C34" s="1">
        <v>27448200</v>
      </c>
      <c r="D34" s="1">
        <v>27448200</v>
      </c>
      <c r="E34" s="1">
        <v>27448200</v>
      </c>
      <c r="F34" s="1">
        <v>27448200</v>
      </c>
      <c r="G34" s="1">
        <v>27448200</v>
      </c>
      <c r="H34" s="1">
        <v>27448200</v>
      </c>
      <c r="I34" s="1">
        <v>27448200</v>
      </c>
      <c r="J34" s="1">
        <v>27448200</v>
      </c>
      <c r="K34" s="1">
        <v>13593672</v>
      </c>
      <c r="L34" s="1">
        <v>13584515</v>
      </c>
      <c r="M34" s="1">
        <v>13606551</v>
      </c>
      <c r="N34" s="1">
        <v>13601764</v>
      </c>
      <c r="O34" s="1">
        <v>13565678</v>
      </c>
      <c r="P34" s="1">
        <v>13473080</v>
      </c>
      <c r="Q34" s="1">
        <v>24353206</v>
      </c>
      <c r="R34" s="1">
        <v>24879839</v>
      </c>
      <c r="S34" s="1">
        <v>47694059</v>
      </c>
      <c r="T34" s="1">
        <v>50384615</v>
      </c>
      <c r="U34" s="1">
        <v>57621875</v>
      </c>
      <c r="V34" s="1">
        <v>58511837</v>
      </c>
      <c r="W34" s="1">
        <v>56963406</v>
      </c>
      <c r="X34" s="1">
        <v>56793000</v>
      </c>
      <c r="Y34" s="1">
        <v>85285211</v>
      </c>
      <c r="Z34" s="1">
        <v>119081445</v>
      </c>
      <c r="AA34" s="1">
        <v>117119697</v>
      </c>
      <c r="AB34" s="1">
        <v>113313567</v>
      </c>
      <c r="AC34" s="1">
        <v>108851153</v>
      </c>
      <c r="AD34" s="1">
        <v>104346587</v>
      </c>
      <c r="AE34" s="1">
        <v>103697261</v>
      </c>
      <c r="AF34" s="1">
        <v>119477312</v>
      </c>
      <c r="AG34" s="1">
        <v>116120780</v>
      </c>
      <c r="AH34" s="1">
        <v>113600000</v>
      </c>
      <c r="AI34" s="1">
        <v>113700000</v>
      </c>
      <c r="AJ34" s="1">
        <v>114000000</v>
      </c>
      <c r="AK34" s="1">
        <v>112400000</v>
      </c>
      <c r="AL34" s="1">
        <v>112400000</v>
      </c>
    </row>
    <row r="35" spans="1:38" ht="20" customHeight="1" x14ac:dyDescent="0.25">
      <c r="A35" s="14" t="s">
        <v>102</v>
      </c>
      <c r="B35" s="1"/>
      <c r="C35" s="24">
        <f>(C34-B34)/B34</f>
        <v>0</v>
      </c>
      <c r="D35" s="24">
        <f t="shared" ref="D35:AL35" si="7">(D34-C34)/C34</f>
        <v>0</v>
      </c>
      <c r="E35" s="24">
        <f t="shared" si="7"/>
        <v>0</v>
      </c>
      <c r="F35" s="24">
        <f t="shared" si="7"/>
        <v>0</v>
      </c>
      <c r="G35" s="24">
        <f t="shared" si="7"/>
        <v>0</v>
      </c>
      <c r="H35" s="24">
        <f t="shared" si="7"/>
        <v>0</v>
      </c>
      <c r="I35" s="24">
        <f t="shared" si="7"/>
        <v>0</v>
      </c>
      <c r="J35" s="24">
        <f t="shared" si="7"/>
        <v>0</v>
      </c>
      <c r="K35" s="24">
        <f t="shared" si="7"/>
        <v>-0.5047517870024264</v>
      </c>
      <c r="L35" s="24">
        <f t="shared" si="7"/>
        <v>-6.7362225600264597E-4</v>
      </c>
      <c r="M35" s="24">
        <f t="shared" si="7"/>
        <v>1.6221410922657158E-3</v>
      </c>
      <c r="N35" s="24">
        <f t="shared" si="7"/>
        <v>-3.5181582753777941E-4</v>
      </c>
      <c r="O35" s="24">
        <f t="shared" si="7"/>
        <v>-2.653038238275565E-3</v>
      </c>
      <c r="P35" s="24">
        <f t="shared" si="7"/>
        <v>-6.8259028409785342E-3</v>
      </c>
      <c r="Q35" s="24">
        <f t="shared" si="7"/>
        <v>0.80754556493392748</v>
      </c>
      <c r="R35" s="24">
        <f t="shared" si="7"/>
        <v>2.1624791413500138E-2</v>
      </c>
      <c r="S35" s="24">
        <f t="shared" si="7"/>
        <v>0.91697619104368</v>
      </c>
      <c r="T35" s="24">
        <f t="shared" si="7"/>
        <v>5.6412812337905648E-2</v>
      </c>
      <c r="U35" s="24">
        <f t="shared" si="7"/>
        <v>0.14364027590565095</v>
      </c>
      <c r="V35" s="24">
        <f t="shared" si="7"/>
        <v>1.5444863604316936E-2</v>
      </c>
      <c r="W35" s="24">
        <f t="shared" si="7"/>
        <v>-2.6463551298175784E-2</v>
      </c>
      <c r="X35" s="24">
        <f t="shared" si="7"/>
        <v>-2.9914994900410272E-3</v>
      </c>
      <c r="Y35" s="24">
        <f t="shared" si="7"/>
        <v>0.50168526050745688</v>
      </c>
      <c r="Z35" s="24">
        <f t="shared" si="7"/>
        <v>0.39627308889462676</v>
      </c>
      <c r="AA35" s="24">
        <f t="shared" si="7"/>
        <v>-1.6474002309931662E-2</v>
      </c>
      <c r="AB35" s="24">
        <f t="shared" si="7"/>
        <v>-3.2497778746814893E-2</v>
      </c>
      <c r="AC35" s="24">
        <f t="shared" si="7"/>
        <v>-3.9381109589463371E-2</v>
      </c>
      <c r="AD35" s="24">
        <f t="shared" si="7"/>
        <v>-4.1382804645165312E-2</v>
      </c>
      <c r="AE35" s="24">
        <f t="shared" si="7"/>
        <v>-6.2227813929362158E-3</v>
      </c>
      <c r="AF35" s="24">
        <f t="shared" si="7"/>
        <v>0.15217423148717496</v>
      </c>
      <c r="AG35" s="24">
        <f t="shared" si="7"/>
        <v>-2.8093467653507304E-2</v>
      </c>
      <c r="AH35" s="24">
        <f t="shared" si="7"/>
        <v>-2.1708259279691371E-2</v>
      </c>
      <c r="AI35" s="24">
        <f t="shared" si="7"/>
        <v>8.8028169014084509E-4</v>
      </c>
      <c r="AJ35" s="24">
        <f t="shared" si="7"/>
        <v>2.6385224274406332E-3</v>
      </c>
      <c r="AK35" s="24">
        <f t="shared" si="7"/>
        <v>-1.4035087719298246E-2</v>
      </c>
      <c r="AL35" s="24">
        <f t="shared" si="7"/>
        <v>0</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t="s">
        <v>91</v>
      </c>
      <c r="C38" s="1" t="s">
        <v>91</v>
      </c>
      <c r="D38" s="1" t="s">
        <v>91</v>
      </c>
      <c r="E38" s="1" t="s">
        <v>91</v>
      </c>
      <c r="F38" s="1" t="s">
        <v>91</v>
      </c>
      <c r="G38" s="1" t="s">
        <v>91</v>
      </c>
      <c r="H38" s="1" t="s">
        <v>91</v>
      </c>
      <c r="I38" s="1" t="s">
        <v>91</v>
      </c>
      <c r="J38" s="1">
        <v>14059000</v>
      </c>
      <c r="K38" s="1">
        <v>11244000</v>
      </c>
      <c r="L38" s="1">
        <v>17647000</v>
      </c>
      <c r="M38" s="1">
        <v>24091000</v>
      </c>
      <c r="N38" s="1">
        <v>36484000</v>
      </c>
      <c r="O38" s="1">
        <v>8683000</v>
      </c>
      <c r="P38" s="1">
        <v>33103000</v>
      </c>
      <c r="Q38" s="1">
        <v>51125000</v>
      </c>
      <c r="R38" s="1">
        <v>91914000</v>
      </c>
      <c r="S38" s="1">
        <v>181225000</v>
      </c>
      <c r="T38" s="1">
        <v>106602000</v>
      </c>
      <c r="U38" s="1">
        <v>58085000</v>
      </c>
      <c r="V38" s="1">
        <v>71956000</v>
      </c>
      <c r="W38" s="1">
        <v>200119000</v>
      </c>
      <c r="X38" s="1">
        <v>184175000</v>
      </c>
      <c r="Y38" s="1">
        <v>456693000</v>
      </c>
      <c r="Z38" s="1">
        <v>283570000</v>
      </c>
      <c r="AA38" s="1">
        <v>319845000</v>
      </c>
      <c r="AB38" s="1">
        <v>229708000</v>
      </c>
      <c r="AC38" s="1">
        <v>256400000</v>
      </c>
      <c r="AD38" s="1">
        <v>153500000</v>
      </c>
      <c r="AE38" s="1">
        <v>125600000</v>
      </c>
      <c r="AF38" s="1">
        <v>109800000</v>
      </c>
      <c r="AG38" s="1">
        <v>166800000</v>
      </c>
      <c r="AH38" s="1">
        <v>192600000</v>
      </c>
      <c r="AI38" s="1">
        <v>101300000</v>
      </c>
      <c r="AJ38" s="1">
        <v>391100000</v>
      </c>
      <c r="AK38" s="1">
        <v>334300000</v>
      </c>
      <c r="AL38" s="1">
        <v>169900000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v>15074000</v>
      </c>
      <c r="U39" s="1">
        <v>17739000</v>
      </c>
      <c r="V39" s="1">
        <v>14882000</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row>
    <row r="40" spans="1:38" ht="19" x14ac:dyDescent="0.25">
      <c r="A40" s="5" t="s">
        <v>32</v>
      </c>
      <c r="B40" s="1" t="s">
        <v>91</v>
      </c>
      <c r="C40" s="1" t="s">
        <v>91</v>
      </c>
      <c r="D40" s="1" t="s">
        <v>91</v>
      </c>
      <c r="E40" s="1" t="s">
        <v>91</v>
      </c>
      <c r="F40" s="1" t="s">
        <v>91</v>
      </c>
      <c r="G40" s="1" t="s">
        <v>91</v>
      </c>
      <c r="H40" s="1" t="s">
        <v>91</v>
      </c>
      <c r="I40" s="1" t="s">
        <v>91</v>
      </c>
      <c r="J40" s="1">
        <v>14059000</v>
      </c>
      <c r="K40" s="1">
        <v>11244000</v>
      </c>
      <c r="L40" s="1">
        <v>17647000</v>
      </c>
      <c r="M40" s="1">
        <v>24091000</v>
      </c>
      <c r="N40" s="1">
        <v>36484000</v>
      </c>
      <c r="O40" s="1">
        <v>8683000</v>
      </c>
      <c r="P40" s="1">
        <v>33103000</v>
      </c>
      <c r="Q40" s="1">
        <v>51125000</v>
      </c>
      <c r="R40" s="1">
        <v>91914000</v>
      </c>
      <c r="S40" s="1">
        <v>181225000</v>
      </c>
      <c r="T40" s="1">
        <v>121676000</v>
      </c>
      <c r="U40" s="1">
        <v>75824000</v>
      </c>
      <c r="V40" s="1">
        <v>86838000</v>
      </c>
      <c r="W40" s="1">
        <v>200119000</v>
      </c>
      <c r="X40" s="1">
        <v>184175000</v>
      </c>
      <c r="Y40" s="1">
        <v>456693000</v>
      </c>
      <c r="Z40" s="1">
        <v>283570000</v>
      </c>
      <c r="AA40" s="1">
        <v>319845000</v>
      </c>
      <c r="AB40" s="1">
        <v>229708000</v>
      </c>
      <c r="AC40" s="1">
        <v>256400000</v>
      </c>
      <c r="AD40" s="1">
        <v>153500000</v>
      </c>
      <c r="AE40" s="1">
        <v>125600000</v>
      </c>
      <c r="AF40" s="1">
        <v>109800000</v>
      </c>
      <c r="AG40" s="1">
        <v>166800000</v>
      </c>
      <c r="AH40" s="1">
        <v>192600000</v>
      </c>
      <c r="AI40" s="1">
        <v>101300000</v>
      </c>
      <c r="AJ40" s="1">
        <v>391100000</v>
      </c>
      <c r="AK40" s="1">
        <v>334300000</v>
      </c>
      <c r="AL40" s="1">
        <v>169900000</v>
      </c>
    </row>
    <row r="41" spans="1:38" ht="19" x14ac:dyDescent="0.25">
      <c r="A41" s="5" t="s">
        <v>33</v>
      </c>
      <c r="B41" s="1" t="s">
        <v>91</v>
      </c>
      <c r="C41" s="1" t="s">
        <v>91</v>
      </c>
      <c r="D41" s="1" t="s">
        <v>91</v>
      </c>
      <c r="E41" s="1" t="s">
        <v>91</v>
      </c>
      <c r="F41" s="1" t="s">
        <v>91</v>
      </c>
      <c r="G41" s="1" t="s">
        <v>91</v>
      </c>
      <c r="H41" s="1" t="s">
        <v>91</v>
      </c>
      <c r="I41" s="1" t="s">
        <v>91</v>
      </c>
      <c r="J41" s="1">
        <v>47828000</v>
      </c>
      <c r="K41" s="1">
        <v>53600000</v>
      </c>
      <c r="L41" s="1">
        <v>43239000</v>
      </c>
      <c r="M41" s="1">
        <v>48140000</v>
      </c>
      <c r="N41" s="1">
        <v>48732000</v>
      </c>
      <c r="O41" s="1">
        <v>51858000</v>
      </c>
      <c r="P41" s="1">
        <v>62518000</v>
      </c>
      <c r="Q41" s="1">
        <v>55986000</v>
      </c>
      <c r="R41" s="1">
        <v>57371000</v>
      </c>
      <c r="S41" s="1">
        <v>101364000</v>
      </c>
      <c r="T41" s="1">
        <v>102707000</v>
      </c>
      <c r="U41" s="1">
        <v>145734000</v>
      </c>
      <c r="V41" s="1">
        <v>148014000</v>
      </c>
      <c r="W41" s="1">
        <v>124048000</v>
      </c>
      <c r="X41" s="1">
        <v>162426000</v>
      </c>
      <c r="Y41" s="1">
        <v>266037000</v>
      </c>
      <c r="Z41" s="1">
        <v>238867000</v>
      </c>
      <c r="AA41" s="1">
        <v>344410000</v>
      </c>
      <c r="AB41" s="1">
        <v>347518000</v>
      </c>
      <c r="AC41" s="1">
        <v>313700000</v>
      </c>
      <c r="AD41" s="1">
        <v>309400000</v>
      </c>
      <c r="AE41" s="1">
        <v>430100000</v>
      </c>
      <c r="AF41" s="1">
        <v>450100000</v>
      </c>
      <c r="AG41" s="1">
        <v>438700000</v>
      </c>
      <c r="AH41" s="1">
        <v>385600000</v>
      </c>
      <c r="AI41" s="1">
        <v>503800000</v>
      </c>
      <c r="AJ41" s="1">
        <v>551400000</v>
      </c>
      <c r="AK41" s="1">
        <v>533700000</v>
      </c>
      <c r="AL41" s="1">
        <v>524700000</v>
      </c>
    </row>
    <row r="42" spans="1:38" ht="19" x14ac:dyDescent="0.25">
      <c r="A42" s="5" t="s">
        <v>34</v>
      </c>
      <c r="B42" s="1" t="s">
        <v>91</v>
      </c>
      <c r="C42" s="1" t="s">
        <v>91</v>
      </c>
      <c r="D42" s="1" t="s">
        <v>91</v>
      </c>
      <c r="E42" s="1" t="s">
        <v>91</v>
      </c>
      <c r="F42" s="1" t="s">
        <v>91</v>
      </c>
      <c r="G42" s="1" t="s">
        <v>91</v>
      </c>
      <c r="H42" s="1" t="s">
        <v>91</v>
      </c>
      <c r="I42" s="1" t="s">
        <v>91</v>
      </c>
      <c r="J42" s="1">
        <v>103236000</v>
      </c>
      <c r="K42" s="1">
        <v>110674000</v>
      </c>
      <c r="L42" s="1">
        <v>95495000</v>
      </c>
      <c r="M42" s="1">
        <v>94106000</v>
      </c>
      <c r="N42" s="1">
        <v>103465000</v>
      </c>
      <c r="O42" s="1">
        <v>114200000</v>
      </c>
      <c r="P42" s="1">
        <v>121515000</v>
      </c>
      <c r="Q42" s="1">
        <v>107999000</v>
      </c>
      <c r="R42" s="1">
        <v>116539000</v>
      </c>
      <c r="S42" s="1">
        <v>169127000</v>
      </c>
      <c r="T42" s="1">
        <v>188980000</v>
      </c>
      <c r="U42" s="1">
        <v>284487000</v>
      </c>
      <c r="V42" s="1">
        <v>297621000</v>
      </c>
      <c r="W42" s="1">
        <v>286052000</v>
      </c>
      <c r="X42" s="1">
        <v>379608000</v>
      </c>
      <c r="Y42" s="1">
        <v>603926000</v>
      </c>
      <c r="Z42" s="1">
        <v>654939000</v>
      </c>
      <c r="AA42" s="1">
        <v>863579000</v>
      </c>
      <c r="AB42" s="1">
        <v>961576000</v>
      </c>
      <c r="AC42" s="1">
        <v>945500000</v>
      </c>
      <c r="AD42" s="1">
        <v>931000000</v>
      </c>
      <c r="AE42" s="1">
        <v>1163600000</v>
      </c>
      <c r="AF42" s="1">
        <v>899400000</v>
      </c>
      <c r="AG42" s="1">
        <v>905700000</v>
      </c>
      <c r="AH42" s="1">
        <v>854400000</v>
      </c>
      <c r="AI42" s="1">
        <v>910300000</v>
      </c>
      <c r="AJ42" s="1">
        <v>895300000</v>
      </c>
      <c r="AK42" s="1">
        <v>959900000</v>
      </c>
      <c r="AL42" s="1">
        <v>1089300000</v>
      </c>
    </row>
    <row r="43" spans="1:38" ht="19" x14ac:dyDescent="0.25">
      <c r="A43" s="5" t="s">
        <v>35</v>
      </c>
      <c r="B43" s="1" t="s">
        <v>91</v>
      </c>
      <c r="C43" s="1" t="s">
        <v>91</v>
      </c>
      <c r="D43" s="1" t="s">
        <v>91</v>
      </c>
      <c r="E43" s="1" t="s">
        <v>91</v>
      </c>
      <c r="F43" s="1" t="s">
        <v>91</v>
      </c>
      <c r="G43" s="1" t="s">
        <v>91</v>
      </c>
      <c r="H43" s="1" t="s">
        <v>91</v>
      </c>
      <c r="I43" s="1" t="s">
        <v>91</v>
      </c>
      <c r="J43" s="1">
        <v>6562000</v>
      </c>
      <c r="K43" s="1">
        <v>16318000</v>
      </c>
      <c r="L43" s="1">
        <v>58081000</v>
      </c>
      <c r="M43" s="1">
        <v>12135000</v>
      </c>
      <c r="N43" s="1">
        <v>12825000</v>
      </c>
      <c r="O43" s="1">
        <v>11401000</v>
      </c>
      <c r="P43" s="1">
        <v>11996000</v>
      </c>
      <c r="Q43" s="1">
        <v>13956000</v>
      </c>
      <c r="R43" s="1">
        <v>13989000</v>
      </c>
      <c r="S43" s="1">
        <v>14944000</v>
      </c>
      <c r="T43" s="1">
        <v>11895000</v>
      </c>
      <c r="U43" s="1">
        <v>49806000</v>
      </c>
      <c r="V43" s="1">
        <v>39022000</v>
      </c>
      <c r="W43" s="1">
        <v>29147000</v>
      </c>
      <c r="X43" s="1">
        <v>49998000</v>
      </c>
      <c r="Y43" s="1">
        <v>72235000</v>
      </c>
      <c r="Z43" s="1">
        <v>46254000</v>
      </c>
      <c r="AA43" s="1">
        <v>109165000</v>
      </c>
      <c r="AB43" s="1">
        <v>104663000</v>
      </c>
      <c r="AC43" s="1">
        <v>79600000</v>
      </c>
      <c r="AD43" s="1">
        <v>145200000</v>
      </c>
      <c r="AE43" s="1">
        <v>333000000</v>
      </c>
      <c r="AF43" s="1">
        <v>114100000</v>
      </c>
      <c r="AG43" s="1">
        <v>130600000</v>
      </c>
      <c r="AH43" s="1">
        <v>122400000</v>
      </c>
      <c r="AI43" s="1">
        <v>109800000</v>
      </c>
      <c r="AJ43" s="1">
        <v>134900000</v>
      </c>
      <c r="AK43" s="1">
        <v>113800000</v>
      </c>
      <c r="AL43" s="1">
        <v>226200000</v>
      </c>
    </row>
    <row r="44" spans="1:38" ht="19" x14ac:dyDescent="0.25">
      <c r="A44" s="6" t="s">
        <v>36</v>
      </c>
      <c r="B44" s="10" t="s">
        <v>91</v>
      </c>
      <c r="C44" s="10" t="s">
        <v>91</v>
      </c>
      <c r="D44" s="10" t="s">
        <v>91</v>
      </c>
      <c r="E44" s="10" t="s">
        <v>91</v>
      </c>
      <c r="F44" s="10" t="s">
        <v>91</v>
      </c>
      <c r="G44" s="10" t="s">
        <v>91</v>
      </c>
      <c r="H44" s="10" t="s">
        <v>91</v>
      </c>
      <c r="I44" s="10" t="s">
        <v>91</v>
      </c>
      <c r="J44" s="10">
        <v>171685000</v>
      </c>
      <c r="K44" s="10">
        <v>191836000</v>
      </c>
      <c r="L44" s="10">
        <v>214462000</v>
      </c>
      <c r="M44" s="10">
        <v>178472000</v>
      </c>
      <c r="N44" s="10">
        <v>201506000</v>
      </c>
      <c r="O44" s="10">
        <v>186142000</v>
      </c>
      <c r="P44" s="10">
        <v>229132000</v>
      </c>
      <c r="Q44" s="10">
        <v>229066000</v>
      </c>
      <c r="R44" s="10">
        <v>279813000</v>
      </c>
      <c r="S44" s="10">
        <v>466660000</v>
      </c>
      <c r="T44" s="10">
        <v>425258000</v>
      </c>
      <c r="U44" s="10">
        <v>555851000</v>
      </c>
      <c r="V44" s="10">
        <v>571495000</v>
      </c>
      <c r="W44" s="10">
        <v>639366000</v>
      </c>
      <c r="X44" s="10">
        <v>776207000</v>
      </c>
      <c r="Y44" s="10">
        <v>1398891000</v>
      </c>
      <c r="Z44" s="10">
        <v>1223630000</v>
      </c>
      <c r="AA44" s="10">
        <v>1636999000</v>
      </c>
      <c r="AB44" s="10">
        <v>1643465000</v>
      </c>
      <c r="AC44" s="10">
        <v>1595200000</v>
      </c>
      <c r="AD44" s="10">
        <v>1539100000</v>
      </c>
      <c r="AE44" s="10">
        <v>2052300000</v>
      </c>
      <c r="AF44" s="10">
        <v>1573400000</v>
      </c>
      <c r="AG44" s="10">
        <v>1641800000</v>
      </c>
      <c r="AH44" s="10">
        <v>1555000000</v>
      </c>
      <c r="AI44" s="10">
        <v>1625200000</v>
      </c>
      <c r="AJ44" s="10">
        <v>1972700000</v>
      </c>
      <c r="AK44" s="10">
        <v>1941700000</v>
      </c>
      <c r="AL44" s="10">
        <v>2010100000</v>
      </c>
    </row>
    <row r="45" spans="1:38" ht="19" x14ac:dyDescent="0.25">
      <c r="A45" s="5" t="s">
        <v>37</v>
      </c>
      <c r="B45" s="1" t="s">
        <v>91</v>
      </c>
      <c r="C45" s="1" t="s">
        <v>91</v>
      </c>
      <c r="D45" s="1" t="s">
        <v>91</v>
      </c>
      <c r="E45" s="1" t="s">
        <v>91</v>
      </c>
      <c r="F45" s="1" t="s">
        <v>91</v>
      </c>
      <c r="G45" s="1" t="s">
        <v>91</v>
      </c>
      <c r="H45" s="1" t="s">
        <v>91</v>
      </c>
      <c r="I45" s="1" t="s">
        <v>91</v>
      </c>
      <c r="J45" s="1">
        <v>137506000</v>
      </c>
      <c r="K45" s="1">
        <v>140125000</v>
      </c>
      <c r="L45" s="1">
        <v>143084000</v>
      </c>
      <c r="M45" s="1">
        <v>139635000</v>
      </c>
      <c r="N45" s="1">
        <v>143714000</v>
      </c>
      <c r="O45" s="1">
        <v>166543000</v>
      </c>
      <c r="P45" s="1">
        <v>174648000</v>
      </c>
      <c r="Q45" s="1">
        <v>171570000</v>
      </c>
      <c r="R45" s="1">
        <v>162789000</v>
      </c>
      <c r="S45" s="1">
        <v>274986000</v>
      </c>
      <c r="T45" s="1">
        <v>329708000</v>
      </c>
      <c r="U45" s="1">
        <v>521101000</v>
      </c>
      <c r="V45" s="1">
        <v>527735000</v>
      </c>
      <c r="W45" s="1">
        <v>454028000</v>
      </c>
      <c r="X45" s="1">
        <v>496296000</v>
      </c>
      <c r="Y45" s="1">
        <v>838433000</v>
      </c>
      <c r="Z45" s="1">
        <v>858313000</v>
      </c>
      <c r="AA45" s="1">
        <v>867882000</v>
      </c>
      <c r="AB45" s="1">
        <v>1096089000</v>
      </c>
      <c r="AC45" s="1">
        <v>1142500000</v>
      </c>
      <c r="AD45" s="1">
        <v>1265600000</v>
      </c>
      <c r="AE45" s="1">
        <v>1678300000</v>
      </c>
      <c r="AF45" s="1">
        <v>1627700000</v>
      </c>
      <c r="AG45" s="1">
        <v>1617500000</v>
      </c>
      <c r="AH45" s="1">
        <v>1729100000</v>
      </c>
      <c r="AI45" s="1">
        <v>1912400000</v>
      </c>
      <c r="AJ45" s="1">
        <v>2117800000</v>
      </c>
      <c r="AK45" s="1">
        <v>2143500000</v>
      </c>
      <c r="AL45" s="1">
        <v>2238200000</v>
      </c>
    </row>
    <row r="46" spans="1:38" ht="19" x14ac:dyDescent="0.25">
      <c r="A46" s="5" t="s">
        <v>38</v>
      </c>
      <c r="B46" s="1" t="s">
        <v>91</v>
      </c>
      <c r="C46" s="1" t="s">
        <v>91</v>
      </c>
      <c r="D46" s="1" t="s">
        <v>91</v>
      </c>
      <c r="E46" s="1" t="s">
        <v>91</v>
      </c>
      <c r="F46" s="1" t="s">
        <v>91</v>
      </c>
      <c r="G46" s="1" t="s">
        <v>91</v>
      </c>
      <c r="H46" s="1" t="s">
        <v>91</v>
      </c>
      <c r="I46" s="1" t="s">
        <v>91</v>
      </c>
      <c r="J46" s="1">
        <v>21833000</v>
      </c>
      <c r="K46" s="1">
        <v>40621000</v>
      </c>
      <c r="L46" s="1">
        <v>31336000</v>
      </c>
      <c r="M46" s="1">
        <v>34041000</v>
      </c>
      <c r="N46" s="1">
        <v>32722000</v>
      </c>
      <c r="O46" s="1">
        <v>45371000</v>
      </c>
      <c r="P46" s="1">
        <v>36795000</v>
      </c>
      <c r="Q46" s="1" t="s">
        <v>91</v>
      </c>
      <c r="R46" s="1">
        <v>33510000</v>
      </c>
      <c r="S46" s="1" t="s">
        <v>91</v>
      </c>
      <c r="T46" s="1" t="s">
        <v>91</v>
      </c>
      <c r="U46" s="1" t="s">
        <v>91</v>
      </c>
      <c r="V46" s="1">
        <v>940967000</v>
      </c>
      <c r="W46" s="1">
        <v>990771000</v>
      </c>
      <c r="X46" s="1">
        <v>1132476000</v>
      </c>
      <c r="Y46" s="1">
        <v>2791391000</v>
      </c>
      <c r="Z46" s="1">
        <v>2807730000</v>
      </c>
      <c r="AA46" s="1">
        <v>2812746000</v>
      </c>
      <c r="AB46" s="1">
        <v>3054618000</v>
      </c>
      <c r="AC46" s="1">
        <v>3052900000</v>
      </c>
      <c r="AD46" s="1">
        <v>3098200000</v>
      </c>
      <c r="AE46" s="1">
        <v>6009800000</v>
      </c>
      <c r="AF46" s="1">
        <v>6091100000</v>
      </c>
      <c r="AG46" s="1">
        <v>6077100000</v>
      </c>
      <c r="AH46" s="1">
        <v>5942200000</v>
      </c>
      <c r="AI46" s="1">
        <v>6310900000</v>
      </c>
      <c r="AJ46" s="1">
        <v>6304500000</v>
      </c>
      <c r="AK46" s="1">
        <v>6023600000</v>
      </c>
      <c r="AL46" s="1">
        <v>6015800000</v>
      </c>
    </row>
    <row r="47" spans="1:38" ht="19" x14ac:dyDescent="0.25">
      <c r="A47" s="5" t="s">
        <v>39</v>
      </c>
      <c r="B47" s="1" t="s">
        <v>91</v>
      </c>
      <c r="C47" s="1" t="s">
        <v>91</v>
      </c>
      <c r="D47" s="1" t="s">
        <v>91</v>
      </c>
      <c r="E47" s="1" t="s">
        <v>91</v>
      </c>
      <c r="F47" s="1" t="s">
        <v>91</v>
      </c>
      <c r="G47" s="1" t="s">
        <v>91</v>
      </c>
      <c r="H47" s="1" t="s">
        <v>91</v>
      </c>
      <c r="I47" s="1" t="s">
        <v>91</v>
      </c>
      <c r="J47" s="1">
        <v>38328000</v>
      </c>
      <c r="K47" s="1">
        <v>40019000</v>
      </c>
      <c r="L47" s="1">
        <v>12762000</v>
      </c>
      <c r="M47" s="1">
        <v>11352000</v>
      </c>
      <c r="N47" s="1">
        <v>9688000</v>
      </c>
      <c r="O47" s="1">
        <v>15256000</v>
      </c>
      <c r="P47" s="1">
        <v>13490000</v>
      </c>
      <c r="Q47" s="1">
        <v>45636000</v>
      </c>
      <c r="R47" s="1">
        <v>14825000</v>
      </c>
      <c r="S47" s="1">
        <v>846351000</v>
      </c>
      <c r="T47" s="1">
        <v>854258000</v>
      </c>
      <c r="U47" s="1">
        <v>1420966000</v>
      </c>
      <c r="V47" s="1">
        <v>472915000</v>
      </c>
      <c r="W47" s="1">
        <v>478194000</v>
      </c>
      <c r="X47" s="1">
        <v>614000000</v>
      </c>
      <c r="Y47" s="1">
        <v>3098976000</v>
      </c>
      <c r="Z47" s="1">
        <v>3026515000</v>
      </c>
      <c r="AA47" s="1">
        <v>2940010000</v>
      </c>
      <c r="AB47" s="1">
        <v>3187007000</v>
      </c>
      <c r="AC47" s="1">
        <v>3089400000</v>
      </c>
      <c r="AD47" s="1">
        <v>3024300000</v>
      </c>
      <c r="AE47" s="1">
        <v>6950300000</v>
      </c>
      <c r="AF47" s="1">
        <v>6494400000</v>
      </c>
      <c r="AG47" s="1">
        <v>6149900000</v>
      </c>
      <c r="AH47" s="1">
        <v>5916500000</v>
      </c>
      <c r="AI47" s="1">
        <v>6718800000</v>
      </c>
      <c r="AJ47" s="1">
        <v>6429000000</v>
      </c>
      <c r="AK47" s="1">
        <v>6041200000</v>
      </c>
      <c r="AL47" s="1">
        <v>5652200000</v>
      </c>
    </row>
    <row r="48" spans="1:38" ht="19" x14ac:dyDescent="0.25">
      <c r="A48" s="5" t="s">
        <v>40</v>
      </c>
      <c r="B48" s="1" t="s">
        <v>91</v>
      </c>
      <c r="C48" s="1" t="s">
        <v>91</v>
      </c>
      <c r="D48" s="1" t="s">
        <v>91</v>
      </c>
      <c r="E48" s="1" t="s">
        <v>91</v>
      </c>
      <c r="F48" s="1" t="s">
        <v>91</v>
      </c>
      <c r="G48" s="1" t="s">
        <v>91</v>
      </c>
      <c r="H48" s="1" t="s">
        <v>91</v>
      </c>
      <c r="I48" s="1" t="s">
        <v>91</v>
      </c>
      <c r="J48" s="1">
        <v>60161000</v>
      </c>
      <c r="K48" s="1">
        <v>80640000</v>
      </c>
      <c r="L48" s="1">
        <v>44098000</v>
      </c>
      <c r="M48" s="1">
        <v>45393000</v>
      </c>
      <c r="N48" s="1">
        <v>42410000</v>
      </c>
      <c r="O48" s="1">
        <v>60627000</v>
      </c>
      <c r="P48" s="1">
        <v>50285000</v>
      </c>
      <c r="Q48" s="1">
        <v>45636000</v>
      </c>
      <c r="R48" s="1">
        <v>48335000</v>
      </c>
      <c r="S48" s="1">
        <v>846351000</v>
      </c>
      <c r="T48" s="1">
        <v>854258000</v>
      </c>
      <c r="U48" s="1">
        <v>1420966000</v>
      </c>
      <c r="V48" s="1">
        <v>1413882000</v>
      </c>
      <c r="W48" s="1">
        <v>1468965000</v>
      </c>
      <c r="X48" s="1">
        <v>1746476000</v>
      </c>
      <c r="Y48" s="1">
        <v>5890367000</v>
      </c>
      <c r="Z48" s="1">
        <v>5834245000</v>
      </c>
      <c r="AA48" s="1">
        <v>5752756000</v>
      </c>
      <c r="AB48" s="1">
        <v>6241625000</v>
      </c>
      <c r="AC48" s="1">
        <v>6142300000</v>
      </c>
      <c r="AD48" s="1">
        <v>6122500000</v>
      </c>
      <c r="AE48" s="1">
        <v>12960100000</v>
      </c>
      <c r="AF48" s="1">
        <v>12585500000</v>
      </c>
      <c r="AG48" s="1">
        <v>12227000000</v>
      </c>
      <c r="AH48" s="1">
        <v>11858700000</v>
      </c>
      <c r="AI48" s="1">
        <v>13029700000</v>
      </c>
      <c r="AJ48" s="1">
        <v>12733500000</v>
      </c>
      <c r="AK48" s="1">
        <v>12064800000</v>
      </c>
      <c r="AL48" s="1">
        <v>11668000000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12813000</v>
      </c>
      <c r="Z49" s="1" t="s">
        <v>91</v>
      </c>
      <c r="AA49" s="1" t="s">
        <v>91</v>
      </c>
      <c r="AB49" s="1" t="s">
        <v>91</v>
      </c>
      <c r="AC49" s="1" t="s">
        <v>91</v>
      </c>
      <c r="AD49" s="1" t="s">
        <v>91</v>
      </c>
      <c r="AE49" s="1" t="s">
        <v>91</v>
      </c>
      <c r="AF49" s="1" t="s">
        <v>91</v>
      </c>
      <c r="AG49" s="1" t="s">
        <v>91</v>
      </c>
      <c r="AH49" s="1" t="s">
        <v>91</v>
      </c>
      <c r="AI49" s="1" t="s">
        <v>91</v>
      </c>
      <c r="AJ49" s="1">
        <v>38600000</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t="s">
        <v>91</v>
      </c>
      <c r="C51" s="1" t="s">
        <v>91</v>
      </c>
      <c r="D51" s="1" t="s">
        <v>91</v>
      </c>
      <c r="E51" s="1" t="s">
        <v>91</v>
      </c>
      <c r="F51" s="1" t="s">
        <v>91</v>
      </c>
      <c r="G51" s="1" t="s">
        <v>91</v>
      </c>
      <c r="H51" s="1" t="s">
        <v>91</v>
      </c>
      <c r="I51" s="1" t="s">
        <v>91</v>
      </c>
      <c r="J51" s="1">
        <v>9289000</v>
      </c>
      <c r="K51" s="1">
        <v>8416000</v>
      </c>
      <c r="L51" s="1">
        <v>23308000</v>
      </c>
      <c r="M51" s="1">
        <v>21273000</v>
      </c>
      <c r="N51" s="1">
        <v>20343000</v>
      </c>
      <c r="O51" s="1">
        <v>20571000</v>
      </c>
      <c r="P51" s="1">
        <v>21319000</v>
      </c>
      <c r="Q51" s="1">
        <v>24197000</v>
      </c>
      <c r="R51" s="1">
        <v>33955000</v>
      </c>
      <c r="S51" s="1">
        <v>27410000</v>
      </c>
      <c r="T51" s="1">
        <v>74901000</v>
      </c>
      <c r="U51" s="1">
        <v>137976000</v>
      </c>
      <c r="V51" s="1">
        <v>136632000</v>
      </c>
      <c r="W51" s="1">
        <v>131464000</v>
      </c>
      <c r="X51" s="1">
        <v>110902000</v>
      </c>
      <c r="Y51" s="1">
        <v>51657000</v>
      </c>
      <c r="Z51" s="1">
        <v>58665000</v>
      </c>
      <c r="AA51" s="1">
        <v>66948000</v>
      </c>
      <c r="AB51" s="1">
        <v>134047000</v>
      </c>
      <c r="AC51" s="1">
        <v>151800000</v>
      </c>
      <c r="AD51" s="1">
        <v>144900000</v>
      </c>
      <c r="AE51" s="1">
        <v>191900000</v>
      </c>
      <c r="AF51" s="1">
        <v>197500000</v>
      </c>
      <c r="AG51" s="1">
        <v>153400000</v>
      </c>
      <c r="AH51" s="1">
        <v>158400000</v>
      </c>
      <c r="AI51" s="1">
        <v>144000000</v>
      </c>
      <c r="AJ51" s="1">
        <v>107800000</v>
      </c>
      <c r="AK51" s="1">
        <v>134200000</v>
      </c>
      <c r="AL51" s="1">
        <v>138700000</v>
      </c>
    </row>
    <row r="52" spans="1:38" ht="19" x14ac:dyDescent="0.25">
      <c r="A52" s="5" t="s">
        <v>44</v>
      </c>
      <c r="B52" s="1" t="s">
        <v>91</v>
      </c>
      <c r="C52" s="1" t="s">
        <v>91</v>
      </c>
      <c r="D52" s="1" t="s">
        <v>91</v>
      </c>
      <c r="E52" s="1" t="s">
        <v>91</v>
      </c>
      <c r="F52" s="1" t="s">
        <v>91</v>
      </c>
      <c r="G52" s="1" t="s">
        <v>91</v>
      </c>
      <c r="H52" s="1" t="s">
        <v>91</v>
      </c>
      <c r="I52" s="1" t="s">
        <v>91</v>
      </c>
      <c r="J52" s="1">
        <v>206956000</v>
      </c>
      <c r="K52" s="1">
        <v>229181000</v>
      </c>
      <c r="L52" s="1">
        <v>210490000</v>
      </c>
      <c r="M52" s="1">
        <v>206301000</v>
      </c>
      <c r="N52" s="1">
        <v>206467000</v>
      </c>
      <c r="O52" s="1">
        <v>247741000</v>
      </c>
      <c r="P52" s="1">
        <v>246252000</v>
      </c>
      <c r="Q52" s="1">
        <v>241403000</v>
      </c>
      <c r="R52" s="1">
        <v>245079000</v>
      </c>
      <c r="S52" s="1">
        <v>1148747000</v>
      </c>
      <c r="T52" s="1">
        <v>1258867000</v>
      </c>
      <c r="U52" s="1">
        <v>2080043000</v>
      </c>
      <c r="V52" s="1">
        <v>2078249000</v>
      </c>
      <c r="W52" s="1">
        <v>2054457000</v>
      </c>
      <c r="X52" s="1">
        <v>2353674000</v>
      </c>
      <c r="Y52" s="1">
        <v>6793270000</v>
      </c>
      <c r="Z52" s="1">
        <v>6751223000</v>
      </c>
      <c r="AA52" s="1">
        <v>6687586000</v>
      </c>
      <c r="AB52" s="1">
        <v>7471761000</v>
      </c>
      <c r="AC52" s="1">
        <v>7436600000</v>
      </c>
      <c r="AD52" s="1">
        <v>7533000000</v>
      </c>
      <c r="AE52" s="1">
        <v>14830300000</v>
      </c>
      <c r="AF52" s="1">
        <v>14410700000</v>
      </c>
      <c r="AG52" s="1">
        <v>13997900000</v>
      </c>
      <c r="AH52" s="1">
        <v>13746200000</v>
      </c>
      <c r="AI52" s="1">
        <v>15086100000</v>
      </c>
      <c r="AJ52" s="1">
        <v>14997700000</v>
      </c>
      <c r="AK52" s="1">
        <v>14342500000</v>
      </c>
      <c r="AL52" s="1">
        <v>14044900000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t="s">
        <v>91</v>
      </c>
      <c r="C54" s="11" t="s">
        <v>91</v>
      </c>
      <c r="D54" s="11" t="s">
        <v>91</v>
      </c>
      <c r="E54" s="11" t="s">
        <v>91</v>
      </c>
      <c r="F54" s="11" t="s">
        <v>91</v>
      </c>
      <c r="G54" s="11" t="s">
        <v>91</v>
      </c>
      <c r="H54" s="11" t="s">
        <v>91</v>
      </c>
      <c r="I54" s="11" t="s">
        <v>91</v>
      </c>
      <c r="J54" s="11">
        <v>378641000</v>
      </c>
      <c r="K54" s="11">
        <v>421017000</v>
      </c>
      <c r="L54" s="11">
        <v>424952000</v>
      </c>
      <c r="M54" s="11">
        <v>384773000</v>
      </c>
      <c r="N54" s="11">
        <v>407973000</v>
      </c>
      <c r="O54" s="11">
        <v>433883000</v>
      </c>
      <c r="P54" s="11">
        <v>475384000</v>
      </c>
      <c r="Q54" s="11">
        <v>470469000</v>
      </c>
      <c r="R54" s="11">
        <v>524892000</v>
      </c>
      <c r="S54" s="11">
        <v>1615407000</v>
      </c>
      <c r="T54" s="11">
        <v>1684125000</v>
      </c>
      <c r="U54" s="11">
        <v>2635894000</v>
      </c>
      <c r="V54" s="11">
        <v>2649744000</v>
      </c>
      <c r="W54" s="11">
        <v>2693823000</v>
      </c>
      <c r="X54" s="11">
        <v>3129881000</v>
      </c>
      <c r="Y54" s="11">
        <v>8192161000</v>
      </c>
      <c r="Z54" s="11">
        <v>7974853000</v>
      </c>
      <c r="AA54" s="11">
        <v>8324585000</v>
      </c>
      <c r="AB54" s="11">
        <v>9115226000</v>
      </c>
      <c r="AC54" s="11">
        <v>9031800000</v>
      </c>
      <c r="AD54" s="11">
        <v>9072100000</v>
      </c>
      <c r="AE54" s="11">
        <v>16882600000</v>
      </c>
      <c r="AF54" s="11">
        <v>15984100000</v>
      </c>
      <c r="AG54" s="11">
        <v>15639700000</v>
      </c>
      <c r="AH54" s="11">
        <v>15301200000</v>
      </c>
      <c r="AI54" s="11">
        <v>16711300000</v>
      </c>
      <c r="AJ54" s="11">
        <v>16970400000</v>
      </c>
      <c r="AK54" s="11">
        <v>16284200000</v>
      </c>
      <c r="AL54" s="11">
        <v>16055000000</v>
      </c>
    </row>
    <row r="55" spans="1:38" ht="20" thickTop="1" x14ac:dyDescent="0.25">
      <c r="A55" s="5" t="s">
        <v>47</v>
      </c>
      <c r="B55" s="1" t="s">
        <v>91</v>
      </c>
      <c r="C55" s="1" t="s">
        <v>91</v>
      </c>
      <c r="D55" s="1" t="s">
        <v>91</v>
      </c>
      <c r="E55" s="1" t="s">
        <v>91</v>
      </c>
      <c r="F55" s="1" t="s">
        <v>91</v>
      </c>
      <c r="G55" s="1" t="s">
        <v>91</v>
      </c>
      <c r="H55" s="1" t="s">
        <v>91</v>
      </c>
      <c r="I55" s="1" t="s">
        <v>91</v>
      </c>
      <c r="J55" s="1">
        <v>37322000</v>
      </c>
      <c r="K55" s="1">
        <v>40527000</v>
      </c>
      <c r="L55" s="1">
        <v>37211000</v>
      </c>
      <c r="M55" s="1">
        <v>36582000</v>
      </c>
      <c r="N55" s="1">
        <v>41410000</v>
      </c>
      <c r="O55" s="1">
        <v>40262000</v>
      </c>
      <c r="P55" s="1">
        <v>32520000</v>
      </c>
      <c r="Q55" s="1">
        <v>29967000</v>
      </c>
      <c r="R55" s="1">
        <v>32390000</v>
      </c>
      <c r="S55" s="1">
        <v>68704000</v>
      </c>
      <c r="T55" s="1">
        <v>66300000</v>
      </c>
      <c r="U55" s="1">
        <v>105290000</v>
      </c>
      <c r="V55" s="1">
        <v>88963000</v>
      </c>
      <c r="W55" s="1">
        <v>93500000</v>
      </c>
      <c r="X55" s="1">
        <v>119844000</v>
      </c>
      <c r="Y55" s="1">
        <v>198954000</v>
      </c>
      <c r="Z55" s="1">
        <v>179509000</v>
      </c>
      <c r="AA55" s="1">
        <v>234916000</v>
      </c>
      <c r="AB55" s="1">
        <v>274725000</v>
      </c>
      <c r="AC55" s="1">
        <v>285800000</v>
      </c>
      <c r="AD55" s="1">
        <v>289200000</v>
      </c>
      <c r="AE55" s="1">
        <v>402800000</v>
      </c>
      <c r="AF55" s="1">
        <v>459400000</v>
      </c>
      <c r="AG55" s="1">
        <v>477200000</v>
      </c>
      <c r="AH55" s="1">
        <v>512100000</v>
      </c>
      <c r="AI55" s="1">
        <v>591000000</v>
      </c>
      <c r="AJ55" s="1">
        <v>782000000</v>
      </c>
      <c r="AK55" s="1">
        <v>1034100000</v>
      </c>
      <c r="AL55" s="1">
        <v>1193300000</v>
      </c>
    </row>
    <row r="56" spans="1:38" ht="19" x14ac:dyDescent="0.25">
      <c r="A56" s="5" t="s">
        <v>48</v>
      </c>
      <c r="B56" s="1" t="s">
        <v>91</v>
      </c>
      <c r="C56" s="1" t="s">
        <v>91</v>
      </c>
      <c r="D56" s="1" t="s">
        <v>91</v>
      </c>
      <c r="E56" s="1" t="s">
        <v>91</v>
      </c>
      <c r="F56" s="1" t="s">
        <v>91</v>
      </c>
      <c r="G56" s="1" t="s">
        <v>91</v>
      </c>
      <c r="H56" s="1" t="s">
        <v>91</v>
      </c>
      <c r="I56" s="1" t="s">
        <v>91</v>
      </c>
      <c r="J56" s="1">
        <v>4327000</v>
      </c>
      <c r="K56" s="1" t="s">
        <v>91</v>
      </c>
      <c r="L56" s="1" t="s">
        <v>91</v>
      </c>
      <c r="M56" s="1" t="s">
        <v>91</v>
      </c>
      <c r="N56" s="1" t="s">
        <v>91</v>
      </c>
      <c r="O56" s="1">
        <v>8966000</v>
      </c>
      <c r="P56" s="1" t="s">
        <v>91</v>
      </c>
      <c r="Q56" s="1" t="s">
        <v>91</v>
      </c>
      <c r="R56" s="1" t="s">
        <v>91</v>
      </c>
      <c r="S56" s="1" t="s">
        <v>91</v>
      </c>
      <c r="T56" s="1" t="s">
        <v>91</v>
      </c>
      <c r="U56" s="1">
        <v>50378000</v>
      </c>
      <c r="V56" s="1">
        <v>28620000</v>
      </c>
      <c r="W56" s="1">
        <v>33000000</v>
      </c>
      <c r="X56" s="1" t="s">
        <v>91</v>
      </c>
      <c r="Y56" s="1">
        <v>626726000</v>
      </c>
      <c r="Z56" s="1">
        <v>10000000</v>
      </c>
      <c r="AA56" s="1" t="s">
        <v>91</v>
      </c>
      <c r="AB56" s="1">
        <v>50000000</v>
      </c>
      <c r="AC56" s="1">
        <v>50000000</v>
      </c>
      <c r="AD56" s="1">
        <v>348400000</v>
      </c>
      <c r="AE56" s="1">
        <v>226000000</v>
      </c>
      <c r="AF56" s="1">
        <v>284000000</v>
      </c>
      <c r="AG56" s="1">
        <v>953000000</v>
      </c>
      <c r="AH56" s="1">
        <v>144000000</v>
      </c>
      <c r="AI56" s="1">
        <v>1224500000</v>
      </c>
      <c r="AJ56" s="1">
        <v>248000000</v>
      </c>
      <c r="AK56" s="1">
        <v>1276000000</v>
      </c>
      <c r="AL56" s="1">
        <v>220100000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row>
    <row r="59" spans="1:38" ht="19" x14ac:dyDescent="0.25">
      <c r="A59" s="5" t="s">
        <v>51</v>
      </c>
      <c r="B59" s="1" t="s">
        <v>91</v>
      </c>
      <c r="C59" s="1" t="s">
        <v>91</v>
      </c>
      <c r="D59" s="1" t="s">
        <v>91</v>
      </c>
      <c r="E59" s="1" t="s">
        <v>91</v>
      </c>
      <c r="F59" s="1" t="s">
        <v>91</v>
      </c>
      <c r="G59" s="1" t="s">
        <v>91</v>
      </c>
      <c r="H59" s="1" t="s">
        <v>91</v>
      </c>
      <c r="I59" s="1" t="s">
        <v>91</v>
      </c>
      <c r="J59" s="1">
        <v>41546000</v>
      </c>
      <c r="K59" s="1">
        <v>39316000</v>
      </c>
      <c r="L59" s="1">
        <v>30299000</v>
      </c>
      <c r="M59" s="1">
        <v>35434000</v>
      </c>
      <c r="N59" s="1">
        <v>43490000</v>
      </c>
      <c r="O59" s="1">
        <v>38403000</v>
      </c>
      <c r="P59" s="1">
        <v>35669000</v>
      </c>
      <c r="Q59" s="1">
        <v>37136000</v>
      </c>
      <c r="R59" s="1">
        <v>48041000</v>
      </c>
      <c r="S59" s="1">
        <v>98570000</v>
      </c>
      <c r="T59" s="1">
        <v>108583000</v>
      </c>
      <c r="U59" s="1">
        <v>152624000</v>
      </c>
      <c r="V59" s="1">
        <v>117857000</v>
      </c>
      <c r="W59" s="1">
        <v>109968000</v>
      </c>
      <c r="X59" s="1">
        <v>119553000</v>
      </c>
      <c r="Y59" s="1">
        <v>235556000</v>
      </c>
      <c r="Z59" s="1">
        <v>289388000</v>
      </c>
      <c r="AA59" s="1">
        <v>247760000</v>
      </c>
      <c r="AB59" s="1">
        <v>292247000</v>
      </c>
      <c r="AC59" s="1">
        <v>261000000</v>
      </c>
      <c r="AD59" s="1">
        <v>253400000</v>
      </c>
      <c r="AE59" s="1">
        <v>393800000</v>
      </c>
      <c r="AF59" s="1">
        <v>469600000</v>
      </c>
      <c r="AG59" s="1">
        <v>402400000</v>
      </c>
      <c r="AH59" s="1">
        <v>377700000</v>
      </c>
      <c r="AI59" s="1">
        <v>526000000</v>
      </c>
      <c r="AJ59" s="1">
        <v>557100000</v>
      </c>
      <c r="AK59" s="1">
        <v>557400000</v>
      </c>
      <c r="AL59" s="1">
        <v>539400000</v>
      </c>
    </row>
    <row r="60" spans="1:38" ht="19" x14ac:dyDescent="0.25">
      <c r="A60" s="6" t="s">
        <v>52</v>
      </c>
      <c r="B60" s="10" t="s">
        <v>91</v>
      </c>
      <c r="C60" s="10" t="s">
        <v>91</v>
      </c>
      <c r="D60" s="10" t="s">
        <v>91</v>
      </c>
      <c r="E60" s="10" t="s">
        <v>91</v>
      </c>
      <c r="F60" s="10" t="s">
        <v>91</v>
      </c>
      <c r="G60" s="10" t="s">
        <v>91</v>
      </c>
      <c r="H60" s="10" t="s">
        <v>91</v>
      </c>
      <c r="I60" s="10" t="s">
        <v>91</v>
      </c>
      <c r="J60" s="10">
        <v>83195000</v>
      </c>
      <c r="K60" s="10">
        <v>79843000</v>
      </c>
      <c r="L60" s="10">
        <v>67510000</v>
      </c>
      <c r="M60" s="10">
        <v>72016000</v>
      </c>
      <c r="N60" s="10">
        <v>84900000</v>
      </c>
      <c r="O60" s="10">
        <v>87631000</v>
      </c>
      <c r="P60" s="10">
        <v>68189000</v>
      </c>
      <c r="Q60" s="10">
        <v>67103000</v>
      </c>
      <c r="R60" s="10">
        <v>80431000</v>
      </c>
      <c r="S60" s="10">
        <v>167274000</v>
      </c>
      <c r="T60" s="10">
        <v>174883000</v>
      </c>
      <c r="U60" s="10">
        <v>308292000</v>
      </c>
      <c r="V60" s="10">
        <v>235440000</v>
      </c>
      <c r="W60" s="10">
        <v>236468000</v>
      </c>
      <c r="X60" s="10">
        <v>239397000</v>
      </c>
      <c r="Y60" s="10">
        <v>1061236000</v>
      </c>
      <c r="Z60" s="10">
        <v>478897000</v>
      </c>
      <c r="AA60" s="10">
        <v>482676000</v>
      </c>
      <c r="AB60" s="10">
        <v>616972000</v>
      </c>
      <c r="AC60" s="10">
        <v>596800000</v>
      </c>
      <c r="AD60" s="10">
        <v>891000000</v>
      </c>
      <c r="AE60" s="10">
        <v>1022600000</v>
      </c>
      <c r="AF60" s="10">
        <v>1213000000</v>
      </c>
      <c r="AG60" s="10">
        <v>1832600000</v>
      </c>
      <c r="AH60" s="10">
        <v>1033800000</v>
      </c>
      <c r="AI60" s="10">
        <v>2341500000</v>
      </c>
      <c r="AJ60" s="10">
        <v>1587100000</v>
      </c>
      <c r="AK60" s="10">
        <v>2867500000</v>
      </c>
      <c r="AL60" s="10">
        <v>1952800000</v>
      </c>
    </row>
    <row r="61" spans="1:38" ht="19" x14ac:dyDescent="0.25">
      <c r="A61" s="5" t="s">
        <v>53</v>
      </c>
      <c r="B61" s="1" t="s">
        <v>91</v>
      </c>
      <c r="C61" s="1" t="s">
        <v>91</v>
      </c>
      <c r="D61" s="1" t="s">
        <v>91</v>
      </c>
      <c r="E61" s="1" t="s">
        <v>91</v>
      </c>
      <c r="F61" s="1" t="s">
        <v>91</v>
      </c>
      <c r="G61" s="1" t="s">
        <v>91</v>
      </c>
      <c r="H61" s="1" t="s">
        <v>91</v>
      </c>
      <c r="I61" s="1" t="s">
        <v>91</v>
      </c>
      <c r="J61" s="1">
        <v>48558000</v>
      </c>
      <c r="K61" s="1">
        <v>67100000</v>
      </c>
      <c r="L61" s="1">
        <v>60800000</v>
      </c>
      <c r="M61" s="1" t="s">
        <v>91</v>
      </c>
      <c r="N61" s="1" t="s">
        <v>91</v>
      </c>
      <c r="O61" s="1" t="s">
        <v>91</v>
      </c>
      <c r="P61" s="1">
        <v>75000000</v>
      </c>
      <c r="Q61" s="1">
        <v>135000000</v>
      </c>
      <c r="R61" s="1">
        <v>135000000</v>
      </c>
      <c r="S61" s="1">
        <v>135000000</v>
      </c>
      <c r="T61" s="1">
        <v>135000000</v>
      </c>
      <c r="U61" s="1">
        <v>431560000</v>
      </c>
      <c r="V61" s="1">
        <v>428602000</v>
      </c>
      <c r="W61" s="1">
        <v>392643000</v>
      </c>
      <c r="X61" s="1">
        <v>789684000</v>
      </c>
      <c r="Y61" s="1">
        <v>910000000</v>
      </c>
      <c r="Z61" s="1">
        <v>900000000</v>
      </c>
      <c r="AA61" s="1">
        <v>1304039000</v>
      </c>
      <c r="AB61" s="1">
        <v>2020543000</v>
      </c>
      <c r="AC61" s="1">
        <v>1967800000</v>
      </c>
      <c r="AD61" s="1">
        <v>1879800000</v>
      </c>
      <c r="AE61" s="1">
        <v>5944900000</v>
      </c>
      <c r="AF61" s="1">
        <v>5146000000</v>
      </c>
      <c r="AG61" s="1">
        <v>4445500000</v>
      </c>
      <c r="AH61" s="1">
        <v>4688000000</v>
      </c>
      <c r="AI61" s="1">
        <v>4686300000</v>
      </c>
      <c r="AJ61" s="1">
        <v>5373300000</v>
      </c>
      <c r="AK61" s="1">
        <v>3629600000</v>
      </c>
      <c r="AL61" s="1">
        <v>4386800000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row>
    <row r="63" spans="1:38" ht="19" x14ac:dyDescent="0.25">
      <c r="A63" s="5" t="s">
        <v>54</v>
      </c>
      <c r="B63" s="1" t="s">
        <v>91</v>
      </c>
      <c r="C63" s="1" t="s">
        <v>91</v>
      </c>
      <c r="D63" s="1" t="s">
        <v>91</v>
      </c>
      <c r="E63" s="1" t="s">
        <v>91</v>
      </c>
      <c r="F63" s="1" t="s">
        <v>91</v>
      </c>
      <c r="G63" s="1" t="s">
        <v>91</v>
      </c>
      <c r="H63" s="1" t="s">
        <v>91</v>
      </c>
      <c r="I63" s="1" t="s">
        <v>91</v>
      </c>
      <c r="J63" s="1">
        <v>2469000</v>
      </c>
      <c r="K63" s="1">
        <v>5023000</v>
      </c>
      <c r="L63" s="1">
        <v>8488000</v>
      </c>
      <c r="M63" s="1">
        <v>7604000</v>
      </c>
      <c r="N63" s="1">
        <v>6804000</v>
      </c>
      <c r="O63" s="1">
        <v>7007000</v>
      </c>
      <c r="P63" s="1">
        <v>3221000</v>
      </c>
      <c r="Q63" s="1">
        <v>4981000</v>
      </c>
      <c r="R63" s="1">
        <v>4105000</v>
      </c>
      <c r="S63" s="1">
        <v>134018000</v>
      </c>
      <c r="T63" s="1">
        <v>136255000</v>
      </c>
      <c r="U63" s="1">
        <v>110505000</v>
      </c>
      <c r="V63" s="1">
        <v>155579000</v>
      </c>
      <c r="W63" s="1">
        <v>158418000</v>
      </c>
      <c r="X63" s="1">
        <v>175950000</v>
      </c>
      <c r="Y63" s="1">
        <v>1145808000</v>
      </c>
      <c r="Z63" s="1">
        <v>1101506000</v>
      </c>
      <c r="AA63" s="1">
        <v>1042823000</v>
      </c>
      <c r="AB63" s="1">
        <v>992692000</v>
      </c>
      <c r="AC63" s="1">
        <v>987200000</v>
      </c>
      <c r="AD63" s="1">
        <v>1020700000</v>
      </c>
      <c r="AE63" s="1">
        <v>2473300000</v>
      </c>
      <c r="AF63" s="1">
        <v>2230300000</v>
      </c>
      <c r="AG63" s="1">
        <v>2167000000</v>
      </c>
      <c r="AH63" s="1">
        <v>1377200000</v>
      </c>
      <c r="AI63" s="1">
        <v>1398600000</v>
      </c>
      <c r="AJ63" s="1">
        <v>1351600000</v>
      </c>
      <c r="AK63" s="1">
        <v>1349300000</v>
      </c>
      <c r="AL63" s="1">
        <v>1325800000</v>
      </c>
    </row>
    <row r="64" spans="1:38" ht="19" x14ac:dyDescent="0.25">
      <c r="A64" s="5" t="s">
        <v>55</v>
      </c>
      <c r="B64" s="1" t="s">
        <v>91</v>
      </c>
      <c r="C64" s="1" t="s">
        <v>91</v>
      </c>
      <c r="D64" s="1" t="s">
        <v>91</v>
      </c>
      <c r="E64" s="1" t="s">
        <v>91</v>
      </c>
      <c r="F64" s="1" t="s">
        <v>91</v>
      </c>
      <c r="G64" s="1" t="s">
        <v>91</v>
      </c>
      <c r="H64" s="1" t="s">
        <v>91</v>
      </c>
      <c r="I64" s="1" t="s">
        <v>91</v>
      </c>
      <c r="J64" s="1">
        <v>10017000</v>
      </c>
      <c r="K64" s="1">
        <v>11059000</v>
      </c>
      <c r="L64" s="1">
        <v>11813000</v>
      </c>
      <c r="M64" s="1">
        <v>13262000</v>
      </c>
      <c r="N64" s="1">
        <v>14092000</v>
      </c>
      <c r="O64" s="1">
        <v>14916000</v>
      </c>
      <c r="P64" s="1">
        <v>15501000</v>
      </c>
      <c r="Q64" s="1">
        <v>16274000</v>
      </c>
      <c r="R64" s="1">
        <v>25212000</v>
      </c>
      <c r="S64" s="1">
        <v>54944000</v>
      </c>
      <c r="T64" s="1">
        <v>27294000</v>
      </c>
      <c r="U64" s="1">
        <v>94737000</v>
      </c>
      <c r="V64" s="1">
        <v>102064000</v>
      </c>
      <c r="W64" s="1">
        <v>110637000</v>
      </c>
      <c r="X64" s="1">
        <v>124997000</v>
      </c>
      <c r="Y64" s="1">
        <v>135186000</v>
      </c>
      <c r="Z64" s="1">
        <v>168130000</v>
      </c>
      <c r="AA64" s="1">
        <v>202684000</v>
      </c>
      <c r="AB64" s="1">
        <v>321633000</v>
      </c>
      <c r="AC64" s="1">
        <v>331200000</v>
      </c>
      <c r="AD64" s="1">
        <v>251000000</v>
      </c>
      <c r="AE64" s="1">
        <v>354900000</v>
      </c>
      <c r="AF64" s="1">
        <v>386300000</v>
      </c>
      <c r="AG64" s="1">
        <v>344400000</v>
      </c>
      <c r="AH64" s="1">
        <v>311100000</v>
      </c>
      <c r="AI64" s="1">
        <v>314400000</v>
      </c>
      <c r="AJ64" s="1">
        <v>467500000</v>
      </c>
      <c r="AK64" s="1">
        <v>313000000</v>
      </c>
      <c r="AL64" s="1">
        <v>249500000</v>
      </c>
    </row>
    <row r="65" spans="1:38" ht="19" x14ac:dyDescent="0.25">
      <c r="A65" s="5" t="s">
        <v>56</v>
      </c>
      <c r="B65" s="1" t="s">
        <v>91</v>
      </c>
      <c r="C65" s="1" t="s">
        <v>91</v>
      </c>
      <c r="D65" s="1" t="s">
        <v>91</v>
      </c>
      <c r="E65" s="1" t="s">
        <v>91</v>
      </c>
      <c r="F65" s="1" t="s">
        <v>91</v>
      </c>
      <c r="G65" s="1" t="s">
        <v>91</v>
      </c>
      <c r="H65" s="1" t="s">
        <v>91</v>
      </c>
      <c r="I65" s="1" t="s">
        <v>91</v>
      </c>
      <c r="J65" s="1">
        <v>61044000</v>
      </c>
      <c r="K65" s="1">
        <v>83182000</v>
      </c>
      <c r="L65" s="1">
        <v>81101000</v>
      </c>
      <c r="M65" s="1">
        <v>20866000</v>
      </c>
      <c r="N65" s="1">
        <v>20896000</v>
      </c>
      <c r="O65" s="1">
        <v>21923000</v>
      </c>
      <c r="P65" s="1">
        <v>93722000</v>
      </c>
      <c r="Q65" s="1">
        <v>156255000</v>
      </c>
      <c r="R65" s="1">
        <v>164317000</v>
      </c>
      <c r="S65" s="1">
        <v>323962000</v>
      </c>
      <c r="T65" s="1">
        <v>298549000</v>
      </c>
      <c r="U65" s="1">
        <v>636802000</v>
      </c>
      <c r="V65" s="1">
        <v>686245000</v>
      </c>
      <c r="W65" s="1">
        <v>661698000</v>
      </c>
      <c r="X65" s="1">
        <v>1090631000</v>
      </c>
      <c r="Y65" s="1">
        <v>2190994000</v>
      </c>
      <c r="Z65" s="1">
        <v>2169636000</v>
      </c>
      <c r="AA65" s="1">
        <v>2549546000</v>
      </c>
      <c r="AB65" s="1">
        <v>3334868000</v>
      </c>
      <c r="AC65" s="1">
        <v>3286200000</v>
      </c>
      <c r="AD65" s="1">
        <v>3151500000</v>
      </c>
      <c r="AE65" s="1">
        <v>8773100000</v>
      </c>
      <c r="AF65" s="1">
        <v>7762600000</v>
      </c>
      <c r="AG65" s="1">
        <v>6956900000</v>
      </c>
      <c r="AH65" s="1">
        <v>6376300000</v>
      </c>
      <c r="AI65" s="1">
        <v>6399300000</v>
      </c>
      <c r="AJ65" s="1">
        <v>7192400000</v>
      </c>
      <c r="AK65" s="1">
        <v>5291900000</v>
      </c>
      <c r="AL65" s="1">
        <v>5962100000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t="s">
        <v>91</v>
      </c>
      <c r="C67" s="10" t="s">
        <v>91</v>
      </c>
      <c r="D67" s="10" t="s">
        <v>91</v>
      </c>
      <c r="E67" s="10" t="s">
        <v>91</v>
      </c>
      <c r="F67" s="10" t="s">
        <v>91</v>
      </c>
      <c r="G67" s="10" t="s">
        <v>91</v>
      </c>
      <c r="H67" s="10" t="s">
        <v>91</v>
      </c>
      <c r="I67" s="10" t="s">
        <v>91</v>
      </c>
      <c r="J67" s="10">
        <v>144239000</v>
      </c>
      <c r="K67" s="10">
        <v>163025000</v>
      </c>
      <c r="L67" s="10">
        <v>148611000</v>
      </c>
      <c r="M67" s="10">
        <v>92882000</v>
      </c>
      <c r="N67" s="10">
        <v>105796000</v>
      </c>
      <c r="O67" s="10">
        <v>109554000</v>
      </c>
      <c r="P67" s="10">
        <v>161911000</v>
      </c>
      <c r="Q67" s="10">
        <v>223358000</v>
      </c>
      <c r="R67" s="10">
        <v>244748000</v>
      </c>
      <c r="S67" s="10">
        <v>491236000</v>
      </c>
      <c r="T67" s="10">
        <v>473432000</v>
      </c>
      <c r="U67" s="10">
        <v>945094000</v>
      </c>
      <c r="V67" s="10">
        <v>921685000</v>
      </c>
      <c r="W67" s="10">
        <v>898166000</v>
      </c>
      <c r="X67" s="10">
        <v>1330028000</v>
      </c>
      <c r="Y67" s="10">
        <v>3252230000</v>
      </c>
      <c r="Z67" s="10">
        <v>2648533000</v>
      </c>
      <c r="AA67" s="10">
        <v>3032222000</v>
      </c>
      <c r="AB67" s="10">
        <v>3951840000</v>
      </c>
      <c r="AC67" s="10">
        <v>3883000000</v>
      </c>
      <c r="AD67" s="10">
        <v>4042500000</v>
      </c>
      <c r="AE67" s="10">
        <v>9795700000</v>
      </c>
      <c r="AF67" s="10">
        <v>8975600000</v>
      </c>
      <c r="AG67" s="10">
        <v>8789500000</v>
      </c>
      <c r="AH67" s="10">
        <v>7410100000</v>
      </c>
      <c r="AI67" s="10">
        <v>8740800000</v>
      </c>
      <c r="AJ67" s="10">
        <v>8779500000</v>
      </c>
      <c r="AK67" s="10">
        <v>8159400000</v>
      </c>
      <c r="AL67" s="10">
        <v>7914900000</v>
      </c>
    </row>
    <row r="68" spans="1:38" ht="19" x14ac:dyDescent="0.25">
      <c r="A68" s="5" t="s">
        <v>59</v>
      </c>
      <c r="B68" s="1" t="s">
        <v>91</v>
      </c>
      <c r="C68" s="1" t="s">
        <v>91</v>
      </c>
      <c r="D68" s="1" t="s">
        <v>91</v>
      </c>
      <c r="E68" s="1" t="s">
        <v>91</v>
      </c>
      <c r="F68" s="1" t="s">
        <v>91</v>
      </c>
      <c r="G68" s="1" t="s">
        <v>91</v>
      </c>
      <c r="H68" s="1" t="s">
        <v>91</v>
      </c>
      <c r="I68" s="1" t="s">
        <v>91</v>
      </c>
      <c r="J68" s="1">
        <v>7277000</v>
      </c>
      <c r="K68" s="1">
        <v>7291000</v>
      </c>
      <c r="L68" s="1">
        <v>7293000</v>
      </c>
      <c r="M68" s="1">
        <v>7302000</v>
      </c>
      <c r="N68" s="1">
        <v>7286000</v>
      </c>
      <c r="O68" s="1">
        <v>7290000</v>
      </c>
      <c r="P68" s="1">
        <v>7081000</v>
      </c>
      <c r="Q68" s="1">
        <v>6090000</v>
      </c>
      <c r="R68" s="1">
        <v>6217000</v>
      </c>
      <c r="S68" s="1">
        <v>12442000</v>
      </c>
      <c r="T68" s="1">
        <v>12543000</v>
      </c>
      <c r="U68" s="1">
        <v>14635000</v>
      </c>
      <c r="V68" s="1">
        <v>14237000</v>
      </c>
      <c r="W68" s="1" t="s">
        <v>91</v>
      </c>
      <c r="X68" s="1" t="s">
        <v>91</v>
      </c>
      <c r="Y68" s="1" t="s">
        <v>91</v>
      </c>
      <c r="Z68" s="1" t="s">
        <v>91</v>
      </c>
      <c r="AA68" s="1" t="s">
        <v>91</v>
      </c>
      <c r="AB68" s="1">
        <v>27571000</v>
      </c>
      <c r="AC68" s="1">
        <v>26600000</v>
      </c>
      <c r="AD68" s="1">
        <v>25400000</v>
      </c>
      <c r="AE68" s="1">
        <v>29900000</v>
      </c>
      <c r="AF68" s="1">
        <v>29100000</v>
      </c>
      <c r="AG68" s="1">
        <v>28400000</v>
      </c>
      <c r="AH68" s="1">
        <v>28900000</v>
      </c>
      <c r="AI68" s="1">
        <v>28900000</v>
      </c>
      <c r="AJ68" s="1">
        <v>29000000</v>
      </c>
      <c r="AK68" s="1">
        <v>27100000</v>
      </c>
      <c r="AL68" s="1">
        <v>26600000</v>
      </c>
    </row>
    <row r="69" spans="1:38" ht="19" x14ac:dyDescent="0.25">
      <c r="A69" s="5" t="s">
        <v>60</v>
      </c>
      <c r="B69" s="1" t="s">
        <v>91</v>
      </c>
      <c r="C69" s="1" t="s">
        <v>91</v>
      </c>
      <c r="D69" s="1" t="s">
        <v>91</v>
      </c>
      <c r="E69" s="1" t="s">
        <v>91</v>
      </c>
      <c r="F69" s="1" t="s">
        <v>91</v>
      </c>
      <c r="G69" s="1" t="s">
        <v>91</v>
      </c>
      <c r="H69" s="1" t="s">
        <v>91</v>
      </c>
      <c r="I69" s="1" t="s">
        <v>91</v>
      </c>
      <c r="J69" s="1">
        <v>233420000</v>
      </c>
      <c r="K69" s="1">
        <v>254854000</v>
      </c>
      <c r="L69" s="1">
        <v>269036000</v>
      </c>
      <c r="M69" s="1">
        <v>284605000</v>
      </c>
      <c r="N69" s="1">
        <v>298316000</v>
      </c>
      <c r="O69" s="1">
        <v>318660000</v>
      </c>
      <c r="P69" s="1">
        <v>310843000</v>
      </c>
      <c r="Q69" s="1">
        <v>249552000</v>
      </c>
      <c r="R69" s="1">
        <v>267793000</v>
      </c>
      <c r="S69" s="1">
        <v>323064000</v>
      </c>
      <c r="T69" s="1">
        <v>387065000</v>
      </c>
      <c r="U69" s="1">
        <v>447831000</v>
      </c>
      <c r="V69" s="1">
        <v>489067000</v>
      </c>
      <c r="W69" s="1">
        <v>553631000</v>
      </c>
      <c r="X69" s="1">
        <v>567419000</v>
      </c>
      <c r="Y69" s="1">
        <v>424504000</v>
      </c>
      <c r="Z69" s="1">
        <v>746063000</v>
      </c>
      <c r="AA69" s="1">
        <v>866933000</v>
      </c>
      <c r="AB69" s="1">
        <v>961207000</v>
      </c>
      <c r="AC69" s="1">
        <v>1075500000</v>
      </c>
      <c r="AD69" s="1">
        <v>1091000000</v>
      </c>
      <c r="AE69" s="1">
        <v>1159200000</v>
      </c>
      <c r="AF69" s="1">
        <v>1267700000</v>
      </c>
      <c r="AG69" s="1">
        <v>1240500000</v>
      </c>
      <c r="AH69" s="1">
        <v>2239200000</v>
      </c>
      <c r="AI69" s="1">
        <v>2367600000</v>
      </c>
      <c r="AJ69" s="1">
        <v>2746800000</v>
      </c>
      <c r="AK69" s="1">
        <v>2847500000</v>
      </c>
      <c r="AL69" s="1">
        <v>2893000000</v>
      </c>
    </row>
    <row r="70" spans="1:38" ht="19" x14ac:dyDescent="0.25">
      <c r="A70" s="5" t="s">
        <v>61</v>
      </c>
      <c r="B70" s="1" t="s">
        <v>91</v>
      </c>
      <c r="C70" s="1" t="s">
        <v>91</v>
      </c>
      <c r="D70" s="1" t="s">
        <v>91</v>
      </c>
      <c r="E70" s="1" t="s">
        <v>91</v>
      </c>
      <c r="F70" s="1" t="s">
        <v>91</v>
      </c>
      <c r="G70" s="1" t="s">
        <v>91</v>
      </c>
      <c r="H70" s="1" t="s">
        <v>91</v>
      </c>
      <c r="I70" s="1" t="s">
        <v>91</v>
      </c>
      <c r="J70" s="1">
        <v>-81278000</v>
      </c>
      <c r="K70" s="1">
        <v>-95960000</v>
      </c>
      <c r="L70" s="1">
        <v>-109728000</v>
      </c>
      <c r="M70" s="1">
        <v>-125935000</v>
      </c>
      <c r="N70" s="1">
        <v>-140521000</v>
      </c>
      <c r="O70" s="1">
        <v>-157685000</v>
      </c>
      <c r="P70" s="1">
        <v>-175153000</v>
      </c>
      <c r="Q70" s="1">
        <v>-190283000</v>
      </c>
      <c r="R70" s="1">
        <v>-191342000</v>
      </c>
      <c r="S70" s="1">
        <v>-221704000</v>
      </c>
      <c r="T70" s="1">
        <v>-225593000</v>
      </c>
      <c r="U70" s="1">
        <v>-256028000</v>
      </c>
      <c r="V70" s="1">
        <v>27000000</v>
      </c>
      <c r="W70" s="1">
        <v>18000000</v>
      </c>
      <c r="X70" s="1">
        <v>43000000</v>
      </c>
      <c r="Y70" s="1">
        <v>-57000000</v>
      </c>
      <c r="Z70" s="1">
        <v>-21000000</v>
      </c>
      <c r="AA70" s="1">
        <v>4000000</v>
      </c>
      <c r="AB70" s="1">
        <v>-84000000</v>
      </c>
      <c r="AC70" s="1">
        <v>-77000000</v>
      </c>
      <c r="AD70" s="1">
        <v>-52000000</v>
      </c>
      <c r="AE70" s="1">
        <v>-110000000</v>
      </c>
      <c r="AF70" s="1">
        <v>-148000000</v>
      </c>
      <c r="AG70" s="1">
        <v>-143000000</v>
      </c>
      <c r="AH70" s="1">
        <v>-117000000</v>
      </c>
      <c r="AI70" s="1">
        <v>-182000000</v>
      </c>
      <c r="AJ70" s="1">
        <v>-379000000</v>
      </c>
      <c r="AK70" s="1">
        <v>-277400000</v>
      </c>
      <c r="AL70" s="1">
        <v>-237400000</v>
      </c>
    </row>
    <row r="71" spans="1:38" ht="19" x14ac:dyDescent="0.25">
      <c r="A71" s="5" t="s">
        <v>62</v>
      </c>
      <c r="B71" s="1" t="s">
        <v>91</v>
      </c>
      <c r="C71" s="1" t="s">
        <v>91</v>
      </c>
      <c r="D71" s="1" t="s">
        <v>91</v>
      </c>
      <c r="E71" s="1" t="s">
        <v>91</v>
      </c>
      <c r="F71" s="1" t="s">
        <v>91</v>
      </c>
      <c r="G71" s="1" t="s">
        <v>91</v>
      </c>
      <c r="H71" s="1" t="s">
        <v>91</v>
      </c>
      <c r="I71" s="1" t="s">
        <v>91</v>
      </c>
      <c r="J71" s="1">
        <v>74983000</v>
      </c>
      <c r="K71" s="1">
        <v>91807000</v>
      </c>
      <c r="L71" s="1">
        <v>109740000</v>
      </c>
      <c r="M71" s="1">
        <v>125919000</v>
      </c>
      <c r="N71" s="1">
        <v>137096000</v>
      </c>
      <c r="O71" s="1">
        <v>156064000</v>
      </c>
      <c r="P71" s="1">
        <v>170702000</v>
      </c>
      <c r="Q71" s="1">
        <v>181752000</v>
      </c>
      <c r="R71" s="1">
        <v>197476000</v>
      </c>
      <c r="S71" s="1">
        <v>1010369000</v>
      </c>
      <c r="T71" s="1">
        <v>1036678000</v>
      </c>
      <c r="U71" s="1">
        <v>1484362000</v>
      </c>
      <c r="V71" s="1">
        <v>1197755000</v>
      </c>
      <c r="W71" s="1">
        <v>1224026000</v>
      </c>
      <c r="X71" s="1">
        <v>1189434000</v>
      </c>
      <c r="Y71" s="1">
        <v>4572427000</v>
      </c>
      <c r="Z71" s="1">
        <v>4601257000</v>
      </c>
      <c r="AA71" s="1">
        <v>4421430000</v>
      </c>
      <c r="AB71" s="1">
        <v>4258608000</v>
      </c>
      <c r="AC71" s="1">
        <v>4123700000</v>
      </c>
      <c r="AD71" s="1">
        <v>3965200000</v>
      </c>
      <c r="AE71" s="1">
        <v>6007800000</v>
      </c>
      <c r="AF71" s="1">
        <v>5859700000</v>
      </c>
      <c r="AG71" s="1">
        <v>5724300000</v>
      </c>
      <c r="AH71" s="1">
        <v>5740000000</v>
      </c>
      <c r="AI71" s="1">
        <v>5756000000</v>
      </c>
      <c r="AJ71" s="1">
        <v>5794100000</v>
      </c>
      <c r="AK71" s="1">
        <v>5527600000</v>
      </c>
      <c r="AL71" s="1">
        <v>5457900000</v>
      </c>
    </row>
    <row r="72" spans="1:38" ht="19" x14ac:dyDescent="0.25">
      <c r="A72" s="6" t="s">
        <v>63</v>
      </c>
      <c r="B72" s="10" t="s">
        <v>91</v>
      </c>
      <c r="C72" s="10" t="s">
        <v>91</v>
      </c>
      <c r="D72" s="10" t="s">
        <v>91</v>
      </c>
      <c r="E72" s="10" t="s">
        <v>91</v>
      </c>
      <c r="F72" s="10" t="s">
        <v>91</v>
      </c>
      <c r="G72" s="10" t="s">
        <v>91</v>
      </c>
      <c r="H72" s="10" t="s">
        <v>91</v>
      </c>
      <c r="I72" s="10" t="s">
        <v>91</v>
      </c>
      <c r="J72" s="10">
        <v>234402000</v>
      </c>
      <c r="K72" s="10">
        <v>257992000</v>
      </c>
      <c r="L72" s="10">
        <v>276341000</v>
      </c>
      <c r="M72" s="10">
        <v>291891000</v>
      </c>
      <c r="N72" s="10">
        <v>302177000</v>
      </c>
      <c r="O72" s="10">
        <v>324329000</v>
      </c>
      <c r="P72" s="10">
        <v>313473000</v>
      </c>
      <c r="Q72" s="10">
        <v>247111000</v>
      </c>
      <c r="R72" s="10">
        <v>280144000</v>
      </c>
      <c r="S72" s="10">
        <v>1124171000</v>
      </c>
      <c r="T72" s="10">
        <v>1210693000</v>
      </c>
      <c r="U72" s="10">
        <v>1690800000</v>
      </c>
      <c r="V72" s="10">
        <v>1728059000</v>
      </c>
      <c r="W72" s="10">
        <v>1795657000</v>
      </c>
      <c r="X72" s="10">
        <v>1799853000</v>
      </c>
      <c r="Y72" s="10">
        <v>4939931000</v>
      </c>
      <c r="Z72" s="10">
        <v>5326320000</v>
      </c>
      <c r="AA72" s="10">
        <v>5292363000</v>
      </c>
      <c r="AB72" s="10">
        <v>5163386000</v>
      </c>
      <c r="AC72" s="10">
        <v>5148800000</v>
      </c>
      <c r="AD72" s="10">
        <v>5029600000</v>
      </c>
      <c r="AE72" s="10">
        <v>7086900000</v>
      </c>
      <c r="AF72" s="10">
        <v>7008500000</v>
      </c>
      <c r="AG72" s="10">
        <v>6850200000</v>
      </c>
      <c r="AH72" s="10">
        <v>7891100000</v>
      </c>
      <c r="AI72" s="10">
        <v>7970500000</v>
      </c>
      <c r="AJ72" s="10">
        <v>8190900000</v>
      </c>
      <c r="AK72" s="10">
        <v>8124800000</v>
      </c>
      <c r="AL72" s="10">
        <v>8140100000</v>
      </c>
    </row>
    <row r="73" spans="1:38" ht="20" thickBot="1" x14ac:dyDescent="0.3">
      <c r="A73" s="7" t="s">
        <v>64</v>
      </c>
      <c r="B73" s="11" t="s">
        <v>91</v>
      </c>
      <c r="C73" s="11" t="s">
        <v>91</v>
      </c>
      <c r="D73" s="11" t="s">
        <v>91</v>
      </c>
      <c r="E73" s="11" t="s">
        <v>91</v>
      </c>
      <c r="F73" s="11" t="s">
        <v>91</v>
      </c>
      <c r="G73" s="11" t="s">
        <v>91</v>
      </c>
      <c r="H73" s="11" t="s">
        <v>91</v>
      </c>
      <c r="I73" s="11" t="s">
        <v>91</v>
      </c>
      <c r="J73" s="11">
        <v>378641000</v>
      </c>
      <c r="K73" s="11">
        <v>421017000</v>
      </c>
      <c r="L73" s="11">
        <v>424952000</v>
      </c>
      <c r="M73" s="11">
        <v>384773000</v>
      </c>
      <c r="N73" s="11">
        <v>407973000</v>
      </c>
      <c r="O73" s="11">
        <v>433883000</v>
      </c>
      <c r="P73" s="11">
        <v>475384000</v>
      </c>
      <c r="Q73" s="11">
        <v>470469000</v>
      </c>
      <c r="R73" s="11">
        <v>524892000</v>
      </c>
      <c r="S73" s="11">
        <v>1615407000</v>
      </c>
      <c r="T73" s="11">
        <v>1684125000</v>
      </c>
      <c r="U73" s="11">
        <v>2635894000</v>
      </c>
      <c r="V73" s="11">
        <v>2649744000</v>
      </c>
      <c r="W73" s="11">
        <v>2693823000</v>
      </c>
      <c r="X73" s="11">
        <v>3129881000</v>
      </c>
      <c r="Y73" s="11">
        <v>8192161000</v>
      </c>
      <c r="Z73" s="11">
        <v>7974853000</v>
      </c>
      <c r="AA73" s="11">
        <v>8324585000</v>
      </c>
      <c r="AB73" s="11">
        <v>9115226000</v>
      </c>
      <c r="AC73" s="11">
        <v>9031800000</v>
      </c>
      <c r="AD73" s="11">
        <v>9072100000</v>
      </c>
      <c r="AE73" s="11">
        <v>16882600000</v>
      </c>
      <c r="AF73" s="11">
        <v>15984100000</v>
      </c>
      <c r="AG73" s="11">
        <v>15639700000</v>
      </c>
      <c r="AH73" s="11">
        <v>15301200000</v>
      </c>
      <c r="AI73" s="11">
        <v>16711300000</v>
      </c>
      <c r="AJ73" s="11">
        <v>16970400000</v>
      </c>
      <c r="AK73" s="11">
        <v>16284200000</v>
      </c>
      <c r="AL73" s="11">
        <v>16055000000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t="s">
        <v>91</v>
      </c>
      <c r="F76" s="1">
        <v>30200000</v>
      </c>
      <c r="G76" s="1">
        <v>31700000</v>
      </c>
      <c r="H76" s="1">
        <v>34100000</v>
      </c>
      <c r="I76" s="1">
        <v>32900000</v>
      </c>
      <c r="J76" s="1">
        <v>30498000</v>
      </c>
      <c r="K76" s="1">
        <v>36303000</v>
      </c>
      <c r="L76" s="1">
        <v>29313000</v>
      </c>
      <c r="M76" s="1">
        <v>30935000</v>
      </c>
      <c r="N76" s="1">
        <v>33390000</v>
      </c>
      <c r="O76" s="1">
        <v>37763000</v>
      </c>
      <c r="P76" s="1">
        <v>26357000</v>
      </c>
      <c r="Q76" s="1">
        <v>30667000</v>
      </c>
      <c r="R76" s="1">
        <v>30851000</v>
      </c>
      <c r="S76" s="1">
        <v>96342000</v>
      </c>
      <c r="T76" s="1">
        <v>111350000</v>
      </c>
      <c r="U76" s="1">
        <v>129073000</v>
      </c>
      <c r="V76" s="1">
        <v>143354000</v>
      </c>
      <c r="W76" s="1">
        <v>157219000</v>
      </c>
      <c r="X76" s="1">
        <v>170379000</v>
      </c>
      <c r="Y76" s="1">
        <v>265953000</v>
      </c>
      <c r="Z76" s="1">
        <v>494138000</v>
      </c>
      <c r="AA76" s="1">
        <v>479482000</v>
      </c>
      <c r="AB76" s="1">
        <v>459744000</v>
      </c>
      <c r="AC76" s="1">
        <v>544200000</v>
      </c>
      <c r="AD76" s="1">
        <v>565200000</v>
      </c>
      <c r="AE76" s="1">
        <v>344900000</v>
      </c>
      <c r="AF76" s="1">
        <v>688700000</v>
      </c>
      <c r="AG76" s="1">
        <v>592300000</v>
      </c>
      <c r="AH76" s="1">
        <v>1338600000</v>
      </c>
      <c r="AI76" s="1">
        <v>514400000</v>
      </c>
      <c r="AJ76" s="1">
        <v>779500000</v>
      </c>
      <c r="AK76" s="1">
        <v>876300000</v>
      </c>
      <c r="AL76" s="1">
        <v>631700000</v>
      </c>
    </row>
    <row r="77" spans="1:38" ht="19" x14ac:dyDescent="0.25">
      <c r="A77" s="5" t="s">
        <v>13</v>
      </c>
      <c r="B77" s="1" t="s">
        <v>91</v>
      </c>
      <c r="C77" s="1" t="s">
        <v>91</v>
      </c>
      <c r="D77" s="1" t="s">
        <v>91</v>
      </c>
      <c r="E77" s="1" t="s">
        <v>91</v>
      </c>
      <c r="F77" s="1">
        <v>-10500000</v>
      </c>
      <c r="G77" s="1">
        <v>-11800000</v>
      </c>
      <c r="H77" s="1">
        <v>-12800000</v>
      </c>
      <c r="I77" s="1">
        <v>-13100000</v>
      </c>
      <c r="J77" s="1">
        <v>15378000</v>
      </c>
      <c r="K77" s="1">
        <v>20157000</v>
      </c>
      <c r="L77" s="1">
        <v>17473000</v>
      </c>
      <c r="M77" s="1">
        <v>21839000</v>
      </c>
      <c r="N77" s="1">
        <v>22539000</v>
      </c>
      <c r="O77" s="1">
        <v>23394000</v>
      </c>
      <c r="P77" s="1">
        <v>26198000</v>
      </c>
      <c r="Q77" s="1">
        <v>26921000</v>
      </c>
      <c r="R77" s="1">
        <v>28557000</v>
      </c>
      <c r="S77" s="1">
        <v>37751000</v>
      </c>
      <c r="T77" s="1">
        <v>39858000</v>
      </c>
      <c r="U77" s="1">
        <v>56048000</v>
      </c>
      <c r="V77" s="1">
        <v>71083000</v>
      </c>
      <c r="W77" s="1">
        <v>58874000</v>
      </c>
      <c r="X77" s="1">
        <v>62619000</v>
      </c>
      <c r="Y77" s="1">
        <v>119764000</v>
      </c>
      <c r="Z77" s="1">
        <v>181882000</v>
      </c>
      <c r="AA77" s="1">
        <v>239639000</v>
      </c>
      <c r="AB77" s="1">
        <v>208426000</v>
      </c>
      <c r="AC77" s="1">
        <v>240500000</v>
      </c>
      <c r="AD77" s="1">
        <v>249400000</v>
      </c>
      <c r="AE77" s="1">
        <v>268400000</v>
      </c>
      <c r="AF77" s="1">
        <v>430100000</v>
      </c>
      <c r="AG77" s="1">
        <v>419000000</v>
      </c>
      <c r="AH77" s="1">
        <v>413100000</v>
      </c>
      <c r="AI77" s="1">
        <v>446300000</v>
      </c>
      <c r="AJ77" s="1">
        <v>446500000</v>
      </c>
      <c r="AK77" s="1">
        <v>452500000</v>
      </c>
      <c r="AL77" s="1">
        <v>459100000</v>
      </c>
    </row>
    <row r="78" spans="1:38" ht="19" x14ac:dyDescent="0.25">
      <c r="A78" s="5" t="s">
        <v>67</v>
      </c>
      <c r="B78" s="1" t="s">
        <v>91</v>
      </c>
      <c r="C78" s="1" t="s">
        <v>91</v>
      </c>
      <c r="D78" s="1" t="s">
        <v>91</v>
      </c>
      <c r="E78" s="1" t="s">
        <v>91</v>
      </c>
      <c r="F78" s="1">
        <v>700000</v>
      </c>
      <c r="G78" s="1">
        <v>-700000</v>
      </c>
      <c r="H78" s="1">
        <v>400000</v>
      </c>
      <c r="I78" s="1">
        <v>100000</v>
      </c>
      <c r="J78" s="1">
        <v>-1302000</v>
      </c>
      <c r="K78" s="1">
        <v>-272000</v>
      </c>
      <c r="L78" s="1">
        <v>764000</v>
      </c>
      <c r="M78" s="1">
        <v>4026000</v>
      </c>
      <c r="N78" s="1">
        <v>-2285000</v>
      </c>
      <c r="O78" s="1">
        <v>120000</v>
      </c>
      <c r="P78" s="1">
        <v>-3872000</v>
      </c>
      <c r="Q78" s="1">
        <v>2040000</v>
      </c>
      <c r="R78" s="1">
        <v>1545000</v>
      </c>
      <c r="S78" s="1">
        <v>-3680000</v>
      </c>
      <c r="T78" s="1">
        <v>6113000</v>
      </c>
      <c r="U78" s="1">
        <v>36247000</v>
      </c>
      <c r="V78" s="1">
        <v>33124000</v>
      </c>
      <c r="W78" s="1">
        <v>22530000</v>
      </c>
      <c r="X78" s="1">
        <v>18215000</v>
      </c>
      <c r="Y78" s="1">
        <v>25525000</v>
      </c>
      <c r="Z78" s="1">
        <v>-39320000</v>
      </c>
      <c r="AA78" s="1">
        <v>-59801000</v>
      </c>
      <c r="AB78" s="1">
        <v>-17218000</v>
      </c>
      <c r="AC78" s="1">
        <v>-15600000</v>
      </c>
      <c r="AD78" s="1">
        <v>-8000000</v>
      </c>
      <c r="AE78" s="1">
        <v>7700000</v>
      </c>
      <c r="AF78" s="1">
        <v>-95200000</v>
      </c>
      <c r="AG78" s="1">
        <v>-79400000</v>
      </c>
      <c r="AH78" s="1">
        <v>-803400000</v>
      </c>
      <c r="AI78" s="1">
        <v>-93500000</v>
      </c>
      <c r="AJ78" s="1">
        <v>7600000</v>
      </c>
      <c r="AK78" s="1">
        <v>-13900000</v>
      </c>
      <c r="AL78" s="1">
        <v>-38100000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22105000</v>
      </c>
      <c r="Z79" s="1">
        <v>25949000</v>
      </c>
      <c r="AA79" s="1">
        <v>24044000</v>
      </c>
      <c r="AB79" s="1">
        <v>21711000</v>
      </c>
      <c r="AC79" s="1">
        <v>21300000</v>
      </c>
      <c r="AD79" s="1">
        <v>22900000</v>
      </c>
      <c r="AE79" s="1">
        <v>23500000</v>
      </c>
      <c r="AF79" s="1">
        <v>34600000</v>
      </c>
      <c r="AG79" s="1">
        <v>22000000</v>
      </c>
      <c r="AH79" s="1">
        <v>15400000</v>
      </c>
      <c r="AI79" s="1">
        <v>20700000</v>
      </c>
      <c r="AJ79" s="1">
        <v>26800000</v>
      </c>
      <c r="AK79" s="1">
        <v>28700000</v>
      </c>
      <c r="AL79" s="1">
        <v>22300000</v>
      </c>
    </row>
    <row r="80" spans="1:38" ht="19" x14ac:dyDescent="0.25">
      <c r="A80" s="14" t="s">
        <v>103</v>
      </c>
      <c r="B80" s="19" t="e">
        <f t="shared" ref="B80:AL80" si="8">B79/B3</f>
        <v>#VALUE!</v>
      </c>
      <c r="C80" s="19" t="e">
        <f t="shared" si="8"/>
        <v>#VALUE!</v>
      </c>
      <c r="D80" s="19" t="e">
        <f t="shared" si="8"/>
        <v>#VALUE!</v>
      </c>
      <c r="E80" s="19" t="e">
        <f t="shared" si="8"/>
        <v>#VALUE!</v>
      </c>
      <c r="F80" s="19" t="e">
        <f t="shared" si="8"/>
        <v>#VALUE!</v>
      </c>
      <c r="G80" s="19" t="e">
        <f t="shared" si="8"/>
        <v>#VALUE!</v>
      </c>
      <c r="H80" s="19" t="e">
        <f t="shared" si="8"/>
        <v>#VALUE!</v>
      </c>
      <c r="I80" s="19" t="e">
        <f t="shared" si="8"/>
        <v>#VALUE!</v>
      </c>
      <c r="J80" s="19" t="e">
        <f t="shared" si="8"/>
        <v>#VALUE!</v>
      </c>
      <c r="K80" s="19" t="e">
        <f t="shared" si="8"/>
        <v>#VALUE!</v>
      </c>
      <c r="L80" s="19" t="e">
        <f t="shared" si="8"/>
        <v>#VALUE!</v>
      </c>
      <c r="M80" s="19" t="e">
        <f t="shared" si="8"/>
        <v>#VALUE!</v>
      </c>
      <c r="N80" s="19" t="e">
        <f t="shared" si="8"/>
        <v>#VALUE!</v>
      </c>
      <c r="O80" s="19" t="e">
        <f t="shared" si="8"/>
        <v>#VALUE!</v>
      </c>
      <c r="P80" s="19" t="e">
        <f t="shared" si="8"/>
        <v>#VALUE!</v>
      </c>
      <c r="Q80" s="19" t="e">
        <f t="shared" si="8"/>
        <v>#VALUE!</v>
      </c>
      <c r="R80" s="19" t="e">
        <f t="shared" si="8"/>
        <v>#VALUE!</v>
      </c>
      <c r="S80" s="19" t="e">
        <f t="shared" si="8"/>
        <v>#VALUE!</v>
      </c>
      <c r="T80" s="19" t="e">
        <f t="shared" si="8"/>
        <v>#VALUE!</v>
      </c>
      <c r="U80" s="19" t="e">
        <f t="shared" si="8"/>
        <v>#VALUE!</v>
      </c>
      <c r="V80" s="19" t="e">
        <f t="shared" si="8"/>
        <v>#VALUE!</v>
      </c>
      <c r="W80" s="19" t="e">
        <f t="shared" si="8"/>
        <v>#VALUE!</v>
      </c>
      <c r="X80" s="19" t="e">
        <f t="shared" si="8"/>
        <v>#VALUE!</v>
      </c>
      <c r="Y80" s="19">
        <f t="shared" si="8"/>
        <v>5.8822230199420799E-3</v>
      </c>
      <c r="Z80" s="19">
        <f t="shared" si="8"/>
        <v>5.6346083817975373E-3</v>
      </c>
      <c r="AA80" s="19">
        <f t="shared" si="8"/>
        <v>4.9824451903054097E-3</v>
      </c>
      <c r="AB80" s="19">
        <f t="shared" si="8"/>
        <v>3.9290366503781727E-3</v>
      </c>
      <c r="AC80" s="19">
        <f t="shared" si="8"/>
        <v>3.6115773945775472E-3</v>
      </c>
      <c r="AD80" s="19">
        <f t="shared" si="8"/>
        <v>4.0815599044665453E-3</v>
      </c>
      <c r="AE80" s="19">
        <f t="shared" si="8"/>
        <v>4.1280938746113445E-3</v>
      </c>
      <c r="AF80" s="19">
        <f t="shared" si="8"/>
        <v>4.4295370749692746E-3</v>
      </c>
      <c r="AG80" s="19">
        <f t="shared" si="8"/>
        <v>2.9760696941412011E-3</v>
      </c>
      <c r="AH80" s="19">
        <f t="shared" si="8"/>
        <v>2.0932160769868563E-3</v>
      </c>
      <c r="AI80" s="19">
        <f t="shared" si="8"/>
        <v>2.6409798417963764E-3</v>
      </c>
      <c r="AJ80" s="19">
        <f t="shared" si="8"/>
        <v>3.4354569926932444E-3</v>
      </c>
      <c r="AK80" s="19">
        <f t="shared" si="8"/>
        <v>3.5862896272508028E-3</v>
      </c>
      <c r="AL80" s="19">
        <f t="shared" si="8"/>
        <v>2.7878833339584192E-3</v>
      </c>
    </row>
    <row r="81" spans="1:46" ht="19" x14ac:dyDescent="0.25">
      <c r="A81" s="5" t="s">
        <v>69</v>
      </c>
      <c r="B81" s="1" t="s">
        <v>91</v>
      </c>
      <c r="C81" s="1" t="s">
        <v>91</v>
      </c>
      <c r="D81" s="1" t="s">
        <v>91</v>
      </c>
      <c r="E81" s="1" t="s">
        <v>91</v>
      </c>
      <c r="F81" s="1">
        <v>-13700000</v>
      </c>
      <c r="G81" s="1">
        <v>-9500000</v>
      </c>
      <c r="H81" s="1">
        <v>-5900000</v>
      </c>
      <c r="I81" s="1">
        <v>5600000</v>
      </c>
      <c r="J81" s="1">
        <v>8272000</v>
      </c>
      <c r="K81" s="1">
        <v>-17112000</v>
      </c>
      <c r="L81" s="1">
        <v>-6875000</v>
      </c>
      <c r="M81" s="1">
        <v>2723000</v>
      </c>
      <c r="N81" s="1">
        <v>-711000</v>
      </c>
      <c r="O81" s="1">
        <v>-15495000</v>
      </c>
      <c r="P81" s="1">
        <v>-26607000</v>
      </c>
      <c r="Q81" s="1">
        <v>32023000</v>
      </c>
      <c r="R81" s="1">
        <v>6047000</v>
      </c>
      <c r="S81" s="1">
        <v>35552000</v>
      </c>
      <c r="T81" s="1">
        <v>-31385000</v>
      </c>
      <c r="U81" s="1">
        <v>-28354000</v>
      </c>
      <c r="V81" s="1">
        <v>-43642000</v>
      </c>
      <c r="W81" s="1">
        <v>13455000</v>
      </c>
      <c r="X81" s="1">
        <v>-70774000</v>
      </c>
      <c r="Y81" s="1">
        <v>2388000</v>
      </c>
      <c r="Z81" s="1">
        <v>43132000</v>
      </c>
      <c r="AA81" s="1">
        <v>-320808000</v>
      </c>
      <c r="AB81" s="1">
        <v>40180000</v>
      </c>
      <c r="AC81" s="1">
        <v>61000000</v>
      </c>
      <c r="AD81" s="1">
        <v>-11900000</v>
      </c>
      <c r="AE81" s="1">
        <v>-32600000</v>
      </c>
      <c r="AF81" s="1">
        <v>425500000</v>
      </c>
      <c r="AG81" s="1">
        <v>-22400000</v>
      </c>
      <c r="AH81" s="1">
        <v>114200000</v>
      </c>
      <c r="AI81" s="1">
        <v>117200000</v>
      </c>
      <c r="AJ81" s="1">
        <v>183900000</v>
      </c>
      <c r="AK81" s="1">
        <v>176900000</v>
      </c>
      <c r="AL81" s="1">
        <v>-94700000</v>
      </c>
    </row>
    <row r="82" spans="1:46" ht="19" x14ac:dyDescent="0.25">
      <c r="A82" s="5" t="s">
        <v>70</v>
      </c>
      <c r="B82" s="1" t="s">
        <v>91</v>
      </c>
      <c r="C82" s="1" t="s">
        <v>91</v>
      </c>
      <c r="D82" s="1" t="s">
        <v>91</v>
      </c>
      <c r="E82" s="1" t="s">
        <v>91</v>
      </c>
      <c r="F82" s="1">
        <v>-6100000</v>
      </c>
      <c r="G82" s="1">
        <v>-6500000</v>
      </c>
      <c r="H82" s="1">
        <v>600000</v>
      </c>
      <c r="I82" s="1">
        <v>800000</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-78631000</v>
      </c>
      <c r="Z82" s="1">
        <v>31521000</v>
      </c>
      <c r="AA82" s="1">
        <v>-102625000</v>
      </c>
      <c r="AB82" s="1">
        <v>9286000</v>
      </c>
      <c r="AC82" s="1">
        <v>33200000</v>
      </c>
      <c r="AD82" s="1">
        <v>6100000</v>
      </c>
      <c r="AE82" s="1">
        <v>21800000</v>
      </c>
      <c r="AF82" s="1">
        <v>-21900000</v>
      </c>
      <c r="AG82" s="1">
        <v>8900000</v>
      </c>
      <c r="AH82" s="1">
        <v>54700000</v>
      </c>
      <c r="AI82" s="1">
        <v>-53000000</v>
      </c>
      <c r="AJ82" s="1">
        <v>-49100000</v>
      </c>
      <c r="AK82" s="1">
        <v>22000000</v>
      </c>
      <c r="AL82" s="1">
        <v>7500000</v>
      </c>
    </row>
    <row r="83" spans="1:46" ht="21" x14ac:dyDescent="0.25">
      <c r="A83" s="5" t="s">
        <v>34</v>
      </c>
      <c r="B83" s="1" t="s">
        <v>91</v>
      </c>
      <c r="C83" s="1" t="s">
        <v>91</v>
      </c>
      <c r="D83" s="1" t="s">
        <v>91</v>
      </c>
      <c r="E83" s="1" t="s">
        <v>91</v>
      </c>
      <c r="F83" s="1">
        <v>-11100000</v>
      </c>
      <c r="G83" s="1">
        <v>-4800000</v>
      </c>
      <c r="H83" s="1">
        <v>-11400000</v>
      </c>
      <c r="I83" s="1">
        <v>5300000</v>
      </c>
      <c r="J83" s="1">
        <v>500000</v>
      </c>
      <c r="K83" s="1">
        <v>-3535000</v>
      </c>
      <c r="L83" s="1">
        <v>-9738000</v>
      </c>
      <c r="M83" s="1">
        <v>1792000</v>
      </c>
      <c r="N83" s="1">
        <v>-10522000</v>
      </c>
      <c r="O83" s="1">
        <v>-9332000</v>
      </c>
      <c r="P83" s="1">
        <v>-6924000</v>
      </c>
      <c r="Q83" s="1">
        <v>11858000</v>
      </c>
      <c r="R83" s="1">
        <v>-2063000</v>
      </c>
      <c r="S83" s="1">
        <v>-12062000</v>
      </c>
      <c r="T83" s="1">
        <v>-16692000</v>
      </c>
      <c r="U83" s="1">
        <v>-5257000</v>
      </c>
      <c r="V83" s="1">
        <v>-6036000</v>
      </c>
      <c r="W83" s="1">
        <v>-8146000</v>
      </c>
      <c r="X83" s="1">
        <v>-35022000</v>
      </c>
      <c r="Y83" s="1">
        <v>34669000</v>
      </c>
      <c r="Z83" s="1">
        <v>-46160000</v>
      </c>
      <c r="AA83" s="1">
        <v>-204159000</v>
      </c>
      <c r="AB83" s="1">
        <v>-48189000</v>
      </c>
      <c r="AC83" s="1">
        <v>15200000</v>
      </c>
      <c r="AD83" s="1">
        <v>15400000</v>
      </c>
      <c r="AE83" s="1">
        <v>25300000</v>
      </c>
      <c r="AF83" s="1">
        <v>240100000</v>
      </c>
      <c r="AG83" s="1">
        <v>-10400000</v>
      </c>
      <c r="AH83" s="1">
        <v>54000000</v>
      </c>
      <c r="AI83" s="1">
        <v>-5300000</v>
      </c>
      <c r="AJ83" s="1">
        <v>12600000</v>
      </c>
      <c r="AK83" s="1">
        <v>-110400000</v>
      </c>
      <c r="AL83" s="1">
        <v>-178700000</v>
      </c>
      <c r="AS83" s="65" t="s">
        <v>135</v>
      </c>
      <c r="AT83" s="66"/>
    </row>
    <row r="84" spans="1:46" ht="19" x14ac:dyDescent="0.25">
      <c r="A84" s="5" t="s">
        <v>47</v>
      </c>
      <c r="B84" s="1" t="s">
        <v>91</v>
      </c>
      <c r="C84" s="1" t="s">
        <v>91</v>
      </c>
      <c r="D84" s="1" t="s">
        <v>91</v>
      </c>
      <c r="E84" s="1" t="s">
        <v>91</v>
      </c>
      <c r="F84" s="1">
        <v>2700000</v>
      </c>
      <c r="G84" s="1">
        <v>4600000</v>
      </c>
      <c r="H84" s="1" t="s">
        <v>91</v>
      </c>
      <c r="I84" s="1">
        <v>-200000</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v>84633000</v>
      </c>
      <c r="AB84" s="1">
        <v>72774000</v>
      </c>
      <c r="AC84" s="1">
        <v>11200000</v>
      </c>
      <c r="AD84" s="1">
        <v>3300000</v>
      </c>
      <c r="AE84" s="1">
        <v>-25400000</v>
      </c>
      <c r="AF84" s="1">
        <v>46100000</v>
      </c>
      <c r="AG84" s="1">
        <v>2100000</v>
      </c>
      <c r="AH84" s="1">
        <v>19000000</v>
      </c>
      <c r="AI84" s="1">
        <v>43700000</v>
      </c>
      <c r="AJ84" s="1">
        <v>181600000</v>
      </c>
      <c r="AK84" s="1">
        <v>260900000</v>
      </c>
      <c r="AL84" s="1">
        <v>149500000</v>
      </c>
      <c r="AS84" s="67" t="s">
        <v>136</v>
      </c>
      <c r="AT84" s="67"/>
    </row>
    <row r="85" spans="1:46" ht="20" x14ac:dyDescent="0.25">
      <c r="A85" s="5" t="s">
        <v>71</v>
      </c>
      <c r="B85" s="1" t="s">
        <v>91</v>
      </c>
      <c r="C85" s="1" t="s">
        <v>91</v>
      </c>
      <c r="D85" s="1" t="s">
        <v>91</v>
      </c>
      <c r="E85" s="1" t="s">
        <v>91</v>
      </c>
      <c r="F85" s="1" t="s">
        <v>91</v>
      </c>
      <c r="G85" s="1" t="s">
        <v>91</v>
      </c>
      <c r="H85" s="1" t="s">
        <v>91</v>
      </c>
      <c r="I85" s="1" t="s">
        <v>91</v>
      </c>
      <c r="J85" s="1">
        <v>901000</v>
      </c>
      <c r="K85" s="1">
        <v>706000</v>
      </c>
      <c r="L85" s="1">
        <v>-2559000</v>
      </c>
      <c r="M85" s="1">
        <v>9807000</v>
      </c>
      <c r="N85" s="1">
        <v>116606000</v>
      </c>
      <c r="O85" s="1">
        <v>98511000</v>
      </c>
      <c r="P85" s="1">
        <v>160943000</v>
      </c>
      <c r="Q85" s="1">
        <v>161963000</v>
      </c>
      <c r="R85" s="1">
        <v>199382000</v>
      </c>
      <c r="S85" s="1">
        <v>299386000</v>
      </c>
      <c r="T85" s="1">
        <v>-5003000</v>
      </c>
      <c r="U85" s="1">
        <v>247559000</v>
      </c>
      <c r="V85" s="1">
        <v>49233000</v>
      </c>
      <c r="W85" s="1">
        <v>6580000</v>
      </c>
      <c r="X85" s="1">
        <v>13369000</v>
      </c>
      <c r="Y85" s="1">
        <v>-83266000</v>
      </c>
      <c r="Z85" s="1">
        <v>33481000</v>
      </c>
      <c r="AA85" s="1">
        <v>13179000</v>
      </c>
      <c r="AB85" s="1">
        <v>6290000</v>
      </c>
      <c r="AC85" s="1">
        <v>998400000</v>
      </c>
      <c r="AD85" s="1">
        <v>-18900000</v>
      </c>
      <c r="AE85" s="1">
        <v>11900000</v>
      </c>
      <c r="AF85" s="1">
        <v>144200000</v>
      </c>
      <c r="AG85" s="1">
        <v>7900000</v>
      </c>
      <c r="AH85" s="1">
        <v>-28700000</v>
      </c>
      <c r="AI85" s="1">
        <v>51800000</v>
      </c>
      <c r="AJ85" s="1">
        <v>6500000</v>
      </c>
      <c r="AK85" s="1">
        <v>-17600000</v>
      </c>
      <c r="AL85" s="1">
        <v>12800000</v>
      </c>
      <c r="AS85" s="25" t="s">
        <v>137</v>
      </c>
      <c r="AT85" s="26">
        <f>AL17</f>
        <v>160900000</v>
      </c>
    </row>
    <row r="86" spans="1:46" ht="20" x14ac:dyDescent="0.25">
      <c r="A86" s="5" t="s">
        <v>72</v>
      </c>
      <c r="B86" s="1" t="s">
        <v>91</v>
      </c>
      <c r="C86" s="1" t="s">
        <v>91</v>
      </c>
      <c r="D86" s="1" t="s">
        <v>91</v>
      </c>
      <c r="E86" s="1" t="s">
        <v>91</v>
      </c>
      <c r="F86" s="1">
        <v>21000000</v>
      </c>
      <c r="G86" s="1">
        <v>23500000</v>
      </c>
      <c r="H86" s="1">
        <v>25600000</v>
      </c>
      <c r="I86" s="1">
        <v>30700000</v>
      </c>
      <c r="J86" s="1">
        <v>2326000</v>
      </c>
      <c r="K86" s="1" t="s">
        <v>91</v>
      </c>
      <c r="L86" s="1">
        <v>7136000</v>
      </c>
      <c r="M86" s="1" t="s">
        <v>91</v>
      </c>
      <c r="N86" s="1">
        <v>8108000</v>
      </c>
      <c r="O86" s="1">
        <v>-2257000</v>
      </c>
      <c r="P86" s="1">
        <v>11523000</v>
      </c>
      <c r="Q86" s="1">
        <v>-3455000</v>
      </c>
      <c r="R86" s="1" t="s">
        <v>91</v>
      </c>
      <c r="S86" s="1" t="s">
        <v>91</v>
      </c>
      <c r="T86" s="1" t="s">
        <v>91</v>
      </c>
      <c r="U86" s="1">
        <v>1387000</v>
      </c>
      <c r="V86" s="1">
        <v>-5638000</v>
      </c>
      <c r="W86" s="1">
        <v>21346000</v>
      </c>
      <c r="X86" s="1">
        <v>11138000</v>
      </c>
      <c r="Y86" s="1">
        <v>9093000</v>
      </c>
      <c r="Z86" s="1">
        <v>7697000</v>
      </c>
      <c r="AA86" s="1">
        <v>29006000</v>
      </c>
      <c r="AB86" s="1">
        <v>18086000</v>
      </c>
      <c r="AC86" s="1">
        <v>4400000</v>
      </c>
      <c r="AD86" s="1">
        <v>38400000</v>
      </c>
      <c r="AE86" s="1">
        <v>121300000</v>
      </c>
      <c r="AF86" s="1">
        <v>-25400000</v>
      </c>
      <c r="AG86" s="1">
        <v>127500000</v>
      </c>
      <c r="AH86" s="1">
        <v>140100000</v>
      </c>
      <c r="AI86" s="1">
        <v>136100000</v>
      </c>
      <c r="AJ86" s="1">
        <v>-189500000</v>
      </c>
      <c r="AK86" s="1">
        <v>44500000</v>
      </c>
      <c r="AL86" s="1">
        <v>156000000</v>
      </c>
      <c r="AS86" s="25" t="s">
        <v>138</v>
      </c>
      <c r="AT86" s="26">
        <f>AL56</f>
        <v>220100000</v>
      </c>
    </row>
    <row r="87" spans="1:46" ht="20" x14ac:dyDescent="0.25">
      <c r="A87" s="6" t="s">
        <v>73</v>
      </c>
      <c r="B87" s="10" t="s">
        <v>91</v>
      </c>
      <c r="C87" s="10" t="s">
        <v>91</v>
      </c>
      <c r="D87" s="10" t="s">
        <v>91</v>
      </c>
      <c r="E87" s="10" t="s">
        <v>91</v>
      </c>
      <c r="F87" s="10">
        <v>27700000</v>
      </c>
      <c r="G87" s="10">
        <v>33200000</v>
      </c>
      <c r="H87" s="10">
        <v>41400000</v>
      </c>
      <c r="I87" s="10">
        <v>56200000</v>
      </c>
      <c r="J87" s="10">
        <v>55172000</v>
      </c>
      <c r="K87" s="10">
        <v>39076000</v>
      </c>
      <c r="L87" s="10">
        <v>47811000</v>
      </c>
      <c r="M87" s="10">
        <v>59523000</v>
      </c>
      <c r="N87" s="10">
        <v>61041000</v>
      </c>
      <c r="O87" s="10">
        <v>43525000</v>
      </c>
      <c r="P87" s="10">
        <v>33599000</v>
      </c>
      <c r="Q87" s="10">
        <v>88196000</v>
      </c>
      <c r="R87" s="10">
        <v>67000000</v>
      </c>
      <c r="S87" s="10">
        <v>165965000</v>
      </c>
      <c r="T87" s="10">
        <v>125936000</v>
      </c>
      <c r="U87" s="10">
        <v>194401000</v>
      </c>
      <c r="V87" s="10">
        <v>198281000</v>
      </c>
      <c r="W87" s="10">
        <v>273424000</v>
      </c>
      <c r="X87" s="10">
        <v>191577000</v>
      </c>
      <c r="Y87" s="10">
        <v>444828000</v>
      </c>
      <c r="Z87" s="10">
        <v>713478000</v>
      </c>
      <c r="AA87" s="10">
        <v>391562000</v>
      </c>
      <c r="AB87" s="10">
        <v>730929000</v>
      </c>
      <c r="AC87" s="10">
        <v>855800000</v>
      </c>
      <c r="AD87" s="10">
        <v>856000000</v>
      </c>
      <c r="AE87" s="10">
        <v>733200000</v>
      </c>
      <c r="AF87" s="10">
        <v>1458300000</v>
      </c>
      <c r="AG87" s="10">
        <v>1059000000</v>
      </c>
      <c r="AH87" s="10">
        <v>1218000000</v>
      </c>
      <c r="AI87" s="10">
        <v>1141200000</v>
      </c>
      <c r="AJ87" s="10">
        <v>1254800000</v>
      </c>
      <c r="AK87" s="10">
        <v>1565000000</v>
      </c>
      <c r="AL87" s="10">
        <v>1136300000</v>
      </c>
      <c r="AS87" s="25" t="s">
        <v>139</v>
      </c>
      <c r="AT87" s="26">
        <f>AL61</f>
        <v>4386800000</v>
      </c>
    </row>
    <row r="88" spans="1:46" ht="20" x14ac:dyDescent="0.25">
      <c r="A88" s="5" t="s">
        <v>74</v>
      </c>
      <c r="B88" s="1" t="s">
        <v>91</v>
      </c>
      <c r="C88" s="1" t="s">
        <v>91</v>
      </c>
      <c r="D88" s="1" t="s">
        <v>91</v>
      </c>
      <c r="E88" s="1" t="s">
        <v>91</v>
      </c>
      <c r="F88" s="1">
        <v>-33600000</v>
      </c>
      <c r="G88" s="1">
        <v>-17300000</v>
      </c>
      <c r="H88" s="1">
        <v>-17400000</v>
      </c>
      <c r="I88" s="1">
        <v>-21000000</v>
      </c>
      <c r="J88" s="1">
        <v>-18707000</v>
      </c>
      <c r="K88" s="1">
        <v>-18963000</v>
      </c>
      <c r="L88" s="1">
        <v>-25585000</v>
      </c>
      <c r="M88" s="1">
        <v>-15751000</v>
      </c>
      <c r="N88" s="1">
        <v>-29058000</v>
      </c>
      <c r="O88" s="1">
        <v>-38693000</v>
      </c>
      <c r="P88" s="1">
        <v>-32240000</v>
      </c>
      <c r="Q88" s="1">
        <v>-29385000</v>
      </c>
      <c r="R88" s="1">
        <v>-23464000</v>
      </c>
      <c r="S88" s="1">
        <v>-49525000</v>
      </c>
      <c r="T88" s="1">
        <v>-100094000</v>
      </c>
      <c r="U88" s="1">
        <v>-87576000</v>
      </c>
      <c r="V88" s="1">
        <v>-63172000</v>
      </c>
      <c r="W88" s="1">
        <v>-57002000</v>
      </c>
      <c r="X88" s="1">
        <v>-76430000</v>
      </c>
      <c r="Y88" s="1">
        <v>-108907000</v>
      </c>
      <c r="Z88" s="1">
        <v>-136983000</v>
      </c>
      <c r="AA88" s="1">
        <v>-180080000</v>
      </c>
      <c r="AB88" s="1">
        <v>-274244000</v>
      </c>
      <c r="AC88" s="1">
        <v>-206500000</v>
      </c>
      <c r="AD88" s="1">
        <v>-279500000</v>
      </c>
      <c r="AE88" s="1">
        <v>-247700000</v>
      </c>
      <c r="AF88" s="1">
        <v>-201400000</v>
      </c>
      <c r="AG88" s="1">
        <v>-192400000</v>
      </c>
      <c r="AH88" s="1">
        <v>-321900000</v>
      </c>
      <c r="AI88" s="1">
        <v>-359800000</v>
      </c>
      <c r="AJ88" s="1">
        <v>-269300000</v>
      </c>
      <c r="AK88" s="1">
        <v>-306700000</v>
      </c>
      <c r="AL88" s="1">
        <v>-417500000</v>
      </c>
      <c r="AS88" s="48" t="s">
        <v>140</v>
      </c>
      <c r="AT88" s="49">
        <f>AT85/(AT86+AT87)</f>
        <v>3.4925872061473011E-2</v>
      </c>
    </row>
    <row r="89" spans="1:46" ht="20" customHeight="1" x14ac:dyDescent="0.25">
      <c r="A89" s="14" t="s">
        <v>104</v>
      </c>
      <c r="B89" s="19" t="e">
        <f t="shared" ref="B89:AF89" si="9">(-1*B88)/B3</f>
        <v>#VALUE!</v>
      </c>
      <c r="C89" s="19" t="e">
        <f t="shared" si="9"/>
        <v>#VALUE!</v>
      </c>
      <c r="D89" s="19" t="e">
        <f t="shared" si="9"/>
        <v>#VALUE!</v>
      </c>
      <c r="E89" s="19" t="e">
        <f t="shared" si="9"/>
        <v>#VALUE!</v>
      </c>
      <c r="F89" s="19">
        <f t="shared" si="9"/>
        <v>7.9545454545454544E-2</v>
      </c>
      <c r="G89" s="19">
        <f t="shared" si="9"/>
        <v>3.8021978021978022E-2</v>
      </c>
      <c r="H89" s="19">
        <f t="shared" si="9"/>
        <v>3.5987590486039299E-2</v>
      </c>
      <c r="I89" s="19">
        <f t="shared" si="9"/>
        <v>4.2743741095053939E-2</v>
      </c>
      <c r="J89" s="19">
        <f t="shared" si="9"/>
        <v>3.6571037583695815E-2</v>
      </c>
      <c r="K89" s="19">
        <f t="shared" si="9"/>
        <v>3.0182450790174429E-2</v>
      </c>
      <c r="L89" s="19">
        <f t="shared" si="9"/>
        <v>4.840363542801792E-2</v>
      </c>
      <c r="M89" s="19">
        <f t="shared" si="9"/>
        <v>2.9028643462427339E-2</v>
      </c>
      <c r="N89" s="19">
        <f t="shared" si="9"/>
        <v>5.1386796256605055E-2</v>
      </c>
      <c r="O89" s="19">
        <f t="shared" si="9"/>
        <v>6.4225330604507871E-2</v>
      </c>
      <c r="P89" s="19">
        <f t="shared" si="9"/>
        <v>5.0973460282124822E-2</v>
      </c>
      <c r="Q89" s="19">
        <f t="shared" si="9"/>
        <v>4.5121475580506172E-2</v>
      </c>
      <c r="R89" s="19">
        <f t="shared" si="9"/>
        <v>3.4146937777596677E-2</v>
      </c>
      <c r="S89" s="19">
        <f t="shared" si="9"/>
        <v>3.775508025956284E-2</v>
      </c>
      <c r="T89" s="19">
        <f t="shared" si="9"/>
        <v>7.0637419187289302E-2</v>
      </c>
      <c r="U89" s="19">
        <f t="shared" si="9"/>
        <v>4.2847979599555157E-2</v>
      </c>
      <c r="V89" s="19">
        <f t="shared" si="9"/>
        <v>2.9317880788555017E-2</v>
      </c>
      <c r="W89" s="19">
        <f t="shared" si="9"/>
        <v>2.6537033924778061E-2</v>
      </c>
      <c r="X89" s="19">
        <f t="shared" si="9"/>
        <v>3.0272016426024666E-2</v>
      </c>
      <c r="Y89" s="19">
        <f t="shared" si="9"/>
        <v>2.8980559259571683E-2</v>
      </c>
      <c r="Z89" s="19">
        <f t="shared" si="9"/>
        <v>2.974471308966712E-2</v>
      </c>
      <c r="AA89" s="19">
        <f t="shared" si="9"/>
        <v>3.7316533433297217E-2</v>
      </c>
      <c r="AB89" s="19">
        <f t="shared" si="9"/>
        <v>4.962989853743778E-2</v>
      </c>
      <c r="AC89" s="19">
        <f t="shared" si="9"/>
        <v>3.5013649388744766E-2</v>
      </c>
      <c r="AD89" s="19">
        <f t="shared" si="9"/>
        <v>4.9816418921327488E-2</v>
      </c>
      <c r="AE89" s="19">
        <f t="shared" si="9"/>
        <v>4.3511866074094893E-2</v>
      </c>
      <c r="AF89" s="19">
        <f t="shared" si="9"/>
        <v>2.5783490372798035E-2</v>
      </c>
      <c r="AG89" s="19">
        <f>(-1*AG88)/AG3</f>
        <v>2.6027082234216684E-2</v>
      </c>
      <c r="AH89" s="19">
        <f t="shared" ref="AH89:AL89" si="10">(-1*AH88)/AH3</f>
        <v>4.3753652933900586E-2</v>
      </c>
      <c r="AI89" s="19">
        <f t="shared" si="10"/>
        <v>4.5904567491707071E-2</v>
      </c>
      <c r="AJ89" s="19">
        <f t="shared" si="10"/>
        <v>3.4521215228816821E-2</v>
      </c>
      <c r="AK89" s="19">
        <f t="shared" si="10"/>
        <v>3.8324565459157536E-2</v>
      </c>
      <c r="AL89" s="19">
        <f t="shared" si="10"/>
        <v>5.2194676768055608E-2</v>
      </c>
      <c r="AS89" s="25" t="s">
        <v>105</v>
      </c>
      <c r="AT89" s="26">
        <f>AL27</f>
        <v>212100000</v>
      </c>
    </row>
    <row r="90" spans="1:46" ht="20" x14ac:dyDescent="0.25">
      <c r="A90" s="5" t="s">
        <v>75</v>
      </c>
      <c r="B90" s="1" t="s">
        <v>91</v>
      </c>
      <c r="C90" s="1" t="s">
        <v>91</v>
      </c>
      <c r="D90" s="1" t="s">
        <v>91</v>
      </c>
      <c r="E90" s="1" t="s">
        <v>91</v>
      </c>
      <c r="F90" s="1" t="s">
        <v>91</v>
      </c>
      <c r="G90" s="1" t="s">
        <v>91</v>
      </c>
      <c r="H90" s="1" t="s">
        <v>91</v>
      </c>
      <c r="I90" s="1" t="s">
        <v>91</v>
      </c>
      <c r="J90" s="1">
        <v>-100195000</v>
      </c>
      <c r="K90" s="1">
        <v>-28780000</v>
      </c>
      <c r="L90" s="1" t="s">
        <v>91</v>
      </c>
      <c r="M90" s="1">
        <v>-5593000</v>
      </c>
      <c r="N90" s="1">
        <v>-1406000</v>
      </c>
      <c r="O90" s="1">
        <v>-26590000</v>
      </c>
      <c r="P90" s="1">
        <v>-9056000</v>
      </c>
      <c r="Q90" s="1" t="s">
        <v>91</v>
      </c>
      <c r="R90" s="1">
        <v>-5714000</v>
      </c>
      <c r="S90" s="1">
        <v>-10767000</v>
      </c>
      <c r="T90" s="1">
        <v>-9196000</v>
      </c>
      <c r="U90" s="1">
        <v>-99062000</v>
      </c>
      <c r="V90" s="1">
        <v>8754000</v>
      </c>
      <c r="W90" s="1">
        <v>23566000</v>
      </c>
      <c r="X90" s="1">
        <v>-217542000</v>
      </c>
      <c r="Y90" s="1">
        <v>-77335000</v>
      </c>
      <c r="Z90" s="1">
        <v>19554000</v>
      </c>
      <c r="AA90" s="1" t="s">
        <v>91</v>
      </c>
      <c r="AB90" s="1">
        <v>-763861000</v>
      </c>
      <c r="AC90" s="1" t="s">
        <v>91</v>
      </c>
      <c r="AD90" s="1">
        <v>-101800000</v>
      </c>
      <c r="AE90" s="1">
        <v>-1320500000</v>
      </c>
      <c r="AF90" s="1">
        <v>185600000</v>
      </c>
      <c r="AG90" s="1" t="s">
        <v>91</v>
      </c>
      <c r="AH90" s="1" t="s">
        <v>91</v>
      </c>
      <c r="AI90" s="1">
        <v>-1533500000</v>
      </c>
      <c r="AJ90" s="1" t="s">
        <v>91</v>
      </c>
      <c r="AK90" s="1">
        <v>564000000</v>
      </c>
      <c r="AL90" s="1">
        <v>130000000</v>
      </c>
      <c r="AS90" s="25" t="s">
        <v>19</v>
      </c>
      <c r="AT90" s="26">
        <f>AL25</f>
        <v>843800000</v>
      </c>
    </row>
    <row r="91" spans="1:46"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v>-86439000</v>
      </c>
      <c r="U91" s="1">
        <v>-88803000</v>
      </c>
      <c r="V91" s="1">
        <v>-5000000</v>
      </c>
      <c r="W91" s="1">
        <v>-20000000</v>
      </c>
      <c r="X91" s="1">
        <v>-229405000</v>
      </c>
      <c r="Y91" s="1" t="s">
        <v>91</v>
      </c>
      <c r="Z91" s="1" t="s">
        <v>91</v>
      </c>
      <c r="AA91" s="1">
        <v>-75637000</v>
      </c>
      <c r="AB91" s="1" t="s">
        <v>91</v>
      </c>
      <c r="AC91" s="1" t="s">
        <v>91</v>
      </c>
      <c r="AD91" s="1" t="s">
        <v>91</v>
      </c>
      <c r="AE91" s="1" t="s">
        <v>91</v>
      </c>
      <c r="AF91" s="1" t="s">
        <v>91</v>
      </c>
      <c r="AG91" s="1" t="s">
        <v>91</v>
      </c>
      <c r="AH91" s="1" t="s">
        <v>91</v>
      </c>
      <c r="AI91" s="1" t="s">
        <v>91</v>
      </c>
      <c r="AJ91" s="1" t="s">
        <v>91</v>
      </c>
      <c r="AK91" s="1" t="s">
        <v>91</v>
      </c>
      <c r="AL91" s="1" t="s">
        <v>91</v>
      </c>
      <c r="AS91" s="48" t="s">
        <v>141</v>
      </c>
      <c r="AT91" s="49">
        <f>AT89/AT90</f>
        <v>0.25136288219957337</v>
      </c>
    </row>
    <row r="92" spans="1:46"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v>28957000</v>
      </c>
      <c r="U92" s="1">
        <v>67094000</v>
      </c>
      <c r="V92" s="1">
        <v>31101000</v>
      </c>
      <c r="W92" s="1">
        <v>26272000</v>
      </c>
      <c r="X92" s="1">
        <v>257536000</v>
      </c>
      <c r="Y92" s="1">
        <v>3013000</v>
      </c>
      <c r="Z92" s="1">
        <v>13519000</v>
      </c>
      <c r="AA92" s="1">
        <v>57100000</v>
      </c>
      <c r="AB92" s="1">
        <v>18600000</v>
      </c>
      <c r="AC92" s="1" t="s">
        <v>91</v>
      </c>
      <c r="AD92" s="1">
        <v>10000000</v>
      </c>
      <c r="AE92" s="1" t="s">
        <v>91</v>
      </c>
      <c r="AF92" s="1" t="s">
        <v>91</v>
      </c>
      <c r="AG92" s="1">
        <v>40600000</v>
      </c>
      <c r="AH92" s="1" t="s">
        <v>91</v>
      </c>
      <c r="AI92" s="1" t="s">
        <v>91</v>
      </c>
      <c r="AJ92" s="1" t="s">
        <v>91</v>
      </c>
      <c r="AK92" s="1" t="s">
        <v>91</v>
      </c>
      <c r="AL92" s="1" t="s">
        <v>91</v>
      </c>
      <c r="AS92" s="48" t="s">
        <v>142</v>
      </c>
      <c r="AT92" s="49">
        <f>AT88*(1-AT91)</f>
        <v>2.6146804196767601E-2</v>
      </c>
    </row>
    <row r="93" spans="1:46" ht="19" x14ac:dyDescent="0.25">
      <c r="A93" s="5" t="s">
        <v>78</v>
      </c>
      <c r="B93" s="1" t="s">
        <v>91</v>
      </c>
      <c r="C93" s="1" t="s">
        <v>91</v>
      </c>
      <c r="D93" s="1" t="s">
        <v>91</v>
      </c>
      <c r="E93" s="1" t="s">
        <v>91</v>
      </c>
      <c r="F93" s="1">
        <v>-4000000</v>
      </c>
      <c r="G93" s="1">
        <v>1000000</v>
      </c>
      <c r="H93" s="1">
        <v>600000</v>
      </c>
      <c r="I93" s="1">
        <v>-3900000</v>
      </c>
      <c r="J93" s="1">
        <v>119000</v>
      </c>
      <c r="K93" s="1">
        <v>1304000</v>
      </c>
      <c r="L93" s="1">
        <v>2216000</v>
      </c>
      <c r="M93" s="1">
        <v>46089000</v>
      </c>
      <c r="N93" s="1">
        <v>1878000</v>
      </c>
      <c r="O93" s="1">
        <v>2035000</v>
      </c>
      <c r="P93" s="1">
        <v>1478000</v>
      </c>
      <c r="Q93" s="1">
        <v>1773000</v>
      </c>
      <c r="R93" s="1">
        <v>8668000</v>
      </c>
      <c r="S93" s="1">
        <v>7313000</v>
      </c>
      <c r="T93" s="1">
        <v>4233000</v>
      </c>
      <c r="U93" s="1">
        <v>88898000</v>
      </c>
      <c r="V93" s="1">
        <v>12470000</v>
      </c>
      <c r="W93" s="1">
        <v>123000</v>
      </c>
      <c r="X93" s="1">
        <v>3355000</v>
      </c>
      <c r="Y93" s="1">
        <v>8413000</v>
      </c>
      <c r="Z93" s="1">
        <v>-533000</v>
      </c>
      <c r="AA93" s="1">
        <v>5704000</v>
      </c>
      <c r="AB93" s="1">
        <v>-16359000</v>
      </c>
      <c r="AC93" s="1">
        <v>20900000</v>
      </c>
      <c r="AD93" s="1">
        <v>1000000</v>
      </c>
      <c r="AE93" s="1">
        <v>-27500000</v>
      </c>
      <c r="AF93" s="1">
        <v>37500000</v>
      </c>
      <c r="AG93" s="1">
        <v>-37900000</v>
      </c>
      <c r="AH93" s="1">
        <v>44300000</v>
      </c>
      <c r="AI93" s="1">
        <v>-30900000</v>
      </c>
      <c r="AJ93" s="1">
        <v>-2200000</v>
      </c>
      <c r="AK93" s="1">
        <v>53800000</v>
      </c>
      <c r="AL93" s="1">
        <v>-68000000</v>
      </c>
      <c r="AS93" s="67" t="s">
        <v>143</v>
      </c>
      <c r="AT93" s="67"/>
    </row>
    <row r="94" spans="1:46" ht="20" x14ac:dyDescent="0.25">
      <c r="A94" s="6" t="s">
        <v>79</v>
      </c>
      <c r="B94" s="10" t="s">
        <v>91</v>
      </c>
      <c r="C94" s="10" t="s">
        <v>91</v>
      </c>
      <c r="D94" s="10" t="s">
        <v>91</v>
      </c>
      <c r="E94" s="10" t="s">
        <v>91</v>
      </c>
      <c r="F94" s="10">
        <v>-37600000</v>
      </c>
      <c r="G94" s="10">
        <v>-16300000</v>
      </c>
      <c r="H94" s="10">
        <v>-16800000</v>
      </c>
      <c r="I94" s="10">
        <v>-24900000</v>
      </c>
      <c r="J94" s="10">
        <v>-118783000</v>
      </c>
      <c r="K94" s="10">
        <v>-46439000</v>
      </c>
      <c r="L94" s="10">
        <v>-23369000</v>
      </c>
      <c r="M94" s="10">
        <v>24745000</v>
      </c>
      <c r="N94" s="10">
        <v>-28586000</v>
      </c>
      <c r="O94" s="10">
        <v>-63248000</v>
      </c>
      <c r="P94" s="10">
        <v>-39818000</v>
      </c>
      <c r="Q94" s="10">
        <v>-27612000</v>
      </c>
      <c r="R94" s="10">
        <v>-20510000</v>
      </c>
      <c r="S94" s="10">
        <v>-52979000</v>
      </c>
      <c r="T94" s="10">
        <v>-162539000</v>
      </c>
      <c r="U94" s="10">
        <v>-119449000</v>
      </c>
      <c r="V94" s="10">
        <v>-15847000</v>
      </c>
      <c r="W94" s="10">
        <v>-27041000</v>
      </c>
      <c r="X94" s="10">
        <v>-262486000</v>
      </c>
      <c r="Y94" s="10">
        <v>-174816000</v>
      </c>
      <c r="Z94" s="10">
        <v>-104443000</v>
      </c>
      <c r="AA94" s="10">
        <v>-192913000</v>
      </c>
      <c r="AB94" s="10">
        <v>-1035864000</v>
      </c>
      <c r="AC94" s="10">
        <v>-185600000</v>
      </c>
      <c r="AD94" s="10">
        <v>-370300000</v>
      </c>
      <c r="AE94" s="10">
        <v>-1595700000</v>
      </c>
      <c r="AF94" s="10">
        <v>21700000</v>
      </c>
      <c r="AG94" s="10">
        <v>-189700000</v>
      </c>
      <c r="AH94" s="10">
        <v>-277600000</v>
      </c>
      <c r="AI94" s="10">
        <v>-1924200000</v>
      </c>
      <c r="AJ94" s="10">
        <v>-271500000</v>
      </c>
      <c r="AK94" s="10">
        <v>311100000</v>
      </c>
      <c r="AL94" s="10">
        <v>-355500000</v>
      </c>
      <c r="AS94" s="25" t="s">
        <v>144</v>
      </c>
      <c r="AT94" s="50">
        <f>[1]Treasuries!$C$8</f>
        <v>3.8190000000000002E-2</v>
      </c>
    </row>
    <row r="95" spans="1:46" ht="20" x14ac:dyDescent="0.25">
      <c r="A95" s="5" t="s">
        <v>80</v>
      </c>
      <c r="B95" s="1" t="s">
        <v>91</v>
      </c>
      <c r="C95" s="1" t="s">
        <v>91</v>
      </c>
      <c r="D95" s="1" t="s">
        <v>91</v>
      </c>
      <c r="E95" s="1" t="s">
        <v>91</v>
      </c>
      <c r="F95" s="1">
        <v>-700000</v>
      </c>
      <c r="G95" s="1" t="s">
        <v>91</v>
      </c>
      <c r="H95" s="1" t="s">
        <v>91</v>
      </c>
      <c r="I95" s="1" t="s">
        <v>91</v>
      </c>
      <c r="J95" s="1">
        <v>-377000</v>
      </c>
      <c r="K95" s="1" t="s">
        <v>91</v>
      </c>
      <c r="L95" s="1">
        <v>-6300000</v>
      </c>
      <c r="M95" s="1">
        <v>-60800000</v>
      </c>
      <c r="N95" s="1" t="s">
        <v>91</v>
      </c>
      <c r="O95" s="1" t="s">
        <v>91</v>
      </c>
      <c r="P95" s="1">
        <v>-8966000</v>
      </c>
      <c r="Q95" s="1" t="s">
        <v>91</v>
      </c>
      <c r="R95" s="1" t="s">
        <v>91</v>
      </c>
      <c r="S95" s="1" t="s">
        <v>91</v>
      </c>
      <c r="T95" s="1" t="s">
        <v>91</v>
      </c>
      <c r="U95" s="1" t="s">
        <v>91</v>
      </c>
      <c r="V95" s="1" t="s">
        <v>91</v>
      </c>
      <c r="W95" s="1" t="s">
        <v>91</v>
      </c>
      <c r="X95" s="1" t="s">
        <v>91</v>
      </c>
      <c r="Y95" s="1" t="s">
        <v>91</v>
      </c>
      <c r="Z95" s="1">
        <v>-625000000</v>
      </c>
      <c r="AA95" s="1">
        <v>-10000000</v>
      </c>
      <c r="AB95" s="1" t="s">
        <v>91</v>
      </c>
      <c r="AC95" s="1">
        <v>-50000000</v>
      </c>
      <c r="AD95" s="1">
        <v>-50000000</v>
      </c>
      <c r="AE95" s="1">
        <v>-4216300000</v>
      </c>
      <c r="AF95" s="1">
        <v>-800000000</v>
      </c>
      <c r="AG95" s="1">
        <v>-200000000</v>
      </c>
      <c r="AH95" s="1">
        <v>-1360300000</v>
      </c>
      <c r="AI95" s="1">
        <v>-700000000</v>
      </c>
      <c r="AJ95" s="1">
        <v>-900000000</v>
      </c>
      <c r="AK95" s="1">
        <v>-700000000</v>
      </c>
      <c r="AL95" s="1">
        <v>-1157000000</v>
      </c>
      <c r="AS95" s="51" t="s">
        <v>145</v>
      </c>
      <c r="AT95" s="52" cm="1">
        <f t="array" ref="AT95">_FV(A1,"Beta")</f>
        <v>0.215</v>
      </c>
    </row>
    <row r="96" spans="1:46" ht="20" x14ac:dyDescent="0.25">
      <c r="A96" s="5" t="s">
        <v>81</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t="s">
        <v>91</v>
      </c>
      <c r="Q96" s="1" t="s">
        <v>91</v>
      </c>
      <c r="R96" s="1" t="s">
        <v>91</v>
      </c>
      <c r="S96" s="1" t="s">
        <v>91</v>
      </c>
      <c r="T96" s="1" t="s">
        <v>91</v>
      </c>
      <c r="U96" s="1" t="s">
        <v>91</v>
      </c>
      <c r="V96" s="1" t="s">
        <v>91</v>
      </c>
      <c r="W96" s="1">
        <v>25766000</v>
      </c>
      <c r="X96" s="1">
        <v>17247000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S96" s="25" t="s">
        <v>146</v>
      </c>
      <c r="AT96" s="50">
        <v>8.4000000000000005E-2</v>
      </c>
    </row>
    <row r="97" spans="1:46" ht="20" x14ac:dyDescent="0.25">
      <c r="A97" s="5" t="s">
        <v>82</v>
      </c>
      <c r="B97" s="1" t="s">
        <v>91</v>
      </c>
      <c r="C97" s="1" t="s">
        <v>91</v>
      </c>
      <c r="D97" s="1" t="s">
        <v>91</v>
      </c>
      <c r="E97" s="1" t="s">
        <v>91</v>
      </c>
      <c r="F97" s="1" t="s">
        <v>91</v>
      </c>
      <c r="G97" s="1" t="s">
        <v>91</v>
      </c>
      <c r="H97" s="1" t="s">
        <v>91</v>
      </c>
      <c r="I97" s="1" t="s">
        <v>91</v>
      </c>
      <c r="J97" s="1" t="s">
        <v>91</v>
      </c>
      <c r="K97" s="1">
        <v>-195000</v>
      </c>
      <c r="L97" s="1" t="s">
        <v>91</v>
      </c>
      <c r="M97" s="1" t="s">
        <v>91</v>
      </c>
      <c r="N97" s="1" t="s">
        <v>91</v>
      </c>
      <c r="O97" s="1">
        <v>-811000</v>
      </c>
      <c r="P97" s="1">
        <v>-17654000</v>
      </c>
      <c r="Q97" s="1">
        <v>-80964000</v>
      </c>
      <c r="R97" s="1">
        <v>-1128000</v>
      </c>
      <c r="S97" s="1" t="s">
        <v>91</v>
      </c>
      <c r="T97" s="1" t="s">
        <v>91</v>
      </c>
      <c r="U97" s="1">
        <v>-16869000</v>
      </c>
      <c r="V97" s="1">
        <v>-81717000</v>
      </c>
      <c r="W97" s="1">
        <v>-52125000</v>
      </c>
      <c r="X97" s="1">
        <v>-152521000</v>
      </c>
      <c r="Y97" s="1">
        <v>-4025000</v>
      </c>
      <c r="Z97" s="1">
        <v>-5569000</v>
      </c>
      <c r="AA97" s="1">
        <v>-389135000</v>
      </c>
      <c r="AB97" s="1">
        <v>-315780000</v>
      </c>
      <c r="AC97" s="1">
        <v>-364200000</v>
      </c>
      <c r="AD97" s="1">
        <v>-508500000</v>
      </c>
      <c r="AE97" s="1">
        <v>-24300000</v>
      </c>
      <c r="AF97" s="1">
        <v>-441100000</v>
      </c>
      <c r="AG97" s="1">
        <v>-437600000</v>
      </c>
      <c r="AH97" s="1">
        <v>-7000000</v>
      </c>
      <c r="AI97" s="1">
        <v>-5400000</v>
      </c>
      <c r="AJ97" s="1">
        <v>-4200000</v>
      </c>
      <c r="AK97" s="1">
        <v>-678400000</v>
      </c>
      <c r="AL97" s="1">
        <v>-270400000</v>
      </c>
      <c r="AS97" s="48" t="s">
        <v>147</v>
      </c>
      <c r="AT97" s="49">
        <f>(AT94)+((AT95)*(AT96-AT94))</f>
        <v>4.8039150000000003E-2</v>
      </c>
    </row>
    <row r="98" spans="1:46" ht="19" x14ac:dyDescent="0.25">
      <c r="A98" s="5" t="s">
        <v>83</v>
      </c>
      <c r="B98" s="1" t="s">
        <v>91</v>
      </c>
      <c r="C98" s="1" t="s">
        <v>91</v>
      </c>
      <c r="D98" s="1" t="s">
        <v>91</v>
      </c>
      <c r="E98" s="1" t="s">
        <v>91</v>
      </c>
      <c r="F98" s="1">
        <v>-7600000</v>
      </c>
      <c r="G98" s="1">
        <v>-10000000</v>
      </c>
      <c r="H98" s="1">
        <v>-11200000</v>
      </c>
      <c r="I98" s="1">
        <v>-12400000</v>
      </c>
      <c r="J98" s="1">
        <v>-13360000</v>
      </c>
      <c r="K98" s="1">
        <v>-14503000</v>
      </c>
      <c r="L98" s="1">
        <v>-15123000</v>
      </c>
      <c r="M98" s="1">
        <v>-15113000</v>
      </c>
      <c r="N98" s="1">
        <v>-15100000</v>
      </c>
      <c r="O98" s="1">
        <v>-16246000</v>
      </c>
      <c r="P98" s="1">
        <v>-17212000</v>
      </c>
      <c r="Q98" s="1">
        <v>-16686000</v>
      </c>
      <c r="R98" s="1">
        <v>-15568000</v>
      </c>
      <c r="S98" s="1">
        <v>-33603000</v>
      </c>
      <c r="T98" s="1">
        <v>-45724000</v>
      </c>
      <c r="U98" s="1">
        <v>-56057000</v>
      </c>
      <c r="V98" s="1">
        <v>-62656000</v>
      </c>
      <c r="W98" s="1">
        <v>-63632000</v>
      </c>
      <c r="X98" s="1">
        <v>-68074000</v>
      </c>
      <c r="Y98" s="1">
        <v>-384876000</v>
      </c>
      <c r="Z98" s="1">
        <v>-166224000</v>
      </c>
      <c r="AA98" s="1">
        <v>-194024000</v>
      </c>
      <c r="AB98" s="1">
        <v>-213667000</v>
      </c>
      <c r="AC98" s="1">
        <v>-222800000</v>
      </c>
      <c r="AD98" s="1">
        <v>-238000000</v>
      </c>
      <c r="AE98" s="1">
        <v>-254000000</v>
      </c>
      <c r="AF98" s="1">
        <v>-316600000</v>
      </c>
      <c r="AG98" s="1">
        <v>-339300000</v>
      </c>
      <c r="AH98" s="1">
        <v>-350300000</v>
      </c>
      <c r="AI98" s="1">
        <v>-377900000</v>
      </c>
      <c r="AJ98" s="1">
        <v>-396800000</v>
      </c>
      <c r="AK98" s="1">
        <v>-403200000</v>
      </c>
      <c r="AL98" s="1">
        <v>-418100000</v>
      </c>
      <c r="AS98" s="67" t="s">
        <v>148</v>
      </c>
      <c r="AT98" s="67"/>
    </row>
    <row r="99" spans="1:46" ht="20" x14ac:dyDescent="0.25">
      <c r="A99" s="5" t="s">
        <v>84</v>
      </c>
      <c r="B99" s="1" t="s">
        <v>91</v>
      </c>
      <c r="C99" s="1" t="s">
        <v>91</v>
      </c>
      <c r="D99" s="1" t="s">
        <v>91</v>
      </c>
      <c r="E99" s="1" t="s">
        <v>91</v>
      </c>
      <c r="F99" s="1" t="s">
        <v>91</v>
      </c>
      <c r="G99" s="1">
        <v>-1000000</v>
      </c>
      <c r="H99" s="1">
        <v>-1600000</v>
      </c>
      <c r="I99" s="1">
        <v>-4800000</v>
      </c>
      <c r="J99" s="1">
        <v>41222000</v>
      </c>
      <c r="K99" s="1">
        <v>19119000</v>
      </c>
      <c r="L99" s="1">
        <v>1392000</v>
      </c>
      <c r="M99" s="1">
        <v>119000</v>
      </c>
      <c r="N99" s="1">
        <v>-4065000</v>
      </c>
      <c r="O99" s="1">
        <v>9328000</v>
      </c>
      <c r="P99" s="1">
        <v>75086000</v>
      </c>
      <c r="Q99" s="1">
        <v>65325000</v>
      </c>
      <c r="R99" s="1">
        <v>10888000</v>
      </c>
      <c r="S99" s="1">
        <v>6819000</v>
      </c>
      <c r="T99" s="1">
        <v>5686000</v>
      </c>
      <c r="U99" s="1">
        <v>-45359000</v>
      </c>
      <c r="V99" s="1">
        <v>-24756000</v>
      </c>
      <c r="W99" s="1">
        <v>-27634000</v>
      </c>
      <c r="X99" s="1">
        <v>253187000</v>
      </c>
      <c r="Y99" s="1">
        <v>401502000</v>
      </c>
      <c r="Z99" s="1">
        <v>8245000</v>
      </c>
      <c r="AA99" s="1">
        <v>422740000</v>
      </c>
      <c r="AB99" s="1">
        <v>749073000</v>
      </c>
      <c r="AC99" s="1">
        <v>-4000000</v>
      </c>
      <c r="AD99" s="1">
        <v>221000000</v>
      </c>
      <c r="AE99" s="1">
        <v>5357800000</v>
      </c>
      <c r="AF99" s="1">
        <v>61500000</v>
      </c>
      <c r="AG99" s="1">
        <v>170800000</v>
      </c>
      <c r="AH99" s="1">
        <v>795600000</v>
      </c>
      <c r="AI99" s="1">
        <v>1782300000</v>
      </c>
      <c r="AJ99" s="1">
        <v>612300000</v>
      </c>
      <c r="AK99" s="1">
        <v>-162300000</v>
      </c>
      <c r="AL99" s="1">
        <v>901000000</v>
      </c>
      <c r="AS99" s="25" t="s">
        <v>149</v>
      </c>
      <c r="AT99" s="26">
        <f>AT86+AT87</f>
        <v>4606900000</v>
      </c>
    </row>
    <row r="100" spans="1:46" ht="20" x14ac:dyDescent="0.25">
      <c r="A100" s="6" t="s">
        <v>85</v>
      </c>
      <c r="B100" s="10" t="s">
        <v>91</v>
      </c>
      <c r="C100" s="10" t="s">
        <v>91</v>
      </c>
      <c r="D100" s="10" t="s">
        <v>91</v>
      </c>
      <c r="E100" s="10" t="s">
        <v>91</v>
      </c>
      <c r="F100" s="10">
        <v>-8300000</v>
      </c>
      <c r="G100" s="10">
        <v>-11000000</v>
      </c>
      <c r="H100" s="10">
        <v>-12800000</v>
      </c>
      <c r="I100" s="10">
        <v>-17200000</v>
      </c>
      <c r="J100" s="10">
        <v>27485000</v>
      </c>
      <c r="K100" s="10">
        <v>4421000</v>
      </c>
      <c r="L100" s="10">
        <v>-20031000</v>
      </c>
      <c r="M100" s="10">
        <v>-75794000</v>
      </c>
      <c r="N100" s="10">
        <v>-19165000</v>
      </c>
      <c r="O100" s="10">
        <v>-7729000</v>
      </c>
      <c r="P100" s="10">
        <v>31254000</v>
      </c>
      <c r="Q100" s="10">
        <v>-32325000</v>
      </c>
      <c r="R100" s="10">
        <v>-5808000</v>
      </c>
      <c r="S100" s="10">
        <v>-26784000</v>
      </c>
      <c r="T100" s="10">
        <v>-40038000</v>
      </c>
      <c r="U100" s="10">
        <v>-118285000</v>
      </c>
      <c r="V100" s="10">
        <v>-169129000</v>
      </c>
      <c r="W100" s="10">
        <v>-117625000</v>
      </c>
      <c r="X100" s="10">
        <v>49839000</v>
      </c>
      <c r="Y100" s="10">
        <v>12601000</v>
      </c>
      <c r="Z100" s="10">
        <v>-788548000</v>
      </c>
      <c r="AA100" s="10">
        <v>-170419000</v>
      </c>
      <c r="AB100" s="10">
        <v>219626000</v>
      </c>
      <c r="AC100" s="10">
        <v>-641000000</v>
      </c>
      <c r="AD100" s="10">
        <v>-575500000</v>
      </c>
      <c r="AE100" s="10">
        <v>863200000</v>
      </c>
      <c r="AF100" s="10">
        <v>-1496200000</v>
      </c>
      <c r="AG100" s="10">
        <v>-806100000</v>
      </c>
      <c r="AH100" s="10">
        <v>-922000000</v>
      </c>
      <c r="AI100" s="10">
        <v>699000000</v>
      </c>
      <c r="AJ100" s="10">
        <v>-688700000</v>
      </c>
      <c r="AK100" s="10">
        <v>-1943900000</v>
      </c>
      <c r="AL100" s="10">
        <v>-944500000</v>
      </c>
      <c r="AS100" s="48" t="s">
        <v>150</v>
      </c>
      <c r="AT100" s="49">
        <f>AT99/AT103</f>
        <v>0.23397985098996771</v>
      </c>
    </row>
    <row r="101" spans="1:46" ht="20" x14ac:dyDescent="0.25">
      <c r="A101" s="5" t="s">
        <v>86</v>
      </c>
      <c r="B101" s="1" t="s">
        <v>91</v>
      </c>
      <c r="C101" s="1" t="s">
        <v>91</v>
      </c>
      <c r="D101" s="1" t="s">
        <v>91</v>
      </c>
      <c r="E101" s="1" t="s">
        <v>91</v>
      </c>
      <c r="F101" s="1" t="s">
        <v>91</v>
      </c>
      <c r="G101" s="1">
        <v>200000</v>
      </c>
      <c r="H101" s="1" t="s">
        <v>91</v>
      </c>
      <c r="I101" s="1" t="s">
        <v>91</v>
      </c>
      <c r="J101" s="1">
        <v>-260000</v>
      </c>
      <c r="K101" s="1">
        <v>127000</v>
      </c>
      <c r="L101" s="1">
        <v>91000</v>
      </c>
      <c r="M101" s="1">
        <v>-172000</v>
      </c>
      <c r="N101" s="1">
        <v>-897000</v>
      </c>
      <c r="O101" s="1">
        <v>-349000</v>
      </c>
      <c r="P101" s="1">
        <v>-615000</v>
      </c>
      <c r="Q101" s="1">
        <v>-907000</v>
      </c>
      <c r="R101" s="1">
        <v>107000</v>
      </c>
      <c r="S101" s="1">
        <v>3109000</v>
      </c>
      <c r="T101" s="1">
        <v>2018000</v>
      </c>
      <c r="U101" s="1">
        <v>-3133000</v>
      </c>
      <c r="V101" s="1">
        <v>566000</v>
      </c>
      <c r="W101" s="1">
        <v>-595000</v>
      </c>
      <c r="X101" s="1">
        <v>5126000</v>
      </c>
      <c r="Y101" s="1">
        <v>2539000</v>
      </c>
      <c r="Z101" s="1">
        <v>6390000</v>
      </c>
      <c r="AA101" s="1">
        <v>8045000</v>
      </c>
      <c r="AB101" s="1">
        <v>-4828000</v>
      </c>
      <c r="AC101" s="1">
        <v>-2500000</v>
      </c>
      <c r="AD101" s="1">
        <v>-13100000</v>
      </c>
      <c r="AE101" s="1">
        <v>-28600000</v>
      </c>
      <c r="AF101" s="1">
        <v>400000</v>
      </c>
      <c r="AG101" s="1">
        <v>-6200000</v>
      </c>
      <c r="AH101" s="1">
        <v>7400000</v>
      </c>
      <c r="AI101" s="1">
        <v>-7300000</v>
      </c>
      <c r="AJ101" s="1">
        <v>-4800000</v>
      </c>
      <c r="AK101" s="1">
        <v>11000000</v>
      </c>
      <c r="AL101" s="1">
        <v>-700000</v>
      </c>
      <c r="AS101" s="51" t="s">
        <v>151</v>
      </c>
      <c r="AT101" s="53" cm="1">
        <f t="array" ref="AT101">_FV(A1,"Market cap",TRUE)</f>
        <v>15082402222</v>
      </c>
    </row>
    <row r="102" spans="1:46" ht="20" x14ac:dyDescent="0.25">
      <c r="A102" s="6" t="s">
        <v>87</v>
      </c>
      <c r="B102" s="10" t="s">
        <v>91</v>
      </c>
      <c r="C102" s="10" t="s">
        <v>91</v>
      </c>
      <c r="D102" s="10" t="s">
        <v>91</v>
      </c>
      <c r="E102" s="10" t="s">
        <v>91</v>
      </c>
      <c r="F102" s="10">
        <v>-8300000</v>
      </c>
      <c r="G102" s="10">
        <v>-11000000</v>
      </c>
      <c r="H102" s="10">
        <v>-12800000</v>
      </c>
      <c r="I102" s="10">
        <v>-17200000</v>
      </c>
      <c r="J102" s="10">
        <v>-36386000</v>
      </c>
      <c r="K102" s="10">
        <v>-2815000</v>
      </c>
      <c r="L102" s="10">
        <v>6403000</v>
      </c>
      <c r="M102" s="10">
        <v>6444000</v>
      </c>
      <c r="N102" s="10">
        <v>12393000</v>
      </c>
      <c r="O102" s="10">
        <v>-27801000</v>
      </c>
      <c r="P102" s="10">
        <v>24420000</v>
      </c>
      <c r="Q102" s="10">
        <v>27352000</v>
      </c>
      <c r="R102" s="10">
        <v>40789000</v>
      </c>
      <c r="S102" s="10">
        <v>89311000</v>
      </c>
      <c r="T102" s="10">
        <v>-74623000</v>
      </c>
      <c r="U102" s="10">
        <v>-46466000</v>
      </c>
      <c r="V102" s="10">
        <v>13871000</v>
      </c>
      <c r="W102" s="10">
        <v>128163000</v>
      </c>
      <c r="X102" s="10">
        <v>-15944000</v>
      </c>
      <c r="Y102" s="10">
        <v>285152000</v>
      </c>
      <c r="Z102" s="10">
        <v>-173123000</v>
      </c>
      <c r="AA102" s="10">
        <v>36275000</v>
      </c>
      <c r="AB102" s="10">
        <v>-90137000</v>
      </c>
      <c r="AC102" s="10">
        <v>26700000</v>
      </c>
      <c r="AD102" s="10">
        <v>-102900000</v>
      </c>
      <c r="AE102" s="10">
        <v>-27900000</v>
      </c>
      <c r="AF102" s="10">
        <v>-15800000</v>
      </c>
      <c r="AG102" s="10">
        <v>57000000</v>
      </c>
      <c r="AH102" s="10">
        <v>25800000</v>
      </c>
      <c r="AI102" s="10">
        <v>-91300000</v>
      </c>
      <c r="AJ102" s="10">
        <v>289800000</v>
      </c>
      <c r="AK102" s="10">
        <v>-56800000</v>
      </c>
      <c r="AL102" s="10">
        <v>-164400000</v>
      </c>
      <c r="AS102" s="48" t="s">
        <v>152</v>
      </c>
      <c r="AT102" s="49">
        <f>AT101/AT103</f>
        <v>0.76602014901003235</v>
      </c>
    </row>
    <row r="103" spans="1:46" ht="20" x14ac:dyDescent="0.25">
      <c r="A103" s="5" t="s">
        <v>88</v>
      </c>
      <c r="B103" s="1" t="s">
        <v>91</v>
      </c>
      <c r="C103" s="1" t="s">
        <v>91</v>
      </c>
      <c r="D103" s="1" t="s">
        <v>91</v>
      </c>
      <c r="E103" s="1" t="s">
        <v>91</v>
      </c>
      <c r="F103" s="1">
        <v>36700000</v>
      </c>
      <c r="G103" s="1">
        <v>18400000</v>
      </c>
      <c r="H103" s="1">
        <v>24500000</v>
      </c>
      <c r="I103" s="1">
        <v>36300000</v>
      </c>
      <c r="J103" s="1">
        <v>50445000</v>
      </c>
      <c r="K103" s="1">
        <v>14059000</v>
      </c>
      <c r="L103" s="1">
        <v>11244000</v>
      </c>
      <c r="M103" s="1">
        <v>17647000</v>
      </c>
      <c r="N103" s="1">
        <v>24091000</v>
      </c>
      <c r="O103" s="1">
        <v>36484000</v>
      </c>
      <c r="P103" s="1">
        <v>8683000</v>
      </c>
      <c r="Q103" s="1">
        <v>23773000</v>
      </c>
      <c r="R103" s="1">
        <v>51125000</v>
      </c>
      <c r="S103" s="1">
        <v>91914000</v>
      </c>
      <c r="T103" s="1">
        <v>181225000</v>
      </c>
      <c r="U103" s="1">
        <v>104551000</v>
      </c>
      <c r="V103" s="1">
        <v>58085000</v>
      </c>
      <c r="W103" s="1">
        <v>71956000</v>
      </c>
      <c r="X103" s="1">
        <v>200119000</v>
      </c>
      <c r="Y103" s="1">
        <v>171541000</v>
      </c>
      <c r="Z103" s="1">
        <v>456693000</v>
      </c>
      <c r="AA103" s="1">
        <v>283570000</v>
      </c>
      <c r="AB103" s="1">
        <v>319845000</v>
      </c>
      <c r="AC103" s="1">
        <v>229700000</v>
      </c>
      <c r="AD103" s="1">
        <v>256400000</v>
      </c>
      <c r="AE103" s="1">
        <v>153500000</v>
      </c>
      <c r="AF103" s="1">
        <v>125600000</v>
      </c>
      <c r="AG103" s="1">
        <v>109800000</v>
      </c>
      <c r="AH103" s="1">
        <v>166800000</v>
      </c>
      <c r="AI103" s="1">
        <v>192600000</v>
      </c>
      <c r="AJ103" s="1">
        <v>101300000</v>
      </c>
      <c r="AK103" s="1">
        <v>391100000</v>
      </c>
      <c r="AL103" s="1">
        <v>334300000</v>
      </c>
      <c r="AS103" s="48" t="s">
        <v>153</v>
      </c>
      <c r="AT103" s="54">
        <f>AT99+AT101</f>
        <v>19689302222</v>
      </c>
    </row>
    <row r="104" spans="1:46" ht="20" thickBot="1" x14ac:dyDescent="0.3">
      <c r="A104" s="7" t="s">
        <v>89</v>
      </c>
      <c r="B104" s="11" t="s">
        <v>91</v>
      </c>
      <c r="C104" s="11" t="s">
        <v>91</v>
      </c>
      <c r="D104" s="11" t="s">
        <v>91</v>
      </c>
      <c r="E104" s="11" t="s">
        <v>91</v>
      </c>
      <c r="F104" s="11" t="s">
        <v>91</v>
      </c>
      <c r="G104" s="11" t="s">
        <v>91</v>
      </c>
      <c r="H104" s="11" t="s">
        <v>91</v>
      </c>
      <c r="I104" s="11" t="s">
        <v>91</v>
      </c>
      <c r="J104" s="11">
        <v>14059000</v>
      </c>
      <c r="K104" s="11">
        <v>11244000</v>
      </c>
      <c r="L104" s="11">
        <v>17647000</v>
      </c>
      <c r="M104" s="11">
        <v>24091000</v>
      </c>
      <c r="N104" s="11">
        <v>36484000</v>
      </c>
      <c r="O104" s="11">
        <v>8683000</v>
      </c>
      <c r="P104" s="11">
        <v>33103000</v>
      </c>
      <c r="Q104" s="11">
        <v>51125000</v>
      </c>
      <c r="R104" s="11">
        <v>91914000</v>
      </c>
      <c r="S104" s="11">
        <v>181225000</v>
      </c>
      <c r="T104" s="11">
        <v>106602000</v>
      </c>
      <c r="U104" s="11">
        <v>58085000</v>
      </c>
      <c r="V104" s="11">
        <v>71956000</v>
      </c>
      <c r="W104" s="11">
        <v>200119000</v>
      </c>
      <c r="X104" s="11">
        <v>184175000</v>
      </c>
      <c r="Y104" s="11">
        <v>456693000</v>
      </c>
      <c r="Z104" s="11">
        <v>283570000</v>
      </c>
      <c r="AA104" s="11">
        <v>319845000</v>
      </c>
      <c r="AB104" s="11">
        <v>229708000</v>
      </c>
      <c r="AC104" s="11">
        <v>256400000</v>
      </c>
      <c r="AD104" s="11">
        <v>153500000</v>
      </c>
      <c r="AE104" s="11">
        <v>125600000</v>
      </c>
      <c r="AF104" s="11">
        <v>109800000</v>
      </c>
      <c r="AG104" s="11">
        <v>166800000</v>
      </c>
      <c r="AH104" s="11">
        <v>192600000</v>
      </c>
      <c r="AI104" s="11">
        <v>101300000</v>
      </c>
      <c r="AJ104" s="11">
        <v>391100000</v>
      </c>
      <c r="AK104" s="11">
        <v>334300000</v>
      </c>
      <c r="AL104" s="11">
        <v>169900000</v>
      </c>
      <c r="AS104" s="67" t="s">
        <v>154</v>
      </c>
      <c r="AT104" s="67"/>
    </row>
    <row r="105" spans="1:46" ht="21" thickTop="1" x14ac:dyDescent="0.25">
      <c r="A105" s="14" t="s">
        <v>109</v>
      </c>
      <c r="B105" s="1" t="e">
        <f t="shared" ref="B105" si="11">(B22*(1-$AV$91))+B77+B88+B81</f>
        <v>#VALUE!</v>
      </c>
      <c r="C105" s="1" t="e">
        <f t="shared" ref="C105:AK105" si="12">(C22*(1-$AT$91))+C77+C88+C81</f>
        <v>#VALUE!</v>
      </c>
      <c r="D105" s="1" t="e">
        <f t="shared" si="12"/>
        <v>#VALUE!</v>
      </c>
      <c r="E105" s="1" t="e">
        <f t="shared" si="12"/>
        <v>#VALUE!</v>
      </c>
      <c r="F105" s="1">
        <f t="shared" si="12"/>
        <v>-21116781.227779098</v>
      </c>
      <c r="G105" s="1">
        <f t="shared" si="12"/>
        <v>-45188.433278031647</v>
      </c>
      <c r="H105" s="1">
        <f t="shared" si="12"/>
        <v>4700722.9201232493</v>
      </c>
      <c r="I105" s="1">
        <f t="shared" si="12"/>
        <v>16193635.932685472</v>
      </c>
      <c r="J105" s="1">
        <f t="shared" si="12"/>
        <v>42960290.116141267</v>
      </c>
      <c r="K105" s="1">
        <f t="shared" si="12"/>
        <v>30871071.225408867</v>
      </c>
      <c r="L105" s="1">
        <f t="shared" si="12"/>
        <v>25434912.538516238</v>
      </c>
      <c r="M105" s="1">
        <f t="shared" si="12"/>
        <v>48641489.2154539</v>
      </c>
      <c r="N105" s="1">
        <f t="shared" si="12"/>
        <v>35490228.490163542</v>
      </c>
      <c r="O105" s="1">
        <f t="shared" si="12"/>
        <v>13356874.022280157</v>
      </c>
      <c r="P105" s="1">
        <f t="shared" si="12"/>
        <v>-1778948.4474994093</v>
      </c>
      <c r="Q105" s="1">
        <f t="shared" si="12"/>
        <v>70462286.205261916</v>
      </c>
      <c r="R105" s="1">
        <f t="shared" si="12"/>
        <v>52156330.410049766</v>
      </c>
      <c r="S105" s="1">
        <f t="shared" si="12"/>
        <v>146950516.35458639</v>
      </c>
      <c r="T105" s="1">
        <f t="shared" si="12"/>
        <v>42141737.02299124</v>
      </c>
      <c r="U105" s="1">
        <f t="shared" si="12"/>
        <v>105393867.85968238</v>
      </c>
      <c r="V105" s="1">
        <f t="shared" si="12"/>
        <v>135511505.68855178</v>
      </c>
      <c r="W105" s="1">
        <f t="shared" si="12"/>
        <v>207771657.50177768</v>
      </c>
      <c r="X105" s="1">
        <f t="shared" si="12"/>
        <v>128158204.31381845</v>
      </c>
      <c r="Y105" s="1">
        <f t="shared" si="12"/>
        <v>350903547.87864423</v>
      </c>
      <c r="Z105" s="1">
        <f t="shared" si="12"/>
        <v>679401918.46409106</v>
      </c>
      <c r="AA105" s="1">
        <f t="shared" si="12"/>
        <v>325886129.65157616</v>
      </c>
      <c r="AB105" s="1">
        <f t="shared" si="12"/>
        <v>557013541.95306945</v>
      </c>
      <c r="AC105" s="1">
        <f t="shared" si="12"/>
        <v>776559232.04550838</v>
      </c>
      <c r="AD105" s="1">
        <f t="shared" si="12"/>
        <v>645997511.25859213</v>
      </c>
      <c r="AE105" s="1">
        <f t="shared" si="12"/>
        <v>566047854.94192934</v>
      </c>
      <c r="AF105" s="1">
        <f t="shared" si="12"/>
        <v>1511614091.0168285</v>
      </c>
      <c r="AG105" s="1">
        <f t="shared" si="12"/>
        <v>976419187.01114011</v>
      </c>
      <c r="AH105" s="1">
        <f t="shared" si="12"/>
        <v>981062917.75302219</v>
      </c>
      <c r="AI105" s="1">
        <f t="shared" si="12"/>
        <v>898884427.58947611</v>
      </c>
      <c r="AJ105" s="1">
        <f t="shared" si="12"/>
        <v>1276758058.7817018</v>
      </c>
      <c r="AK105" s="1">
        <f t="shared" si="12"/>
        <v>1360909954.9656315</v>
      </c>
      <c r="AL105" s="1">
        <f>(AL22*(1-$AT$91))+AL77+AL88+AL81</f>
        <v>713354681.20407677</v>
      </c>
      <c r="AM105" s="31">
        <f>AL105*(1+$AT$106)</f>
        <v>711165461.30993378</v>
      </c>
      <c r="AN105" s="31">
        <f t="shared" ref="AN105:AQ105" si="13">AM105*(1+$AT$106)</f>
        <v>708982959.93025661</v>
      </c>
      <c r="AO105" s="31">
        <f t="shared" si="13"/>
        <v>706807156.44654238</v>
      </c>
      <c r="AP105" s="31">
        <f t="shared" si="13"/>
        <v>704638030.30356455</v>
      </c>
      <c r="AQ105" s="31">
        <f t="shared" si="13"/>
        <v>702475561.00917864</v>
      </c>
      <c r="AR105" s="28" t="s">
        <v>110</v>
      </c>
      <c r="AS105" s="32" t="s">
        <v>111</v>
      </c>
      <c r="AT105" s="33">
        <f>(AT100*AT92)+(AT102*AT97)</f>
        <v>4.2916782191138841E-2</v>
      </c>
    </row>
    <row r="106" spans="1:46" ht="21" customHeight="1" x14ac:dyDescent="0.25">
      <c r="A106" s="14" t="s">
        <v>106</v>
      </c>
      <c r="B106" s="1"/>
      <c r="C106" s="19" t="e">
        <f t="shared" ref="C106:AL106" si="14">(C107/B107)-1</f>
        <v>#VALUE!</v>
      </c>
      <c r="D106" s="19" t="e">
        <f t="shared" si="14"/>
        <v>#VALUE!</v>
      </c>
      <c r="E106" s="19" t="e">
        <f t="shared" si="14"/>
        <v>#VALUE!</v>
      </c>
      <c r="F106" s="19" t="e">
        <f t="shared" si="14"/>
        <v>#VALUE!</v>
      </c>
      <c r="G106" s="19">
        <f t="shared" si="14"/>
        <v>-3.6949152542372881</v>
      </c>
      <c r="H106" s="19">
        <f t="shared" si="14"/>
        <v>0.50943396226415105</v>
      </c>
      <c r="I106" s="19">
        <f t="shared" si="14"/>
        <v>0.46666666666666656</v>
      </c>
      <c r="J106" s="19">
        <f t="shared" si="14"/>
        <v>3.5937499999999956E-2</v>
      </c>
      <c r="K106" s="19">
        <f t="shared" si="14"/>
        <v>-0.44843000137117783</v>
      </c>
      <c r="L106" s="19">
        <f t="shared" si="14"/>
        <v>0.10505643116392394</v>
      </c>
      <c r="M106" s="19">
        <f t="shared" si="14"/>
        <v>0.9694052011158103</v>
      </c>
      <c r="N106" s="19">
        <f t="shared" si="14"/>
        <v>-0.26932742392396969</v>
      </c>
      <c r="O106" s="19">
        <f t="shared" si="14"/>
        <v>-0.84891973861113712</v>
      </c>
      <c r="P106" s="19">
        <f t="shared" si="14"/>
        <v>-0.71875</v>
      </c>
      <c r="Q106" s="19">
        <f t="shared" si="14"/>
        <v>42.275202354672551</v>
      </c>
      <c r="R106" s="19">
        <f t="shared" si="14"/>
        <v>-0.25973032255870498</v>
      </c>
      <c r="S106" s="19">
        <f t="shared" si="14"/>
        <v>1.6745681734656377</v>
      </c>
      <c r="T106" s="19">
        <f t="shared" si="14"/>
        <v>-0.77806595671590517</v>
      </c>
      <c r="U106" s="19">
        <f t="shared" si="14"/>
        <v>3.133774475659779</v>
      </c>
      <c r="V106" s="19">
        <f t="shared" si="14"/>
        <v>0.26476948279897017</v>
      </c>
      <c r="W106" s="19">
        <f t="shared" si="14"/>
        <v>0.60183259442376147</v>
      </c>
      <c r="X106" s="19">
        <f t="shared" si="14"/>
        <v>-0.46795150215782133</v>
      </c>
      <c r="Y106" s="19">
        <f t="shared" si="14"/>
        <v>1.9173230739836904</v>
      </c>
      <c r="Z106" s="19">
        <f t="shared" si="14"/>
        <v>0.7161624310477761</v>
      </c>
      <c r="AA106" s="19">
        <f t="shared" si="14"/>
        <v>-0.63315900398095382</v>
      </c>
      <c r="AB106" s="19">
        <f t="shared" si="14"/>
        <v>1.1594509225371428</v>
      </c>
      <c r="AC106" s="19">
        <f t="shared" si="14"/>
        <v>0.42176773925134392</v>
      </c>
      <c r="AD106" s="19">
        <f t="shared" si="14"/>
        <v>-0.11212074541814265</v>
      </c>
      <c r="AE106" s="19">
        <f t="shared" si="14"/>
        <v>-0.1578490893321769</v>
      </c>
      <c r="AF106" s="19">
        <f t="shared" si="14"/>
        <v>1.5888774459320287</v>
      </c>
      <c r="AG106" s="19">
        <f t="shared" si="14"/>
        <v>-0.31052589704829348</v>
      </c>
      <c r="AH106" s="19">
        <f t="shared" si="14"/>
        <v>3.4041080083083264E-2</v>
      </c>
      <c r="AI106" s="19">
        <f t="shared" si="14"/>
        <v>-0.1279991072424953</v>
      </c>
      <c r="AJ106" s="19">
        <f t="shared" si="14"/>
        <v>0.26119785001279761</v>
      </c>
      <c r="AK106" s="19">
        <f t="shared" si="14"/>
        <v>0.27681380010147127</v>
      </c>
      <c r="AL106" s="19">
        <f t="shared" si="14"/>
        <v>-0.42875307955177622</v>
      </c>
      <c r="AM106" s="27">
        <v>769200000</v>
      </c>
      <c r="AN106" s="27">
        <v>1003000000</v>
      </c>
      <c r="AO106" s="27">
        <v>1071000000</v>
      </c>
      <c r="AP106" s="27">
        <v>1131000000</v>
      </c>
      <c r="AQ106" s="27">
        <v>1140000000</v>
      </c>
      <c r="AR106" s="28" t="s">
        <v>107</v>
      </c>
      <c r="AS106" s="29" t="s">
        <v>108</v>
      </c>
      <c r="AT106" s="30">
        <f>(SUM(AM4:AQ4)/5)</f>
        <v>-3.0689080086329533E-3</v>
      </c>
    </row>
    <row r="107" spans="1:46" ht="19" x14ac:dyDescent="0.25">
      <c r="A107" s="34" t="s">
        <v>112</v>
      </c>
      <c r="B107" s="1" t="s">
        <v>91</v>
      </c>
      <c r="C107" s="1" t="s">
        <v>91</v>
      </c>
      <c r="D107" s="1" t="s">
        <v>91</v>
      </c>
      <c r="E107" s="1" t="s">
        <v>91</v>
      </c>
      <c r="F107" s="1">
        <v>-5900000</v>
      </c>
      <c r="G107" s="1">
        <v>15900000</v>
      </c>
      <c r="H107" s="1">
        <v>24000000</v>
      </c>
      <c r="I107" s="1">
        <v>35200000</v>
      </c>
      <c r="J107" s="1">
        <v>36465000</v>
      </c>
      <c r="K107" s="1">
        <v>20113000</v>
      </c>
      <c r="L107" s="1">
        <v>22226000</v>
      </c>
      <c r="M107" s="1">
        <v>43772000</v>
      </c>
      <c r="N107" s="1">
        <v>31983000</v>
      </c>
      <c r="O107" s="1">
        <v>4832000</v>
      </c>
      <c r="P107" s="1">
        <v>1359000</v>
      </c>
      <c r="Q107" s="1">
        <v>58811000</v>
      </c>
      <c r="R107" s="1">
        <v>43536000</v>
      </c>
      <c r="S107" s="1">
        <v>116440000</v>
      </c>
      <c r="T107" s="1">
        <v>25842000</v>
      </c>
      <c r="U107" s="1">
        <v>106825000</v>
      </c>
      <c r="V107" s="1">
        <v>135109000</v>
      </c>
      <c r="W107" s="1">
        <v>216422000</v>
      </c>
      <c r="X107" s="1">
        <v>115147000</v>
      </c>
      <c r="Y107" s="1">
        <v>335921000</v>
      </c>
      <c r="Z107" s="1">
        <v>576495000</v>
      </c>
      <c r="AA107" s="1">
        <v>211482000</v>
      </c>
      <c r="AB107" s="1">
        <v>456685000</v>
      </c>
      <c r="AC107" s="1">
        <v>649300000</v>
      </c>
      <c r="AD107" s="1">
        <v>576500000</v>
      </c>
      <c r="AE107" s="1">
        <v>485500000</v>
      </c>
      <c r="AF107" s="1">
        <v>1256900000</v>
      </c>
      <c r="AG107" s="1">
        <v>866600000</v>
      </c>
      <c r="AH107" s="1">
        <v>896100000</v>
      </c>
      <c r="AI107" s="1">
        <v>781400000</v>
      </c>
      <c r="AJ107" s="1">
        <v>985500000</v>
      </c>
      <c r="AK107" s="1">
        <v>1258300000</v>
      </c>
      <c r="AL107" s="1">
        <v>718800000</v>
      </c>
      <c r="AM107" s="28"/>
      <c r="AN107" s="28"/>
      <c r="AO107" s="28"/>
      <c r="AP107" s="28"/>
      <c r="AQ107" s="53">
        <f>AQ105*(1+AT107)/(AT108-AT107)</f>
        <v>25540647541.056362</v>
      </c>
      <c r="AR107" s="55" t="s">
        <v>155</v>
      </c>
      <c r="AS107" s="56" t="s">
        <v>156</v>
      </c>
      <c r="AT107" s="57">
        <v>1.4999999999999999E-2</v>
      </c>
    </row>
    <row r="108" spans="1:46"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53">
        <f t="shared" ref="AM108:AP108" si="15">AM107+AM105</f>
        <v>711165461.30993378</v>
      </c>
      <c r="AN108" s="53">
        <f t="shared" si="15"/>
        <v>708982959.93025661</v>
      </c>
      <c r="AO108" s="53">
        <f t="shared" si="15"/>
        <v>706807156.44654238</v>
      </c>
      <c r="AP108" s="53">
        <f t="shared" si="15"/>
        <v>704638030.30356455</v>
      </c>
      <c r="AQ108" s="53">
        <f>AQ107+AQ105</f>
        <v>26243123102.06554</v>
      </c>
      <c r="AR108" s="55" t="s">
        <v>153</v>
      </c>
      <c r="AS108" s="58" t="s">
        <v>157</v>
      </c>
      <c r="AT108" s="30">
        <f>AT105</f>
        <v>4.2916782191138841E-2</v>
      </c>
    </row>
    <row r="109" spans="1:46" ht="19" x14ac:dyDescent="0.25">
      <c r="AM109" s="68" t="s">
        <v>158</v>
      </c>
      <c r="AN109" s="68"/>
    </row>
    <row r="110" spans="1:46" ht="20" x14ac:dyDescent="0.25">
      <c r="AM110" s="59" t="s">
        <v>159</v>
      </c>
      <c r="AN110" s="53">
        <f>NPV(AT108,AM108,AN108,AO108,AP108,AQ108)</f>
        <v>23822430557.044991</v>
      </c>
    </row>
    <row r="111" spans="1:46" ht="20" x14ac:dyDescent="0.25">
      <c r="AM111" s="59" t="s">
        <v>160</v>
      </c>
      <c r="AN111" s="53">
        <f>AL40</f>
        <v>169900000</v>
      </c>
    </row>
    <row r="112" spans="1:46" ht="20" x14ac:dyDescent="0.25">
      <c r="AM112" s="59" t="s">
        <v>149</v>
      </c>
      <c r="AN112" s="53">
        <f>AT99</f>
        <v>4606900000</v>
      </c>
    </row>
    <row r="113" spans="39:40" ht="20" x14ac:dyDescent="0.25">
      <c r="AM113" s="59" t="s">
        <v>161</v>
      </c>
      <c r="AN113" s="53">
        <f>AN110+AN111-AN112</f>
        <v>19385430557.044991</v>
      </c>
    </row>
    <row r="114" spans="39:40" ht="20" x14ac:dyDescent="0.25">
      <c r="AM114" s="59" t="s">
        <v>162</v>
      </c>
      <c r="AN114" s="59">
        <f>AL34*(1+(AR16*5))</f>
        <v>108777961.38012972</v>
      </c>
    </row>
    <row r="115" spans="39:40" ht="20" x14ac:dyDescent="0.25">
      <c r="AM115" s="60" t="s">
        <v>163</v>
      </c>
      <c r="AN115" s="61">
        <f>AN113/AN114</f>
        <v>178.21101178116115</v>
      </c>
    </row>
    <row r="116" spans="39:40" ht="20" x14ac:dyDescent="0.25">
      <c r="AM116" s="59" t="s">
        <v>164</v>
      </c>
      <c r="AN116" s="62" cm="1">
        <f t="array" ref="AN116">_FV(A1,"Price")</f>
        <v>147.71</v>
      </c>
    </row>
    <row r="117" spans="39:40" ht="20" x14ac:dyDescent="0.25">
      <c r="AM117" s="60" t="s">
        <v>165</v>
      </c>
      <c r="AN117" s="63">
        <f>AN115/AN116-1</f>
        <v>0.20649253118381372</v>
      </c>
    </row>
    <row r="118" spans="39:40" ht="20" x14ac:dyDescent="0.25">
      <c r="AM118" s="60" t="s">
        <v>166</v>
      </c>
      <c r="AN118" s="64" t="str">
        <f>IF(AN115&gt;AN116,"BUY","SELL")</f>
        <v>BUY</v>
      </c>
    </row>
  </sheetData>
  <mergeCells count="6">
    <mergeCell ref="AM109:AN109"/>
    <mergeCell ref="AS83:AT83"/>
    <mergeCell ref="AS84:AT84"/>
    <mergeCell ref="AS93:AT93"/>
    <mergeCell ref="AS98:AT98"/>
    <mergeCell ref="AS104:AT104"/>
  </mergeCells>
  <hyperlinks>
    <hyperlink ref="A1" r:id="rId1" tooltip="https://roic.ai/company/SJM" display="ROIC.AI | SJ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91419/000095015294000718/0000950152-94-000718-index.html" xr:uid="{00000000-0004-0000-0000-000019000000}"/>
    <hyperlink ref="J74" r:id="rId19" tooltip="https://www.sec.gov/Archives/edgar/data/91419/000095015294000718/0000950152-94-000718-index.html" xr:uid="{00000000-0004-0000-0000-00001A000000}"/>
    <hyperlink ref="K36" r:id="rId20" tooltip="https://www.sec.gov/Archives/edgar/data/91419/000095015295001575/0000950152-95-001575-index.html" xr:uid="{00000000-0004-0000-0000-00001C000000}"/>
    <hyperlink ref="K74" r:id="rId21" tooltip="https://www.sec.gov/Archives/edgar/data/91419/000095015295001575/0000950152-95-001575-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91419/000095012800000972/0000950128-00-000972-index.htm" xr:uid="{00000000-0004-0000-0000-00002B000000}"/>
    <hyperlink ref="P74" r:id="rId31" tooltip="https://www.sec.gov/Archives/edgar/data/91419/000095012800000972/0000950128-00-000972-index.htm" xr:uid="{00000000-0004-0000-0000-00002C000000}"/>
    <hyperlink ref="Q36" r:id="rId32" tooltip="https://www.sec.gov/Archives/edgar/data/91419/000095015201503334/0000950152-01-503334-index.html" xr:uid="{00000000-0004-0000-0000-00002E000000}"/>
    <hyperlink ref="Q74" r:id="rId33" tooltip="https://www.sec.gov/Archives/edgar/data/91419/000095015201503334/0000950152-01-503334-index.html"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www.sec.gov/Archives/edgar/data/91419/000095015204005304/0000950152-04-005304-index.htm" xr:uid="{00000000-0004-0000-0000-000037000000}"/>
    <hyperlink ref="T74" r:id="rId39" tooltip="https://www.sec.gov/Archives/edgar/data/91419/000095015204005304/0000950152-04-005304-index.htm" xr:uid="{00000000-0004-0000-0000-000038000000}"/>
    <hyperlink ref="U36" r:id="rId40" tooltip="https://sec.gov" xr:uid="{00000000-0004-0000-0000-00003A000000}"/>
    <hyperlink ref="U74" r:id="rId41" tooltip="https://sec.gov" xr:uid="{00000000-0004-0000-0000-00003B000000}"/>
    <hyperlink ref="V36" r:id="rId42" tooltip="https://www.sec.gov/Archives/edgar/data/91419/000095015206005568/l20956ae10vk.htm" xr:uid="{00000000-0004-0000-0000-00003D000000}"/>
    <hyperlink ref="V74" r:id="rId43" tooltip="https://www.sec.gov/Archives/edgar/data/91419/000095015206005568/l20956ae10vk.htm" xr:uid="{00000000-0004-0000-0000-00003E000000}"/>
    <hyperlink ref="W36" r:id="rId44" tooltip="https://www.sec.gov/Archives/edgar/data/91419/000095015207005388/0000950152-07-005388-index.html" xr:uid="{00000000-0004-0000-0000-000040000000}"/>
    <hyperlink ref="W74" r:id="rId45" tooltip="https://www.sec.gov/Archives/edgar/data/91419/000095015207005388/0000950152-07-005388-index.html" xr:uid="{00000000-0004-0000-0000-000041000000}"/>
    <hyperlink ref="X36" r:id="rId46" tooltip="https://www.sec.gov/Archives/edgar/data/91419/000095015208005018/0000950152-08-005018-index.html" xr:uid="{00000000-0004-0000-0000-000043000000}"/>
    <hyperlink ref="X74" r:id="rId47" tooltip="https://www.sec.gov/Archives/edgar/data/91419/000095015208005018/0000950152-08-005018-index.html" xr:uid="{00000000-0004-0000-0000-000044000000}"/>
    <hyperlink ref="Y36" r:id="rId48" tooltip="https://www.sec.gov/Archives/edgar/data/91419/000095012309017972/0000950123-09-017972-index.html" xr:uid="{00000000-0004-0000-0000-000046000000}"/>
    <hyperlink ref="Y74" r:id="rId49" tooltip="https://www.sec.gov/Archives/edgar/data/91419/000095012309017972/0000950123-09-017972-index.html" xr:uid="{00000000-0004-0000-0000-000047000000}"/>
    <hyperlink ref="Z36" r:id="rId50" tooltip="https://www.sec.gov/Archives/edgar/data/91419/000095012310060708/0000950123-10-060708-index.html" xr:uid="{00000000-0004-0000-0000-000049000000}"/>
    <hyperlink ref="Z74" r:id="rId51" tooltip="https://www.sec.gov/Archives/edgar/data/91419/000095012310060708/0000950123-10-060708-index.html" xr:uid="{00000000-0004-0000-0000-00004A000000}"/>
    <hyperlink ref="AA36" r:id="rId52" tooltip="https://www.sec.gov/Archives/edgar/data/91419/000095012311062373/0000950123-11-062373-index.html" xr:uid="{00000000-0004-0000-0000-00004C000000}"/>
    <hyperlink ref="AA74" r:id="rId53" tooltip="https://www.sec.gov/Archives/edgar/data/91419/000095012311062373/0000950123-11-062373-index.html" xr:uid="{00000000-0004-0000-0000-00004D000000}"/>
    <hyperlink ref="AB36" r:id="rId54" tooltip="https://www.sec.gov/Archives/edgar/data/91419/000119312512282260/d318554d10k.htm" xr:uid="{00000000-0004-0000-0000-00004F000000}"/>
    <hyperlink ref="AB74" r:id="rId55" tooltip="https://www.sec.gov/Archives/edgar/data/91419/000119312512282260/d318554d10k.htm" xr:uid="{00000000-0004-0000-0000-000050000000}"/>
    <hyperlink ref="AC36" r:id="rId56" tooltip="https://www.sec.gov/Archives/edgar/data/91419/000119312513266625/0001193125-13-266625-index.html" xr:uid="{00000000-0004-0000-0000-000052000000}"/>
    <hyperlink ref="AC74" r:id="rId57" tooltip="https://www.sec.gov/Archives/edgar/data/91419/000119312513266625/0001193125-13-266625-index.html" xr:uid="{00000000-0004-0000-0000-000053000000}"/>
    <hyperlink ref="AD36" r:id="rId58" tooltip="https://www.sec.gov/Archives/edgar/data/91419/000119312514245437/0001193125-14-245437-index.html" xr:uid="{00000000-0004-0000-0000-000055000000}"/>
    <hyperlink ref="AD74" r:id="rId59" tooltip="https://www.sec.gov/Archives/edgar/data/91419/000119312514245437/0001193125-14-245437-index.html" xr:uid="{00000000-0004-0000-0000-000056000000}"/>
    <hyperlink ref="AE36" r:id="rId60" tooltip="https://www.sec.gov/Archives/edgar/data/91419/000119312515235197/0001193125-15-235197-index.html" xr:uid="{00000000-0004-0000-0000-000058000000}"/>
    <hyperlink ref="AE74" r:id="rId61" tooltip="https://www.sec.gov/Archives/edgar/data/91419/000119312515235197/0001193125-15-235197-index.html" xr:uid="{00000000-0004-0000-0000-000059000000}"/>
    <hyperlink ref="AF36" r:id="rId62" tooltip="https://www.sec.gov/Archives/edgar/data/91419/000009141916000007/0000091419-16-000007-index.html" xr:uid="{00000000-0004-0000-0000-00005B000000}"/>
    <hyperlink ref="AF74" r:id="rId63" tooltip="https://www.sec.gov/Archives/edgar/data/91419/000009141916000007/0000091419-16-000007-index.html" xr:uid="{00000000-0004-0000-0000-00005C000000}"/>
    <hyperlink ref="AG36" r:id="rId64" tooltip="https://www.sec.gov/Archives/edgar/data/91419/000009141917000005/0000091419-17-000005-index.html" xr:uid="{00000000-0004-0000-0000-00005E000000}"/>
    <hyperlink ref="AG74" r:id="rId65" tooltip="https://www.sec.gov/Archives/edgar/data/91419/000009141917000005/0000091419-17-000005-index.html" xr:uid="{00000000-0004-0000-0000-00005F000000}"/>
    <hyperlink ref="AH36" r:id="rId66" tooltip="https://www.sec.gov/Archives/edgar/data/91419/000009141918000005/0000091419-18-000005-index.html" xr:uid="{00000000-0004-0000-0000-000061000000}"/>
    <hyperlink ref="AH74" r:id="rId67" tooltip="https://www.sec.gov/Archives/edgar/data/91419/000009141918000005/0000091419-18-000005-index.html" xr:uid="{00000000-0004-0000-0000-000062000000}"/>
    <hyperlink ref="AI36" r:id="rId68" tooltip="https://www.sec.gov/Archives/edgar/data/91419/000009141919000005/0000091419-19-000005-index.html" xr:uid="{00000000-0004-0000-0000-000064000000}"/>
    <hyperlink ref="AI74" r:id="rId69" tooltip="https://www.sec.gov/Archives/edgar/data/91419/000009141919000005/0000091419-19-000005-index.html" xr:uid="{00000000-0004-0000-0000-000065000000}"/>
    <hyperlink ref="AJ36" r:id="rId70" tooltip="https://www.sec.gov/Archives/edgar/data/91419/000009141920000065/0000091419-20-000065-index.htm" xr:uid="{00000000-0004-0000-0000-000067000000}"/>
    <hyperlink ref="AJ74" r:id="rId71" tooltip="https://www.sec.gov/Archives/edgar/data/91419/000009141920000065/0000091419-20-000065-index.htm" xr:uid="{00000000-0004-0000-0000-000068000000}"/>
    <hyperlink ref="AK36" r:id="rId72" tooltip="https://www.sec.gov/Archives/edgar/data/91419/000009141921000048/0000091419-21-000048-index.htm" xr:uid="{00000000-0004-0000-0000-00006A000000}"/>
    <hyperlink ref="AK74" r:id="rId73" tooltip="https://www.sec.gov/Archives/edgar/data/91419/000009141921000048/0000091419-21-000048-index.htm" xr:uid="{00000000-0004-0000-0000-00006B000000}"/>
    <hyperlink ref="AL36" r:id="rId74" tooltip="https://www.sec.gov/Archives/edgar/data/91419/000009141922000049/0000091419-22-000049-index.htm" xr:uid="{00000000-0004-0000-0000-00006D000000}"/>
    <hyperlink ref="AL74" r:id="rId75" tooltip="https://www.sec.gov/Archives/edgar/data/91419/000009141922000049/0000091419-22-000049-index.htm" xr:uid="{00000000-0004-0000-0000-00006E000000}"/>
    <hyperlink ref="AM1" r:id="rId76" display="https://finbox.com/NYSE:SJM/explorer/revenue_proj" xr:uid="{F2B8417D-2DE1-4F4A-A0A0-EDDAA5F1A8A0}"/>
    <hyperlink ref="AR106" r:id="rId77" xr:uid="{0E569785-186F-5047-9ECE-E885743C9315}"/>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2023-03-13T13:37:05Z</dcterms:created>
  <dcterms:modified xsi:type="dcterms:W3CDTF">2023-07-08T06:02:17Z</dcterms:modified>
</cp:coreProperties>
</file>