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2EC5944-5AFE-2C4B-B0F9-E33966280F3B}"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1'!$B$3:$Y$3</definedName>
    <definedName name="_xlchart.v1.2" hidden="1">'Sheet 1'!$B$107:$Y$107</definedName>
    <definedName name="_xlchart.v1.3" hidden="1">'Sheet 1'!$B$28:$Y$28</definedName>
    <definedName name="_xlchart.v1.4" hidden="1">'Sheet 1'!$B$3:$Y$3</definedName>
    <definedName name="_xlchart.v1.5" hidden="1">'Sheet 1'!$A$107</definedName>
    <definedName name="_xlchart.v1.6" hidden="1">'Sheet 1'!$A$28</definedName>
    <definedName name="_xlchart.v1.7" hidden="1">'Sheet 1'!$A$3</definedName>
    <definedName name="_xlchart.v1.8" hidden="1">'Sheet 1'!$B$107:$Y$107</definedName>
    <definedName name="_xlchart.v1.9" hidden="1">'Sheet 1'!$B$28:$Y$28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4" i="1" l="1"/>
  <c r="AA116" i="1" a="1"/>
  <c r="AA116" i="1" s="1"/>
  <c r="AG101" i="1" a="1"/>
  <c r="AG101" i="1" s="1"/>
  <c r="AG95" i="1" a="1"/>
  <c r="AG95" i="1" s="1"/>
  <c r="AG97" i="1" s="1"/>
  <c r="AA105" i="1"/>
  <c r="AB105" i="1" s="1"/>
  <c r="AC105" i="1" s="1"/>
  <c r="AD105" i="1" s="1"/>
  <c r="Z105" i="1"/>
  <c r="B105" i="1"/>
  <c r="C105" i="1"/>
  <c r="D105" i="1"/>
  <c r="E105" i="1"/>
  <c r="F105" i="1"/>
  <c r="G105" i="1"/>
  <c r="H105" i="1"/>
  <c r="I105" i="1"/>
  <c r="J105" i="1"/>
  <c r="K105" i="1"/>
  <c r="L105" i="1"/>
  <c r="M105" i="1"/>
  <c r="N105" i="1"/>
  <c r="O105" i="1"/>
  <c r="P105" i="1"/>
  <c r="Q105" i="1"/>
  <c r="R105" i="1"/>
  <c r="S105" i="1"/>
  <c r="T105" i="1"/>
  <c r="U105" i="1"/>
  <c r="V105" i="1"/>
  <c r="W105" i="1"/>
  <c r="X105" i="1"/>
  <c r="Y105" i="1"/>
  <c r="AB20" i="1"/>
  <c r="AD3" i="1"/>
  <c r="AD4" i="1" s="1"/>
  <c r="AC3" i="1"/>
  <c r="AB3" i="1"/>
  <c r="AA3" i="1"/>
  <c r="Z3" i="1"/>
  <c r="AA111" i="1"/>
  <c r="AC108" i="1"/>
  <c r="AB108" i="1"/>
  <c r="AA108" i="1"/>
  <c r="Z108" i="1"/>
  <c r="AG94" i="1"/>
  <c r="AG91" i="1"/>
  <c r="AG90" i="1"/>
  <c r="AG89" i="1"/>
  <c r="AG87" i="1"/>
  <c r="AG86" i="1"/>
  <c r="AG99" i="1" s="1"/>
  <c r="AG85" i="1"/>
  <c r="AD30" i="1"/>
  <c r="AC30" i="1"/>
  <c r="AB30" i="1"/>
  <c r="AA30" i="1"/>
  <c r="Z30" i="1"/>
  <c r="AD29" i="1"/>
  <c r="AC29" i="1"/>
  <c r="AB29" i="1"/>
  <c r="AA29" i="1"/>
  <c r="Z29" i="1"/>
  <c r="AD21" i="1"/>
  <c r="AC21" i="1"/>
  <c r="AB21" i="1"/>
  <c r="AA21" i="1"/>
  <c r="Z21" i="1"/>
  <c r="AD20" i="1"/>
  <c r="AC20" i="1"/>
  <c r="AA20" i="1"/>
  <c r="Z20" i="1"/>
  <c r="AE19" i="1"/>
  <c r="AE16" i="1"/>
  <c r="AH13" i="1"/>
  <c r="AG13" i="1"/>
  <c r="AF13" i="1"/>
  <c r="AE13" i="1"/>
  <c r="AH10" i="1"/>
  <c r="AG10" i="1"/>
  <c r="AF10" i="1"/>
  <c r="AE10" i="1"/>
  <c r="AH7" i="1"/>
  <c r="AG7" i="1"/>
  <c r="AF7" i="1"/>
  <c r="AE7" i="1"/>
  <c r="AH4" i="1"/>
  <c r="AG4" i="1"/>
  <c r="AF4" i="1"/>
  <c r="AE4" i="1"/>
  <c r="AC4" i="1"/>
  <c r="Z4" i="1"/>
  <c r="P29" i="1"/>
  <c r="Q29" i="1"/>
  <c r="R29" i="1"/>
  <c r="S29" i="1"/>
  <c r="T29" i="1"/>
  <c r="U29" i="1"/>
  <c r="V29" i="1"/>
  <c r="W29" i="1"/>
  <c r="X29" i="1"/>
  <c r="Y29" i="1"/>
  <c r="Q35" i="1"/>
  <c r="R35" i="1"/>
  <c r="S35" i="1"/>
  <c r="T35" i="1"/>
  <c r="U35" i="1"/>
  <c r="V35" i="1"/>
  <c r="W35" i="1"/>
  <c r="X35" i="1"/>
  <c r="Y35" i="1"/>
  <c r="Q80" i="1"/>
  <c r="R80" i="1"/>
  <c r="S80" i="1"/>
  <c r="T80" i="1"/>
  <c r="U80" i="1"/>
  <c r="V80" i="1"/>
  <c r="W80" i="1"/>
  <c r="X80" i="1"/>
  <c r="Y80" i="1"/>
  <c r="P80" i="1"/>
  <c r="O80" i="1"/>
  <c r="N80" i="1"/>
  <c r="M80" i="1"/>
  <c r="L80" i="1"/>
  <c r="K80" i="1"/>
  <c r="J80" i="1"/>
  <c r="I80" i="1"/>
  <c r="H80" i="1"/>
  <c r="G80" i="1"/>
  <c r="F80" i="1"/>
  <c r="E80" i="1"/>
  <c r="D80" i="1"/>
  <c r="C80" i="1"/>
  <c r="B80" i="1"/>
  <c r="Q89" i="1"/>
  <c r="R89" i="1"/>
  <c r="S89" i="1"/>
  <c r="T89" i="1"/>
  <c r="U89" i="1"/>
  <c r="V89" i="1"/>
  <c r="W89" i="1"/>
  <c r="X89" i="1"/>
  <c r="Y89" i="1"/>
  <c r="P89" i="1"/>
  <c r="O89" i="1"/>
  <c r="N89" i="1"/>
  <c r="M89" i="1"/>
  <c r="L89" i="1"/>
  <c r="K89" i="1"/>
  <c r="J89" i="1"/>
  <c r="I89" i="1"/>
  <c r="H89" i="1"/>
  <c r="G89" i="1"/>
  <c r="F89" i="1"/>
  <c r="E89" i="1"/>
  <c r="D89" i="1"/>
  <c r="C89" i="1"/>
  <c r="B89" i="1"/>
  <c r="P35" i="1"/>
  <c r="O35" i="1"/>
  <c r="N35" i="1"/>
  <c r="M35" i="1"/>
  <c r="L35" i="1"/>
  <c r="K35" i="1"/>
  <c r="J35" i="1"/>
  <c r="I35" i="1"/>
  <c r="H35" i="1"/>
  <c r="G35" i="1"/>
  <c r="F35" i="1"/>
  <c r="E35" i="1"/>
  <c r="D35" i="1"/>
  <c r="C35" i="1"/>
  <c r="G106" i="1"/>
  <c r="H106" i="1"/>
  <c r="I106" i="1"/>
  <c r="J106" i="1"/>
  <c r="K106" i="1"/>
  <c r="L106" i="1"/>
  <c r="M106" i="1"/>
  <c r="N106" i="1"/>
  <c r="O106" i="1"/>
  <c r="P106" i="1"/>
  <c r="Q106" i="1"/>
  <c r="R106" i="1"/>
  <c r="S106" i="1"/>
  <c r="T106" i="1"/>
  <c r="U106" i="1"/>
  <c r="V106" i="1"/>
  <c r="W106" i="1"/>
  <c r="X106" i="1"/>
  <c r="Y106" i="1"/>
  <c r="F106" i="1"/>
  <c r="E106" i="1"/>
  <c r="D106" i="1"/>
  <c r="C106" i="1"/>
  <c r="O29" i="1"/>
  <c r="N29" i="1"/>
  <c r="M29" i="1"/>
  <c r="L29" i="1"/>
  <c r="K29" i="1"/>
  <c r="J29" i="1"/>
  <c r="I29" i="1"/>
  <c r="H29" i="1"/>
  <c r="G29" i="1"/>
  <c r="F29" i="1"/>
  <c r="E29" i="1"/>
  <c r="D29" i="1"/>
  <c r="C29" i="1"/>
  <c r="G4" i="1"/>
  <c r="L4" i="1"/>
  <c r="D20" i="1"/>
  <c r="E20" i="1"/>
  <c r="F20" i="1"/>
  <c r="G20" i="1"/>
  <c r="H20" i="1"/>
  <c r="I20" i="1"/>
  <c r="J20" i="1"/>
  <c r="K20" i="1"/>
  <c r="L20" i="1"/>
  <c r="M20" i="1"/>
  <c r="N20" i="1"/>
  <c r="O20" i="1"/>
  <c r="P20" i="1"/>
  <c r="Q20" i="1"/>
  <c r="R20" i="1"/>
  <c r="S20" i="1"/>
  <c r="T20" i="1"/>
  <c r="U20" i="1"/>
  <c r="V20" i="1"/>
  <c r="W20" i="1"/>
  <c r="X20" i="1"/>
  <c r="Y20" i="1"/>
  <c r="C20" i="1"/>
  <c r="G13" i="1"/>
  <c r="H13" i="1"/>
  <c r="I13" i="1"/>
  <c r="J13" i="1"/>
  <c r="K13" i="1"/>
  <c r="L13" i="1"/>
  <c r="M13" i="1"/>
  <c r="N13" i="1"/>
  <c r="O13" i="1"/>
  <c r="P13" i="1"/>
  <c r="Q13" i="1"/>
  <c r="R13" i="1"/>
  <c r="S13" i="1"/>
  <c r="T13" i="1"/>
  <c r="U13" i="1"/>
  <c r="V13" i="1"/>
  <c r="W13" i="1"/>
  <c r="X13" i="1"/>
  <c r="Y13" i="1"/>
  <c r="F13" i="1"/>
  <c r="E13" i="1"/>
  <c r="D13" i="1"/>
  <c r="C13" i="1"/>
  <c r="B13" i="1"/>
  <c r="G9" i="1"/>
  <c r="H9" i="1"/>
  <c r="I9" i="1"/>
  <c r="J9" i="1"/>
  <c r="K9" i="1"/>
  <c r="L9" i="1"/>
  <c r="M9" i="1"/>
  <c r="N9" i="1"/>
  <c r="O9" i="1"/>
  <c r="P9" i="1"/>
  <c r="Q9" i="1"/>
  <c r="R9" i="1"/>
  <c r="S9" i="1"/>
  <c r="T9" i="1"/>
  <c r="U9" i="1"/>
  <c r="V9" i="1"/>
  <c r="W9" i="1"/>
  <c r="X9" i="1"/>
  <c r="Y9" i="1"/>
  <c r="H4" i="1"/>
  <c r="I4" i="1"/>
  <c r="J4" i="1"/>
  <c r="K4" i="1"/>
  <c r="M4" i="1"/>
  <c r="N4" i="1"/>
  <c r="O4" i="1"/>
  <c r="P4" i="1"/>
  <c r="Q4" i="1"/>
  <c r="R4" i="1"/>
  <c r="S4" i="1"/>
  <c r="T4" i="1"/>
  <c r="U4" i="1"/>
  <c r="V4" i="1"/>
  <c r="W4" i="1"/>
  <c r="X4" i="1"/>
  <c r="Y4" i="1"/>
  <c r="F9" i="1"/>
  <c r="E9" i="1"/>
  <c r="D9" i="1"/>
  <c r="C9" i="1"/>
  <c r="B9" i="1"/>
  <c r="F4" i="1"/>
  <c r="E4" i="1"/>
  <c r="D4" i="1"/>
  <c r="C4" i="1"/>
  <c r="AB4" i="1" l="1"/>
  <c r="AA4" i="1"/>
  <c r="AG106" i="1" s="1"/>
  <c r="AG103" i="1"/>
  <c r="AG100" i="1" s="1"/>
  <c r="AA112" i="1"/>
  <c r="AG102" i="1"/>
  <c r="AF19" i="1"/>
  <c r="AH16" i="1"/>
  <c r="AH22" i="1"/>
  <c r="AG16" i="1"/>
  <c r="AG22" i="1"/>
  <c r="AF16" i="1"/>
  <c r="AG19" i="1"/>
  <c r="AH19" i="1"/>
  <c r="AG88" i="1"/>
  <c r="AG92" i="1" s="1"/>
  <c r="AG105" i="1" l="1"/>
  <c r="AG108" i="1" s="1"/>
  <c r="AD107" i="1" s="1"/>
  <c r="AD108" i="1" s="1"/>
  <c r="AA110" i="1" s="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<sst xmlns="http://schemas.openxmlformats.org/spreadsheetml/2006/main" count="797" uniqueCount="168">
  <si>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</si>
  <si>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</si>
  <si>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</si>
  <si>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</si>
  <si>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</si>
  <si>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</si>
  <si>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</si>
  <si>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</si>
  <si>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</si>
  <si>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</si>
  <si>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</si>
  <si>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</si>
  <si>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</si>
  <si>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</si>
  <si>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</si>
  <si>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</si>
  <si>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</si>
  <si>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</si>
  <si>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</si>
  <si>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</si>
  <si>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</si>
  <si>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</si>
  <si>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</si>
  <si>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</si>
  <si>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</si>
  <si>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</si>
  <si>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</si>
  <si>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</si>
  <si>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</si>
  <si>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</si>
  <si>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</si>
  <si>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</si>
  <si>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</si>
  <si>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</si>
  <si>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</si>
  <si>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</si>
  <si>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</si>
  <si>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</si>
  <si>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</si>
  <si>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</si>
  <si>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</si>
  <si>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</si>
  <si>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</si>
  <si>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</si>
  <si>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</si>
  <si>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</si>
  <si>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</si>
  <si>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</si>
  <si>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</si>
  <si>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</si>
  <si>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</si>
  <si>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</si>
  <si>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</si>
  <si>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</si>
  <si>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</si>
  <si>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</si>
  <si>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</si>
  <si>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</si>
  <si>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</si>
  <si>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</si>
  <si>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</si>
  <si>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</si>
  <si>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</si>
  <si>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</si>
  <si>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</si>
  <si>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</si>
  <si>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</si>
  <si>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</si>
  <si>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</si>
  <si>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</si>
  <si>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</si>
  <si>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</si>
  <si>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</si>
  <si>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</si>
  <si>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</si>
  <si>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</si>
  <si>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</si>
  <si>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</si>
  <si>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</si>
  <si>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</si>
  <si>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</si>
  <si>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</si>
  <si>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</si>
  <si>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</si>
  <si>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</si>
  <si>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</si>
  <si>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</si>
  <si>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</si>
  <si>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</si>
  <si>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</si>
  <si>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</si>
  <si>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</si>
  <si>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</si>
  <si>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</si>
  <si>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</si>
  <si>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</si>
  <si>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</si>
  <si>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</si>
  <si>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</si>
  <si>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</si>
  <si>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</si>
  <si>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</si>
  <si>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</si>
  <si>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SBC as % of Revenue</t>
  </si>
  <si>
    <t>CAPEX as % of Revenue</t>
  </si>
  <si>
    <t>Income Tax Expense</t>
  </si>
  <si>
    <t>FCF Growth YoY</t>
  </si>
  <si>
    <t>Unlevered FCF Forecast</t>
  </si>
  <si>
    <t>FCF Growth Rate</t>
  </si>
  <si>
    <t>Unlevered FCF</t>
  </si>
  <si>
    <t>Unlevered FCF Proj</t>
  </si>
  <si>
    <t>WACC</t>
  </si>
  <si>
    <t>Share Dilution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</si>
  <si>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</si>
  <si>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</si>
  <si>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</si>
  <si>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</si>
  <si>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</si>
  <si>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</si>
  <si>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</si>
  <si>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</si>
  <si>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</si>
  <si>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</si>
  <si>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</si>
  <si>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</si>
  <si>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</si>
  <si>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</si>
  <si>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</si>
  <si>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</si>
  <si>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</si>
  <si>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</si>
  <si>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</si>
  <si>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</si>
  <si>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</si>
  <si>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</si>
  <si>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</si>
  <si>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</si>
  <si>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</si>
  <si>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</si>
  <si>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</si>
  <si>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</si>
  <si>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</si>
  <si>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</si>
  <si>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</si>
  <si>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</si>
  <si>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</si>
  <si>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</si>
  <si>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 xml:space="preserve"> </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</si>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</sst>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 fillId="0" borderId="0" xfId="0" applyNumberFormat="1" applyFont="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0" xfId="0" applyNumberFormat="1" applyFont="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6" fontId="10"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0" fontId="12" fillId="4" borderId="0" xfId="0" applyFont="1" applyFill="1" applyAlignment="1">
      <alignment horizontal="center" vertical="center" wrapText="1"/>
    </xf>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164" fontId="1" fillId="5"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0" fontId="1" fillId="6" borderId="0" xfId="0" applyFont="1" applyFill="1" applyAlignment="1">
      <alignment horizontal="center"/>
    </xf>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Marriott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283582089552225E-2"/>
          <c:y val="0.13084283840764099"/>
          <c:w val="0.84638142620232182"/>
          <c:h val="0.689010549195617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1'!$B$3:$Y$3</c:f>
              <c:numCache>
                <c:formatCode>#,###,,;\(#,###,,\);\ \-\ \-</c:formatCode>
                <c:ptCount val="24"/>
                <c:pt idx="0">
                  <c:v>9046000000</c:v>
                </c:pt>
                <c:pt idx="1">
                  <c:v>0</c:v>
                </c:pt>
                <c:pt idx="2">
                  <c:v>8739000000</c:v>
                </c:pt>
                <c:pt idx="3">
                  <c:v>10017000000</c:v>
                </c:pt>
                <c:pt idx="4">
                  <c:v>10152000000</c:v>
                </c:pt>
                <c:pt idx="5">
                  <c:v>8441000000</c:v>
                </c:pt>
                <c:pt idx="6">
                  <c:v>10099000000</c:v>
                </c:pt>
                <c:pt idx="7">
                  <c:v>11550000000</c:v>
                </c:pt>
                <c:pt idx="8">
                  <c:v>12160000000</c:v>
                </c:pt>
                <c:pt idx="9">
                  <c:v>12990000000</c:v>
                </c:pt>
                <c:pt idx="10">
                  <c:v>12879000000</c:v>
                </c:pt>
                <c:pt idx="11">
                  <c:v>11691000000</c:v>
                </c:pt>
                <c:pt idx="12">
                  <c:v>12317000000</c:v>
                </c:pt>
                <c:pt idx="13">
                  <c:v>11814000000</c:v>
                </c:pt>
                <c:pt idx="14">
                  <c:v>12784000000</c:v>
                </c:pt>
                <c:pt idx="15">
                  <c:v>13796000000</c:v>
                </c:pt>
                <c:pt idx="16">
                  <c:v>14486000000</c:v>
                </c:pt>
                <c:pt idx="17">
                  <c:v>17072000000</c:v>
                </c:pt>
                <c:pt idx="18">
                  <c:v>22894000000</c:v>
                </c:pt>
                <c:pt idx="19">
                  <c:v>20758000000</c:v>
                </c:pt>
                <c:pt idx="20">
                  <c:v>20972000000</c:v>
                </c:pt>
                <c:pt idx="21">
                  <c:v>10571000000</c:v>
                </c:pt>
                <c:pt idx="22">
                  <c:v>13857000000</c:v>
                </c:pt>
                <c:pt idx="23">
                  <c:v>20773000000</c:v>
                </c:pt>
              </c:numCache>
            </c:numRef>
          </c:val>
          <c:extLst>
            <c:ext xmlns:c16="http://schemas.microsoft.com/office/drawing/2014/chart" uri="{C3380CC4-5D6E-409C-BE32-E72D297353CC}">
              <c16:uniqueId val="{00000000-CB22-B741-98F7-DAB38B0D023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1'!$B$28:$Y$28</c:f>
              <c:numCache>
                <c:formatCode>#,###,,;\(#,###,,\);\ \-\ \-</c:formatCode>
                <c:ptCount val="24"/>
                <c:pt idx="0">
                  <c:v>324000000</c:v>
                </c:pt>
                <c:pt idx="1">
                  <c:v>0</c:v>
                </c:pt>
                <c:pt idx="2">
                  <c:v>400000000</c:v>
                </c:pt>
                <c:pt idx="3">
                  <c:v>479000000</c:v>
                </c:pt>
                <c:pt idx="4">
                  <c:v>236000000</c:v>
                </c:pt>
                <c:pt idx="5">
                  <c:v>277000000</c:v>
                </c:pt>
                <c:pt idx="6">
                  <c:v>596000000</c:v>
                </c:pt>
                <c:pt idx="7">
                  <c:v>669000000</c:v>
                </c:pt>
                <c:pt idx="8">
                  <c:v>608000000</c:v>
                </c:pt>
                <c:pt idx="9">
                  <c:v>696000000</c:v>
                </c:pt>
                <c:pt idx="10">
                  <c:v>362000000</c:v>
                </c:pt>
                <c:pt idx="11">
                  <c:v>458000000</c:v>
                </c:pt>
                <c:pt idx="12">
                  <c:v>198000000</c:v>
                </c:pt>
                <c:pt idx="13">
                  <c:v>571000000</c:v>
                </c:pt>
                <c:pt idx="14">
                  <c:v>626000000</c:v>
                </c:pt>
                <c:pt idx="15">
                  <c:v>753000000</c:v>
                </c:pt>
                <c:pt idx="16">
                  <c:v>859000000</c:v>
                </c:pt>
                <c:pt idx="17">
                  <c:v>780000000</c:v>
                </c:pt>
                <c:pt idx="18">
                  <c:v>1372000000</c:v>
                </c:pt>
                <c:pt idx="19">
                  <c:v>1907000000</c:v>
                </c:pt>
                <c:pt idx="20">
                  <c:v>1273000000</c:v>
                </c:pt>
                <c:pt idx="21">
                  <c:v>-267000000</c:v>
                </c:pt>
                <c:pt idx="22">
                  <c:v>1099000000</c:v>
                </c:pt>
                <c:pt idx="23">
                  <c:v>2358000000</c:v>
                </c:pt>
              </c:numCache>
            </c:numRef>
          </c:val>
          <c:extLst>
            <c:ext xmlns:c16="http://schemas.microsoft.com/office/drawing/2014/chart" uri="{C3380CC4-5D6E-409C-BE32-E72D297353CC}">
              <c16:uniqueId val="{00000001-CB22-B741-98F7-DAB38B0D023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1'!$B$107:$Y$107</c:f>
              <c:numCache>
                <c:formatCode>#,###,,;\(#,###,,\);\ \-\ \-</c:formatCode>
                <c:ptCount val="24"/>
                <c:pt idx="0">
                  <c:v>1000000</c:v>
                </c:pt>
                <c:pt idx="1">
                  <c:v>0</c:v>
                </c:pt>
                <c:pt idx="2">
                  <c:v>-279000000</c:v>
                </c:pt>
                <c:pt idx="3">
                  <c:v>-245000000</c:v>
                </c:pt>
                <c:pt idx="4">
                  <c:v>-160000000</c:v>
                </c:pt>
                <c:pt idx="5">
                  <c:v>224000000</c:v>
                </c:pt>
                <c:pt idx="6">
                  <c:v>710000000</c:v>
                </c:pt>
                <c:pt idx="7">
                  <c:v>57000000</c:v>
                </c:pt>
                <c:pt idx="8">
                  <c:v>441000000</c:v>
                </c:pt>
                <c:pt idx="9">
                  <c:v>107000000</c:v>
                </c:pt>
                <c:pt idx="10">
                  <c:v>284000000</c:v>
                </c:pt>
                <c:pt idx="11">
                  <c:v>788000000</c:v>
                </c:pt>
                <c:pt idx="12">
                  <c:v>832000000</c:v>
                </c:pt>
                <c:pt idx="13">
                  <c:v>299000000</c:v>
                </c:pt>
                <c:pt idx="14">
                  <c:v>736000000</c:v>
                </c:pt>
                <c:pt idx="15">
                  <c:v>813000000</c:v>
                </c:pt>
                <c:pt idx="16">
                  <c:v>1125000000</c:v>
                </c:pt>
                <c:pt idx="17">
                  <c:v>1383000000</c:v>
                </c:pt>
                <c:pt idx="18">
                  <c:v>2196000000</c:v>
                </c:pt>
                <c:pt idx="19">
                  <c:v>1801000000</c:v>
                </c:pt>
                <c:pt idx="20">
                  <c:v>1032000000</c:v>
                </c:pt>
                <c:pt idx="21">
                  <c:v>1504000000</c:v>
                </c:pt>
                <c:pt idx="22">
                  <c:v>994000000</c:v>
                </c:pt>
                <c:pt idx="23">
                  <c:v>2031000000</c:v>
                </c:pt>
              </c:numCache>
            </c:numRef>
          </c:val>
          <c:extLst>
            <c:ext xmlns:c16="http://schemas.microsoft.com/office/drawing/2014/chart" uri="{C3380CC4-5D6E-409C-BE32-E72D297353CC}">
              <c16:uniqueId val="{00000002-CB22-B741-98F7-DAB38B0D023F}"/>
            </c:ext>
          </c:extLst>
        </c:ser>
        <c:dLbls>
          <c:showLegendKey val="0"/>
          <c:showVal val="0"/>
          <c:showCatName val="0"/>
          <c:showSerName val="0"/>
          <c:showPercent val="0"/>
          <c:showBubbleSize val="0"/>
        </c:dLbls>
        <c:gapWidth val="100"/>
        <c:overlap val="-24"/>
        <c:axId val="875762336"/>
        <c:axId val="875764064"/>
      </c:barChart>
      <c:catAx>
        <c:axId val="8757623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5764064"/>
        <c:crosses val="autoZero"/>
        <c:auto val="1"/>
        <c:lblAlgn val="ctr"/>
        <c:lblOffset val="100"/>
        <c:noMultiLvlLbl val="0"/>
      </c:catAx>
      <c:valAx>
        <c:axId val="8757640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75762336"/>
        <c:crosses val="autoZero"/>
        <c:crossBetween val="between"/>
      </c:valAx>
      <c:spPr>
        <a:noFill/>
        <a:ln>
          <a:noFill/>
        </a:ln>
        <a:effectLst/>
      </c:spPr>
    </c:plotArea>
    <c:legend>
      <c:legendPos val="b"/>
      <c:layout>
        <c:manualLayout>
          <c:xMode val="edge"/>
          <c:yMode val="edge"/>
          <c:x val="0.34258941512907903"/>
          <c:y val="0.91108559008093459"/>
          <c:w val="0.31482106527728809"/>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31749</xdr:colOff>
      <xdr:row>108</xdr:row>
      <xdr:rowOff>9524</xdr:rowOff>
    </xdr:from>
    <xdr:to>
      <xdr:col>32</xdr:col>
      <xdr:colOff>1587499</xdr:colOff>
      <xdr:row>128</xdr:row>
      <xdr:rowOff>206374</xdr:rowOff>
    </xdr:to>
    <xdr:graphicFrame macro="">
      <xdr:nvGraphicFramePr>
        <xdr:cNvPr id="2" name="Chart 1">
          <a:extLst>
            <a:ext uri="{FF2B5EF4-FFF2-40B4-BE49-F238E27FC236}">
              <a16:creationId xmlns:a16="http://schemas.microsoft.com/office/drawing/2014/main" id="{FD7FF0E7-A6F2-F829-8DEC-F4343F641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https://www.bing.com/financeapi/forcetrigger?t=a1xaar&amp;q=XNAS%3aMAR&amp;form=skydnc</v>
    <v>Learn more on Bing</v>
  </rv>
  <rv s="1">
    <v>0</v>
    <v>MARRIOTT INTERNATIONAL, INC. (XNAS:MAR)</v>
    <v>2</v>
    <v>3</v>
    <v>Finance</v>
    <v>4</v>
    <v>en-US</v>
    <v>a1xaar</v>
    <v>268435456</v>
    <v>1</v>
    <v>Powered by Refinitiv</v>
    <v>184.97</v>
    <v>133.54</v>
    <v>1.5862000000000001</v>
    <v>0.54</v>
    <v>2.9399999999999999E-3</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184.97</v>
    <v>Hotels &amp; Entertainment Services</v>
    <v>Stock</v>
    <v>45110.867660937503</v>
    <v>0</v>
    <v>182.43</v>
    <v>56144580000</v>
    <v>MARRIOTT INTERNATIONAL, INC.</v>
    <v>MARRIOTT INTERNATIONAL, INC.</v>
    <v>183.41</v>
    <v>21.566600000000001</v>
    <v>183.69</v>
    <v>184.23</v>
    <v>304752600</v>
    <v>MAR</v>
    <v>MARRIOTT INTERNATIONAL, INC. (XNAS:MAR)</v>
    <v>1154082</v>
    <v>1755832</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8286/000092838503000294/0000928385-03-000294-index.htm" TargetMode="External"/><Relationship Id="rId18" Type="http://schemas.openxmlformats.org/officeDocument/2006/relationships/hyperlink" Target="https://www.sec.gov/Archives/edgar/data/1048286/000119312507035757/0001193125-07-035757-index.htm" TargetMode="External"/><Relationship Id="rId26" Type="http://schemas.openxmlformats.org/officeDocument/2006/relationships/hyperlink" Target="https://www.sec.gov/Archives/edgar/data/1048286/000144530512000342/0001445305-12-000342-index.htm" TargetMode="External"/><Relationship Id="rId39" Type="http://schemas.openxmlformats.org/officeDocument/2006/relationships/hyperlink" Target="https://www.sec.gov/Archives/edgar/data/1048286/000162828018001756/0001628280-18-001756-index.htm" TargetMode="External"/><Relationship Id="rId21" Type="http://schemas.openxmlformats.org/officeDocument/2006/relationships/hyperlink" Target="https://www.sec.gov/Archives/edgar/data/1048286/000119312508032582/0001193125-08-032582-index.htm" TargetMode="External"/><Relationship Id="rId34" Type="http://schemas.openxmlformats.org/officeDocument/2006/relationships/hyperlink" Target="https://www.sec.gov/Archives/edgar/data/1048286/000162828016011346/0001628280-16-011346-index.htm" TargetMode="External"/><Relationship Id="rId42" Type="http://schemas.openxmlformats.org/officeDocument/2006/relationships/hyperlink" Target="https://www.sec.gov/Archives/edgar/data/1048286/000162828020002376/0001628280-20-002376-index.htm" TargetMode="External"/><Relationship Id="rId47" Type="http://schemas.openxmlformats.org/officeDocument/2006/relationships/hyperlink" Target="https://www.sec.gov/Archives/edgar/data/1048286/000162828022002666/0001628280-22-002666-index.htm" TargetMode="External"/><Relationship Id="rId50" Type="http://schemas.openxmlformats.org/officeDocument/2006/relationships/hyperlink" Target="https://finbox.com/NASDAQGS:MAR/explorer/revenue_proj" TargetMode="External"/><Relationship Id="rId7" Type="http://schemas.openxmlformats.org/officeDocument/2006/relationships/hyperlink" Target="https://www.sec.gov/Archives/edgar/data/1048286/000092838500000655/0000928385-00-00065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8286/000119312506036627/0001193125-06-036627-index.htm" TargetMode="External"/><Relationship Id="rId29" Type="http://schemas.openxmlformats.org/officeDocument/2006/relationships/hyperlink" Target="https://www.sec.gov/Archives/edgar/data/1048286/000144530513000255/0001445305-13-000255-index.htm" TargetMode="External"/><Relationship Id="rId11" Type="http://schemas.openxmlformats.org/officeDocument/2006/relationships/hyperlink" Target="https://www.sec.gov/Archives/edgar/data/1048286/000092838502000921/0000928385-02-000921-index.html" TargetMode="External"/><Relationship Id="rId24" Type="http://schemas.openxmlformats.org/officeDocument/2006/relationships/hyperlink" Target="https://www.sec.gov/Archives/edgar/data/1048286/000119312511039869/0001193125-11-039869-index.htm" TargetMode="External"/><Relationship Id="rId32" Type="http://schemas.openxmlformats.org/officeDocument/2006/relationships/hyperlink" Target="https://www.sec.gov/Archives/edgar/data/1048286/000162828015000842/0001628280-15-000842-index.htm" TargetMode="External"/><Relationship Id="rId37" Type="http://schemas.openxmlformats.org/officeDocument/2006/relationships/hyperlink" Target="https://www.sec.gov/Archives/edgar/data/1048286/000162828017001506/0001628280-17-001506-index.htm" TargetMode="External"/><Relationship Id="rId40" Type="http://schemas.openxmlformats.org/officeDocument/2006/relationships/hyperlink" Target="https://www.sec.gov/Archives/edgar/data/1048286/000162828019002337/0001628280-19-002337-index.htm" TargetMode="External"/><Relationship Id="rId45" Type="http://schemas.openxmlformats.org/officeDocument/2006/relationships/hyperlink" Target="https://www.sec.gov/Archives/edgar/data/1048286/000162828021002433/0001628280-21-00243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48286/000119312505034535/0001193125-05-034535-index.htm" TargetMode="External"/><Relationship Id="rId23" Type="http://schemas.openxmlformats.org/officeDocument/2006/relationships/hyperlink" Target="https://www.sec.gov/Archives/edgar/data/1048286/000119312509027236/0001193125-09-027236-index.htm" TargetMode="External"/><Relationship Id="rId28" Type="http://schemas.openxmlformats.org/officeDocument/2006/relationships/hyperlink" Target="https://www.sec.gov/Archives/edgar/data/1048286/000144530513000255/0001445305-13-000255-index.htm" TargetMode="External"/><Relationship Id="rId36" Type="http://schemas.openxmlformats.org/officeDocument/2006/relationships/hyperlink" Target="https://www.sec.gov/Archives/edgar/data/1048286/000162828017001506/0001628280-17-001506-index.htm" TargetMode="External"/><Relationship Id="rId49" Type="http://schemas.openxmlformats.org/officeDocument/2006/relationships/hyperlink" Target="https://www.sec.gov/Archives/edgar/data/1048286/000162828023003485/0001628280-23-003485-index.htm" TargetMode="External"/><Relationship Id="rId10" Type="http://schemas.openxmlformats.org/officeDocument/2006/relationships/hyperlink" Target="https://www.sec.gov/Archives/edgar/data/1048286/000092838502000921/0000928385-02-000921-index.html" TargetMode="External"/><Relationship Id="rId19" Type="http://schemas.openxmlformats.org/officeDocument/2006/relationships/hyperlink" Target="https://www.sec.gov/Archives/edgar/data/1048286/000119312507035757/0001193125-07-035757-index.htm" TargetMode="External"/><Relationship Id="rId31" Type="http://schemas.openxmlformats.org/officeDocument/2006/relationships/hyperlink" Target="https://www.sec.gov/Archives/edgar/data/1048286/000144530514000495/0001445305-14-000495-index.htm" TargetMode="External"/><Relationship Id="rId44" Type="http://schemas.openxmlformats.org/officeDocument/2006/relationships/hyperlink" Target="https://www.sec.gov/Archives/edgar/data/1048286/000162828021002433/0001628280-21-002433-index.htm" TargetMode="External"/><Relationship Id="rId52"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048286/000092838501502736/0000928385-01-502736-index.htm" TargetMode="External"/><Relationship Id="rId14" Type="http://schemas.openxmlformats.org/officeDocument/2006/relationships/hyperlink" Target="https://www.sec.gov/Archives/edgar/data/1048286/000119312505034535/0001193125-05-034535-index.htm" TargetMode="External"/><Relationship Id="rId22" Type="http://schemas.openxmlformats.org/officeDocument/2006/relationships/hyperlink" Target="https://www.sec.gov/Archives/edgar/data/1048286/000119312509027236/0001193125-09-027236-index.htm" TargetMode="External"/><Relationship Id="rId27" Type="http://schemas.openxmlformats.org/officeDocument/2006/relationships/hyperlink" Target="https://www.sec.gov/Archives/edgar/data/1048286/000144530512000342/0001445305-12-000342-index.htm" TargetMode="External"/><Relationship Id="rId30" Type="http://schemas.openxmlformats.org/officeDocument/2006/relationships/hyperlink" Target="https://www.sec.gov/Archives/edgar/data/1048286/000144530514000495/0001445305-14-000495-index.htm" TargetMode="External"/><Relationship Id="rId35" Type="http://schemas.openxmlformats.org/officeDocument/2006/relationships/hyperlink" Target="https://www.sec.gov/Archives/edgar/data/1048286/000162828016011346/0001628280-16-011346-index.htm" TargetMode="External"/><Relationship Id="rId43" Type="http://schemas.openxmlformats.org/officeDocument/2006/relationships/hyperlink" Target="https://www.sec.gov/Archives/edgar/data/1048286/000162828020002376/0001628280-20-002376-index.htm" TargetMode="External"/><Relationship Id="rId48" Type="http://schemas.openxmlformats.org/officeDocument/2006/relationships/hyperlink" Target="https://www.sec.gov/Archives/edgar/data/1048286/000162828023003485/0001628280-23-003485-index.htm" TargetMode="External"/><Relationship Id="rId8" Type="http://schemas.openxmlformats.org/officeDocument/2006/relationships/hyperlink" Target="https://www.sec.gov/Archives/edgar/data/1048286/000092838501502736/0000928385-01-502736-index.htm" TargetMode="External"/><Relationship Id="rId51" Type="http://schemas.openxmlformats.org/officeDocument/2006/relationships/hyperlink" Target="https://finbox.com/NASDAQGS:MAR/explorer/fcf_unlev_proj"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8286/000092838503000294/0000928385-03-000294-index.htm" TargetMode="External"/><Relationship Id="rId17" Type="http://schemas.openxmlformats.org/officeDocument/2006/relationships/hyperlink" Target="https://www.sec.gov/Archives/edgar/data/1048286/000119312506036627/0001193125-06-036627-index.htm" TargetMode="External"/><Relationship Id="rId25" Type="http://schemas.openxmlformats.org/officeDocument/2006/relationships/hyperlink" Target="https://www.sec.gov/Archives/edgar/data/1048286/000119312511039869/0001193125-11-039869-index.htm" TargetMode="External"/><Relationship Id="rId33" Type="http://schemas.openxmlformats.org/officeDocument/2006/relationships/hyperlink" Target="https://www.sec.gov/Archives/edgar/data/1048286/000162828015000842/0001628280-15-000842-index.htm" TargetMode="External"/><Relationship Id="rId38" Type="http://schemas.openxmlformats.org/officeDocument/2006/relationships/hyperlink" Target="https://www.sec.gov/Archives/edgar/data/1048286/000162828018001756/0001628280-18-001756-index.htm" TargetMode="External"/><Relationship Id="rId46" Type="http://schemas.openxmlformats.org/officeDocument/2006/relationships/hyperlink" Target="https://www.sec.gov/Archives/edgar/data/1048286/000162828022002666/0001628280-22-002666-index.htm" TargetMode="External"/><Relationship Id="rId20" Type="http://schemas.openxmlformats.org/officeDocument/2006/relationships/hyperlink" Target="https://www.sec.gov/Archives/edgar/data/1048286/000119312508032582/0001193125-08-032582-index.htm" TargetMode="External"/><Relationship Id="rId41" Type="http://schemas.openxmlformats.org/officeDocument/2006/relationships/hyperlink" Target="https://www.sec.gov/Archives/edgar/data/1048286/000162828019002337/0001628280-19-002337-index.htm" TargetMode="External"/><Relationship Id="rId1" Type="http://schemas.openxmlformats.org/officeDocument/2006/relationships/hyperlink" Target="https://roic.ai/company/MAR" TargetMode="External"/><Relationship Id="rId6" Type="http://schemas.openxmlformats.org/officeDocument/2006/relationships/hyperlink" Target="https://www.sec.gov/Archives/edgar/data/1048286/000092838500000655/0000928385-00-00065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L92" activePane="bottomRight" state="frozen"/>
      <selection pane="topRight"/>
      <selection pane="bottomLeft"/>
      <selection pane="bottomRight" activeCell="AB98" sqref="AB98"/>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1997</v>
      </c>
      <c r="C1" s="8">
        <v>1998</v>
      </c>
      <c r="D1" s="8">
        <v>1999</v>
      </c>
      <c r="E1" s="8">
        <v>2000</v>
      </c>
      <c r="F1" s="8">
        <v>2001</v>
      </c>
      <c r="G1" s="8">
        <v>2003</v>
      </c>
      <c r="H1" s="8">
        <v>2004</v>
      </c>
      <c r="I1" s="8">
        <v>2005</v>
      </c>
      <c r="J1" s="8">
        <v>2006</v>
      </c>
      <c r="K1" s="8">
        <v>2007</v>
      </c>
      <c r="L1" s="8">
        <v>2009</v>
      </c>
      <c r="M1" s="8">
        <v>2010</v>
      </c>
      <c r="N1" s="8">
        <v>2011</v>
      </c>
      <c r="O1" s="8">
        <v>2012</v>
      </c>
      <c r="P1" s="8">
        <v>2013</v>
      </c>
      <c r="Q1" s="8">
        <v>2014</v>
      </c>
      <c r="R1" s="8">
        <v>2015</v>
      </c>
      <c r="S1" s="8">
        <v>2016</v>
      </c>
      <c r="T1" s="8">
        <v>2017</v>
      </c>
      <c r="U1" s="8">
        <v>2018</v>
      </c>
      <c r="V1" s="8">
        <v>2019</v>
      </c>
      <c r="W1" s="8">
        <v>2020</v>
      </c>
      <c r="X1" s="8">
        <v>2021</v>
      </c>
      <c r="Y1" s="8">
        <v>2022</v>
      </c>
      <c r="Z1" s="33">
        <v>2023</v>
      </c>
      <c r="AA1" s="33">
        <v>2024</v>
      </c>
      <c r="AB1" s="33">
        <v>2025</v>
      </c>
      <c r="AC1" s="33">
        <v>2026</v>
      </c>
      <c r="AD1" s="33">
        <v>2027</v>
      </c>
    </row>
    <row r="2" spans="1:3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row>
    <row r="3" spans="1:34" ht="40" x14ac:dyDescent="0.25">
      <c r="A3" s="5" t="s">
        <v>1</v>
      </c>
      <c r="B3" s="1">
        <v>9046000000</v>
      </c>
      <c r="C3" s="1" t="s">
        <v>91</v>
      </c>
      <c r="D3" s="1">
        <v>8739000000</v>
      </c>
      <c r="E3" s="1">
        <v>10017000000</v>
      </c>
      <c r="F3" s="1">
        <v>10152000000</v>
      </c>
      <c r="G3" s="1">
        <v>8441000000</v>
      </c>
      <c r="H3" s="1">
        <v>10099000000</v>
      </c>
      <c r="I3" s="1">
        <v>11550000000</v>
      </c>
      <c r="J3" s="1">
        <v>12160000000</v>
      </c>
      <c r="K3" s="1">
        <v>12990000000</v>
      </c>
      <c r="L3" s="1">
        <v>12879000000</v>
      </c>
      <c r="M3" s="1">
        <v>11691000000</v>
      </c>
      <c r="N3" s="1">
        <v>12317000000</v>
      </c>
      <c r="O3" s="1">
        <v>11814000000</v>
      </c>
      <c r="P3" s="1">
        <v>12784000000</v>
      </c>
      <c r="Q3" s="1">
        <v>13796000000</v>
      </c>
      <c r="R3" s="1">
        <v>14486000000</v>
      </c>
      <c r="S3" s="1">
        <v>17072000000</v>
      </c>
      <c r="T3" s="1">
        <v>22894000000</v>
      </c>
      <c r="U3" s="1">
        <v>20758000000</v>
      </c>
      <c r="V3" s="1">
        <v>20972000000</v>
      </c>
      <c r="W3" s="1">
        <v>10571000000</v>
      </c>
      <c r="X3" s="1">
        <v>13857000000</v>
      </c>
      <c r="Y3" s="1">
        <v>20773000000</v>
      </c>
      <c r="Z3" s="34">
        <f>1.165*Y3</f>
        <v>24200545000</v>
      </c>
      <c r="AA3" s="34">
        <f>1.033*Z3</f>
        <v>24999162984.999996</v>
      </c>
      <c r="AB3" s="34">
        <f>1.094*AA3</f>
        <v>27349084305.589996</v>
      </c>
      <c r="AC3" s="34">
        <f>1.023*AB3</f>
        <v>27978113244.618565</v>
      </c>
      <c r="AD3" s="34">
        <f>1.052*AC3</f>
        <v>29432975133.33873</v>
      </c>
      <c r="AE3" s="19" t="s">
        <v>113</v>
      </c>
      <c r="AF3" s="20" t="s">
        <v>114</v>
      </c>
      <c r="AG3" s="20" t="s">
        <v>115</v>
      </c>
      <c r="AH3" s="20" t="s">
        <v>116</v>
      </c>
    </row>
    <row r="4" spans="1:34" ht="19" x14ac:dyDescent="0.25">
      <c r="A4" s="15" t="s">
        <v>94</v>
      </c>
      <c r="B4" s="1"/>
      <c r="C4" s="16" t="e">
        <f>(C3/B3)-1</f>
        <v>#VALUE!</v>
      </c>
      <c r="D4" s="16" t="e">
        <f>(D3/C3)-1</f>
        <v>#VALUE!</v>
      </c>
      <c r="E4" s="16">
        <f>(E3/D3)-1</f>
        <v>0.14624098867147262</v>
      </c>
      <c r="F4" s="16">
        <f t="shared" ref="F4" si="0">(F3/E3)-1</f>
        <v>1.3477088948786964E-2</v>
      </c>
      <c r="G4" s="16">
        <f>(G3/F3)-1</f>
        <v>-0.168538219070134</v>
      </c>
      <c r="H4" s="16">
        <f t="shared" ref="H4" si="1">(H3/G3)-1</f>
        <v>0.19642222485487504</v>
      </c>
      <c r="I4" s="16">
        <f t="shared" ref="I4" si="2">(I3/H3)-1</f>
        <v>0.14367759184077622</v>
      </c>
      <c r="J4" s="16">
        <f t="shared" ref="J4" si="3">(J3/I3)-1</f>
        <v>5.2813852813852868E-2</v>
      </c>
      <c r="K4" s="16">
        <f t="shared" ref="K4" si="4">(K3/J3)-1</f>
        <v>6.8256578947368363E-2</v>
      </c>
      <c r="L4" s="16">
        <f>(L3/K3)-1</f>
        <v>-8.5450346420323786E-3</v>
      </c>
      <c r="M4" s="16">
        <f t="shared" ref="M4" si="5">(M3/L3)-1</f>
        <v>-9.2243186582809278E-2</v>
      </c>
      <c r="N4" s="16">
        <f t="shared" ref="N4" si="6">(N3/M3)-1</f>
        <v>5.3545462321443749E-2</v>
      </c>
      <c r="O4" s="16">
        <f t="shared" ref="O4" si="7">(O3/N3)-1</f>
        <v>-4.0837866363562569E-2</v>
      </c>
      <c r="P4" s="16">
        <f t="shared" ref="P4" si="8">(P3/O3)-1</f>
        <v>8.2105975960724553E-2</v>
      </c>
      <c r="Q4" s="16">
        <f t="shared" ref="Q4" si="9">(Q3/P3)-1</f>
        <v>7.9161451814768524E-2</v>
      </c>
      <c r="R4" s="16">
        <f t="shared" ref="R4" si="10">(R3/Q3)-1</f>
        <v>5.0014496955639309E-2</v>
      </c>
      <c r="S4" s="16">
        <f t="shared" ref="S4" si="11">(S3/R3)-1</f>
        <v>0.17851718901007874</v>
      </c>
      <c r="T4" s="16">
        <f t="shared" ref="T4" si="12">(T3/S3)-1</f>
        <v>0.34102624179943763</v>
      </c>
      <c r="U4" s="16">
        <f t="shared" ref="U4" si="13">(U3/T3)-1</f>
        <v>-9.3299554468419643E-2</v>
      </c>
      <c r="V4" s="16">
        <f t="shared" ref="V4" si="14">(V3/U3)-1</f>
        <v>1.0309278350515427E-2</v>
      </c>
      <c r="W4" s="16">
        <f t="shared" ref="W4" si="15">(W3/V3)-1</f>
        <v>-0.49594697692160972</v>
      </c>
      <c r="X4" s="16">
        <f t="shared" ref="X4" si="16">(X3/W3)-1</f>
        <v>0.31085043988269789</v>
      </c>
      <c r="Y4" s="16">
        <f t="shared" ref="Y4:AD4" si="17">(Y3/X3)-1</f>
        <v>0.49909792884462734</v>
      </c>
      <c r="Z4" s="17">
        <f t="shared" si="17"/>
        <v>0.16500000000000004</v>
      </c>
      <c r="AA4" s="17">
        <f t="shared" si="17"/>
        <v>3.2999999999999918E-2</v>
      </c>
      <c r="AB4" s="17">
        <f t="shared" si="17"/>
        <v>9.4000000000000083E-2</v>
      </c>
      <c r="AC4" s="17">
        <f t="shared" si="17"/>
        <v>2.2999999999999909E-2</v>
      </c>
      <c r="AD4" s="17">
        <f t="shared" si="17"/>
        <v>5.2000000000000046E-2</v>
      </c>
      <c r="AE4" s="18">
        <f>(Y4+X4+W4)/3</f>
        <v>0.10466713060190518</v>
      </c>
      <c r="AF4" s="18">
        <f>(Y20+X20+W20)/3</f>
        <v>1.1140307376879512</v>
      </c>
      <c r="AG4" s="18">
        <f>(Y29+X29+W29)/3</f>
        <v>-1.7267529138565463</v>
      </c>
      <c r="AH4" s="18">
        <f>(Y106+X106+W106)/3</f>
        <v>0.38717605124949478</v>
      </c>
    </row>
    <row r="5" spans="1:34" ht="19" x14ac:dyDescent="0.25">
      <c r="A5" s="5" t="s">
        <v>2</v>
      </c>
      <c r="B5" s="1" t="s">
        <v>91</v>
      </c>
      <c r="C5" s="1" t="s">
        <v>91</v>
      </c>
      <c r="D5" s="1">
        <v>7747000000</v>
      </c>
      <c r="E5" s="1">
        <v>9095000000</v>
      </c>
      <c r="F5" s="1">
        <v>9456000000</v>
      </c>
      <c r="G5" s="1">
        <v>7635000000</v>
      </c>
      <c r="H5" s="1">
        <v>9015000000</v>
      </c>
      <c r="I5" s="1">
        <v>10242000000</v>
      </c>
      <c r="J5" s="1">
        <v>10472000000</v>
      </c>
      <c r="K5" s="1">
        <v>11034000000</v>
      </c>
      <c r="L5" s="1">
        <v>11256000000</v>
      </c>
      <c r="M5" s="1">
        <v>10216000000</v>
      </c>
      <c r="N5" s="1">
        <v>10715000000</v>
      </c>
      <c r="O5" s="1">
        <v>10229000000</v>
      </c>
      <c r="P5" s="1">
        <v>11070000000</v>
      </c>
      <c r="Q5" s="1">
        <v>11830000000</v>
      </c>
      <c r="R5" s="1">
        <v>12363000000</v>
      </c>
      <c r="S5" s="1">
        <v>14446000000</v>
      </c>
      <c r="T5" s="1">
        <v>19192000000</v>
      </c>
      <c r="U5" s="1">
        <v>17084000000</v>
      </c>
      <c r="V5" s="1">
        <v>17755000000</v>
      </c>
      <c r="W5" s="1">
        <v>9112000000</v>
      </c>
      <c r="X5" s="1">
        <v>11056000000</v>
      </c>
      <c r="Y5" s="1">
        <v>16215000000</v>
      </c>
    </row>
    <row r="6" spans="1:34" ht="20" x14ac:dyDescent="0.25">
      <c r="A6" s="6" t="s">
        <v>3</v>
      </c>
      <c r="B6" s="10" t="s">
        <v>91</v>
      </c>
      <c r="C6" s="10" t="s">
        <v>91</v>
      </c>
      <c r="D6" s="10">
        <v>992000000</v>
      </c>
      <c r="E6" s="10">
        <v>922000000</v>
      </c>
      <c r="F6" s="10">
        <v>696000000</v>
      </c>
      <c r="G6" s="10">
        <v>806000000</v>
      </c>
      <c r="H6" s="10">
        <v>1084000000</v>
      </c>
      <c r="I6" s="10">
        <v>1308000000</v>
      </c>
      <c r="J6" s="10">
        <v>1688000000</v>
      </c>
      <c r="K6" s="10">
        <v>1956000000</v>
      </c>
      <c r="L6" s="10">
        <v>1623000000</v>
      </c>
      <c r="M6" s="10">
        <v>1475000000</v>
      </c>
      <c r="N6" s="10">
        <v>1602000000</v>
      </c>
      <c r="O6" s="10">
        <v>1585000000</v>
      </c>
      <c r="P6" s="10">
        <v>1714000000</v>
      </c>
      <c r="Q6" s="10">
        <v>1966000000</v>
      </c>
      <c r="R6" s="10">
        <v>2123000000</v>
      </c>
      <c r="S6" s="10">
        <v>2626000000</v>
      </c>
      <c r="T6" s="10">
        <v>3702000000</v>
      </c>
      <c r="U6" s="10">
        <v>3674000000</v>
      </c>
      <c r="V6" s="10">
        <v>3217000000</v>
      </c>
      <c r="W6" s="10">
        <v>1459000000</v>
      </c>
      <c r="X6" s="10">
        <v>2801000000</v>
      </c>
      <c r="Y6" s="10">
        <v>4558000000</v>
      </c>
      <c r="AE6" s="19" t="s">
        <v>117</v>
      </c>
      <c r="AF6" s="20" t="s">
        <v>118</v>
      </c>
      <c r="AG6" s="20" t="s">
        <v>119</v>
      </c>
      <c r="AH6" s="20" t="s">
        <v>120</v>
      </c>
    </row>
    <row r="7" spans="1:34" ht="19" x14ac:dyDescent="0.25">
      <c r="A7" s="5" t="s">
        <v>4</v>
      </c>
      <c r="B7" s="2" t="s">
        <v>91</v>
      </c>
      <c r="C7" s="2" t="s">
        <v>91</v>
      </c>
      <c r="D7" s="2">
        <v>0.1135</v>
      </c>
      <c r="E7" s="2">
        <v>9.1999999999999998E-2</v>
      </c>
      <c r="F7" s="2">
        <v>6.8599999999999994E-2</v>
      </c>
      <c r="G7" s="2">
        <v>9.5500000000000002E-2</v>
      </c>
      <c r="H7" s="2">
        <v>0.10730000000000001</v>
      </c>
      <c r="I7" s="2">
        <v>0.1132</v>
      </c>
      <c r="J7" s="2">
        <v>0.13880000000000001</v>
      </c>
      <c r="K7" s="2">
        <v>0.15060000000000001</v>
      </c>
      <c r="L7" s="2">
        <v>0.126</v>
      </c>
      <c r="M7" s="2">
        <v>0.12620000000000001</v>
      </c>
      <c r="N7" s="2">
        <v>0.13009999999999999</v>
      </c>
      <c r="O7" s="2">
        <v>0.13420000000000001</v>
      </c>
      <c r="P7" s="2">
        <v>0.1341</v>
      </c>
      <c r="Q7" s="2">
        <v>0.14249999999999999</v>
      </c>
      <c r="R7" s="2">
        <v>0.14660000000000001</v>
      </c>
      <c r="S7" s="2">
        <v>0.15379999999999999</v>
      </c>
      <c r="T7" s="2">
        <v>0.16170000000000001</v>
      </c>
      <c r="U7" s="2">
        <v>0.17699999999999999</v>
      </c>
      <c r="V7" s="2">
        <v>0.15340000000000001</v>
      </c>
      <c r="W7" s="2">
        <v>0.13800000000000001</v>
      </c>
      <c r="X7" s="2">
        <v>0.2021</v>
      </c>
      <c r="Y7" s="2">
        <v>0.21940000000000001</v>
      </c>
      <c r="AE7" s="18">
        <f>Y7</f>
        <v>0.21940000000000001</v>
      </c>
      <c r="AF7" s="21">
        <f>Y21</f>
        <v>0.18290000000000001</v>
      </c>
      <c r="AG7" s="21">
        <f>Y30</f>
        <v>0.1135</v>
      </c>
      <c r="AH7" s="21">
        <f>Y107/Y3</f>
        <v>9.7771145236605211E-2</v>
      </c>
    </row>
    <row r="8" spans="1:34"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row>
    <row r="9" spans="1:34" ht="19" customHeight="1" x14ac:dyDescent="0.25">
      <c r="A9" s="15" t="s">
        <v>95</v>
      </c>
      <c r="B9" s="16">
        <f>B8/B3</f>
        <v>0</v>
      </c>
      <c r="C9" s="16" t="e">
        <f t="shared" ref="C9:Y9" si="18">C8/C3</f>
        <v>#VALUE!</v>
      </c>
      <c r="D9" s="16">
        <f t="shared" si="18"/>
        <v>0</v>
      </c>
      <c r="E9" s="16">
        <f t="shared" si="18"/>
        <v>0</v>
      </c>
      <c r="F9" s="16">
        <f t="shared" si="18"/>
        <v>0</v>
      </c>
      <c r="G9" s="16">
        <f t="shared" si="18"/>
        <v>0</v>
      </c>
      <c r="H9" s="16">
        <f t="shared" si="18"/>
        <v>0</v>
      </c>
      <c r="I9" s="16">
        <f t="shared" si="18"/>
        <v>0</v>
      </c>
      <c r="J9" s="16">
        <f t="shared" si="18"/>
        <v>0</v>
      </c>
      <c r="K9" s="16">
        <f t="shared" si="18"/>
        <v>0</v>
      </c>
      <c r="L9" s="16">
        <f t="shared" si="18"/>
        <v>0</v>
      </c>
      <c r="M9" s="16">
        <f t="shared" si="18"/>
        <v>0</v>
      </c>
      <c r="N9" s="16">
        <f t="shared" si="18"/>
        <v>0</v>
      </c>
      <c r="O9" s="16">
        <f t="shared" si="18"/>
        <v>0</v>
      </c>
      <c r="P9" s="16">
        <f t="shared" si="18"/>
        <v>0</v>
      </c>
      <c r="Q9" s="16">
        <f t="shared" si="18"/>
        <v>0</v>
      </c>
      <c r="R9" s="16">
        <f t="shared" si="18"/>
        <v>0</v>
      </c>
      <c r="S9" s="16">
        <f t="shared" si="18"/>
        <v>0</v>
      </c>
      <c r="T9" s="16">
        <f t="shared" si="18"/>
        <v>0</v>
      </c>
      <c r="U9" s="16">
        <f t="shared" si="18"/>
        <v>0</v>
      </c>
      <c r="V9" s="16">
        <f t="shared" si="18"/>
        <v>0</v>
      </c>
      <c r="W9" s="16">
        <f t="shared" si="18"/>
        <v>0</v>
      </c>
      <c r="X9" s="16">
        <f t="shared" si="18"/>
        <v>0</v>
      </c>
      <c r="Y9" s="16">
        <f t="shared" si="18"/>
        <v>0</v>
      </c>
      <c r="AE9" s="19" t="s">
        <v>96</v>
      </c>
      <c r="AF9" s="20" t="s">
        <v>97</v>
      </c>
      <c r="AG9" s="20" t="s">
        <v>98</v>
      </c>
      <c r="AH9" s="20" t="s">
        <v>99</v>
      </c>
    </row>
    <row r="10" spans="1:34" ht="19" x14ac:dyDescent="0.25">
      <c r="A10" s="5" t="s">
        <v>6</v>
      </c>
      <c r="B10" s="1" t="s">
        <v>91</v>
      </c>
      <c r="C10" s="1" t="s">
        <v>91</v>
      </c>
      <c r="D10" s="1">
        <v>164000000</v>
      </c>
      <c r="E10" s="1">
        <v>120000000</v>
      </c>
      <c r="F10" s="1">
        <v>139000000</v>
      </c>
      <c r="G10" s="1">
        <v>359000000</v>
      </c>
      <c r="H10" s="1" t="s">
        <v>91</v>
      </c>
      <c r="I10" s="1">
        <v>748000000</v>
      </c>
      <c r="J10" s="1">
        <v>683000000</v>
      </c>
      <c r="K10" s="1">
        <v>768000000</v>
      </c>
      <c r="L10" s="1">
        <v>783000000</v>
      </c>
      <c r="M10" s="1">
        <v>780000000</v>
      </c>
      <c r="N10" s="1">
        <v>752000000</v>
      </c>
      <c r="O10" s="1">
        <v>645000000</v>
      </c>
      <c r="P10" s="1">
        <v>726000000</v>
      </c>
      <c r="Q10" s="1">
        <v>659000000</v>
      </c>
      <c r="R10" s="1">
        <v>634000000</v>
      </c>
      <c r="S10" s="1">
        <v>704000000</v>
      </c>
      <c r="T10" s="1">
        <v>894000000</v>
      </c>
      <c r="U10" s="1">
        <v>927000000</v>
      </c>
      <c r="V10" s="1">
        <v>938000000</v>
      </c>
      <c r="W10" s="1">
        <v>762000000</v>
      </c>
      <c r="X10" s="1">
        <v>823000000</v>
      </c>
      <c r="Y10" s="1">
        <v>891000000</v>
      </c>
      <c r="AE10" s="18">
        <f>Y9</f>
        <v>0</v>
      </c>
      <c r="AF10" s="21">
        <f>Y13</f>
        <v>4.2892215857122225E-2</v>
      </c>
      <c r="AG10" s="21">
        <f>Y80</f>
        <v>9.2427670533866083E-3</v>
      </c>
      <c r="AH10" s="21">
        <f>Y89</f>
        <v>1.4297405285707408E-2</v>
      </c>
    </row>
    <row r="11" spans="1:3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row>
    <row r="12" spans="1:34" ht="20" x14ac:dyDescent="0.25">
      <c r="A12" s="5" t="s">
        <v>8</v>
      </c>
      <c r="B12" s="1" t="s">
        <v>91</v>
      </c>
      <c r="C12" s="1" t="s">
        <v>91</v>
      </c>
      <c r="D12" s="1">
        <v>164000000</v>
      </c>
      <c r="E12" s="1">
        <v>120000000</v>
      </c>
      <c r="F12" s="1">
        <v>139000000</v>
      </c>
      <c r="G12" s="1">
        <v>359000000</v>
      </c>
      <c r="H12" s="1">
        <v>607000000</v>
      </c>
      <c r="I12" s="1">
        <v>748000000</v>
      </c>
      <c r="J12" s="1">
        <v>683000000</v>
      </c>
      <c r="K12" s="1">
        <v>768000000</v>
      </c>
      <c r="L12" s="1">
        <v>783000000</v>
      </c>
      <c r="M12" s="1">
        <v>780000000</v>
      </c>
      <c r="N12" s="1">
        <v>752000000</v>
      </c>
      <c r="O12" s="1">
        <v>645000000</v>
      </c>
      <c r="P12" s="1">
        <v>726000000</v>
      </c>
      <c r="Q12" s="1">
        <v>659000000</v>
      </c>
      <c r="R12" s="1">
        <v>634000000</v>
      </c>
      <c r="S12" s="1">
        <v>704000000</v>
      </c>
      <c r="T12" s="1">
        <v>894000000</v>
      </c>
      <c r="U12" s="1">
        <v>927000000</v>
      </c>
      <c r="V12" s="1">
        <v>938000000</v>
      </c>
      <c r="W12" s="1">
        <v>762000000</v>
      </c>
      <c r="X12" s="1">
        <v>823000000</v>
      </c>
      <c r="Y12" s="1">
        <v>891000000</v>
      </c>
      <c r="AE12" s="19" t="s">
        <v>121</v>
      </c>
      <c r="AF12" s="20" t="s">
        <v>122</v>
      </c>
      <c r="AG12" s="20" t="s">
        <v>123</v>
      </c>
      <c r="AH12" s="20" t="s">
        <v>124</v>
      </c>
    </row>
    <row r="13" spans="1:34" ht="19" x14ac:dyDescent="0.25">
      <c r="A13" s="15" t="s">
        <v>100</v>
      </c>
      <c r="B13" s="16" t="e">
        <f>B12/B3</f>
        <v>#VALUE!</v>
      </c>
      <c r="C13" s="16" t="e">
        <f t="shared" ref="C13:Y13" si="19">C12/C3</f>
        <v>#VALUE!</v>
      </c>
      <c r="D13" s="16">
        <f t="shared" si="19"/>
        <v>1.8766449250486327E-2</v>
      </c>
      <c r="E13" s="16">
        <f t="shared" si="19"/>
        <v>1.1979634621144056E-2</v>
      </c>
      <c r="F13" s="16">
        <f t="shared" si="19"/>
        <v>1.3691883372734437E-2</v>
      </c>
      <c r="G13" s="16">
        <f t="shared" si="19"/>
        <v>4.2530505864234097E-2</v>
      </c>
      <c r="H13" s="16">
        <f t="shared" si="19"/>
        <v>6.0104960887216556E-2</v>
      </c>
      <c r="I13" s="16">
        <f t="shared" si="19"/>
        <v>6.4761904761904757E-2</v>
      </c>
      <c r="J13" s="16">
        <f t="shared" si="19"/>
        <v>5.6167763157894735E-2</v>
      </c>
      <c r="K13" s="16">
        <f t="shared" si="19"/>
        <v>5.9122401847575057E-2</v>
      </c>
      <c r="L13" s="16">
        <f t="shared" si="19"/>
        <v>6.0796645702306078E-2</v>
      </c>
      <c r="M13" s="16">
        <f t="shared" si="19"/>
        <v>6.6717988196048239E-2</v>
      </c>
      <c r="N13" s="16">
        <f t="shared" si="19"/>
        <v>6.1053828042542828E-2</v>
      </c>
      <c r="O13" s="16">
        <f t="shared" si="19"/>
        <v>5.4596241747079735E-2</v>
      </c>
      <c r="P13" s="16">
        <f t="shared" si="19"/>
        <v>5.6789737171464329E-2</v>
      </c>
      <c r="Q13" s="16">
        <f t="shared" si="19"/>
        <v>4.7767468831545375E-2</v>
      </c>
      <c r="R13" s="16">
        <f t="shared" si="19"/>
        <v>4.3766395140135306E-2</v>
      </c>
      <c r="S13" s="16">
        <f t="shared" si="19"/>
        <v>4.1237113402061855E-2</v>
      </c>
      <c r="T13" s="16">
        <f t="shared" si="19"/>
        <v>3.9049532628636321E-2</v>
      </c>
      <c r="U13" s="16">
        <f t="shared" si="19"/>
        <v>4.4657481452933807E-2</v>
      </c>
      <c r="V13" s="16">
        <f t="shared" si="19"/>
        <v>4.4726301735647532E-2</v>
      </c>
      <c r="W13" s="16">
        <f t="shared" si="19"/>
        <v>7.2084003405543468E-2</v>
      </c>
      <c r="X13" s="16">
        <f t="shared" si="19"/>
        <v>5.9392364869740928E-2</v>
      </c>
      <c r="Y13" s="16">
        <f t="shared" si="19"/>
        <v>4.2892215857122225E-2</v>
      </c>
      <c r="AE13" s="18">
        <f>Y28/Y72</f>
        <v>4.151408450704225</v>
      </c>
      <c r="AF13" s="21">
        <f>Y28/Y54</f>
        <v>9.5023171468869641E-2</v>
      </c>
      <c r="AG13" s="21">
        <f>Y22/(Y72+Y56+Y61)</f>
        <v>0.29778844505400309</v>
      </c>
      <c r="AH13" s="22">
        <f>Y67/Y72</f>
        <v>42.688380281690144</v>
      </c>
    </row>
    <row r="14" spans="1:34" ht="19" x14ac:dyDescent="0.25">
      <c r="A14" s="5" t="s">
        <v>9</v>
      </c>
      <c r="B14" s="1">
        <v>8437000000</v>
      </c>
      <c r="C14" s="1" t="s">
        <v>91</v>
      </c>
      <c r="D14" s="1">
        <v>162000000</v>
      </c>
      <c r="E14" s="1" t="s">
        <v>91</v>
      </c>
      <c r="F14" s="1">
        <v>124000000</v>
      </c>
      <c r="G14" s="1" t="s">
        <v>91</v>
      </c>
      <c r="H14" s="1">
        <v>607000000</v>
      </c>
      <c r="I14" s="1">
        <v>5000000</v>
      </c>
      <c r="J14" s="1">
        <v>-6000000</v>
      </c>
      <c r="K14" s="1">
        <v>-28000000</v>
      </c>
      <c r="L14" s="1">
        <v>27000000</v>
      </c>
      <c r="M14" s="1" t="s">
        <v>91</v>
      </c>
      <c r="N14" s="1">
        <v>342000000</v>
      </c>
      <c r="O14" s="1" t="s">
        <v>91</v>
      </c>
      <c r="P14" s="1" t="s">
        <v>91</v>
      </c>
      <c r="Q14" s="1">
        <v>148000000</v>
      </c>
      <c r="R14" s="1">
        <v>139000000</v>
      </c>
      <c r="S14" s="1">
        <v>168000000</v>
      </c>
      <c r="T14" s="1">
        <v>290000000</v>
      </c>
      <c r="U14" s="1">
        <v>226000000</v>
      </c>
      <c r="V14" s="1">
        <v>341000000</v>
      </c>
      <c r="W14" s="1">
        <v>346000000</v>
      </c>
      <c r="X14" s="1">
        <v>220000000</v>
      </c>
      <c r="Y14" s="1">
        <v>193000000</v>
      </c>
    </row>
    <row r="15" spans="1:34" ht="20" x14ac:dyDescent="0.25">
      <c r="A15" s="5" t="s">
        <v>10</v>
      </c>
      <c r="B15" s="1">
        <v>8437000000</v>
      </c>
      <c r="C15" s="1" t="s">
        <v>91</v>
      </c>
      <c r="D15" s="1">
        <v>326000000</v>
      </c>
      <c r="E15" s="1">
        <v>120000000</v>
      </c>
      <c r="F15" s="1">
        <v>263000000</v>
      </c>
      <c r="G15" s="1">
        <v>359000000</v>
      </c>
      <c r="H15" s="1">
        <v>607000000</v>
      </c>
      <c r="I15" s="1">
        <v>753000000</v>
      </c>
      <c r="J15" s="1">
        <v>677000000</v>
      </c>
      <c r="K15" s="1">
        <v>740000000</v>
      </c>
      <c r="L15" s="1">
        <v>810000000</v>
      </c>
      <c r="M15" s="1">
        <v>780000000</v>
      </c>
      <c r="N15" s="1">
        <v>1094000000</v>
      </c>
      <c r="O15" s="1">
        <v>645000000</v>
      </c>
      <c r="P15" s="1">
        <v>726000000</v>
      </c>
      <c r="Q15" s="1">
        <v>807000000</v>
      </c>
      <c r="R15" s="1">
        <v>773000000</v>
      </c>
      <c r="S15" s="1">
        <v>872000000</v>
      </c>
      <c r="T15" s="1">
        <v>1184000000</v>
      </c>
      <c r="U15" s="1">
        <v>1153000000</v>
      </c>
      <c r="V15" s="1">
        <v>1279000000</v>
      </c>
      <c r="W15" s="1">
        <v>1108000000</v>
      </c>
      <c r="X15" s="1">
        <v>1043000000</v>
      </c>
      <c r="Y15" s="1">
        <v>1084000000</v>
      </c>
      <c r="AE15" s="19" t="s">
        <v>125</v>
      </c>
      <c r="AF15" s="20" t="s">
        <v>126</v>
      </c>
      <c r="AG15" s="20" t="s">
        <v>127</v>
      </c>
      <c r="AH15" s="20" t="s">
        <v>128</v>
      </c>
    </row>
    <row r="16" spans="1:34" ht="19" x14ac:dyDescent="0.25">
      <c r="A16" s="5" t="s">
        <v>11</v>
      </c>
      <c r="B16" s="1">
        <v>8437000000</v>
      </c>
      <c r="C16" s="1" t="s">
        <v>91</v>
      </c>
      <c r="D16" s="1">
        <v>8073000000</v>
      </c>
      <c r="E16" s="1">
        <v>9215000000</v>
      </c>
      <c r="F16" s="1">
        <v>9719000000</v>
      </c>
      <c r="G16" s="1">
        <v>7994000000</v>
      </c>
      <c r="H16" s="1">
        <v>9622000000</v>
      </c>
      <c r="I16" s="1">
        <v>10995000000</v>
      </c>
      <c r="J16" s="1">
        <v>11149000000</v>
      </c>
      <c r="K16" s="1">
        <v>11774000000</v>
      </c>
      <c r="L16" s="1">
        <v>12066000000</v>
      </c>
      <c r="M16" s="1">
        <v>10996000000</v>
      </c>
      <c r="N16" s="1">
        <v>11809000000</v>
      </c>
      <c r="O16" s="1">
        <v>10874000000</v>
      </c>
      <c r="P16" s="1">
        <v>11796000000</v>
      </c>
      <c r="Q16" s="1">
        <v>12637000000</v>
      </c>
      <c r="R16" s="1">
        <v>13136000000</v>
      </c>
      <c r="S16" s="1">
        <v>15318000000</v>
      </c>
      <c r="T16" s="1">
        <v>20376000000</v>
      </c>
      <c r="U16" s="1">
        <v>18237000000</v>
      </c>
      <c r="V16" s="1">
        <v>19034000000</v>
      </c>
      <c r="W16" s="1">
        <v>10220000000</v>
      </c>
      <c r="X16" s="1">
        <v>12099000000</v>
      </c>
      <c r="Y16" s="1">
        <v>17299000000</v>
      </c>
      <c r="AE16" s="35">
        <f>(Y35+X35+W35+V35+U35)/5</f>
        <v>-2.8947860610759442E-2</v>
      </c>
      <c r="AF16" s="36">
        <f>AG101/Y3</f>
        <v>2.7027670533866077</v>
      </c>
      <c r="AG16" s="36">
        <f>AG101/Y28</f>
        <v>23.810254452926209</v>
      </c>
      <c r="AH16" s="37">
        <f>AG101/Y107</f>
        <v>27.64381093057607</v>
      </c>
    </row>
    <row r="17" spans="1:34" ht="19" x14ac:dyDescent="0.25">
      <c r="A17" s="5" t="s">
        <v>12</v>
      </c>
      <c r="B17" s="1" t="s">
        <v>91</v>
      </c>
      <c r="C17" s="1" t="s">
        <v>91</v>
      </c>
      <c r="D17" s="1" t="s">
        <v>91</v>
      </c>
      <c r="E17" s="1" t="s">
        <v>91</v>
      </c>
      <c r="F17" s="1" t="s">
        <v>91</v>
      </c>
      <c r="G17" s="1" t="s">
        <v>91</v>
      </c>
      <c r="H17" s="1" t="s">
        <v>91</v>
      </c>
      <c r="I17" s="1" t="s">
        <v>91</v>
      </c>
      <c r="J17" s="1" t="s">
        <v>91</v>
      </c>
      <c r="K17" s="1" t="s">
        <v>91</v>
      </c>
      <c r="L17" s="1" t="s">
        <v>91</v>
      </c>
      <c r="M17" s="1">
        <v>180000000</v>
      </c>
      <c r="N17" s="1">
        <v>164000000</v>
      </c>
      <c r="O17" s="1">
        <v>137000000</v>
      </c>
      <c r="P17" s="1">
        <v>120000000</v>
      </c>
      <c r="Q17" s="1">
        <v>115000000</v>
      </c>
      <c r="R17" s="1">
        <v>167000000</v>
      </c>
      <c r="S17" s="1">
        <v>234000000</v>
      </c>
      <c r="T17" s="1">
        <v>288000000</v>
      </c>
      <c r="U17" s="1">
        <v>340000000</v>
      </c>
      <c r="V17" s="1">
        <v>394000000</v>
      </c>
      <c r="W17" s="1">
        <v>445000000</v>
      </c>
      <c r="X17" s="1">
        <v>420000000</v>
      </c>
      <c r="Y17" s="1">
        <v>403000000</v>
      </c>
    </row>
    <row r="18" spans="1:34" ht="20" x14ac:dyDescent="0.25">
      <c r="A18" s="5" t="s">
        <v>13</v>
      </c>
      <c r="B18" s="1">
        <v>126000000</v>
      </c>
      <c r="C18" s="1" t="s">
        <v>91</v>
      </c>
      <c r="D18" s="1">
        <v>162000000</v>
      </c>
      <c r="E18" s="1">
        <v>195000000</v>
      </c>
      <c r="F18" s="1">
        <v>222000000</v>
      </c>
      <c r="G18" s="1">
        <v>187000000</v>
      </c>
      <c r="H18" s="1">
        <v>166000000</v>
      </c>
      <c r="I18" s="1">
        <v>184000000</v>
      </c>
      <c r="J18" s="1">
        <v>188000000</v>
      </c>
      <c r="K18" s="1">
        <v>197000000</v>
      </c>
      <c r="L18" s="1">
        <v>190000000</v>
      </c>
      <c r="M18" s="1">
        <v>178000000</v>
      </c>
      <c r="N18" s="1">
        <v>168000000</v>
      </c>
      <c r="O18" s="1">
        <v>145000000</v>
      </c>
      <c r="P18" s="1">
        <v>127000000</v>
      </c>
      <c r="Q18" s="1">
        <v>148000000</v>
      </c>
      <c r="R18" s="1">
        <v>139000000</v>
      </c>
      <c r="S18" s="1">
        <v>168000000</v>
      </c>
      <c r="T18" s="1">
        <v>290000000</v>
      </c>
      <c r="U18" s="1">
        <v>284000000</v>
      </c>
      <c r="V18" s="1">
        <v>403000000</v>
      </c>
      <c r="W18" s="1">
        <v>478000000</v>
      </c>
      <c r="X18" s="1">
        <v>295000000</v>
      </c>
      <c r="Y18" s="1">
        <v>282000000</v>
      </c>
      <c r="AE18" s="19" t="s">
        <v>129</v>
      </c>
      <c r="AF18" s="20" t="s">
        <v>130</v>
      </c>
      <c r="AG18" s="20" t="s">
        <v>131</v>
      </c>
      <c r="AH18" s="20" t="s">
        <v>132</v>
      </c>
    </row>
    <row r="19" spans="1:34" ht="19" x14ac:dyDescent="0.25">
      <c r="A19" s="6" t="s">
        <v>14</v>
      </c>
      <c r="B19" s="10">
        <v>657000000</v>
      </c>
      <c r="C19" s="10" t="s">
        <v>91</v>
      </c>
      <c r="D19" s="10">
        <v>799000000</v>
      </c>
      <c r="E19" s="10">
        <v>952000000</v>
      </c>
      <c r="F19" s="10">
        <v>592000000</v>
      </c>
      <c r="G19" s="10">
        <v>432000000</v>
      </c>
      <c r="H19" s="10">
        <v>862000000</v>
      </c>
      <c r="I19" s="10">
        <v>759000000</v>
      </c>
      <c r="J19" s="10">
        <v>510000000</v>
      </c>
      <c r="K19" s="10">
        <v>452000000</v>
      </c>
      <c r="L19" s="10">
        <v>202000000</v>
      </c>
      <c r="M19" s="10">
        <v>909000000</v>
      </c>
      <c r="N19" s="10">
        <v>688000000</v>
      </c>
      <c r="O19" s="10">
        <v>1131000000</v>
      </c>
      <c r="P19" s="10">
        <v>1144000000</v>
      </c>
      <c r="Q19" s="10">
        <v>1351000000</v>
      </c>
      <c r="R19" s="10">
        <v>1561000000</v>
      </c>
      <c r="S19" s="10">
        <v>1586000000</v>
      </c>
      <c r="T19" s="10">
        <v>3414000000</v>
      </c>
      <c r="U19" s="10">
        <v>2969000000</v>
      </c>
      <c r="V19" s="10">
        <v>2396000000</v>
      </c>
      <c r="W19" s="10">
        <v>457000000</v>
      </c>
      <c r="X19" s="10">
        <v>1895000000</v>
      </c>
      <c r="Y19" s="10">
        <v>3799000000</v>
      </c>
      <c r="Z19" s="38">
        <v>4500000000</v>
      </c>
      <c r="AA19" s="38">
        <v>4698000000</v>
      </c>
      <c r="AB19" s="38">
        <v>5092000000</v>
      </c>
      <c r="AC19" s="38">
        <v>6141000000</v>
      </c>
      <c r="AD19" s="38">
        <v>6671000000</v>
      </c>
      <c r="AE19" s="39">
        <f>Y40-Y56-Y61</f>
        <v>-10591000000</v>
      </c>
      <c r="AF19" s="36">
        <f>AG101/Z3</f>
        <v>2.3199717196451566</v>
      </c>
      <c r="AG19" s="36">
        <f>AG101/Z28</f>
        <v>22.182765705254841</v>
      </c>
      <c r="AH19" s="37">
        <f>AG101/Z106</f>
        <v>16.13813739580339</v>
      </c>
    </row>
    <row r="20" spans="1:34" ht="19" customHeight="1" x14ac:dyDescent="0.25">
      <c r="A20" s="15" t="s">
        <v>101</v>
      </c>
      <c r="B20" s="1"/>
      <c r="C20" s="16" t="e">
        <f>(C19/B19)-1</f>
        <v>#VALUE!</v>
      </c>
      <c r="D20" s="16" t="e">
        <f t="shared" ref="D20:AB20" si="20">(D19/C19)-1</f>
        <v>#VALUE!</v>
      </c>
      <c r="E20" s="16">
        <f t="shared" si="20"/>
        <v>0.1914893617021276</v>
      </c>
      <c r="F20" s="16">
        <f t="shared" si="20"/>
        <v>-0.37815126050420167</v>
      </c>
      <c r="G20" s="16" t="e">
        <f>(G19/#REF!)-1</f>
        <v>#REF!</v>
      </c>
      <c r="H20" s="16">
        <f t="shared" si="20"/>
        <v>0.99537037037037046</v>
      </c>
      <c r="I20" s="16">
        <f t="shared" si="20"/>
        <v>-0.11948955916473314</v>
      </c>
      <c r="J20" s="16">
        <f t="shared" si="20"/>
        <v>-0.32806324110671936</v>
      </c>
      <c r="K20" s="16">
        <f t="shared" si="20"/>
        <v>-0.11372549019607847</v>
      </c>
      <c r="L20" s="16" t="e">
        <f>(L19/#REF!)-1</f>
        <v>#REF!</v>
      </c>
      <c r="M20" s="16">
        <f t="shared" si="20"/>
        <v>3.5</v>
      </c>
      <c r="N20" s="16">
        <f t="shared" si="20"/>
        <v>-0.24312431243124311</v>
      </c>
      <c r="O20" s="16">
        <f t="shared" si="20"/>
        <v>0.64389534883720922</v>
      </c>
      <c r="P20" s="16">
        <f t="shared" si="20"/>
        <v>1.1494252873563315E-2</v>
      </c>
      <c r="Q20" s="16">
        <f t="shared" si="20"/>
        <v>0.18094405594405605</v>
      </c>
      <c r="R20" s="16">
        <f t="shared" si="20"/>
        <v>0.15544041450777213</v>
      </c>
      <c r="S20" s="16">
        <f t="shared" si="20"/>
        <v>1.601537475976933E-2</v>
      </c>
      <c r="T20" s="16">
        <f t="shared" si="20"/>
        <v>1.1525851197982346</v>
      </c>
      <c r="U20" s="16">
        <f t="shared" si="20"/>
        <v>-0.13034563561804335</v>
      </c>
      <c r="V20" s="16">
        <f t="shared" si="20"/>
        <v>-0.19299427416638604</v>
      </c>
      <c r="W20" s="16">
        <f t="shared" si="20"/>
        <v>-0.80926544240400666</v>
      </c>
      <c r="X20" s="16">
        <f t="shared" si="20"/>
        <v>3.1466083150984678</v>
      </c>
      <c r="Y20" s="16">
        <f t="shared" si="20"/>
        <v>1.004749340369393</v>
      </c>
      <c r="Z20" s="17">
        <f t="shared" si="20"/>
        <v>0.18452224269544626</v>
      </c>
      <c r="AA20" s="17">
        <f t="shared" si="20"/>
        <v>4.4000000000000039E-2</v>
      </c>
      <c r="AB20" s="17">
        <f t="shared" si="20"/>
        <v>8.3865474670072437E-2</v>
      </c>
      <c r="AC20" s="17">
        <f t="shared" ref="AC20:AD20" si="21">(AC19/AB19)-1</f>
        <v>0.20600942655145316</v>
      </c>
      <c r="AD20" s="17">
        <f t="shared" si="21"/>
        <v>8.6305162025728688E-2</v>
      </c>
    </row>
    <row r="21" spans="1:34" ht="20" x14ac:dyDescent="0.25">
      <c r="A21" s="5" t="s">
        <v>15</v>
      </c>
      <c r="B21" s="2">
        <v>7.2599999999999998E-2</v>
      </c>
      <c r="C21" s="2" t="s">
        <v>91</v>
      </c>
      <c r="D21" s="2">
        <v>9.1399999999999995E-2</v>
      </c>
      <c r="E21" s="2">
        <v>9.5000000000000001E-2</v>
      </c>
      <c r="F21" s="2">
        <v>5.8299999999999998E-2</v>
      </c>
      <c r="G21" s="2">
        <v>5.1200000000000002E-2</v>
      </c>
      <c r="H21" s="2">
        <v>8.5400000000000004E-2</v>
      </c>
      <c r="I21" s="2">
        <v>6.5699999999999995E-2</v>
      </c>
      <c r="J21" s="2">
        <v>4.19E-2</v>
      </c>
      <c r="K21" s="2">
        <v>3.4799999999999998E-2</v>
      </c>
      <c r="L21" s="2">
        <v>1.5699999999999999E-2</v>
      </c>
      <c r="M21" s="2">
        <v>7.7799999999999994E-2</v>
      </c>
      <c r="N21" s="2">
        <v>5.5899999999999998E-2</v>
      </c>
      <c r="O21" s="2">
        <v>9.5699999999999993E-2</v>
      </c>
      <c r="P21" s="2">
        <v>8.9499999999999996E-2</v>
      </c>
      <c r="Q21" s="2">
        <v>9.7900000000000001E-2</v>
      </c>
      <c r="R21" s="2">
        <v>0.10780000000000001</v>
      </c>
      <c r="S21" s="2">
        <v>9.2899999999999996E-2</v>
      </c>
      <c r="T21" s="2">
        <v>0.14910000000000001</v>
      </c>
      <c r="U21" s="2">
        <v>0.14299999999999999</v>
      </c>
      <c r="V21" s="2">
        <v>0.1142</v>
      </c>
      <c r="W21" s="2">
        <v>4.3200000000000002E-2</v>
      </c>
      <c r="X21" s="2">
        <v>0.1368</v>
      </c>
      <c r="Y21" s="2">
        <v>0.18290000000000001</v>
      </c>
      <c r="Z21" s="40">
        <f>Z19/Z3</f>
        <v>0.18594622559120053</v>
      </c>
      <c r="AA21" s="40">
        <f t="shared" ref="AA21:AD21" si="22">AA19/AA3</f>
        <v>0.18792629188500812</v>
      </c>
      <c r="AB21" s="40">
        <f t="shared" si="22"/>
        <v>0.18618539264801726</v>
      </c>
      <c r="AC21" s="40">
        <f t="shared" si="22"/>
        <v>0.2194929996282429</v>
      </c>
      <c r="AD21" s="40">
        <f t="shared" si="22"/>
        <v>0.22665054992839506</v>
      </c>
      <c r="AG21" s="19" t="s">
        <v>133</v>
      </c>
      <c r="AH21" s="20" t="s">
        <v>134</v>
      </c>
    </row>
    <row r="22" spans="1:34" ht="19" x14ac:dyDescent="0.25">
      <c r="A22" s="6" t="s">
        <v>16</v>
      </c>
      <c r="B22" s="10">
        <v>609000000</v>
      </c>
      <c r="C22" s="10" t="s">
        <v>91</v>
      </c>
      <c r="D22" s="10">
        <v>666000000</v>
      </c>
      <c r="E22" s="10">
        <v>802000000</v>
      </c>
      <c r="F22" s="10">
        <v>385000000</v>
      </c>
      <c r="G22" s="10">
        <v>435000000</v>
      </c>
      <c r="H22" s="10">
        <v>477000000</v>
      </c>
      <c r="I22" s="10">
        <v>555000000</v>
      </c>
      <c r="J22" s="10">
        <v>1011000000</v>
      </c>
      <c r="K22" s="10">
        <v>1188000000</v>
      </c>
      <c r="L22" s="10">
        <v>785000000</v>
      </c>
      <c r="M22" s="10">
        <v>695000000</v>
      </c>
      <c r="N22" s="10">
        <v>526000000</v>
      </c>
      <c r="O22" s="10">
        <v>940000000</v>
      </c>
      <c r="P22" s="10">
        <v>988000000</v>
      </c>
      <c r="Q22" s="10">
        <v>1159000000</v>
      </c>
      <c r="R22" s="10">
        <v>1350000000</v>
      </c>
      <c r="S22" s="10">
        <v>1368000000</v>
      </c>
      <c r="T22" s="10">
        <v>2359000000</v>
      </c>
      <c r="U22" s="10">
        <v>2366000000</v>
      </c>
      <c r="V22" s="10">
        <v>1800000000</v>
      </c>
      <c r="W22" s="10">
        <v>84000000</v>
      </c>
      <c r="X22" s="10">
        <v>1750000000</v>
      </c>
      <c r="Y22" s="10">
        <v>3474000000</v>
      </c>
      <c r="AG22" s="41">
        <f>(-1*Y98)/AG101</f>
        <v>5.7173818024820917E-3</v>
      </c>
      <c r="AH22" s="42">
        <f>Y107/AG101</f>
        <v>3.617446243252688E-2</v>
      </c>
    </row>
    <row r="23" spans="1:34" ht="19" x14ac:dyDescent="0.25">
      <c r="A23" s="5" t="s">
        <v>17</v>
      </c>
      <c r="B23" s="2">
        <v>6.7299999999999999E-2</v>
      </c>
      <c r="C23" s="2" t="s">
        <v>91</v>
      </c>
      <c r="D23" s="2">
        <v>7.6200000000000004E-2</v>
      </c>
      <c r="E23" s="2">
        <v>8.0100000000000005E-2</v>
      </c>
      <c r="F23" s="2">
        <v>3.7900000000000003E-2</v>
      </c>
      <c r="G23" s="2">
        <v>5.1499999999999997E-2</v>
      </c>
      <c r="H23" s="2">
        <v>4.7199999999999999E-2</v>
      </c>
      <c r="I23" s="2">
        <v>4.8099999999999997E-2</v>
      </c>
      <c r="J23" s="2">
        <v>8.3099999999999993E-2</v>
      </c>
      <c r="K23" s="2">
        <v>9.1499999999999998E-2</v>
      </c>
      <c r="L23" s="2">
        <v>6.0999999999999999E-2</v>
      </c>
      <c r="M23" s="2">
        <v>5.9400000000000001E-2</v>
      </c>
      <c r="N23" s="2">
        <v>4.2700000000000002E-2</v>
      </c>
      <c r="O23" s="2">
        <v>7.9600000000000004E-2</v>
      </c>
      <c r="P23" s="2">
        <v>7.7299999999999994E-2</v>
      </c>
      <c r="Q23" s="2">
        <v>8.4000000000000005E-2</v>
      </c>
      <c r="R23" s="2">
        <v>9.3200000000000005E-2</v>
      </c>
      <c r="S23" s="2">
        <v>8.0100000000000005E-2</v>
      </c>
      <c r="T23" s="2">
        <v>0.10299999999999999</v>
      </c>
      <c r="U23" s="2">
        <v>0.114</v>
      </c>
      <c r="V23" s="2">
        <v>8.5800000000000001E-2</v>
      </c>
      <c r="W23" s="2">
        <v>7.9000000000000008E-3</v>
      </c>
      <c r="X23" s="2">
        <v>0.1263</v>
      </c>
      <c r="Y23" s="2">
        <v>0.16719999999999999</v>
      </c>
    </row>
    <row r="24" spans="1:34" ht="19" x14ac:dyDescent="0.25">
      <c r="A24" s="5" t="s">
        <v>18</v>
      </c>
      <c r="B24" s="1">
        <v>-78000000</v>
      </c>
      <c r="C24" s="1" t="s">
        <v>91</v>
      </c>
      <c r="D24" s="1">
        <v>-29000000</v>
      </c>
      <c r="E24" s="1">
        <v>-45000000</v>
      </c>
      <c r="F24" s="1">
        <v>-15000000</v>
      </c>
      <c r="G24" s="1">
        <v>36000000</v>
      </c>
      <c r="H24" s="1">
        <v>177000000</v>
      </c>
      <c r="I24" s="1">
        <v>162000000</v>
      </c>
      <c r="J24" s="1">
        <v>-14000000</v>
      </c>
      <c r="K24" s="1">
        <v>-51000000</v>
      </c>
      <c r="L24" s="1">
        <v>-91000000</v>
      </c>
      <c r="M24" s="1">
        <v>-144000000</v>
      </c>
      <c r="N24" s="1">
        <v>-170000000</v>
      </c>
      <c r="O24" s="1">
        <v>-91000000</v>
      </c>
      <c r="P24" s="1">
        <v>-91000000</v>
      </c>
      <c r="Q24" s="1">
        <v>-71000000</v>
      </c>
      <c r="R24" s="1">
        <v>-95000000</v>
      </c>
      <c r="S24" s="1">
        <v>-184000000</v>
      </c>
      <c r="T24" s="1">
        <v>477000000</v>
      </c>
      <c r="U24" s="1">
        <v>-21000000</v>
      </c>
      <c r="V24" s="1">
        <v>-201000000</v>
      </c>
      <c r="W24" s="1">
        <v>-550000000</v>
      </c>
      <c r="X24" s="1">
        <v>-570000000</v>
      </c>
      <c r="Y24" s="1">
        <v>-360000000</v>
      </c>
    </row>
    <row r="25" spans="1:34" ht="19" x14ac:dyDescent="0.25">
      <c r="A25" s="6" t="s">
        <v>19</v>
      </c>
      <c r="B25" s="10">
        <v>531000000</v>
      </c>
      <c r="C25" s="10" t="s">
        <v>91</v>
      </c>
      <c r="D25" s="10">
        <v>637000000</v>
      </c>
      <c r="E25" s="10">
        <v>757000000</v>
      </c>
      <c r="F25" s="10">
        <v>370000000</v>
      </c>
      <c r="G25" s="10">
        <v>471000000</v>
      </c>
      <c r="H25" s="10">
        <v>654000000</v>
      </c>
      <c r="I25" s="10">
        <v>717000000</v>
      </c>
      <c r="J25" s="10">
        <v>997000000</v>
      </c>
      <c r="K25" s="10">
        <v>1137000000</v>
      </c>
      <c r="L25" s="10">
        <v>694000000</v>
      </c>
      <c r="M25" s="10">
        <v>551000000</v>
      </c>
      <c r="N25" s="10">
        <v>356000000</v>
      </c>
      <c r="O25" s="10">
        <v>849000000</v>
      </c>
      <c r="P25" s="10">
        <v>897000000</v>
      </c>
      <c r="Q25" s="10">
        <v>1088000000</v>
      </c>
      <c r="R25" s="10">
        <v>1255000000</v>
      </c>
      <c r="S25" s="10">
        <v>1184000000</v>
      </c>
      <c r="T25" s="10">
        <v>2836000000</v>
      </c>
      <c r="U25" s="10">
        <v>2345000000</v>
      </c>
      <c r="V25" s="10">
        <v>1599000000</v>
      </c>
      <c r="W25" s="10">
        <v>-466000000</v>
      </c>
      <c r="X25" s="10">
        <v>1180000000</v>
      </c>
      <c r="Y25" s="10">
        <v>3114000000</v>
      </c>
    </row>
    <row r="26" spans="1:34" ht="19" x14ac:dyDescent="0.25">
      <c r="A26" s="5" t="s">
        <v>20</v>
      </c>
      <c r="B26" s="2">
        <v>5.8700000000000002E-2</v>
      </c>
      <c r="C26" s="2" t="s">
        <v>91</v>
      </c>
      <c r="D26" s="2">
        <v>7.2900000000000006E-2</v>
      </c>
      <c r="E26" s="2">
        <v>7.5600000000000001E-2</v>
      </c>
      <c r="F26" s="2">
        <v>3.6400000000000002E-2</v>
      </c>
      <c r="G26" s="2">
        <v>5.5800000000000002E-2</v>
      </c>
      <c r="H26" s="2">
        <v>6.4799999999999996E-2</v>
      </c>
      <c r="I26" s="2">
        <v>6.2100000000000002E-2</v>
      </c>
      <c r="J26" s="2">
        <v>8.2000000000000003E-2</v>
      </c>
      <c r="K26" s="2">
        <v>8.7499999999999994E-2</v>
      </c>
      <c r="L26" s="2">
        <v>5.3900000000000003E-2</v>
      </c>
      <c r="M26" s="2">
        <v>4.7100000000000003E-2</v>
      </c>
      <c r="N26" s="2">
        <v>2.8899999999999999E-2</v>
      </c>
      <c r="O26" s="2">
        <v>7.1900000000000006E-2</v>
      </c>
      <c r="P26" s="2">
        <v>7.0199999999999999E-2</v>
      </c>
      <c r="Q26" s="2">
        <v>7.8899999999999998E-2</v>
      </c>
      <c r="R26" s="2">
        <v>8.6599999999999996E-2</v>
      </c>
      <c r="S26" s="2">
        <v>6.9400000000000003E-2</v>
      </c>
      <c r="T26" s="2">
        <v>0.1239</v>
      </c>
      <c r="U26" s="2">
        <v>0.113</v>
      </c>
      <c r="V26" s="2">
        <v>7.6200000000000004E-2</v>
      </c>
      <c r="W26" s="2">
        <v>-4.41E-2</v>
      </c>
      <c r="X26" s="2">
        <v>8.5199999999999998E-2</v>
      </c>
      <c r="Y26" s="2">
        <v>0.14990000000000001</v>
      </c>
    </row>
    <row r="27" spans="1:34" ht="19" x14ac:dyDescent="0.25">
      <c r="A27" s="5" t="s">
        <v>21</v>
      </c>
      <c r="B27" s="1">
        <v>207000000</v>
      </c>
      <c r="C27" s="1" t="s">
        <v>91</v>
      </c>
      <c r="D27" s="1">
        <v>237000000</v>
      </c>
      <c r="E27" s="1">
        <v>278000000</v>
      </c>
      <c r="F27" s="1">
        <v>134000000</v>
      </c>
      <c r="G27" s="1">
        <v>-32000000</v>
      </c>
      <c r="H27" s="1">
        <v>100000000</v>
      </c>
      <c r="I27" s="1">
        <v>-94000000</v>
      </c>
      <c r="J27" s="1">
        <v>-286000000</v>
      </c>
      <c r="K27" s="1">
        <v>-441000000</v>
      </c>
      <c r="L27" s="1">
        <v>-350000000</v>
      </c>
      <c r="M27" s="1">
        <v>93000000</v>
      </c>
      <c r="N27" s="1">
        <v>158000000</v>
      </c>
      <c r="O27" s="1">
        <v>278000000</v>
      </c>
      <c r="P27" s="1">
        <v>271000000</v>
      </c>
      <c r="Q27" s="1">
        <v>335000000</v>
      </c>
      <c r="R27" s="1">
        <v>396000000</v>
      </c>
      <c r="S27" s="1">
        <v>404000000</v>
      </c>
      <c r="T27" s="1">
        <v>1464000000</v>
      </c>
      <c r="U27" s="1">
        <v>438000000</v>
      </c>
      <c r="V27" s="1">
        <v>326000000</v>
      </c>
      <c r="W27" s="1">
        <v>-199000000</v>
      </c>
      <c r="X27" s="1">
        <v>81000000</v>
      </c>
      <c r="Y27" s="1">
        <v>756000000</v>
      </c>
    </row>
    <row r="28" spans="1:34" ht="20" thickBot="1" x14ac:dyDescent="0.3">
      <c r="A28" s="7" t="s">
        <v>22</v>
      </c>
      <c r="B28" s="11">
        <v>324000000</v>
      </c>
      <c r="C28" s="11" t="s">
        <v>91</v>
      </c>
      <c r="D28" s="11">
        <v>400000000</v>
      </c>
      <c r="E28" s="11">
        <v>479000000</v>
      </c>
      <c r="F28" s="11">
        <v>236000000</v>
      </c>
      <c r="G28" s="11">
        <v>277000000</v>
      </c>
      <c r="H28" s="11">
        <v>596000000</v>
      </c>
      <c r="I28" s="11">
        <v>669000000</v>
      </c>
      <c r="J28" s="11">
        <v>608000000</v>
      </c>
      <c r="K28" s="11">
        <v>696000000</v>
      </c>
      <c r="L28" s="11">
        <v>362000000</v>
      </c>
      <c r="M28" s="11">
        <v>458000000</v>
      </c>
      <c r="N28" s="11">
        <v>198000000</v>
      </c>
      <c r="O28" s="11">
        <v>571000000</v>
      </c>
      <c r="P28" s="11">
        <v>626000000</v>
      </c>
      <c r="Q28" s="11">
        <v>753000000</v>
      </c>
      <c r="R28" s="11">
        <v>859000000</v>
      </c>
      <c r="S28" s="11">
        <v>780000000</v>
      </c>
      <c r="T28" s="11">
        <v>1372000000</v>
      </c>
      <c r="U28" s="11">
        <v>1907000000</v>
      </c>
      <c r="V28" s="11">
        <v>1273000000</v>
      </c>
      <c r="W28" s="11">
        <v>-267000000</v>
      </c>
      <c r="X28" s="11">
        <v>1099000000</v>
      </c>
      <c r="Y28" s="11">
        <v>2358000000</v>
      </c>
      <c r="Z28" s="43">
        <v>2531000000</v>
      </c>
      <c r="AA28" s="43">
        <v>2627000000</v>
      </c>
      <c r="AB28" s="43">
        <v>2932000000</v>
      </c>
      <c r="AC28" s="43">
        <v>3726000000</v>
      </c>
      <c r="AD28" s="43">
        <v>4080000000</v>
      </c>
    </row>
    <row r="29" spans="1:34" ht="20" customHeight="1" thickTop="1" x14ac:dyDescent="0.25">
      <c r="A29" s="15" t="s">
        <v>102</v>
      </c>
      <c r="B29" s="1"/>
      <c r="C29" s="16" t="e">
        <f>(C28/B28)-1</f>
        <v>#VALUE!</v>
      </c>
      <c r="D29" s="16" t="e">
        <f>(D28/C28)-1</f>
        <v>#VALUE!</v>
      </c>
      <c r="E29" s="16">
        <f>(E28/D28)-1</f>
        <v>0.19750000000000001</v>
      </c>
      <c r="F29" s="16">
        <f t="shared" ref="F29:U29" si="23">(F28/E28)-1</f>
        <v>-0.50730688935281831</v>
      </c>
      <c r="G29" s="16">
        <f t="shared" si="23"/>
        <v>0.17372881355932202</v>
      </c>
      <c r="H29" s="16">
        <f t="shared" si="23"/>
        <v>1.151624548736462</v>
      </c>
      <c r="I29" s="16">
        <f t="shared" si="23"/>
        <v>0.12248322147651014</v>
      </c>
      <c r="J29" s="16">
        <f t="shared" si="23"/>
        <v>-9.1180866965620333E-2</v>
      </c>
      <c r="K29" s="16">
        <f t="shared" si="23"/>
        <v>0.14473684210526305</v>
      </c>
      <c r="L29" s="16">
        <f t="shared" si="23"/>
        <v>-0.47988505747126442</v>
      </c>
      <c r="M29" s="16">
        <f t="shared" si="23"/>
        <v>0.26519337016574585</v>
      </c>
      <c r="N29" s="16">
        <f t="shared" si="23"/>
        <v>-0.56768558951965065</v>
      </c>
      <c r="O29" s="16">
        <f t="shared" si="23"/>
        <v>1.8838383838383836</v>
      </c>
      <c r="P29" s="16">
        <f t="shared" ref="P29" si="24">(P28/O28)-1</f>
        <v>9.6322241681261023E-2</v>
      </c>
      <c r="Q29" s="16">
        <f t="shared" ref="Q29" si="25">(Q28/P28)-1</f>
        <v>0.20287539936102239</v>
      </c>
      <c r="R29" s="16">
        <f t="shared" ref="R29" si="26">(R28/Q28)-1</f>
        <v>0.14077025232403728</v>
      </c>
      <c r="S29" s="16">
        <f t="shared" ref="S29" si="27">(S28/R28)-1</f>
        <v>-9.1967403958090777E-2</v>
      </c>
      <c r="T29" s="16">
        <f t="shared" ref="T29" si="28">(T28/S28)-1</f>
        <v>0.75897435897435894</v>
      </c>
      <c r="U29" s="16">
        <f t="shared" ref="U29" si="29">(U28/T28)-1</f>
        <v>0.38994169096209919</v>
      </c>
      <c r="V29" s="16">
        <f t="shared" ref="V29" si="30">(V28/U28)-1</f>
        <v>-0.33245936025170419</v>
      </c>
      <c r="W29" s="16">
        <f t="shared" ref="W29" si="31">(W28/V28)-1</f>
        <v>-1.2097407698350353</v>
      </c>
      <c r="X29" s="16">
        <f t="shared" ref="X29" si="32">(X28/W28)-1</f>
        <v>-5.1161048689138573</v>
      </c>
      <c r="Y29" s="16">
        <f t="shared" ref="Y29:AD29" si="33">(Y28/X28)-1</f>
        <v>1.1455868971792538</v>
      </c>
      <c r="Z29" s="17">
        <f t="shared" si="33"/>
        <v>7.3367260390161171E-2</v>
      </c>
      <c r="AA29" s="17">
        <f t="shared" si="33"/>
        <v>3.7929672066376874E-2</v>
      </c>
      <c r="AB29" s="17">
        <f t="shared" si="33"/>
        <v>0.11610201751046811</v>
      </c>
      <c r="AC29" s="17">
        <f t="shared" si="33"/>
        <v>0.27080491132332885</v>
      </c>
      <c r="AD29" s="17">
        <f t="shared" si="33"/>
        <v>9.5008051529790638E-2</v>
      </c>
    </row>
    <row r="30" spans="1:34" ht="19" x14ac:dyDescent="0.25">
      <c r="A30" s="5" t="s">
        <v>23</v>
      </c>
      <c r="B30" s="2">
        <v>3.5799999999999998E-2</v>
      </c>
      <c r="C30" s="2" t="s">
        <v>91</v>
      </c>
      <c r="D30" s="2">
        <v>4.58E-2</v>
      </c>
      <c r="E30" s="2">
        <v>4.7800000000000002E-2</v>
      </c>
      <c r="F30" s="2">
        <v>2.3199999999999998E-2</v>
      </c>
      <c r="G30" s="2">
        <v>3.2800000000000003E-2</v>
      </c>
      <c r="H30" s="2">
        <v>5.8999999999999997E-2</v>
      </c>
      <c r="I30" s="2">
        <v>5.79E-2</v>
      </c>
      <c r="J30" s="2">
        <v>0.05</v>
      </c>
      <c r="K30" s="2">
        <v>5.3600000000000002E-2</v>
      </c>
      <c r="L30" s="2">
        <v>2.81E-2</v>
      </c>
      <c r="M30" s="2">
        <v>3.9199999999999999E-2</v>
      </c>
      <c r="N30" s="2">
        <v>1.61E-2</v>
      </c>
      <c r="O30" s="2">
        <v>4.8300000000000003E-2</v>
      </c>
      <c r="P30" s="2">
        <v>4.9000000000000002E-2</v>
      </c>
      <c r="Q30" s="2">
        <v>5.4600000000000003E-2</v>
      </c>
      <c r="R30" s="2">
        <v>5.9299999999999999E-2</v>
      </c>
      <c r="S30" s="2">
        <v>4.5699999999999998E-2</v>
      </c>
      <c r="T30" s="2">
        <v>5.9900000000000002E-2</v>
      </c>
      <c r="U30" s="2">
        <v>9.1899999999999996E-2</v>
      </c>
      <c r="V30" s="2">
        <v>6.0699999999999997E-2</v>
      </c>
      <c r="W30" s="2">
        <v>-2.53E-2</v>
      </c>
      <c r="X30" s="2">
        <v>7.9299999999999995E-2</v>
      </c>
      <c r="Y30" s="2">
        <v>0.1135</v>
      </c>
      <c r="Z30" s="40">
        <f>Z28/Z3</f>
        <v>0.10458442154918413</v>
      </c>
      <c r="AA30" s="40">
        <f t="shared" ref="AA30:AD30" si="34">AA28/AA3</f>
        <v>0.10508351825924145</v>
      </c>
      <c r="AB30" s="40">
        <f t="shared" si="34"/>
        <v>0.10720651438412934</v>
      </c>
      <c r="AC30" s="40">
        <f t="shared" si="34"/>
        <v>0.13317552786432715</v>
      </c>
      <c r="AD30" s="40">
        <f t="shared" si="34"/>
        <v>0.13862003353438043</v>
      </c>
    </row>
    <row r="31" spans="1:34" ht="19" x14ac:dyDescent="0.25">
      <c r="A31" s="5" t="s">
        <v>24</v>
      </c>
      <c r="B31" s="12">
        <v>0.63</v>
      </c>
      <c r="C31" s="12" t="s">
        <v>91</v>
      </c>
      <c r="D31" s="12">
        <v>0.8</v>
      </c>
      <c r="E31" s="12">
        <v>0.98</v>
      </c>
      <c r="F31" s="12">
        <v>0.48</v>
      </c>
      <c r="G31" s="12">
        <v>0.56999999999999995</v>
      </c>
      <c r="H31" s="12">
        <v>1.3</v>
      </c>
      <c r="I31" s="12">
        <v>1.53</v>
      </c>
      <c r="J31" s="12">
        <v>1.48</v>
      </c>
      <c r="K31" s="12">
        <v>1.83</v>
      </c>
      <c r="L31" s="12">
        <v>1.02</v>
      </c>
      <c r="M31" s="12">
        <v>1.26</v>
      </c>
      <c r="N31" s="12">
        <v>0.56000000000000005</v>
      </c>
      <c r="O31" s="12">
        <v>1.77</v>
      </c>
      <c r="P31" s="12">
        <v>2.0499999999999998</v>
      </c>
      <c r="Q31" s="12">
        <v>2.6</v>
      </c>
      <c r="R31" s="12">
        <v>3.22</v>
      </c>
      <c r="S31" s="12">
        <v>2.68</v>
      </c>
      <c r="T31" s="12">
        <v>3.89</v>
      </c>
      <c r="U31" s="12">
        <v>5.73</v>
      </c>
      <c r="V31" s="12">
        <v>3.83</v>
      </c>
      <c r="W31" s="12">
        <v>-0.82</v>
      </c>
      <c r="X31" s="12">
        <v>3.36</v>
      </c>
      <c r="Y31" s="12">
        <v>7.27</v>
      </c>
      <c r="Z31" s="44">
        <v>8.34</v>
      </c>
      <c r="AA31" s="44">
        <v>8.66</v>
      </c>
      <c r="AB31" s="44">
        <v>9.67</v>
      </c>
      <c r="AC31" s="44">
        <v>12.28</v>
      </c>
      <c r="AD31" s="44">
        <v>13.45</v>
      </c>
    </row>
    <row r="32" spans="1:34" ht="19" x14ac:dyDescent="0.25">
      <c r="A32" s="5" t="s">
        <v>25</v>
      </c>
      <c r="B32" s="12">
        <v>0.59</v>
      </c>
      <c r="C32" s="12" t="s">
        <v>91</v>
      </c>
      <c r="D32" s="12">
        <v>0.75</v>
      </c>
      <c r="E32" s="12">
        <v>0.93</v>
      </c>
      <c r="F32" s="12">
        <v>0.46</v>
      </c>
      <c r="G32" s="12">
        <v>0.54</v>
      </c>
      <c r="H32" s="12">
        <v>1.23</v>
      </c>
      <c r="I32" s="12">
        <v>1.43</v>
      </c>
      <c r="J32" s="12">
        <v>1.39</v>
      </c>
      <c r="K32" s="12">
        <v>1.73</v>
      </c>
      <c r="L32" s="12">
        <v>0.98</v>
      </c>
      <c r="M32" s="12">
        <v>1.21</v>
      </c>
      <c r="N32" s="12">
        <v>0.55000000000000004</v>
      </c>
      <c r="O32" s="12">
        <v>1.72</v>
      </c>
      <c r="P32" s="12">
        <v>2</v>
      </c>
      <c r="Q32" s="12">
        <v>2.54</v>
      </c>
      <c r="R32" s="12">
        <v>3.15</v>
      </c>
      <c r="S32" s="12">
        <v>2.64</v>
      </c>
      <c r="T32" s="12">
        <v>3.84</v>
      </c>
      <c r="U32" s="12">
        <v>5.73</v>
      </c>
      <c r="V32" s="12">
        <v>3.8</v>
      </c>
      <c r="W32" s="12">
        <v>-0.82</v>
      </c>
      <c r="X32" s="12">
        <v>3.34</v>
      </c>
      <c r="Y32" s="12">
        <v>7.24</v>
      </c>
    </row>
    <row r="33" spans="1:25" ht="19" x14ac:dyDescent="0.25">
      <c r="A33" s="5" t="s">
        <v>26</v>
      </c>
      <c r="B33" s="1">
        <v>515812867</v>
      </c>
      <c r="C33" s="1" t="s">
        <v>91</v>
      </c>
      <c r="D33" s="1">
        <v>499224464</v>
      </c>
      <c r="E33" s="1">
        <v>486668592</v>
      </c>
      <c r="F33" s="1">
        <v>491916230</v>
      </c>
      <c r="G33" s="1">
        <v>487004317</v>
      </c>
      <c r="H33" s="1">
        <v>458185556</v>
      </c>
      <c r="I33" s="1">
        <v>437742305</v>
      </c>
      <c r="J33" s="1">
        <v>409763440</v>
      </c>
      <c r="K33" s="1">
        <v>380328086</v>
      </c>
      <c r="L33" s="1">
        <v>355645012</v>
      </c>
      <c r="M33" s="1">
        <v>362800000</v>
      </c>
      <c r="N33" s="1">
        <v>350100000</v>
      </c>
      <c r="O33" s="1">
        <v>322600000</v>
      </c>
      <c r="P33" s="1">
        <v>305000000</v>
      </c>
      <c r="Q33" s="1">
        <v>289900000</v>
      </c>
      <c r="R33" s="1">
        <v>267300000</v>
      </c>
      <c r="S33" s="1">
        <v>290900000</v>
      </c>
      <c r="T33" s="1">
        <v>375200000</v>
      </c>
      <c r="U33" s="1">
        <v>332700000</v>
      </c>
      <c r="V33" s="1">
        <v>332700000</v>
      </c>
      <c r="W33" s="1">
        <v>325800000</v>
      </c>
      <c r="X33" s="1">
        <v>325800000</v>
      </c>
      <c r="Y33" s="1">
        <v>324400000</v>
      </c>
    </row>
    <row r="34" spans="1:25" ht="19" x14ac:dyDescent="0.25">
      <c r="A34" s="5" t="s">
        <v>27</v>
      </c>
      <c r="B34" s="1">
        <v>550489363</v>
      </c>
      <c r="C34" s="1" t="s">
        <v>91</v>
      </c>
      <c r="D34" s="1">
        <v>535591809</v>
      </c>
      <c r="E34" s="1">
        <v>512418253</v>
      </c>
      <c r="F34" s="1">
        <v>518650807</v>
      </c>
      <c r="G34" s="1">
        <v>509140877</v>
      </c>
      <c r="H34" s="1">
        <v>485898392</v>
      </c>
      <c r="I34" s="1">
        <v>468035891</v>
      </c>
      <c r="J34" s="1">
        <v>435918553</v>
      </c>
      <c r="K34" s="1">
        <v>402061120</v>
      </c>
      <c r="L34" s="1">
        <v>355645012</v>
      </c>
      <c r="M34" s="1">
        <v>378300000</v>
      </c>
      <c r="N34" s="1">
        <v>362300000</v>
      </c>
      <c r="O34" s="1">
        <v>332900000</v>
      </c>
      <c r="P34" s="1">
        <v>305000000</v>
      </c>
      <c r="Q34" s="1">
        <v>296800000</v>
      </c>
      <c r="R34" s="1">
        <v>272800000</v>
      </c>
      <c r="S34" s="1">
        <v>295700000</v>
      </c>
      <c r="T34" s="1">
        <v>379900000</v>
      </c>
      <c r="U34" s="1">
        <v>332700000</v>
      </c>
      <c r="V34" s="1">
        <v>335500000</v>
      </c>
      <c r="W34" s="1">
        <v>325800000</v>
      </c>
      <c r="X34" s="1">
        <v>325800000</v>
      </c>
      <c r="Y34" s="1">
        <v>325800000</v>
      </c>
    </row>
    <row r="35" spans="1:25" ht="20" customHeight="1" x14ac:dyDescent="0.25">
      <c r="A35" s="15" t="s">
        <v>112</v>
      </c>
      <c r="B35" s="1"/>
      <c r="C35" s="32" t="e">
        <f>(C34-B34)/B34</f>
        <v>#VALUE!</v>
      </c>
      <c r="D35" s="32" t="e">
        <f t="shared" ref="D35:P35" si="35">(D34-C34)/C34</f>
        <v>#VALUE!</v>
      </c>
      <c r="E35" s="32">
        <f t="shared" si="35"/>
        <v>-4.3267196418233497E-2</v>
      </c>
      <c r="F35" s="32">
        <f t="shared" si="35"/>
        <v>1.2163021054599318E-2</v>
      </c>
      <c r="G35" s="32">
        <f t="shared" si="35"/>
        <v>-1.8335901287819648E-2</v>
      </c>
      <c r="H35" s="32">
        <f t="shared" si="35"/>
        <v>-4.5650400606117511E-2</v>
      </c>
      <c r="I35" s="32">
        <f t="shared" si="35"/>
        <v>-3.6761803072606174E-2</v>
      </c>
      <c r="J35" s="32">
        <f t="shared" si="35"/>
        <v>-6.8621528001577975E-2</v>
      </c>
      <c r="K35" s="32">
        <f t="shared" si="35"/>
        <v>-7.7669171837244561E-2</v>
      </c>
      <c r="L35" s="32">
        <f t="shared" si="35"/>
        <v>-0.11544540292779366</v>
      </c>
      <c r="M35" s="32">
        <f t="shared" si="35"/>
        <v>6.3701126785380022E-2</v>
      </c>
      <c r="N35" s="32">
        <f t="shared" si="35"/>
        <v>-4.2294475284166008E-2</v>
      </c>
      <c r="O35" s="32">
        <f t="shared" si="35"/>
        <v>-8.1148219707424793E-2</v>
      </c>
      <c r="P35" s="32">
        <f t="shared" si="35"/>
        <v>-8.3808951637128273E-2</v>
      </c>
      <c r="Q35" s="32">
        <f t="shared" ref="Q35" si="36">(Q34-P34)/P34</f>
        <v>-2.6885245901639345E-2</v>
      </c>
      <c r="R35" s="32">
        <f t="shared" ref="R35" si="37">(R34-Q34)/Q34</f>
        <v>-8.0862533692722366E-2</v>
      </c>
      <c r="S35" s="32">
        <f t="shared" ref="S35" si="38">(S34-R34)/R34</f>
        <v>8.3944281524926681E-2</v>
      </c>
      <c r="T35" s="32">
        <f t="shared" ref="T35" si="39">(T34-S34)/S34</f>
        <v>0.28474805546161652</v>
      </c>
      <c r="U35" s="32">
        <f t="shared" ref="U35" si="40">(U34-T34)/T34</f>
        <v>-0.12424322190050013</v>
      </c>
      <c r="V35" s="32">
        <f t="shared" ref="V35" si="41">(V34-U34)/U34</f>
        <v>8.4159903817252781E-3</v>
      </c>
      <c r="W35" s="32">
        <f t="shared" ref="W35" si="42">(W34-V34)/V34</f>
        <v>-2.8912071535022354E-2</v>
      </c>
      <c r="X35" s="32">
        <f t="shared" ref="X35" si="43">(X34-W34)/W34</f>
        <v>0</v>
      </c>
      <c r="Y35" s="32">
        <f t="shared" ref="Y35" si="44">(Y34-X34)/X34</f>
        <v>0</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25" ht="19" x14ac:dyDescent="0.25">
      <c r="A38" s="5" t="s">
        <v>30</v>
      </c>
      <c r="B38" s="1" t="s">
        <v>91</v>
      </c>
      <c r="C38" s="1" t="s">
        <v>91</v>
      </c>
      <c r="D38" s="1">
        <v>489000000</v>
      </c>
      <c r="E38" s="1">
        <v>334000000</v>
      </c>
      <c r="F38" s="1">
        <v>817000000</v>
      </c>
      <c r="G38" s="1">
        <v>198000000</v>
      </c>
      <c r="H38" s="1">
        <v>770000000</v>
      </c>
      <c r="I38" s="1">
        <v>203000000</v>
      </c>
      <c r="J38" s="1">
        <v>193000000</v>
      </c>
      <c r="K38" s="1">
        <v>332000000</v>
      </c>
      <c r="L38" s="1">
        <v>134000000</v>
      </c>
      <c r="M38" s="1">
        <v>505000000</v>
      </c>
      <c r="N38" s="1">
        <v>102000000</v>
      </c>
      <c r="O38" s="1">
        <v>88000000</v>
      </c>
      <c r="P38" s="1">
        <v>126000000</v>
      </c>
      <c r="Q38" s="1">
        <v>104000000</v>
      </c>
      <c r="R38" s="1">
        <v>96000000</v>
      </c>
      <c r="S38" s="1">
        <v>858000000</v>
      </c>
      <c r="T38" s="1">
        <v>383000000</v>
      </c>
      <c r="U38" s="1">
        <v>316000000</v>
      </c>
      <c r="V38" s="1">
        <v>225000000</v>
      </c>
      <c r="W38" s="1">
        <v>877000000</v>
      </c>
      <c r="X38" s="1">
        <v>1393000000</v>
      </c>
      <c r="Y38" s="1">
        <v>507000000</v>
      </c>
    </row>
    <row r="39" spans="1:25" ht="19" x14ac:dyDescent="0.25">
      <c r="A39" s="5" t="s">
        <v>31</v>
      </c>
      <c r="B39" s="1" t="s">
        <v>91</v>
      </c>
      <c r="C39" s="1" t="s">
        <v>91</v>
      </c>
      <c r="D39" s="1" t="s">
        <v>91</v>
      </c>
      <c r="E39" s="1" t="s">
        <v>91</v>
      </c>
      <c r="F39" s="1" t="s">
        <v>91</v>
      </c>
      <c r="G39" s="1">
        <v>493000000</v>
      </c>
      <c r="H39" s="1" t="s">
        <v>91</v>
      </c>
      <c r="I39" s="1">
        <v>-216000000</v>
      </c>
      <c r="J39" s="1">
        <v>-95000000</v>
      </c>
      <c r="K39" s="1">
        <v>343000000</v>
      </c>
      <c r="L39" s="1">
        <v>346000000</v>
      </c>
      <c r="M39" s="1" t="s">
        <v>91</v>
      </c>
      <c r="N39" s="1">
        <v>265000000</v>
      </c>
      <c r="O39" s="1">
        <v>216000000</v>
      </c>
      <c r="P39" s="1" t="s">
        <v>91</v>
      </c>
      <c r="Q39" s="1" t="s">
        <v>91</v>
      </c>
      <c r="R39" s="1" t="s">
        <v>91</v>
      </c>
      <c r="S39" s="1" t="s">
        <v>91</v>
      </c>
      <c r="T39" s="1" t="s">
        <v>91</v>
      </c>
      <c r="U39" s="1" t="s">
        <v>91</v>
      </c>
      <c r="V39" s="1" t="s">
        <v>91</v>
      </c>
      <c r="W39" s="1" t="s">
        <v>91</v>
      </c>
      <c r="X39" s="1" t="s">
        <v>91</v>
      </c>
      <c r="Y39" s="1" t="s">
        <v>91</v>
      </c>
    </row>
    <row r="40" spans="1:25" ht="19" x14ac:dyDescent="0.25">
      <c r="A40" s="5" t="s">
        <v>32</v>
      </c>
      <c r="B40" s="1" t="s">
        <v>91</v>
      </c>
      <c r="C40" s="1" t="s">
        <v>91</v>
      </c>
      <c r="D40" s="1">
        <v>489000000</v>
      </c>
      <c r="E40" s="1">
        <v>334000000</v>
      </c>
      <c r="F40" s="1">
        <v>817000000</v>
      </c>
      <c r="G40" s="1">
        <v>691000000</v>
      </c>
      <c r="H40" s="1">
        <v>770000000</v>
      </c>
      <c r="I40" s="1">
        <v>-13000000</v>
      </c>
      <c r="J40" s="1">
        <v>98000000</v>
      </c>
      <c r="K40" s="1">
        <v>675000000</v>
      </c>
      <c r="L40" s="1">
        <v>480000000</v>
      </c>
      <c r="M40" s="1">
        <v>505000000</v>
      </c>
      <c r="N40" s="1">
        <v>367000000</v>
      </c>
      <c r="O40" s="1">
        <v>304000000</v>
      </c>
      <c r="P40" s="1">
        <v>126000000</v>
      </c>
      <c r="Q40" s="1">
        <v>104000000</v>
      </c>
      <c r="R40" s="1">
        <v>96000000</v>
      </c>
      <c r="S40" s="1">
        <v>858000000</v>
      </c>
      <c r="T40" s="1">
        <v>383000000</v>
      </c>
      <c r="U40" s="1">
        <v>316000000</v>
      </c>
      <c r="V40" s="1">
        <v>225000000</v>
      </c>
      <c r="W40" s="1">
        <v>877000000</v>
      </c>
      <c r="X40" s="1">
        <v>1393000000</v>
      </c>
      <c r="Y40" s="1">
        <v>507000000</v>
      </c>
    </row>
    <row r="41" spans="1:25" ht="19" x14ac:dyDescent="0.25">
      <c r="A41" s="5" t="s">
        <v>33</v>
      </c>
      <c r="B41" s="1" t="s">
        <v>91</v>
      </c>
      <c r="C41" s="1" t="s">
        <v>91</v>
      </c>
      <c r="D41" s="1">
        <v>740000000</v>
      </c>
      <c r="E41" s="1">
        <v>728000000</v>
      </c>
      <c r="F41" s="1">
        <v>611000000</v>
      </c>
      <c r="G41" s="1">
        <v>524000000</v>
      </c>
      <c r="H41" s="1">
        <v>797000000</v>
      </c>
      <c r="I41" s="1">
        <v>837000000</v>
      </c>
      <c r="J41" s="1">
        <v>1117000000</v>
      </c>
      <c r="K41" s="1">
        <v>1148000000</v>
      </c>
      <c r="L41" s="1">
        <v>898000000</v>
      </c>
      <c r="M41" s="1">
        <v>938000000</v>
      </c>
      <c r="N41" s="1">
        <v>875000000</v>
      </c>
      <c r="O41" s="1">
        <v>1028000000</v>
      </c>
      <c r="P41" s="1">
        <v>1081000000</v>
      </c>
      <c r="Q41" s="1">
        <v>1100000000</v>
      </c>
      <c r="R41" s="1">
        <v>1103000000</v>
      </c>
      <c r="S41" s="1">
        <v>1695000000</v>
      </c>
      <c r="T41" s="1">
        <v>1991000000</v>
      </c>
      <c r="U41" s="1">
        <v>2133000000</v>
      </c>
      <c r="V41" s="1">
        <v>2395000000</v>
      </c>
      <c r="W41" s="1">
        <v>1768000000</v>
      </c>
      <c r="X41" s="1">
        <v>1982000000</v>
      </c>
      <c r="Y41" s="1">
        <v>2571000000</v>
      </c>
    </row>
    <row r="42" spans="1:25" ht="19" x14ac:dyDescent="0.25">
      <c r="A42" s="5" t="s">
        <v>34</v>
      </c>
      <c r="B42" s="1" t="s">
        <v>91</v>
      </c>
      <c r="C42" s="1" t="s">
        <v>91</v>
      </c>
      <c r="D42" s="1">
        <v>93000000</v>
      </c>
      <c r="E42" s="1">
        <v>97000000</v>
      </c>
      <c r="F42" s="1">
        <v>96000000</v>
      </c>
      <c r="G42" s="1" t="s">
        <v>91</v>
      </c>
      <c r="H42" s="1" t="s">
        <v>91</v>
      </c>
      <c r="I42" s="1" t="s">
        <v>91</v>
      </c>
      <c r="J42" s="1">
        <v>1208000000</v>
      </c>
      <c r="K42" s="1">
        <v>1557000000</v>
      </c>
      <c r="L42" s="1">
        <v>1981000000</v>
      </c>
      <c r="M42" s="1">
        <v>1489000000</v>
      </c>
      <c r="N42" s="1">
        <v>11000000</v>
      </c>
      <c r="O42" s="1">
        <v>10000000</v>
      </c>
      <c r="P42" s="1" t="s">
        <v>91</v>
      </c>
      <c r="Q42" s="1" t="s">
        <v>91</v>
      </c>
      <c r="R42" s="1" t="s">
        <v>91</v>
      </c>
      <c r="S42" s="1" t="s">
        <v>91</v>
      </c>
      <c r="T42" s="1" t="s">
        <v>91</v>
      </c>
      <c r="U42" s="1" t="s">
        <v>91</v>
      </c>
      <c r="V42" s="1" t="s">
        <v>91</v>
      </c>
      <c r="W42" s="1" t="s">
        <v>91</v>
      </c>
      <c r="X42" s="1" t="s">
        <v>91</v>
      </c>
      <c r="Y42" s="1" t="s">
        <v>91</v>
      </c>
    </row>
    <row r="43" spans="1:25" ht="19" x14ac:dyDescent="0.25">
      <c r="A43" s="5" t="s">
        <v>35</v>
      </c>
      <c r="B43" s="1" t="s">
        <v>91</v>
      </c>
      <c r="C43" s="1" t="s">
        <v>91</v>
      </c>
      <c r="D43" s="1">
        <v>278000000</v>
      </c>
      <c r="E43" s="1">
        <v>256000000</v>
      </c>
      <c r="F43" s="1">
        <v>606000000</v>
      </c>
      <c r="G43" s="1">
        <v>529000000</v>
      </c>
      <c r="H43" s="1">
        <v>379000000</v>
      </c>
      <c r="I43" s="1">
        <v>1186000000</v>
      </c>
      <c r="J43" s="1">
        <v>891000000</v>
      </c>
      <c r="K43" s="1">
        <v>192000000</v>
      </c>
      <c r="L43" s="1">
        <v>9000000</v>
      </c>
      <c r="M43" s="1">
        <v>450000000</v>
      </c>
      <c r="N43" s="1">
        <v>71000000</v>
      </c>
      <c r="O43" s="1">
        <v>133000000</v>
      </c>
      <c r="P43" s="1">
        <v>696000000</v>
      </c>
      <c r="Q43" s="1">
        <v>717000000</v>
      </c>
      <c r="R43" s="1">
        <v>185000000</v>
      </c>
      <c r="S43" s="1">
        <v>818000000</v>
      </c>
      <c r="T43" s="1">
        <v>373000000</v>
      </c>
      <c r="U43" s="1">
        <v>257000000</v>
      </c>
      <c r="V43" s="1">
        <v>507000000</v>
      </c>
      <c r="W43" s="1">
        <v>180000000</v>
      </c>
      <c r="X43" s="1">
        <v>251000000</v>
      </c>
      <c r="Y43" s="1">
        <v>235000000</v>
      </c>
    </row>
    <row r="44" spans="1:25" ht="19" x14ac:dyDescent="0.25">
      <c r="A44" s="6" t="s">
        <v>36</v>
      </c>
      <c r="B44" s="10" t="s">
        <v>91</v>
      </c>
      <c r="C44" s="10" t="s">
        <v>91</v>
      </c>
      <c r="D44" s="10">
        <v>1600000000</v>
      </c>
      <c r="E44" s="10">
        <v>1415000000</v>
      </c>
      <c r="F44" s="10">
        <v>2130000000</v>
      </c>
      <c r="G44" s="10">
        <v>1744000000</v>
      </c>
      <c r="H44" s="10">
        <v>1946000000</v>
      </c>
      <c r="I44" s="10">
        <v>2010000000</v>
      </c>
      <c r="J44" s="10">
        <v>3314000000</v>
      </c>
      <c r="K44" s="10">
        <v>3572000000</v>
      </c>
      <c r="L44" s="10">
        <v>3368000000</v>
      </c>
      <c r="M44" s="10">
        <v>3382000000</v>
      </c>
      <c r="N44" s="10">
        <v>1324000000</v>
      </c>
      <c r="O44" s="10">
        <v>1475000000</v>
      </c>
      <c r="P44" s="10">
        <v>1903000000</v>
      </c>
      <c r="Q44" s="10">
        <v>1921000000</v>
      </c>
      <c r="R44" s="10">
        <v>1384000000</v>
      </c>
      <c r="S44" s="10">
        <v>3371000000</v>
      </c>
      <c r="T44" s="10">
        <v>2747000000</v>
      </c>
      <c r="U44" s="10">
        <v>2706000000</v>
      </c>
      <c r="V44" s="10">
        <v>3127000000</v>
      </c>
      <c r="W44" s="10">
        <v>2825000000</v>
      </c>
      <c r="X44" s="10">
        <v>3626000000</v>
      </c>
      <c r="Y44" s="10">
        <v>3313000000</v>
      </c>
    </row>
    <row r="45" spans="1:25" ht="19" x14ac:dyDescent="0.25">
      <c r="A45" s="5" t="s">
        <v>37</v>
      </c>
      <c r="B45" s="1" t="s">
        <v>91</v>
      </c>
      <c r="C45" s="1" t="s">
        <v>91</v>
      </c>
      <c r="D45" s="1">
        <v>2845000000</v>
      </c>
      <c r="E45" s="1">
        <v>3241000000</v>
      </c>
      <c r="F45" s="1">
        <v>2930000000</v>
      </c>
      <c r="G45" s="1">
        <v>2589000000</v>
      </c>
      <c r="H45" s="1">
        <v>2389000000</v>
      </c>
      <c r="I45" s="1">
        <v>2341000000</v>
      </c>
      <c r="J45" s="1">
        <v>1238000000</v>
      </c>
      <c r="K45" s="1">
        <v>1329000000</v>
      </c>
      <c r="L45" s="1">
        <v>1443000000</v>
      </c>
      <c r="M45" s="1">
        <v>1307000000</v>
      </c>
      <c r="N45" s="1">
        <v>1168000000</v>
      </c>
      <c r="O45" s="1">
        <v>1539000000</v>
      </c>
      <c r="P45" s="1">
        <v>1543000000</v>
      </c>
      <c r="Q45" s="1">
        <v>1460000000</v>
      </c>
      <c r="R45" s="1">
        <v>1029000000</v>
      </c>
      <c r="S45" s="1">
        <v>2335000000</v>
      </c>
      <c r="T45" s="1">
        <v>1793000000</v>
      </c>
      <c r="U45" s="1">
        <v>1956000000</v>
      </c>
      <c r="V45" s="1">
        <v>2792000000</v>
      </c>
      <c r="W45" s="1">
        <v>2266000000</v>
      </c>
      <c r="X45" s="1">
        <v>2565000000</v>
      </c>
      <c r="Y45" s="1">
        <v>2572000000</v>
      </c>
    </row>
    <row r="46" spans="1:25" ht="19" x14ac:dyDescent="0.25">
      <c r="A46" s="5" t="s">
        <v>38</v>
      </c>
      <c r="B46" s="1" t="s">
        <v>91</v>
      </c>
      <c r="C46" s="1" t="s">
        <v>91</v>
      </c>
      <c r="D46" s="1" t="s">
        <v>91</v>
      </c>
      <c r="E46" s="1" t="s">
        <v>91</v>
      </c>
      <c r="F46" s="1" t="s">
        <v>91</v>
      </c>
      <c r="G46" s="1">
        <v>923000000</v>
      </c>
      <c r="H46" s="1" t="s">
        <v>91</v>
      </c>
      <c r="I46" s="1">
        <v>924000000</v>
      </c>
      <c r="J46" s="1">
        <v>921000000</v>
      </c>
      <c r="K46" s="1">
        <v>921000000</v>
      </c>
      <c r="L46" s="1">
        <v>875000000</v>
      </c>
      <c r="M46" s="1">
        <v>875000000</v>
      </c>
      <c r="N46" s="1">
        <v>875000000</v>
      </c>
      <c r="O46" s="1">
        <v>874000000</v>
      </c>
      <c r="P46" s="1">
        <v>874000000</v>
      </c>
      <c r="Q46" s="1">
        <v>894000000</v>
      </c>
      <c r="R46" s="1">
        <v>943000000</v>
      </c>
      <c r="S46" s="1">
        <v>7598000000</v>
      </c>
      <c r="T46" s="1">
        <v>9207000000</v>
      </c>
      <c r="U46" s="1">
        <v>9039000000</v>
      </c>
      <c r="V46" s="1">
        <v>9048000000</v>
      </c>
      <c r="W46" s="1">
        <v>9175000000</v>
      </c>
      <c r="X46" s="1">
        <v>9073000000</v>
      </c>
      <c r="Y46" s="1">
        <v>8872000000</v>
      </c>
    </row>
    <row r="47" spans="1:25" ht="19" x14ac:dyDescent="0.25">
      <c r="A47" s="5" t="s">
        <v>39</v>
      </c>
      <c r="B47" s="1" t="s">
        <v>91</v>
      </c>
      <c r="C47" s="1" t="s">
        <v>91</v>
      </c>
      <c r="D47" s="1">
        <v>1820000000</v>
      </c>
      <c r="E47" s="1">
        <v>1833000000</v>
      </c>
      <c r="F47" s="1">
        <v>1764000000</v>
      </c>
      <c r="G47" s="1">
        <v>495000000</v>
      </c>
      <c r="H47" s="1">
        <v>1436000000</v>
      </c>
      <c r="I47" s="1">
        <v>466000000</v>
      </c>
      <c r="J47" s="1">
        <v>575000000</v>
      </c>
      <c r="K47" s="1">
        <v>635000000</v>
      </c>
      <c r="L47" s="1">
        <v>710000000</v>
      </c>
      <c r="M47" s="1">
        <v>768000000</v>
      </c>
      <c r="N47" s="1">
        <v>846000000</v>
      </c>
      <c r="O47" s="1">
        <v>1115000000</v>
      </c>
      <c r="P47" s="1">
        <v>1131000000</v>
      </c>
      <c r="Q47" s="1">
        <v>1351000000</v>
      </c>
      <c r="R47" s="1">
        <v>1451000000</v>
      </c>
      <c r="S47" s="1">
        <v>9270000000</v>
      </c>
      <c r="T47" s="1">
        <v>8805000000</v>
      </c>
      <c r="U47" s="1">
        <v>8380000000</v>
      </c>
      <c r="V47" s="1">
        <v>8641000000</v>
      </c>
      <c r="W47" s="1">
        <v>8989000000</v>
      </c>
      <c r="X47" s="1">
        <v>8926000000</v>
      </c>
      <c r="Y47" s="1">
        <v>8747000000</v>
      </c>
    </row>
    <row r="48" spans="1:25" ht="19" x14ac:dyDescent="0.25">
      <c r="A48" s="5" t="s">
        <v>40</v>
      </c>
      <c r="B48" s="1" t="s">
        <v>91</v>
      </c>
      <c r="C48" s="1" t="s">
        <v>91</v>
      </c>
      <c r="D48" s="1">
        <v>1820000000</v>
      </c>
      <c r="E48" s="1">
        <v>1833000000</v>
      </c>
      <c r="F48" s="1">
        <v>1764000000</v>
      </c>
      <c r="G48" s="1">
        <v>1418000000</v>
      </c>
      <c r="H48" s="1">
        <v>1436000000</v>
      </c>
      <c r="I48" s="1">
        <v>1390000000</v>
      </c>
      <c r="J48" s="1">
        <v>1496000000</v>
      </c>
      <c r="K48" s="1">
        <v>1556000000</v>
      </c>
      <c r="L48" s="1">
        <v>1585000000</v>
      </c>
      <c r="M48" s="1">
        <v>1643000000</v>
      </c>
      <c r="N48" s="1">
        <v>1721000000</v>
      </c>
      <c r="O48" s="1">
        <v>1989000000</v>
      </c>
      <c r="P48" s="1">
        <v>2005000000</v>
      </c>
      <c r="Q48" s="1">
        <v>2245000000</v>
      </c>
      <c r="R48" s="1">
        <v>2394000000</v>
      </c>
      <c r="S48" s="1">
        <v>16868000000</v>
      </c>
      <c r="T48" s="1">
        <v>18012000000</v>
      </c>
      <c r="U48" s="1">
        <v>17419000000</v>
      </c>
      <c r="V48" s="1">
        <v>17689000000</v>
      </c>
      <c r="W48" s="1">
        <v>18164000000</v>
      </c>
      <c r="X48" s="1">
        <v>17999000000</v>
      </c>
      <c r="Y48" s="1">
        <v>17619000000</v>
      </c>
    </row>
    <row r="49" spans="1:25" ht="19" x14ac:dyDescent="0.25">
      <c r="A49" s="5" t="s">
        <v>41</v>
      </c>
      <c r="B49" s="1" t="s">
        <v>91</v>
      </c>
      <c r="C49" s="1" t="s">
        <v>91</v>
      </c>
      <c r="D49" s="1" t="s">
        <v>91</v>
      </c>
      <c r="E49" s="1">
        <v>747000000</v>
      </c>
      <c r="F49" s="1">
        <v>823000000</v>
      </c>
      <c r="G49" s="1" t="s">
        <v>91</v>
      </c>
      <c r="H49" s="1" t="s">
        <v>91</v>
      </c>
      <c r="I49" s="1" t="s">
        <v>91</v>
      </c>
      <c r="J49" s="1" t="s">
        <v>91</v>
      </c>
      <c r="K49" s="1" t="s">
        <v>91</v>
      </c>
      <c r="L49" s="1" t="s">
        <v>91</v>
      </c>
      <c r="M49" s="1">
        <v>250000000</v>
      </c>
      <c r="N49" s="1">
        <v>265000000</v>
      </c>
      <c r="O49" s="1">
        <v>216000000</v>
      </c>
      <c r="P49" s="1">
        <v>222000000</v>
      </c>
      <c r="Q49" s="1">
        <v>224000000</v>
      </c>
      <c r="R49" s="1">
        <v>165000000</v>
      </c>
      <c r="S49" s="1">
        <v>728000000</v>
      </c>
      <c r="T49" s="1">
        <v>740000000</v>
      </c>
      <c r="U49" s="1">
        <v>732000000</v>
      </c>
      <c r="V49" s="1">
        <v>577000000</v>
      </c>
      <c r="W49" s="1">
        <v>422000000</v>
      </c>
      <c r="X49" s="1">
        <v>387000000</v>
      </c>
      <c r="Y49" s="1">
        <v>335000000</v>
      </c>
    </row>
    <row r="50" spans="1:25" ht="19" x14ac:dyDescent="0.25">
      <c r="A50" s="5" t="s">
        <v>42</v>
      </c>
      <c r="B50" s="1" t="s">
        <v>91</v>
      </c>
      <c r="C50" s="1" t="s">
        <v>91</v>
      </c>
      <c r="D50" s="1" t="s">
        <v>91</v>
      </c>
      <c r="E50" s="1" t="s">
        <v>91</v>
      </c>
      <c r="F50" s="1" t="s">
        <v>91</v>
      </c>
      <c r="G50" s="1" t="s">
        <v>91</v>
      </c>
      <c r="H50" s="1">
        <v>397000000</v>
      </c>
      <c r="I50" s="1" t="s">
        <v>91</v>
      </c>
      <c r="J50" s="1" t="s">
        <v>91</v>
      </c>
      <c r="K50" s="1" t="s">
        <v>91</v>
      </c>
      <c r="L50" s="1" t="s">
        <v>91</v>
      </c>
      <c r="M50" s="1">
        <v>932000000</v>
      </c>
      <c r="N50" s="1" t="s">
        <v>91</v>
      </c>
      <c r="O50" s="1" t="s">
        <v>91</v>
      </c>
      <c r="P50" s="1">
        <v>647000000</v>
      </c>
      <c r="Q50" s="1">
        <v>530000000</v>
      </c>
      <c r="R50" s="1">
        <v>672000000</v>
      </c>
      <c r="S50" s="1">
        <v>116000000</v>
      </c>
      <c r="T50" s="1">
        <v>93000000</v>
      </c>
      <c r="U50" s="1">
        <v>171000000</v>
      </c>
      <c r="V50" s="1">
        <v>154000000</v>
      </c>
      <c r="W50" s="1">
        <v>249000000</v>
      </c>
      <c r="X50" s="1">
        <v>228000000</v>
      </c>
      <c r="Y50" s="1">
        <v>240000000</v>
      </c>
    </row>
    <row r="51" spans="1:25" ht="19" x14ac:dyDescent="0.25">
      <c r="A51" s="5" t="s">
        <v>43</v>
      </c>
      <c r="B51" s="1" t="s">
        <v>91</v>
      </c>
      <c r="C51" s="1" t="s">
        <v>91</v>
      </c>
      <c r="D51" s="1">
        <v>1059000000</v>
      </c>
      <c r="E51" s="1">
        <v>1001000000</v>
      </c>
      <c r="F51" s="1">
        <v>1460000000</v>
      </c>
      <c r="G51" s="1">
        <v>2545000000</v>
      </c>
      <c r="H51" s="1">
        <v>2500000000</v>
      </c>
      <c r="I51" s="1">
        <v>2789000000</v>
      </c>
      <c r="J51" s="1">
        <v>2540000000</v>
      </c>
      <c r="K51" s="1">
        <v>2485000000</v>
      </c>
      <c r="L51" s="1">
        <v>2507000000</v>
      </c>
      <c r="M51" s="1">
        <v>1469000000</v>
      </c>
      <c r="N51" s="1">
        <v>1432000000</v>
      </c>
      <c r="O51" s="1">
        <v>1123000000</v>
      </c>
      <c r="P51" s="1">
        <v>474000000</v>
      </c>
      <c r="Q51" s="1">
        <v>485000000</v>
      </c>
      <c r="R51" s="1">
        <v>438000000</v>
      </c>
      <c r="S51" s="1">
        <v>722000000</v>
      </c>
      <c r="T51" s="1">
        <v>563000000</v>
      </c>
      <c r="U51" s="1">
        <v>712000000</v>
      </c>
      <c r="V51" s="1">
        <v>712000000</v>
      </c>
      <c r="W51" s="1">
        <v>775000000</v>
      </c>
      <c r="X51" s="1">
        <v>748000000</v>
      </c>
      <c r="Y51" s="1">
        <v>736000000</v>
      </c>
    </row>
    <row r="52" spans="1:25" ht="19" x14ac:dyDescent="0.25">
      <c r="A52" s="5" t="s">
        <v>44</v>
      </c>
      <c r="B52" s="1" t="s">
        <v>91</v>
      </c>
      <c r="C52" s="1" t="s">
        <v>91</v>
      </c>
      <c r="D52" s="1">
        <v>5724000000</v>
      </c>
      <c r="E52" s="1">
        <v>6822000000</v>
      </c>
      <c r="F52" s="1">
        <v>6977000000</v>
      </c>
      <c r="G52" s="1">
        <v>6552000000</v>
      </c>
      <c r="H52" s="1">
        <v>6722000000</v>
      </c>
      <c r="I52" s="1">
        <v>6520000000</v>
      </c>
      <c r="J52" s="1">
        <v>5274000000</v>
      </c>
      <c r="K52" s="1">
        <v>5370000000</v>
      </c>
      <c r="L52" s="1">
        <v>5535000000</v>
      </c>
      <c r="M52" s="1">
        <v>5601000000</v>
      </c>
      <c r="N52" s="1">
        <v>4586000000</v>
      </c>
      <c r="O52" s="1">
        <v>4867000000</v>
      </c>
      <c r="P52" s="1">
        <v>4891000000</v>
      </c>
      <c r="Q52" s="1">
        <v>4944000000</v>
      </c>
      <c r="R52" s="1">
        <v>4698000000</v>
      </c>
      <c r="S52" s="1">
        <v>20769000000</v>
      </c>
      <c r="T52" s="1">
        <v>21201000000</v>
      </c>
      <c r="U52" s="1">
        <v>20990000000</v>
      </c>
      <c r="V52" s="1">
        <v>21924000000</v>
      </c>
      <c r="W52" s="1">
        <v>21876000000</v>
      </c>
      <c r="X52" s="1">
        <v>21927000000</v>
      </c>
      <c r="Y52" s="1">
        <v>21502000000</v>
      </c>
    </row>
    <row r="53" spans="1:2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row>
    <row r="54" spans="1:25" ht="20" thickBot="1" x14ac:dyDescent="0.3">
      <c r="A54" s="7" t="s">
        <v>46</v>
      </c>
      <c r="B54" s="11" t="s">
        <v>91</v>
      </c>
      <c r="C54" s="11" t="s">
        <v>91</v>
      </c>
      <c r="D54" s="11">
        <v>7324000000</v>
      </c>
      <c r="E54" s="11">
        <v>8237000000</v>
      </c>
      <c r="F54" s="11">
        <v>9107000000</v>
      </c>
      <c r="G54" s="11">
        <v>8296000000</v>
      </c>
      <c r="H54" s="11">
        <v>8668000000</v>
      </c>
      <c r="I54" s="11">
        <v>8530000000</v>
      </c>
      <c r="J54" s="11">
        <v>8588000000</v>
      </c>
      <c r="K54" s="11">
        <v>8942000000</v>
      </c>
      <c r="L54" s="11">
        <v>8903000000</v>
      </c>
      <c r="M54" s="11">
        <v>8983000000</v>
      </c>
      <c r="N54" s="11">
        <v>5910000000</v>
      </c>
      <c r="O54" s="11">
        <v>6342000000</v>
      </c>
      <c r="P54" s="11">
        <v>6794000000</v>
      </c>
      <c r="Q54" s="11">
        <v>6865000000</v>
      </c>
      <c r="R54" s="11">
        <v>6082000000</v>
      </c>
      <c r="S54" s="11">
        <v>24140000000</v>
      </c>
      <c r="T54" s="11">
        <v>23948000000</v>
      </c>
      <c r="U54" s="11">
        <v>23696000000</v>
      </c>
      <c r="V54" s="11">
        <v>25051000000</v>
      </c>
      <c r="W54" s="11">
        <v>24701000000</v>
      </c>
      <c r="X54" s="11">
        <v>25553000000</v>
      </c>
      <c r="Y54" s="11">
        <v>24815000000</v>
      </c>
    </row>
    <row r="55" spans="1:25" ht="20" thickTop="1" x14ac:dyDescent="0.25">
      <c r="A55" s="5" t="s">
        <v>47</v>
      </c>
      <c r="B55" s="1" t="s">
        <v>91</v>
      </c>
      <c r="C55" s="1" t="s">
        <v>91</v>
      </c>
      <c r="D55" s="1">
        <v>628000000</v>
      </c>
      <c r="E55" s="1">
        <v>660000000</v>
      </c>
      <c r="F55" s="1">
        <v>697000000</v>
      </c>
      <c r="G55" s="1">
        <v>529000000</v>
      </c>
      <c r="H55" s="1">
        <v>570000000</v>
      </c>
      <c r="I55" s="1">
        <v>591000000</v>
      </c>
      <c r="J55" s="1">
        <v>658000000</v>
      </c>
      <c r="K55" s="1">
        <v>789000000</v>
      </c>
      <c r="L55" s="1">
        <v>704000000</v>
      </c>
      <c r="M55" s="1">
        <v>634000000</v>
      </c>
      <c r="N55" s="1">
        <v>548000000</v>
      </c>
      <c r="O55" s="1">
        <v>569000000</v>
      </c>
      <c r="P55" s="1">
        <v>557000000</v>
      </c>
      <c r="Q55" s="1">
        <v>605000000</v>
      </c>
      <c r="R55" s="1">
        <v>593000000</v>
      </c>
      <c r="S55" s="1">
        <v>687000000</v>
      </c>
      <c r="T55" s="1">
        <v>780000000</v>
      </c>
      <c r="U55" s="1">
        <v>767000000</v>
      </c>
      <c r="V55" s="1">
        <v>720000000</v>
      </c>
      <c r="W55" s="1">
        <v>527000000</v>
      </c>
      <c r="X55" s="1">
        <v>726000000</v>
      </c>
      <c r="Y55" s="1">
        <v>746000000</v>
      </c>
    </row>
    <row r="56" spans="1:25" ht="19" x14ac:dyDescent="0.25">
      <c r="A56" s="5" t="s">
        <v>48</v>
      </c>
      <c r="B56" s="1" t="s">
        <v>91</v>
      </c>
      <c r="C56" s="1" t="s">
        <v>91</v>
      </c>
      <c r="D56" s="1" t="s">
        <v>91</v>
      </c>
      <c r="E56" s="1" t="s">
        <v>91</v>
      </c>
      <c r="F56" s="1" t="s">
        <v>91</v>
      </c>
      <c r="G56" s="1">
        <v>102000000</v>
      </c>
      <c r="H56" s="1">
        <v>489000000</v>
      </c>
      <c r="I56" s="1">
        <v>499000000</v>
      </c>
      <c r="J56" s="1">
        <v>-188000000</v>
      </c>
      <c r="K56" s="1" t="s">
        <v>91</v>
      </c>
      <c r="L56" s="1" t="s">
        <v>91</v>
      </c>
      <c r="M56" s="1">
        <v>138000000</v>
      </c>
      <c r="N56" s="1">
        <v>-331000000</v>
      </c>
      <c r="O56" s="1">
        <v>-501000000</v>
      </c>
      <c r="P56" s="1">
        <v>6000000</v>
      </c>
      <c r="Q56" s="1">
        <v>324000000</v>
      </c>
      <c r="R56" s="1">
        <v>300000000</v>
      </c>
      <c r="S56" s="1">
        <v>309000000</v>
      </c>
      <c r="T56" s="1">
        <v>398000000</v>
      </c>
      <c r="U56" s="1">
        <v>833000000</v>
      </c>
      <c r="V56" s="1">
        <v>977000000</v>
      </c>
      <c r="W56" s="1">
        <v>1173000000</v>
      </c>
      <c r="X56" s="1">
        <v>805000000</v>
      </c>
      <c r="Y56" s="1">
        <v>684000000</v>
      </c>
    </row>
    <row r="57" spans="1:2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row>
    <row r="58" spans="1:25" ht="19" x14ac:dyDescent="0.25">
      <c r="A58" s="5" t="s">
        <v>50</v>
      </c>
      <c r="B58" s="1" t="s">
        <v>91</v>
      </c>
      <c r="C58" s="1" t="s">
        <v>91</v>
      </c>
      <c r="D58" s="1" t="s">
        <v>91</v>
      </c>
      <c r="E58" s="1" t="s">
        <v>91</v>
      </c>
      <c r="F58" s="1" t="s">
        <v>91</v>
      </c>
      <c r="G58" s="1" t="s">
        <v>91</v>
      </c>
      <c r="H58" s="1" t="s">
        <v>91</v>
      </c>
      <c r="I58" s="1" t="s">
        <v>91</v>
      </c>
      <c r="J58" s="1">
        <v>178000000</v>
      </c>
      <c r="K58" s="1">
        <v>101000000</v>
      </c>
      <c r="L58" s="1">
        <v>70000000</v>
      </c>
      <c r="M58" s="1" t="s">
        <v>91</v>
      </c>
      <c r="N58" s="1" t="s">
        <v>91</v>
      </c>
      <c r="O58" s="1" t="s">
        <v>91</v>
      </c>
      <c r="P58" s="1" t="s">
        <v>91</v>
      </c>
      <c r="Q58" s="1" t="s">
        <v>91</v>
      </c>
      <c r="R58" s="1" t="s">
        <v>91</v>
      </c>
      <c r="S58" s="1" t="s">
        <v>91</v>
      </c>
      <c r="T58" s="1" t="s">
        <v>91</v>
      </c>
      <c r="U58" s="1" t="s">
        <v>91</v>
      </c>
      <c r="V58" s="1" t="s">
        <v>91</v>
      </c>
      <c r="W58" s="1" t="s">
        <v>91</v>
      </c>
      <c r="X58" s="1">
        <v>1181000000</v>
      </c>
      <c r="Y58" s="1" t="s">
        <v>91</v>
      </c>
    </row>
    <row r="59" spans="1:25" ht="19" x14ac:dyDescent="0.25">
      <c r="A59" s="5" t="s">
        <v>51</v>
      </c>
      <c r="B59" s="1" t="s">
        <v>91</v>
      </c>
      <c r="C59" s="1" t="s">
        <v>91</v>
      </c>
      <c r="D59" s="1">
        <v>1115000000</v>
      </c>
      <c r="E59" s="1">
        <v>1257000000</v>
      </c>
      <c r="F59" s="1">
        <v>1105000000</v>
      </c>
      <c r="G59" s="1">
        <v>1576000000</v>
      </c>
      <c r="H59" s="1">
        <v>1297000000</v>
      </c>
      <c r="I59" s="1">
        <v>902000000</v>
      </c>
      <c r="J59" s="1">
        <v>1874000000</v>
      </c>
      <c r="K59" s="1">
        <v>1986000000</v>
      </c>
      <c r="L59" s="1">
        <v>1759000000</v>
      </c>
      <c r="M59" s="1">
        <v>1729000000</v>
      </c>
      <c r="N59" s="1">
        <v>2341000000</v>
      </c>
      <c r="O59" s="1">
        <v>2705000000</v>
      </c>
      <c r="P59" s="1">
        <v>2112000000</v>
      </c>
      <c r="Q59" s="1">
        <v>2131000000</v>
      </c>
      <c r="R59" s="1">
        <v>2340000000</v>
      </c>
      <c r="S59" s="1">
        <v>4151000000</v>
      </c>
      <c r="T59" s="1">
        <v>4832000000</v>
      </c>
      <c r="U59" s="1">
        <v>4837000000</v>
      </c>
      <c r="V59" s="1">
        <v>4980000000</v>
      </c>
      <c r="W59" s="1">
        <v>4052000000</v>
      </c>
      <c r="X59" s="1">
        <v>3695000000</v>
      </c>
      <c r="Y59" s="1">
        <v>5909000000</v>
      </c>
    </row>
    <row r="60" spans="1:25" ht="19" x14ac:dyDescent="0.25">
      <c r="A60" s="6" t="s">
        <v>52</v>
      </c>
      <c r="B60" s="10" t="s">
        <v>91</v>
      </c>
      <c r="C60" s="10" t="s">
        <v>91</v>
      </c>
      <c r="D60" s="10">
        <v>1743000000</v>
      </c>
      <c r="E60" s="10">
        <v>1917000000</v>
      </c>
      <c r="F60" s="10">
        <v>1802000000</v>
      </c>
      <c r="G60" s="10">
        <v>2207000000</v>
      </c>
      <c r="H60" s="10">
        <v>2356000000</v>
      </c>
      <c r="I60" s="10">
        <v>1992000000</v>
      </c>
      <c r="J60" s="10">
        <v>2522000000</v>
      </c>
      <c r="K60" s="10">
        <v>2876000000</v>
      </c>
      <c r="L60" s="10">
        <v>2533000000</v>
      </c>
      <c r="M60" s="10">
        <v>2501000000</v>
      </c>
      <c r="N60" s="10">
        <v>2558000000</v>
      </c>
      <c r="O60" s="10">
        <v>2773000000</v>
      </c>
      <c r="P60" s="10">
        <v>2675000000</v>
      </c>
      <c r="Q60" s="10">
        <v>3060000000</v>
      </c>
      <c r="R60" s="10">
        <v>3233000000</v>
      </c>
      <c r="S60" s="10">
        <v>5147000000</v>
      </c>
      <c r="T60" s="10">
        <v>6010000000</v>
      </c>
      <c r="U60" s="10">
        <v>6437000000</v>
      </c>
      <c r="V60" s="10">
        <v>6677000000</v>
      </c>
      <c r="W60" s="10">
        <v>5752000000</v>
      </c>
      <c r="X60" s="10">
        <v>6407000000</v>
      </c>
      <c r="Y60" s="10">
        <v>7339000000</v>
      </c>
    </row>
    <row r="61" spans="1:25" ht="19" x14ac:dyDescent="0.25">
      <c r="A61" s="5" t="s">
        <v>53</v>
      </c>
      <c r="B61" s="1" t="s">
        <v>91</v>
      </c>
      <c r="C61" s="1" t="s">
        <v>91</v>
      </c>
      <c r="D61" s="1">
        <v>1676000000</v>
      </c>
      <c r="E61" s="1">
        <v>2016000000</v>
      </c>
      <c r="F61" s="1">
        <v>2815000000</v>
      </c>
      <c r="G61" s="1">
        <v>1553000000</v>
      </c>
      <c r="H61" s="1">
        <v>836000000</v>
      </c>
      <c r="I61" s="1">
        <v>1681000000</v>
      </c>
      <c r="J61" s="1">
        <v>1818000000</v>
      </c>
      <c r="K61" s="1">
        <v>2790000000</v>
      </c>
      <c r="L61" s="1">
        <v>2975000000</v>
      </c>
      <c r="M61" s="1">
        <v>2691000000</v>
      </c>
      <c r="N61" s="1">
        <v>1816000000</v>
      </c>
      <c r="O61" s="1">
        <v>2528000000</v>
      </c>
      <c r="P61" s="1">
        <v>3147000000</v>
      </c>
      <c r="Q61" s="1">
        <v>3457000000</v>
      </c>
      <c r="R61" s="1">
        <v>3807000000</v>
      </c>
      <c r="S61" s="1">
        <v>8197000000</v>
      </c>
      <c r="T61" s="1">
        <v>7840000000</v>
      </c>
      <c r="U61" s="1">
        <v>8514000000</v>
      </c>
      <c r="V61" s="1">
        <v>9963000000</v>
      </c>
      <c r="W61" s="1">
        <v>10026000000</v>
      </c>
      <c r="X61" s="1">
        <v>10431000000</v>
      </c>
      <c r="Y61" s="1">
        <v>10414000000</v>
      </c>
    </row>
    <row r="62" spans="1:2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731000000</v>
      </c>
      <c r="V62" s="1">
        <v>840000000</v>
      </c>
      <c r="W62" s="1">
        <v>1542000000</v>
      </c>
      <c r="X62" s="1">
        <v>1181000000</v>
      </c>
      <c r="Y62" s="1">
        <v>1059000000</v>
      </c>
    </row>
    <row r="63" spans="1:25"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v>282000000</v>
      </c>
      <c r="O63" s="1">
        <v>280000000</v>
      </c>
      <c r="P63" s="1" t="s">
        <v>91</v>
      </c>
      <c r="Q63" s="1" t="s">
        <v>91</v>
      </c>
      <c r="R63" s="1" t="s">
        <v>91</v>
      </c>
      <c r="S63" s="1">
        <v>1020000000</v>
      </c>
      <c r="T63" s="1">
        <v>604000000</v>
      </c>
      <c r="U63" s="1">
        <v>485000000</v>
      </c>
      <c r="V63" s="1">
        <v>290000000</v>
      </c>
      <c r="W63" s="1">
        <v>83000000</v>
      </c>
      <c r="X63" s="1">
        <v>169000000</v>
      </c>
      <c r="Y63" s="1">
        <v>313000000</v>
      </c>
    </row>
    <row r="64" spans="1:25" ht="19" x14ac:dyDescent="0.25">
      <c r="A64" s="5" t="s">
        <v>55</v>
      </c>
      <c r="B64" s="1" t="s">
        <v>91</v>
      </c>
      <c r="C64" s="1" t="s">
        <v>91</v>
      </c>
      <c r="D64" s="1">
        <v>997000000</v>
      </c>
      <c r="E64" s="1">
        <v>1037000000</v>
      </c>
      <c r="F64" s="1">
        <v>1012000000</v>
      </c>
      <c r="G64" s="1">
        <v>963000000</v>
      </c>
      <c r="H64" s="1">
        <v>1383000000</v>
      </c>
      <c r="I64" s="1">
        <v>1605000000</v>
      </c>
      <c r="J64" s="1">
        <v>1630000000</v>
      </c>
      <c r="K64" s="1">
        <v>1847000000</v>
      </c>
      <c r="L64" s="1">
        <v>2015000000</v>
      </c>
      <c r="M64" s="1">
        <v>2206000000</v>
      </c>
      <c r="N64" s="1">
        <v>2035000000</v>
      </c>
      <c r="O64" s="1">
        <v>2046000000</v>
      </c>
      <c r="P64" s="1">
        <v>2387000000</v>
      </c>
      <c r="Q64" s="1">
        <v>2548000000</v>
      </c>
      <c r="R64" s="1">
        <v>2632000000</v>
      </c>
      <c r="S64" s="1">
        <v>4419000000</v>
      </c>
      <c r="T64" s="1">
        <v>5763000000</v>
      </c>
      <c r="U64" s="1">
        <v>5304000000</v>
      </c>
      <c r="V64" s="1">
        <v>6578000000</v>
      </c>
      <c r="W64" s="1">
        <v>6868000000</v>
      </c>
      <c r="X64" s="1">
        <v>5951000000</v>
      </c>
      <c r="Y64" s="1">
        <v>5122000000</v>
      </c>
    </row>
    <row r="65" spans="1:25" ht="19" x14ac:dyDescent="0.25">
      <c r="A65" s="5" t="s">
        <v>56</v>
      </c>
      <c r="B65" s="1" t="s">
        <v>91</v>
      </c>
      <c r="C65" s="1" t="s">
        <v>91</v>
      </c>
      <c r="D65" s="1">
        <v>2673000000</v>
      </c>
      <c r="E65" s="1">
        <v>3053000000</v>
      </c>
      <c r="F65" s="1">
        <v>3827000000</v>
      </c>
      <c r="G65" s="1">
        <v>2516000000</v>
      </c>
      <c r="H65" s="1">
        <v>2219000000</v>
      </c>
      <c r="I65" s="1">
        <v>3286000000</v>
      </c>
      <c r="J65" s="1">
        <v>3448000000</v>
      </c>
      <c r="K65" s="1">
        <v>4637000000</v>
      </c>
      <c r="L65" s="1">
        <v>4990000000</v>
      </c>
      <c r="M65" s="1">
        <v>4897000000</v>
      </c>
      <c r="N65" s="1">
        <v>4133000000</v>
      </c>
      <c r="O65" s="1">
        <v>4854000000</v>
      </c>
      <c r="P65" s="1">
        <v>5534000000</v>
      </c>
      <c r="Q65" s="1">
        <v>6005000000</v>
      </c>
      <c r="R65" s="1">
        <v>6439000000</v>
      </c>
      <c r="S65" s="1">
        <v>13636000000</v>
      </c>
      <c r="T65" s="1">
        <v>14207000000</v>
      </c>
      <c r="U65" s="1">
        <v>15034000000</v>
      </c>
      <c r="V65" s="1">
        <v>17671000000</v>
      </c>
      <c r="W65" s="1">
        <v>18519000000</v>
      </c>
      <c r="X65" s="1">
        <v>17732000000</v>
      </c>
      <c r="Y65" s="1">
        <v>16908000000</v>
      </c>
    </row>
    <row r="66" spans="1:2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25" ht="19" x14ac:dyDescent="0.25">
      <c r="A67" s="6" t="s">
        <v>58</v>
      </c>
      <c r="B67" s="10" t="s">
        <v>91</v>
      </c>
      <c r="C67" s="10" t="s">
        <v>91</v>
      </c>
      <c r="D67" s="10">
        <v>4416000000</v>
      </c>
      <c r="E67" s="10">
        <v>4970000000</v>
      </c>
      <c r="F67" s="10">
        <v>5629000000</v>
      </c>
      <c r="G67" s="10">
        <v>4723000000</v>
      </c>
      <c r="H67" s="10">
        <v>4575000000</v>
      </c>
      <c r="I67" s="10">
        <v>5278000000</v>
      </c>
      <c r="J67" s="10">
        <v>5970000000</v>
      </c>
      <c r="K67" s="10">
        <v>7513000000</v>
      </c>
      <c r="L67" s="10">
        <v>7523000000</v>
      </c>
      <c r="M67" s="10">
        <v>7398000000</v>
      </c>
      <c r="N67" s="10">
        <v>6691000000</v>
      </c>
      <c r="O67" s="10">
        <v>7627000000</v>
      </c>
      <c r="P67" s="10">
        <v>8209000000</v>
      </c>
      <c r="Q67" s="10">
        <v>9065000000</v>
      </c>
      <c r="R67" s="10">
        <v>9672000000</v>
      </c>
      <c r="S67" s="10">
        <v>18783000000</v>
      </c>
      <c r="T67" s="10">
        <v>20217000000</v>
      </c>
      <c r="U67" s="10">
        <v>21471000000</v>
      </c>
      <c r="V67" s="10">
        <v>24348000000</v>
      </c>
      <c r="W67" s="10">
        <v>24271000000</v>
      </c>
      <c r="X67" s="10">
        <v>24139000000</v>
      </c>
      <c r="Y67" s="10">
        <v>24247000000</v>
      </c>
    </row>
    <row r="68" spans="1:25" ht="19" x14ac:dyDescent="0.25">
      <c r="A68" s="5" t="s">
        <v>59</v>
      </c>
      <c r="B68" s="1" t="s">
        <v>91</v>
      </c>
      <c r="C68" s="1" t="s">
        <v>91</v>
      </c>
      <c r="D68" s="1">
        <v>3000000</v>
      </c>
      <c r="E68" s="1">
        <v>3000000</v>
      </c>
      <c r="F68" s="1">
        <v>3000000</v>
      </c>
      <c r="G68" s="1">
        <v>3000000</v>
      </c>
      <c r="H68" s="1">
        <v>3000000</v>
      </c>
      <c r="I68" s="1">
        <v>3000000</v>
      </c>
      <c r="J68" s="1">
        <v>5000000</v>
      </c>
      <c r="K68" s="1">
        <v>5000000</v>
      </c>
      <c r="L68" s="1">
        <v>5000000</v>
      </c>
      <c r="M68" s="1">
        <v>5000000</v>
      </c>
      <c r="N68" s="1">
        <v>5000000</v>
      </c>
      <c r="O68" s="1">
        <v>5000000</v>
      </c>
      <c r="P68" s="1">
        <v>5000000</v>
      </c>
      <c r="Q68" s="1">
        <v>5000000</v>
      </c>
      <c r="R68" s="1">
        <v>5000000</v>
      </c>
      <c r="S68" s="1">
        <v>5000000</v>
      </c>
      <c r="T68" s="1">
        <v>5000000</v>
      </c>
      <c r="U68" s="1">
        <v>5000000</v>
      </c>
      <c r="V68" s="1">
        <v>5000000</v>
      </c>
      <c r="W68" s="1">
        <v>5000000</v>
      </c>
      <c r="X68" s="1">
        <v>5000000</v>
      </c>
      <c r="Y68" s="1">
        <v>5000000</v>
      </c>
    </row>
    <row r="69" spans="1:25" ht="19" x14ac:dyDescent="0.25">
      <c r="A69" s="5" t="s">
        <v>60</v>
      </c>
      <c r="B69" s="1" t="s">
        <v>91</v>
      </c>
      <c r="C69" s="1" t="s">
        <v>91</v>
      </c>
      <c r="D69" s="1">
        <v>508000000</v>
      </c>
      <c r="E69" s="1">
        <v>851000000</v>
      </c>
      <c r="F69" s="1">
        <v>941000000</v>
      </c>
      <c r="G69" s="1">
        <v>1126000000</v>
      </c>
      <c r="H69" s="1">
        <v>1951000000</v>
      </c>
      <c r="I69" s="1">
        <v>2500000000</v>
      </c>
      <c r="J69" s="1">
        <v>2860000000</v>
      </c>
      <c r="K69" s="1">
        <v>3332000000</v>
      </c>
      <c r="L69" s="1">
        <v>3565000000</v>
      </c>
      <c r="M69" s="1">
        <v>3286000000</v>
      </c>
      <c r="N69" s="1">
        <v>3212000000</v>
      </c>
      <c r="O69" s="1">
        <v>3509000000</v>
      </c>
      <c r="P69" s="1">
        <v>3837000000</v>
      </c>
      <c r="Q69" s="1">
        <v>4286000000</v>
      </c>
      <c r="R69" s="1">
        <v>4878000000</v>
      </c>
      <c r="S69" s="1">
        <v>6501000000</v>
      </c>
      <c r="T69" s="1">
        <v>7391000000</v>
      </c>
      <c r="U69" s="1">
        <v>8982000000</v>
      </c>
      <c r="V69" s="1">
        <v>9644000000</v>
      </c>
      <c r="W69" s="1">
        <v>9206000000</v>
      </c>
      <c r="X69" s="1">
        <v>10305000000</v>
      </c>
      <c r="Y69" s="1">
        <v>12342000000</v>
      </c>
    </row>
    <row r="70" spans="1:25" ht="19" x14ac:dyDescent="0.25">
      <c r="A70" s="5" t="s">
        <v>61</v>
      </c>
      <c r="B70" s="1" t="s">
        <v>91</v>
      </c>
      <c r="C70" s="1" t="s">
        <v>91</v>
      </c>
      <c r="D70" s="1">
        <v>-427000000</v>
      </c>
      <c r="E70" s="1">
        <v>-88000000</v>
      </c>
      <c r="F70" s="1">
        <v>-100000000</v>
      </c>
      <c r="G70" s="1">
        <v>-140000000</v>
      </c>
      <c r="H70" s="1">
        <v>-681000000</v>
      </c>
      <c r="I70" s="1">
        <v>-11000000</v>
      </c>
      <c r="J70" s="1">
        <v>44000000</v>
      </c>
      <c r="K70" s="1">
        <v>51000000</v>
      </c>
      <c r="L70" s="1">
        <v>13000000</v>
      </c>
      <c r="M70" s="1">
        <v>-2000000</v>
      </c>
      <c r="N70" s="1">
        <v>-48000000</v>
      </c>
      <c r="O70" s="1">
        <v>-44000000</v>
      </c>
      <c r="P70" s="1">
        <v>-44000000</v>
      </c>
      <c r="Q70" s="1">
        <v>-70000000</v>
      </c>
      <c r="R70" s="1">
        <v>-196000000</v>
      </c>
      <c r="S70" s="1">
        <v>-497000000</v>
      </c>
      <c r="T70" s="1">
        <v>-17000000</v>
      </c>
      <c r="U70" s="1">
        <v>-391000000</v>
      </c>
      <c r="V70" s="1">
        <v>-361000000</v>
      </c>
      <c r="W70" s="1">
        <v>-135000000</v>
      </c>
      <c r="X70" s="1">
        <v>-342000000</v>
      </c>
      <c r="Y70" s="1">
        <v>-729000000</v>
      </c>
    </row>
    <row r="71" spans="1:25" ht="19" x14ac:dyDescent="0.25">
      <c r="A71" s="5" t="s">
        <v>62</v>
      </c>
      <c r="B71" s="1" t="s">
        <v>91</v>
      </c>
      <c r="C71" s="1" t="s">
        <v>91</v>
      </c>
      <c r="D71" s="1">
        <v>2824000000</v>
      </c>
      <c r="E71" s="1">
        <v>2501000000</v>
      </c>
      <c r="F71" s="1">
        <v>2634000000</v>
      </c>
      <c r="G71" s="1">
        <v>2584000000</v>
      </c>
      <c r="H71" s="1">
        <v>2808000000</v>
      </c>
      <c r="I71" s="1">
        <v>760000000</v>
      </c>
      <c r="J71" s="1">
        <v>-291000000</v>
      </c>
      <c r="K71" s="1">
        <v>-1959000000</v>
      </c>
      <c r="L71" s="1">
        <v>-2203000000</v>
      </c>
      <c r="M71" s="1">
        <v>-1704000000</v>
      </c>
      <c r="N71" s="1">
        <v>-3950000000</v>
      </c>
      <c r="O71" s="1">
        <v>-4755000000</v>
      </c>
      <c r="P71" s="1">
        <v>-5213000000</v>
      </c>
      <c r="Q71" s="1">
        <v>-6421000000</v>
      </c>
      <c r="R71" s="1">
        <v>-8277000000</v>
      </c>
      <c r="S71" s="1">
        <v>-652000000</v>
      </c>
      <c r="T71" s="1">
        <v>-3648000000</v>
      </c>
      <c r="U71" s="1">
        <v>-6371000000</v>
      </c>
      <c r="V71" s="1">
        <v>-8585000000</v>
      </c>
      <c r="W71" s="1">
        <v>-8646000000</v>
      </c>
      <c r="X71" s="1">
        <v>-8554000000</v>
      </c>
      <c r="Y71" s="1" t="s">
        <v>91</v>
      </c>
    </row>
    <row r="72" spans="1:25" ht="19" x14ac:dyDescent="0.25">
      <c r="A72" s="6" t="s">
        <v>63</v>
      </c>
      <c r="B72" s="10" t="s">
        <v>91</v>
      </c>
      <c r="C72" s="10" t="s">
        <v>91</v>
      </c>
      <c r="D72" s="10">
        <v>2908000000</v>
      </c>
      <c r="E72" s="10">
        <v>3267000000</v>
      </c>
      <c r="F72" s="10">
        <v>3478000000</v>
      </c>
      <c r="G72" s="10">
        <v>3573000000</v>
      </c>
      <c r="H72" s="10">
        <v>4081000000</v>
      </c>
      <c r="I72" s="10">
        <v>3252000000</v>
      </c>
      <c r="J72" s="10">
        <v>2618000000</v>
      </c>
      <c r="K72" s="10">
        <v>1429000000</v>
      </c>
      <c r="L72" s="10">
        <v>1380000000</v>
      </c>
      <c r="M72" s="10">
        <v>1585000000</v>
      </c>
      <c r="N72" s="10">
        <v>-781000000</v>
      </c>
      <c r="O72" s="10">
        <v>-1285000000</v>
      </c>
      <c r="P72" s="10">
        <v>-1415000000</v>
      </c>
      <c r="Q72" s="10">
        <v>-2200000000</v>
      </c>
      <c r="R72" s="10">
        <v>-3590000000</v>
      </c>
      <c r="S72" s="10">
        <v>5357000000</v>
      </c>
      <c r="T72" s="10">
        <v>3731000000</v>
      </c>
      <c r="U72" s="10">
        <v>2225000000</v>
      </c>
      <c r="V72" s="10">
        <v>703000000</v>
      </c>
      <c r="W72" s="10">
        <v>430000000</v>
      </c>
      <c r="X72" s="10">
        <v>1414000000</v>
      </c>
      <c r="Y72" s="10">
        <v>568000000</v>
      </c>
    </row>
    <row r="73" spans="1:25" ht="20" thickBot="1" x14ac:dyDescent="0.3">
      <c r="A73" s="7" t="s">
        <v>64</v>
      </c>
      <c r="B73" s="11" t="s">
        <v>91</v>
      </c>
      <c r="C73" s="11" t="s">
        <v>91</v>
      </c>
      <c r="D73" s="11">
        <v>7324000000</v>
      </c>
      <c r="E73" s="11">
        <v>8237000000</v>
      </c>
      <c r="F73" s="11">
        <v>9107000000</v>
      </c>
      <c r="G73" s="11">
        <v>8296000000</v>
      </c>
      <c r="H73" s="11">
        <v>8656000000</v>
      </c>
      <c r="I73" s="11">
        <v>8530000000</v>
      </c>
      <c r="J73" s="11">
        <v>8588000000</v>
      </c>
      <c r="K73" s="11">
        <v>8942000000</v>
      </c>
      <c r="L73" s="11">
        <v>8903000000</v>
      </c>
      <c r="M73" s="11">
        <v>8983000000</v>
      </c>
      <c r="N73" s="11">
        <v>5910000000</v>
      </c>
      <c r="O73" s="11">
        <v>6342000000</v>
      </c>
      <c r="P73" s="11">
        <v>6794000000</v>
      </c>
      <c r="Q73" s="11">
        <v>6865000000</v>
      </c>
      <c r="R73" s="11">
        <v>6082000000</v>
      </c>
      <c r="S73" s="11">
        <v>24140000000</v>
      </c>
      <c r="T73" s="11">
        <v>23948000000</v>
      </c>
      <c r="U73" s="11">
        <v>23696000000</v>
      </c>
      <c r="V73" s="11">
        <v>25051000000</v>
      </c>
      <c r="W73" s="11">
        <v>24701000000</v>
      </c>
      <c r="X73" s="11">
        <v>25553000000</v>
      </c>
      <c r="Y73" s="11">
        <v>24815000000</v>
      </c>
    </row>
    <row r="74" spans="1:2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2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25" ht="19" x14ac:dyDescent="0.25">
      <c r="A76" s="5" t="s">
        <v>66</v>
      </c>
      <c r="B76" s="1">
        <v>324000000</v>
      </c>
      <c r="C76" s="1" t="s">
        <v>91</v>
      </c>
      <c r="D76" s="1">
        <v>400000000</v>
      </c>
      <c r="E76" s="1">
        <v>479000000</v>
      </c>
      <c r="F76" s="1">
        <v>236000000</v>
      </c>
      <c r="G76" s="1">
        <v>277000000</v>
      </c>
      <c r="H76" s="1">
        <v>596000000</v>
      </c>
      <c r="I76" s="1">
        <v>669000000</v>
      </c>
      <c r="J76" s="1">
        <v>608000000</v>
      </c>
      <c r="K76" s="1">
        <v>696000000</v>
      </c>
      <c r="L76" s="1">
        <v>362000000</v>
      </c>
      <c r="M76" s="1">
        <v>458000000</v>
      </c>
      <c r="N76" s="1">
        <v>198000000</v>
      </c>
      <c r="O76" s="1">
        <v>571000000</v>
      </c>
      <c r="P76" s="1">
        <v>626000000</v>
      </c>
      <c r="Q76" s="1">
        <v>753000000</v>
      </c>
      <c r="R76" s="1">
        <v>859000000</v>
      </c>
      <c r="S76" s="1">
        <v>780000000</v>
      </c>
      <c r="T76" s="1">
        <v>1372000000</v>
      </c>
      <c r="U76" s="1">
        <v>1907000000</v>
      </c>
      <c r="V76" s="1">
        <v>1273000000</v>
      </c>
      <c r="W76" s="1">
        <v>-267000000</v>
      </c>
      <c r="X76" s="1">
        <v>1099000000</v>
      </c>
      <c r="Y76" s="1">
        <v>2358000000</v>
      </c>
    </row>
    <row r="77" spans="1:25" ht="19" x14ac:dyDescent="0.25">
      <c r="A77" s="5" t="s">
        <v>13</v>
      </c>
      <c r="B77" s="1">
        <v>126000000</v>
      </c>
      <c r="C77" s="1" t="s">
        <v>91</v>
      </c>
      <c r="D77" s="1">
        <v>162000000</v>
      </c>
      <c r="E77" s="1">
        <v>195000000</v>
      </c>
      <c r="F77" s="1">
        <v>222000000</v>
      </c>
      <c r="G77" s="1">
        <v>187000000</v>
      </c>
      <c r="H77" s="1">
        <v>166000000</v>
      </c>
      <c r="I77" s="1">
        <v>184000000</v>
      </c>
      <c r="J77" s="1">
        <v>188000000</v>
      </c>
      <c r="K77" s="1">
        <v>197000000</v>
      </c>
      <c r="L77" s="1">
        <v>190000000</v>
      </c>
      <c r="M77" s="1">
        <v>178000000</v>
      </c>
      <c r="N77" s="1">
        <v>168000000</v>
      </c>
      <c r="O77" s="1">
        <v>145000000</v>
      </c>
      <c r="P77" s="1">
        <v>127000000</v>
      </c>
      <c r="Q77" s="1">
        <v>148000000</v>
      </c>
      <c r="R77" s="1">
        <v>139000000</v>
      </c>
      <c r="S77" s="1">
        <v>168000000</v>
      </c>
      <c r="T77" s="1">
        <v>290000000</v>
      </c>
      <c r="U77" s="1">
        <v>284000000</v>
      </c>
      <c r="V77" s="1">
        <v>403000000</v>
      </c>
      <c r="W77" s="1">
        <v>478000000</v>
      </c>
      <c r="X77" s="1">
        <v>295000000</v>
      </c>
      <c r="Y77" s="1">
        <v>282000000</v>
      </c>
    </row>
    <row r="78" spans="1:25" ht="19" x14ac:dyDescent="0.25">
      <c r="A78" s="5" t="s">
        <v>67</v>
      </c>
      <c r="B78" s="1" t="s">
        <v>91</v>
      </c>
      <c r="C78" s="1" t="s">
        <v>91</v>
      </c>
      <c r="D78" s="1">
        <v>87000000</v>
      </c>
      <c r="E78" s="1" t="s">
        <v>91</v>
      </c>
      <c r="F78" s="1" t="s">
        <v>91</v>
      </c>
      <c r="G78" s="1" t="s">
        <v>91</v>
      </c>
      <c r="H78" s="1" t="s">
        <v>91</v>
      </c>
      <c r="I78" s="1" t="s">
        <v>91</v>
      </c>
      <c r="J78" s="1" t="s">
        <v>91</v>
      </c>
      <c r="K78" s="1" t="s">
        <v>91</v>
      </c>
      <c r="L78" s="1" t="s">
        <v>91</v>
      </c>
      <c r="M78" s="1" t="s">
        <v>91</v>
      </c>
      <c r="N78" s="1">
        <v>113000000</v>
      </c>
      <c r="O78" s="1">
        <v>224000000</v>
      </c>
      <c r="P78" s="1">
        <v>73000000</v>
      </c>
      <c r="Q78" s="1">
        <v>71000000</v>
      </c>
      <c r="R78" s="1">
        <v>143000000</v>
      </c>
      <c r="S78" s="1">
        <v>76000000</v>
      </c>
      <c r="T78" s="1">
        <v>828000000</v>
      </c>
      <c r="U78" s="1">
        <v>-239000000</v>
      </c>
      <c r="V78" s="1">
        <v>-200000000</v>
      </c>
      <c r="W78" s="1">
        <v>-478000000</v>
      </c>
      <c r="X78" s="1">
        <v>-281000000</v>
      </c>
      <c r="Y78" s="1">
        <v>280000000</v>
      </c>
    </row>
    <row r="79" spans="1:25"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109000000</v>
      </c>
      <c r="R79" s="1">
        <v>113000000</v>
      </c>
      <c r="S79" s="1">
        <v>212000000</v>
      </c>
      <c r="T79" s="1">
        <v>181000000</v>
      </c>
      <c r="U79" s="1">
        <v>184000000</v>
      </c>
      <c r="V79" s="1">
        <v>187000000</v>
      </c>
      <c r="W79" s="1">
        <v>201000000</v>
      </c>
      <c r="X79" s="1">
        <v>182000000</v>
      </c>
      <c r="Y79" s="1">
        <v>192000000</v>
      </c>
    </row>
    <row r="80" spans="1:25" ht="19" x14ac:dyDescent="0.25">
      <c r="A80" s="15" t="s">
        <v>103</v>
      </c>
      <c r="B80" s="16">
        <f t="shared" ref="B80:Y80" si="45">B79/B3</f>
        <v>0</v>
      </c>
      <c r="C80" s="16" t="e">
        <f t="shared" si="45"/>
        <v>#VALUE!</v>
      </c>
      <c r="D80" s="16">
        <f t="shared" si="45"/>
        <v>0</v>
      </c>
      <c r="E80" s="16">
        <f t="shared" si="45"/>
        <v>0</v>
      </c>
      <c r="F80" s="16">
        <f t="shared" si="45"/>
        <v>0</v>
      </c>
      <c r="G80" s="16">
        <f t="shared" si="45"/>
        <v>0</v>
      </c>
      <c r="H80" s="16">
        <f t="shared" si="45"/>
        <v>0</v>
      </c>
      <c r="I80" s="16">
        <f t="shared" si="45"/>
        <v>0</v>
      </c>
      <c r="J80" s="16">
        <f t="shared" si="45"/>
        <v>0</v>
      </c>
      <c r="K80" s="16">
        <f t="shared" si="45"/>
        <v>0</v>
      </c>
      <c r="L80" s="16">
        <f t="shared" si="45"/>
        <v>0</v>
      </c>
      <c r="M80" s="16">
        <f t="shared" si="45"/>
        <v>0</v>
      </c>
      <c r="N80" s="16">
        <f t="shared" si="45"/>
        <v>0</v>
      </c>
      <c r="O80" s="16">
        <f t="shared" si="45"/>
        <v>0</v>
      </c>
      <c r="P80" s="16">
        <f t="shared" si="45"/>
        <v>0</v>
      </c>
      <c r="Q80" s="16">
        <f t="shared" si="45"/>
        <v>7.900840823427081E-3</v>
      </c>
      <c r="R80" s="16">
        <f t="shared" si="45"/>
        <v>7.8006350959547149E-3</v>
      </c>
      <c r="S80" s="16">
        <f t="shared" si="45"/>
        <v>1.2417994376757264E-2</v>
      </c>
      <c r="T80" s="16">
        <f t="shared" si="45"/>
        <v>7.9060015724644016E-3</v>
      </c>
      <c r="U80" s="16">
        <f t="shared" si="45"/>
        <v>8.8640524135273156E-3</v>
      </c>
      <c r="V80" s="16">
        <f t="shared" si="45"/>
        <v>8.9166507724585155E-3</v>
      </c>
      <c r="W80" s="16">
        <f t="shared" si="45"/>
        <v>1.9014284362879576E-2</v>
      </c>
      <c r="X80" s="16">
        <f t="shared" si="45"/>
        <v>1.3134156022227034E-2</v>
      </c>
      <c r="Y80" s="16">
        <f t="shared" si="45"/>
        <v>9.2427670533866083E-3</v>
      </c>
    </row>
    <row r="81" spans="1:33" ht="19" x14ac:dyDescent="0.25">
      <c r="A81" s="5" t="s">
        <v>69</v>
      </c>
      <c r="B81" s="1">
        <v>39000000</v>
      </c>
      <c r="C81" s="1" t="s">
        <v>91</v>
      </c>
      <c r="D81" s="1">
        <v>145000000</v>
      </c>
      <c r="E81" s="1">
        <v>190000000</v>
      </c>
      <c r="F81" s="1">
        <v>16000000</v>
      </c>
      <c r="G81" s="1">
        <v>-3000000</v>
      </c>
      <c r="H81" s="1">
        <v>196000000</v>
      </c>
      <c r="I81" s="1">
        <v>-37000000</v>
      </c>
      <c r="J81" s="1">
        <v>33000000</v>
      </c>
      <c r="K81" s="1">
        <v>71000000</v>
      </c>
      <c r="L81" s="1">
        <v>172000000</v>
      </c>
      <c r="M81" s="1">
        <v>120000000</v>
      </c>
      <c r="N81" s="1">
        <v>-9000000</v>
      </c>
      <c r="O81" s="1">
        <v>-30000000</v>
      </c>
      <c r="P81" s="1">
        <v>215000000</v>
      </c>
      <c r="Q81" s="1">
        <v>-120000000</v>
      </c>
      <c r="R81" s="1">
        <v>-126000000</v>
      </c>
      <c r="S81" s="1">
        <v>-177000000</v>
      </c>
      <c r="T81" s="1">
        <v>81000000</v>
      </c>
      <c r="U81" s="1">
        <v>-76000000</v>
      </c>
      <c r="V81" s="1">
        <v>-273000000</v>
      </c>
      <c r="W81" s="1">
        <v>-28000000</v>
      </c>
      <c r="X81" s="1">
        <v>110000000</v>
      </c>
      <c r="Y81" s="1">
        <v>-542000000</v>
      </c>
    </row>
    <row r="82" spans="1:33"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row>
    <row r="83" spans="1:33" ht="21" x14ac:dyDescent="0.25">
      <c r="A83" s="5" t="s">
        <v>34</v>
      </c>
      <c r="B83" s="1" t="s">
        <v>91</v>
      </c>
      <c r="C83" s="1" t="s">
        <v>91</v>
      </c>
      <c r="D83" s="1">
        <v>-17000000</v>
      </c>
      <c r="E83" s="1">
        <v>-4000000</v>
      </c>
      <c r="F83" s="1">
        <v>1000000</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AF83" s="45" t="s">
        <v>135</v>
      </c>
      <c r="AG83" s="46"/>
    </row>
    <row r="84" spans="1:33"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AF84" s="47" t="s">
        <v>136</v>
      </c>
      <c r="AG84" s="47"/>
    </row>
    <row r="85" spans="1:33" ht="20" x14ac:dyDescent="0.25">
      <c r="A85" s="5" t="s">
        <v>71</v>
      </c>
      <c r="B85" s="1" t="s">
        <v>91</v>
      </c>
      <c r="C85" s="1" t="s">
        <v>91</v>
      </c>
      <c r="D85" s="1">
        <v>-143000000</v>
      </c>
      <c r="E85" s="1">
        <v>-502000000</v>
      </c>
      <c r="F85" s="1">
        <v>328000000</v>
      </c>
      <c r="G85" s="1">
        <v>-463000000</v>
      </c>
      <c r="H85" s="1">
        <v>-410000000</v>
      </c>
      <c r="I85" s="1">
        <v>18000000</v>
      </c>
      <c r="J85" s="1">
        <v>792000000</v>
      </c>
      <c r="K85" s="1">
        <v>71000000</v>
      </c>
      <c r="L85" s="1">
        <v>172000000</v>
      </c>
      <c r="M85" s="1">
        <v>881000000</v>
      </c>
      <c r="N85" s="1">
        <v>-1234000000</v>
      </c>
      <c r="O85" s="1">
        <v>-1298000000</v>
      </c>
      <c r="P85" s="1">
        <v>-772000000</v>
      </c>
      <c r="Q85" s="1">
        <v>-1139000000</v>
      </c>
      <c r="R85" s="1">
        <v>-1849000000</v>
      </c>
      <c r="S85" s="1">
        <v>-1776000000</v>
      </c>
      <c r="T85" s="1">
        <v>-3263000000</v>
      </c>
      <c r="U85" s="1">
        <v>-3731000000</v>
      </c>
      <c r="V85" s="1">
        <v>-3550000000</v>
      </c>
      <c r="W85" s="1">
        <v>-2927000000</v>
      </c>
      <c r="X85" s="1" t="s">
        <v>91</v>
      </c>
      <c r="Y85" s="1" t="s">
        <v>91</v>
      </c>
      <c r="AF85" s="23" t="s">
        <v>137</v>
      </c>
      <c r="AG85" s="24">
        <f>Y17</f>
        <v>403000000</v>
      </c>
    </row>
    <row r="86" spans="1:33" ht="20" x14ac:dyDescent="0.25">
      <c r="A86" s="5" t="s">
        <v>72</v>
      </c>
      <c r="B86" s="1">
        <v>32000000</v>
      </c>
      <c r="C86" s="1" t="s">
        <v>91</v>
      </c>
      <c r="D86" s="1">
        <v>-83000000</v>
      </c>
      <c r="E86" s="1">
        <v>-14000000</v>
      </c>
      <c r="F86" s="1">
        <v>-74000000</v>
      </c>
      <c r="G86" s="1">
        <v>55000000</v>
      </c>
      <c r="H86" s="1">
        <v>-67000000</v>
      </c>
      <c r="I86" s="1">
        <v>21000000</v>
      </c>
      <c r="J86" s="1">
        <v>141000000</v>
      </c>
      <c r="K86" s="1">
        <v>-186000000</v>
      </c>
      <c r="L86" s="1">
        <v>-83000000</v>
      </c>
      <c r="M86" s="1">
        <v>395000000</v>
      </c>
      <c r="N86" s="1">
        <v>619000000</v>
      </c>
      <c r="O86" s="1">
        <v>79000000</v>
      </c>
      <c r="P86" s="1">
        <v>99000000</v>
      </c>
      <c r="Q86" s="1">
        <v>263000000</v>
      </c>
      <c r="R86" s="1">
        <v>302000000</v>
      </c>
      <c r="S86" s="1">
        <v>523000000</v>
      </c>
      <c r="T86" s="1">
        <v>-316000000</v>
      </c>
      <c r="U86" s="1">
        <v>297000000</v>
      </c>
      <c r="V86" s="1">
        <v>295000000</v>
      </c>
      <c r="W86" s="1">
        <v>1733000000</v>
      </c>
      <c r="X86" s="1">
        <v>-228000000</v>
      </c>
      <c r="Y86" s="1">
        <v>-207000000</v>
      </c>
      <c r="AF86" s="23" t="s">
        <v>138</v>
      </c>
      <c r="AG86" s="24">
        <f>Y56</f>
        <v>684000000</v>
      </c>
    </row>
    <row r="87" spans="1:33" ht="20" x14ac:dyDescent="0.25">
      <c r="A87" s="6" t="s">
        <v>73</v>
      </c>
      <c r="B87" s="10">
        <v>521000000</v>
      </c>
      <c r="C87" s="10" t="s">
        <v>91</v>
      </c>
      <c r="D87" s="10">
        <v>711000000</v>
      </c>
      <c r="E87" s="10">
        <v>850000000</v>
      </c>
      <c r="F87" s="10">
        <v>400000000</v>
      </c>
      <c r="G87" s="10">
        <v>516000000</v>
      </c>
      <c r="H87" s="10">
        <v>891000000</v>
      </c>
      <c r="I87" s="10">
        <v>837000000</v>
      </c>
      <c r="J87" s="10">
        <v>970000000</v>
      </c>
      <c r="K87" s="10">
        <v>778000000</v>
      </c>
      <c r="L87" s="10">
        <v>641000000</v>
      </c>
      <c r="M87" s="10">
        <v>1151000000</v>
      </c>
      <c r="N87" s="10">
        <v>1089000000</v>
      </c>
      <c r="O87" s="10">
        <v>989000000</v>
      </c>
      <c r="P87" s="10">
        <v>1140000000</v>
      </c>
      <c r="Q87" s="10">
        <v>1224000000</v>
      </c>
      <c r="R87" s="10">
        <v>1430000000</v>
      </c>
      <c r="S87" s="10">
        <v>1582000000</v>
      </c>
      <c r="T87" s="10">
        <v>2436000000</v>
      </c>
      <c r="U87" s="10">
        <v>2357000000</v>
      </c>
      <c r="V87" s="10">
        <v>1685000000</v>
      </c>
      <c r="W87" s="10">
        <v>1639000000</v>
      </c>
      <c r="X87" s="10">
        <v>1177000000</v>
      </c>
      <c r="Y87" s="10">
        <v>2363000000</v>
      </c>
      <c r="AF87" s="23" t="s">
        <v>139</v>
      </c>
      <c r="AG87" s="24">
        <f>Y61</f>
        <v>10414000000</v>
      </c>
    </row>
    <row r="88" spans="1:33" ht="20" x14ac:dyDescent="0.25">
      <c r="A88" s="5" t="s">
        <v>74</v>
      </c>
      <c r="B88" s="1" t="s">
        <v>91</v>
      </c>
      <c r="C88" s="1" t="s">
        <v>91</v>
      </c>
      <c r="D88" s="1">
        <v>-990000000</v>
      </c>
      <c r="E88" s="1">
        <v>-1095000000</v>
      </c>
      <c r="F88" s="1">
        <v>-560000000</v>
      </c>
      <c r="G88" s="1">
        <v>-292000000</v>
      </c>
      <c r="H88" s="1">
        <v>-181000000</v>
      </c>
      <c r="I88" s="1">
        <v>-780000000</v>
      </c>
      <c r="J88" s="1">
        <v>-529000000</v>
      </c>
      <c r="K88" s="1">
        <v>-671000000</v>
      </c>
      <c r="L88" s="1">
        <v>-357000000</v>
      </c>
      <c r="M88" s="1">
        <v>-349000000</v>
      </c>
      <c r="N88" s="1">
        <v>-184000000</v>
      </c>
      <c r="O88" s="1">
        <v>-773000000</v>
      </c>
      <c r="P88" s="1">
        <v>-377000000</v>
      </c>
      <c r="Q88" s="1">
        <v>-493000000</v>
      </c>
      <c r="R88" s="1">
        <v>-155000000</v>
      </c>
      <c r="S88" s="1">
        <v>-135000000</v>
      </c>
      <c r="T88" s="1">
        <v>-209000000</v>
      </c>
      <c r="U88" s="1">
        <v>-531000000</v>
      </c>
      <c r="V88" s="1">
        <v>-679000000</v>
      </c>
      <c r="W88" s="1">
        <v>-225000000</v>
      </c>
      <c r="X88" s="1">
        <v>-187000000</v>
      </c>
      <c r="Y88" s="1">
        <v>-297000000</v>
      </c>
      <c r="AF88" s="48" t="s">
        <v>140</v>
      </c>
      <c r="AG88" s="49">
        <f>AG85/(AG86+AG87)</f>
        <v>3.6312849162011177E-2</v>
      </c>
    </row>
    <row r="89" spans="1:33" ht="20" customHeight="1" x14ac:dyDescent="0.25">
      <c r="A89" s="15" t="s">
        <v>104</v>
      </c>
      <c r="B89" s="16" t="e">
        <f t="shared" ref="B89:Y89" si="46">(-1*B88)/B3</f>
        <v>#VALUE!</v>
      </c>
      <c r="C89" s="16" t="e">
        <f t="shared" si="46"/>
        <v>#VALUE!</v>
      </c>
      <c r="D89" s="16">
        <f t="shared" si="46"/>
        <v>0.11328527291452112</v>
      </c>
      <c r="E89" s="16">
        <f t="shared" si="46"/>
        <v>0.10931416591793951</v>
      </c>
      <c r="F89" s="16">
        <f t="shared" si="46"/>
        <v>5.5161544523246654E-2</v>
      </c>
      <c r="G89" s="16">
        <f t="shared" si="46"/>
        <v>3.4593057694585948E-2</v>
      </c>
      <c r="H89" s="16">
        <f t="shared" si="46"/>
        <v>1.792256659075156E-2</v>
      </c>
      <c r="I89" s="16">
        <f t="shared" si="46"/>
        <v>6.7532467532467527E-2</v>
      </c>
      <c r="J89" s="16">
        <f t="shared" si="46"/>
        <v>4.350328947368421E-2</v>
      </c>
      <c r="K89" s="16">
        <f t="shared" si="46"/>
        <v>5.1655119322555815E-2</v>
      </c>
      <c r="L89" s="16">
        <f t="shared" si="46"/>
        <v>2.7719543442813882E-2</v>
      </c>
      <c r="M89" s="16">
        <f t="shared" si="46"/>
        <v>2.9852022923616457E-2</v>
      </c>
      <c r="N89" s="16">
        <f t="shared" si="46"/>
        <v>1.4938702606154096E-2</v>
      </c>
      <c r="O89" s="16">
        <f t="shared" si="46"/>
        <v>6.5430844760453702E-2</v>
      </c>
      <c r="P89" s="16">
        <f t="shared" si="46"/>
        <v>2.9489987484355443E-2</v>
      </c>
      <c r="Q89" s="16">
        <f t="shared" si="46"/>
        <v>3.5734995650913308E-2</v>
      </c>
      <c r="R89" s="16">
        <f t="shared" si="46"/>
        <v>1.0699986193566201E-2</v>
      </c>
      <c r="S89" s="16">
        <f t="shared" si="46"/>
        <v>7.9076850984067474E-3</v>
      </c>
      <c r="T89" s="16">
        <f t="shared" si="46"/>
        <v>9.1290294400279554E-3</v>
      </c>
      <c r="U89" s="16">
        <f t="shared" si="46"/>
        <v>2.5580499084690241E-2</v>
      </c>
      <c r="V89" s="16">
        <f t="shared" si="46"/>
        <v>3.2376502002670227E-2</v>
      </c>
      <c r="W89" s="16">
        <f t="shared" si="46"/>
        <v>2.1284646674865196E-2</v>
      </c>
      <c r="X89" s="16">
        <f t="shared" si="46"/>
        <v>1.3494984484376128E-2</v>
      </c>
      <c r="Y89" s="16">
        <f t="shared" si="46"/>
        <v>1.4297405285707408E-2</v>
      </c>
      <c r="AF89" s="23" t="s">
        <v>105</v>
      </c>
      <c r="AG89" s="24">
        <f>Y27</f>
        <v>756000000</v>
      </c>
    </row>
    <row r="90" spans="1:33" ht="20" x14ac:dyDescent="0.25">
      <c r="A90" s="5" t="s">
        <v>75</v>
      </c>
      <c r="B90" s="1">
        <v>-859000000</v>
      </c>
      <c r="C90" s="1" t="s">
        <v>91</v>
      </c>
      <c r="D90" s="1" t="s">
        <v>91</v>
      </c>
      <c r="E90" s="1" t="s">
        <v>91</v>
      </c>
      <c r="F90" s="1" t="s">
        <v>91</v>
      </c>
      <c r="G90" s="1" t="s">
        <v>91</v>
      </c>
      <c r="H90" s="1" t="s">
        <v>91</v>
      </c>
      <c r="I90" s="1" t="s">
        <v>91</v>
      </c>
      <c r="J90" s="1" t="s">
        <v>91</v>
      </c>
      <c r="K90" s="1" t="s">
        <v>91</v>
      </c>
      <c r="L90" s="1" t="s">
        <v>91</v>
      </c>
      <c r="M90" s="1">
        <v>114000000</v>
      </c>
      <c r="N90" s="1">
        <v>20000000</v>
      </c>
      <c r="O90" s="1">
        <v>65000000</v>
      </c>
      <c r="P90" s="1">
        <v>-77000000</v>
      </c>
      <c r="Q90" s="1">
        <v>180000000</v>
      </c>
      <c r="R90" s="1">
        <v>408000000</v>
      </c>
      <c r="S90" s="1">
        <v>-2274000000</v>
      </c>
      <c r="T90" s="1">
        <v>1229000000</v>
      </c>
      <c r="U90" s="1">
        <v>479000000</v>
      </c>
      <c r="V90" s="1">
        <v>395000000</v>
      </c>
      <c r="W90" s="1">
        <v>260000000</v>
      </c>
      <c r="X90" s="1" t="s">
        <v>91</v>
      </c>
      <c r="Y90" s="1" t="s">
        <v>91</v>
      </c>
      <c r="AF90" s="23" t="s">
        <v>19</v>
      </c>
      <c r="AG90" s="24">
        <f>Y25</f>
        <v>3114000000</v>
      </c>
    </row>
    <row r="91" spans="1:33" ht="20" x14ac:dyDescent="0.25">
      <c r="A91" s="5" t="s">
        <v>76</v>
      </c>
      <c r="B91" s="1" t="s">
        <v>91</v>
      </c>
      <c r="C91" s="1" t="s">
        <v>91</v>
      </c>
      <c r="D91" s="1" t="s">
        <v>91</v>
      </c>
      <c r="E91" s="1" t="s">
        <v>91</v>
      </c>
      <c r="F91" s="1" t="s">
        <v>91</v>
      </c>
      <c r="G91" s="1" t="s">
        <v>91</v>
      </c>
      <c r="H91" s="1" t="s">
        <v>91</v>
      </c>
      <c r="I91" s="1">
        <v>-231000000</v>
      </c>
      <c r="J91" s="1">
        <v>-122000000</v>
      </c>
      <c r="K91" s="1">
        <v>-40000000</v>
      </c>
      <c r="L91" s="1">
        <v>-25000000</v>
      </c>
      <c r="M91" s="1">
        <v>-29000000</v>
      </c>
      <c r="N91" s="1">
        <v>-83000000</v>
      </c>
      <c r="O91" s="1">
        <v>-32000000</v>
      </c>
      <c r="P91" s="1">
        <v>-65000000</v>
      </c>
      <c r="Q91" s="1" t="s">
        <v>91</v>
      </c>
      <c r="R91" s="1">
        <v>-7000000</v>
      </c>
      <c r="S91" s="1" t="s">
        <v>91</v>
      </c>
      <c r="T91" s="1" t="s">
        <v>91</v>
      </c>
      <c r="U91" s="1" t="s">
        <v>91</v>
      </c>
      <c r="V91" s="1" t="s">
        <v>91</v>
      </c>
      <c r="W91" s="1" t="s">
        <v>91</v>
      </c>
      <c r="X91" s="1" t="s">
        <v>91</v>
      </c>
      <c r="Y91" s="1" t="s">
        <v>91</v>
      </c>
      <c r="AF91" s="48" t="s">
        <v>141</v>
      </c>
      <c r="AG91" s="49">
        <f>AG89/AG90</f>
        <v>0.24277456647398843</v>
      </c>
    </row>
    <row r="92" spans="1:33" ht="20" x14ac:dyDescent="0.25">
      <c r="A92" s="5" t="s">
        <v>77</v>
      </c>
      <c r="B92" s="1" t="s">
        <v>91</v>
      </c>
      <c r="C92" s="1" t="s">
        <v>91</v>
      </c>
      <c r="D92" s="1" t="s">
        <v>91</v>
      </c>
      <c r="E92" s="1" t="s">
        <v>91</v>
      </c>
      <c r="F92" s="1" t="s">
        <v>91</v>
      </c>
      <c r="G92" s="1" t="s">
        <v>91</v>
      </c>
      <c r="H92" s="1" t="s">
        <v>91</v>
      </c>
      <c r="I92" s="1" t="s">
        <v>91</v>
      </c>
      <c r="J92" s="1" t="s">
        <v>91</v>
      </c>
      <c r="K92" s="1">
        <v>43000000</v>
      </c>
      <c r="L92" s="1">
        <v>22000000</v>
      </c>
      <c r="M92" s="1" t="s">
        <v>91</v>
      </c>
      <c r="N92" s="1" t="s">
        <v>91</v>
      </c>
      <c r="O92" s="1">
        <v>155000000</v>
      </c>
      <c r="P92" s="1" t="s">
        <v>91</v>
      </c>
      <c r="Q92" s="1" t="s">
        <v>91</v>
      </c>
      <c r="R92" s="1">
        <v>121000000</v>
      </c>
      <c r="S92" s="1" t="s">
        <v>91</v>
      </c>
      <c r="T92" s="1" t="s">
        <v>91</v>
      </c>
      <c r="U92" s="1" t="s">
        <v>91</v>
      </c>
      <c r="V92" s="1" t="s">
        <v>91</v>
      </c>
      <c r="W92" s="1" t="s">
        <v>91</v>
      </c>
      <c r="X92" s="1" t="s">
        <v>91</v>
      </c>
      <c r="Y92" s="1" t="s">
        <v>91</v>
      </c>
      <c r="AF92" s="48" t="s">
        <v>142</v>
      </c>
      <c r="AG92" s="49">
        <f>AG88*(1-AG91)</f>
        <v>2.7497012949268578E-2</v>
      </c>
    </row>
    <row r="93" spans="1:33" ht="19" x14ac:dyDescent="0.25">
      <c r="A93" s="5" t="s">
        <v>78</v>
      </c>
      <c r="B93" s="1">
        <v>-189000000</v>
      </c>
      <c r="C93" s="1" t="s">
        <v>91</v>
      </c>
      <c r="D93" s="1">
        <v>203000000</v>
      </c>
      <c r="E93" s="1">
        <v>69000000</v>
      </c>
      <c r="F93" s="1">
        <v>79000000</v>
      </c>
      <c r="G93" s="1">
        <v>609000000</v>
      </c>
      <c r="H93" s="1">
        <v>468000000</v>
      </c>
      <c r="I93" s="1">
        <v>881000000</v>
      </c>
      <c r="J93" s="1">
        <v>770000000</v>
      </c>
      <c r="K93" s="1">
        <v>793000000</v>
      </c>
      <c r="L93" s="1">
        <v>-123000000</v>
      </c>
      <c r="M93" s="1">
        <v>-349000000</v>
      </c>
      <c r="N93" s="1">
        <v>-184000000</v>
      </c>
      <c r="O93" s="1">
        <v>-773000000</v>
      </c>
      <c r="P93" s="1">
        <v>-377000000</v>
      </c>
      <c r="Q93" s="1">
        <v>-493000000</v>
      </c>
      <c r="R93" s="1">
        <v>-155000000</v>
      </c>
      <c r="S93" s="1">
        <v>-135000000</v>
      </c>
      <c r="T93" s="1">
        <v>-209000000</v>
      </c>
      <c r="U93" s="1">
        <v>-531000000</v>
      </c>
      <c r="V93" s="1">
        <v>-679000000</v>
      </c>
      <c r="W93" s="1">
        <v>-225000000</v>
      </c>
      <c r="X93" s="1">
        <v>-187000000</v>
      </c>
      <c r="Y93" s="1">
        <v>-297000000</v>
      </c>
      <c r="AF93" s="50" t="s">
        <v>143</v>
      </c>
      <c r="AG93" s="50"/>
    </row>
    <row r="94" spans="1:33" ht="20" x14ac:dyDescent="0.25">
      <c r="A94" s="6" t="s">
        <v>79</v>
      </c>
      <c r="B94" s="10">
        <v>-1048000000</v>
      </c>
      <c r="C94" s="10" t="s">
        <v>91</v>
      </c>
      <c r="D94" s="10">
        <v>-787000000</v>
      </c>
      <c r="E94" s="10">
        <v>-1026000000</v>
      </c>
      <c r="F94" s="10">
        <v>-481000000</v>
      </c>
      <c r="G94" s="10">
        <v>317000000</v>
      </c>
      <c r="H94" s="10">
        <v>287000000</v>
      </c>
      <c r="I94" s="10">
        <v>-130000000</v>
      </c>
      <c r="J94" s="10">
        <v>119000000</v>
      </c>
      <c r="K94" s="10">
        <v>125000000</v>
      </c>
      <c r="L94" s="10">
        <v>-483000000</v>
      </c>
      <c r="M94" s="10">
        <v>-264000000</v>
      </c>
      <c r="N94" s="10">
        <v>-247000000</v>
      </c>
      <c r="O94" s="10">
        <v>-585000000</v>
      </c>
      <c r="P94" s="10">
        <v>-519000000</v>
      </c>
      <c r="Q94" s="10">
        <v>-313000000</v>
      </c>
      <c r="R94" s="10">
        <v>367000000</v>
      </c>
      <c r="S94" s="10">
        <v>-2409000000</v>
      </c>
      <c r="T94" s="10">
        <v>1020000000</v>
      </c>
      <c r="U94" s="10">
        <v>-52000000</v>
      </c>
      <c r="V94" s="10">
        <v>-284000000</v>
      </c>
      <c r="W94" s="10">
        <v>35000000</v>
      </c>
      <c r="X94" s="10">
        <v>-187000000</v>
      </c>
      <c r="Y94" s="10">
        <v>-297000000</v>
      </c>
      <c r="AF94" s="23" t="s">
        <v>144</v>
      </c>
      <c r="AG94" s="51">
        <f>[1]Treasuries!$C$8</f>
        <v>3.8190000000000002E-2</v>
      </c>
    </row>
    <row r="95" spans="1:33" ht="20" x14ac:dyDescent="0.25">
      <c r="A95" s="5" t="s">
        <v>80</v>
      </c>
      <c r="B95" s="1">
        <v>-15000000</v>
      </c>
      <c r="C95" s="1" t="s">
        <v>91</v>
      </c>
      <c r="D95" s="1" t="s">
        <v>91</v>
      </c>
      <c r="E95" s="1" t="s">
        <v>91</v>
      </c>
      <c r="F95" s="1" t="s">
        <v>91</v>
      </c>
      <c r="G95" s="1" t="s">
        <v>91</v>
      </c>
      <c r="H95" s="1" t="s">
        <v>91</v>
      </c>
      <c r="I95" s="1" t="s">
        <v>91</v>
      </c>
      <c r="J95" s="1" t="s">
        <v>91</v>
      </c>
      <c r="K95" s="1" t="s">
        <v>91</v>
      </c>
      <c r="L95" s="1" t="s">
        <v>91</v>
      </c>
      <c r="M95" s="1">
        <v>-810000000</v>
      </c>
      <c r="N95" s="1">
        <v>-264000000</v>
      </c>
      <c r="O95" s="1">
        <v>-370000000</v>
      </c>
      <c r="P95" s="1">
        <v>-407000000</v>
      </c>
      <c r="Q95" s="1">
        <v>-7000000</v>
      </c>
      <c r="R95" s="1">
        <v>-325000000</v>
      </c>
      <c r="S95" s="1">
        <v>-326000000</v>
      </c>
      <c r="T95" s="1">
        <v>-310000000</v>
      </c>
      <c r="U95" s="1">
        <v>-397000000</v>
      </c>
      <c r="V95" s="1">
        <v>-835000000</v>
      </c>
      <c r="W95" s="1">
        <v>-4177000000</v>
      </c>
      <c r="X95" s="1">
        <v>-2174000000</v>
      </c>
      <c r="Y95" s="1">
        <v>-804000000</v>
      </c>
      <c r="AF95" s="23" t="s">
        <v>145</v>
      </c>
      <c r="AG95" s="52" cm="1">
        <f t="array" ref="AG95">_FV(A1,"Beta")</f>
        <v>1.5862000000000001</v>
      </c>
    </row>
    <row r="96" spans="1:33" ht="20" x14ac:dyDescent="0.25">
      <c r="A96" s="5" t="s">
        <v>81</v>
      </c>
      <c r="B96" s="1" t="s">
        <v>91</v>
      </c>
      <c r="C96" s="1" t="s">
        <v>91</v>
      </c>
      <c r="D96" s="1">
        <v>43000000</v>
      </c>
      <c r="E96" s="1">
        <v>58000000</v>
      </c>
      <c r="F96" s="1">
        <v>76000000</v>
      </c>
      <c r="G96" s="1">
        <v>35000000</v>
      </c>
      <c r="H96" s="1">
        <v>206000000</v>
      </c>
      <c r="I96" s="1">
        <v>125000000</v>
      </c>
      <c r="J96" s="1">
        <v>378000000</v>
      </c>
      <c r="K96" s="1">
        <v>203000000</v>
      </c>
      <c r="L96" s="1">
        <v>51000000</v>
      </c>
      <c r="M96" s="1">
        <v>198000000</v>
      </c>
      <c r="N96" s="1">
        <v>124000000</v>
      </c>
      <c r="O96" s="1">
        <v>179000000</v>
      </c>
      <c r="P96" s="1">
        <v>199000000</v>
      </c>
      <c r="Q96" s="1">
        <v>178000000</v>
      </c>
      <c r="R96" s="1">
        <v>40000000</v>
      </c>
      <c r="S96" s="1">
        <v>34000000</v>
      </c>
      <c r="T96" s="1">
        <v>6000000</v>
      </c>
      <c r="U96" s="1">
        <v>4000000</v>
      </c>
      <c r="V96" s="1">
        <v>7000000</v>
      </c>
      <c r="W96" s="1" t="s">
        <v>91</v>
      </c>
      <c r="X96" s="1">
        <v>2000000</v>
      </c>
      <c r="Y96" s="1" t="s">
        <v>91</v>
      </c>
      <c r="AF96" s="23" t="s">
        <v>146</v>
      </c>
      <c r="AG96" s="51">
        <v>8.4000000000000005E-2</v>
      </c>
    </row>
    <row r="97" spans="1:33" ht="20" x14ac:dyDescent="0.25">
      <c r="A97" s="5" t="s">
        <v>82</v>
      </c>
      <c r="B97" s="1" t="s">
        <v>91</v>
      </c>
      <c r="C97" s="1" t="s">
        <v>91</v>
      </c>
      <c r="D97" s="1">
        <v>-354000000</v>
      </c>
      <c r="E97" s="1">
        <v>-340000000</v>
      </c>
      <c r="F97" s="1">
        <v>-235000000</v>
      </c>
      <c r="G97" s="1">
        <v>-252000000</v>
      </c>
      <c r="H97" s="1">
        <v>-664000000</v>
      </c>
      <c r="I97" s="1">
        <v>-1644000000</v>
      </c>
      <c r="J97" s="1">
        <v>-1546000000</v>
      </c>
      <c r="K97" s="1">
        <v>-1757000000</v>
      </c>
      <c r="L97" s="1">
        <v>-434000000</v>
      </c>
      <c r="M97" s="1">
        <v>-57000000</v>
      </c>
      <c r="N97" s="1">
        <v>-1425000000</v>
      </c>
      <c r="O97" s="1">
        <v>-1145000000</v>
      </c>
      <c r="P97" s="1">
        <v>-834000000</v>
      </c>
      <c r="Q97" s="1">
        <v>-1510000000</v>
      </c>
      <c r="R97" s="1">
        <v>-1917000000</v>
      </c>
      <c r="S97" s="1">
        <v>-568000000</v>
      </c>
      <c r="T97" s="1">
        <v>-3013000000</v>
      </c>
      <c r="U97" s="1">
        <v>-2850000000</v>
      </c>
      <c r="V97" s="1">
        <v>-2260000000</v>
      </c>
      <c r="W97" s="1">
        <v>-150000000</v>
      </c>
      <c r="X97" s="1" t="s">
        <v>91</v>
      </c>
      <c r="Y97" s="1">
        <v>-2566000000</v>
      </c>
      <c r="AB97" t="s">
        <v>147</v>
      </c>
      <c r="AF97" s="48" t="s">
        <v>148</v>
      </c>
      <c r="AG97" s="49">
        <f>(AG94)+((AG95)*(AG96-AG94))</f>
        <v>0.110853822</v>
      </c>
    </row>
    <row r="98" spans="1:33" ht="19" x14ac:dyDescent="0.25">
      <c r="A98" s="5" t="s">
        <v>83</v>
      </c>
      <c r="B98" s="1" t="s">
        <v>91</v>
      </c>
      <c r="C98" s="1" t="s">
        <v>91</v>
      </c>
      <c r="D98" s="1">
        <v>-52000000</v>
      </c>
      <c r="E98" s="1">
        <v>-55000000</v>
      </c>
      <c r="F98" s="1">
        <v>-61000000</v>
      </c>
      <c r="G98" s="1">
        <v>-65000000</v>
      </c>
      <c r="H98" s="1">
        <v>-73000000</v>
      </c>
      <c r="I98" s="1">
        <v>-84000000</v>
      </c>
      <c r="J98" s="1">
        <v>-93000000</v>
      </c>
      <c r="K98" s="1">
        <v>-105000000</v>
      </c>
      <c r="L98" s="1">
        <v>-115000000</v>
      </c>
      <c r="M98" s="1">
        <v>-43000000</v>
      </c>
      <c r="N98" s="1">
        <v>-134000000</v>
      </c>
      <c r="O98" s="1">
        <v>-191000000</v>
      </c>
      <c r="P98" s="1">
        <v>-196000000</v>
      </c>
      <c r="Q98" s="1">
        <v>-223000000</v>
      </c>
      <c r="R98" s="1">
        <v>-253000000</v>
      </c>
      <c r="S98" s="1">
        <v>-374000000</v>
      </c>
      <c r="T98" s="1">
        <v>-482000000</v>
      </c>
      <c r="U98" s="1">
        <v>-543000000</v>
      </c>
      <c r="V98" s="1">
        <v>-612000000</v>
      </c>
      <c r="W98" s="1">
        <v>-156000000</v>
      </c>
      <c r="X98" s="1" t="s">
        <v>91</v>
      </c>
      <c r="Y98" s="1">
        <v>-321000000</v>
      </c>
      <c r="AF98" s="50" t="s">
        <v>149</v>
      </c>
      <c r="AG98" s="50"/>
    </row>
    <row r="99" spans="1:33" ht="20" x14ac:dyDescent="0.25">
      <c r="A99" s="5" t="s">
        <v>84</v>
      </c>
      <c r="B99" s="1">
        <v>592000000</v>
      </c>
      <c r="C99" s="1" t="s">
        <v>91</v>
      </c>
      <c r="D99" s="1">
        <v>538000000</v>
      </c>
      <c r="E99" s="1">
        <v>358000000</v>
      </c>
      <c r="F99" s="1">
        <v>784000000</v>
      </c>
      <c r="G99" s="1">
        <v>-1165000000</v>
      </c>
      <c r="H99" s="1">
        <v>-106000000</v>
      </c>
      <c r="I99" s="1">
        <v>329000000</v>
      </c>
      <c r="J99" s="1">
        <v>162000000</v>
      </c>
      <c r="K99" s="1">
        <v>897000000</v>
      </c>
      <c r="L99" s="1">
        <v>142000000</v>
      </c>
      <c r="M99" s="1">
        <v>215000000</v>
      </c>
      <c r="N99" s="1">
        <v>454000000</v>
      </c>
      <c r="O99" s="1">
        <v>1109000000</v>
      </c>
      <c r="P99" s="1">
        <v>655000000</v>
      </c>
      <c r="Q99" s="1">
        <v>629000000</v>
      </c>
      <c r="R99" s="1">
        <v>650000000</v>
      </c>
      <c r="S99" s="1">
        <v>2823000000</v>
      </c>
      <c r="T99" s="1">
        <v>-132000000</v>
      </c>
      <c r="U99" s="1">
        <v>1412000000</v>
      </c>
      <c r="V99" s="1">
        <v>2192000000</v>
      </c>
      <c r="W99" s="1">
        <v>3450000000</v>
      </c>
      <c r="X99" s="1">
        <v>1709000000</v>
      </c>
      <c r="Y99" s="1">
        <v>729000000</v>
      </c>
      <c r="AF99" s="23" t="s">
        <v>150</v>
      </c>
      <c r="AG99" s="24">
        <f>AG86+AG87</f>
        <v>11098000000</v>
      </c>
    </row>
    <row r="100" spans="1:33" ht="20" x14ac:dyDescent="0.25">
      <c r="A100" s="6" t="s">
        <v>85</v>
      </c>
      <c r="B100" s="10">
        <v>577000000</v>
      </c>
      <c r="C100" s="10" t="s">
        <v>91</v>
      </c>
      <c r="D100" s="10">
        <v>175000000</v>
      </c>
      <c r="E100" s="10">
        <v>21000000</v>
      </c>
      <c r="F100" s="10">
        <v>564000000</v>
      </c>
      <c r="G100" s="10">
        <v>-1447000000</v>
      </c>
      <c r="H100" s="10">
        <v>-637000000</v>
      </c>
      <c r="I100" s="10">
        <v>-1274000000</v>
      </c>
      <c r="J100" s="10">
        <v>-1099000000</v>
      </c>
      <c r="K100" s="10">
        <v>-762000000</v>
      </c>
      <c r="L100" s="10">
        <v>-356000000</v>
      </c>
      <c r="M100" s="10">
        <v>-497000000</v>
      </c>
      <c r="N100" s="10">
        <v>-1245000000</v>
      </c>
      <c r="O100" s="10">
        <v>-418000000</v>
      </c>
      <c r="P100" s="10">
        <v>-583000000</v>
      </c>
      <c r="Q100" s="10">
        <v>-933000000</v>
      </c>
      <c r="R100" s="10">
        <v>-1805000000</v>
      </c>
      <c r="S100" s="10">
        <v>1589000000</v>
      </c>
      <c r="T100" s="10">
        <v>-3931000000</v>
      </c>
      <c r="U100" s="10">
        <v>-2374000000</v>
      </c>
      <c r="V100" s="10">
        <v>-1508000000</v>
      </c>
      <c r="W100" s="10">
        <v>-1033000000</v>
      </c>
      <c r="X100" s="10">
        <v>-463000000</v>
      </c>
      <c r="Y100" s="10">
        <v>-2962000000</v>
      </c>
      <c r="AF100" s="48" t="s">
        <v>151</v>
      </c>
      <c r="AG100" s="49">
        <f>AG99/AG103</f>
        <v>0.16504423238965549</v>
      </c>
    </row>
    <row r="101" spans="1:33"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AF101" s="23" t="s">
        <v>152</v>
      </c>
      <c r="AG101" s="53" cm="1">
        <f t="array" ref="AG101">_FV(A1,"Market cap",TRUE)</f>
        <v>56144580000</v>
      </c>
    </row>
    <row r="102" spans="1:33" ht="20" x14ac:dyDescent="0.25">
      <c r="A102" s="6" t="s">
        <v>87</v>
      </c>
      <c r="B102" s="10">
        <v>50000000</v>
      </c>
      <c r="C102" s="10" t="s">
        <v>91</v>
      </c>
      <c r="D102" s="10">
        <v>99000000</v>
      </c>
      <c r="E102" s="10">
        <v>-155000000</v>
      </c>
      <c r="F102" s="10">
        <v>483000000</v>
      </c>
      <c r="G102" s="10">
        <v>-614000000</v>
      </c>
      <c r="H102" s="10">
        <v>541000000</v>
      </c>
      <c r="I102" s="10">
        <v>-567000000</v>
      </c>
      <c r="J102" s="10">
        <v>-10000000</v>
      </c>
      <c r="K102" s="10">
        <v>141000000</v>
      </c>
      <c r="L102" s="10">
        <v>-198000000</v>
      </c>
      <c r="M102" s="10">
        <v>390000000</v>
      </c>
      <c r="N102" s="10">
        <v>-403000000</v>
      </c>
      <c r="O102" s="10">
        <v>-14000000</v>
      </c>
      <c r="P102" s="10">
        <v>38000000</v>
      </c>
      <c r="Q102" s="10">
        <v>-22000000</v>
      </c>
      <c r="R102" s="10">
        <v>-8000000</v>
      </c>
      <c r="S102" s="10">
        <v>762000000</v>
      </c>
      <c r="T102" s="10">
        <v>-475000000</v>
      </c>
      <c r="U102" s="10">
        <v>-69000000</v>
      </c>
      <c r="V102" s="10">
        <v>-107000000</v>
      </c>
      <c r="W102" s="10">
        <v>641000000</v>
      </c>
      <c r="X102" s="10">
        <v>527000000</v>
      </c>
      <c r="Y102" s="10">
        <v>-896000000</v>
      </c>
      <c r="AF102" s="48" t="s">
        <v>153</v>
      </c>
      <c r="AG102" s="49">
        <f>AG101/AG103</f>
        <v>0.83495576761034451</v>
      </c>
    </row>
    <row r="103" spans="1:33" ht="20" x14ac:dyDescent="0.25">
      <c r="A103" s="5" t="s">
        <v>88</v>
      </c>
      <c r="B103" s="1">
        <v>239000000</v>
      </c>
      <c r="C103" s="1" t="s">
        <v>91</v>
      </c>
      <c r="D103" s="1">
        <v>390000000</v>
      </c>
      <c r="E103" s="1">
        <v>489000000</v>
      </c>
      <c r="F103" s="1">
        <v>334000000</v>
      </c>
      <c r="G103" s="1">
        <v>812000000</v>
      </c>
      <c r="H103" s="1">
        <v>229000000</v>
      </c>
      <c r="I103" s="1">
        <v>770000000</v>
      </c>
      <c r="J103" s="1">
        <v>203000000</v>
      </c>
      <c r="K103" s="1">
        <v>191000000</v>
      </c>
      <c r="L103" s="1">
        <v>332000000</v>
      </c>
      <c r="M103" s="1">
        <v>115000000</v>
      </c>
      <c r="N103" s="1">
        <v>505000000</v>
      </c>
      <c r="O103" s="1">
        <v>102000000</v>
      </c>
      <c r="P103" s="1">
        <v>88000000</v>
      </c>
      <c r="Q103" s="1">
        <v>126000000</v>
      </c>
      <c r="R103" s="1">
        <v>104000000</v>
      </c>
      <c r="S103" s="1">
        <v>96000000</v>
      </c>
      <c r="T103" s="1">
        <v>858000000</v>
      </c>
      <c r="U103" s="1">
        <v>429000000</v>
      </c>
      <c r="V103" s="1">
        <v>360000000</v>
      </c>
      <c r="W103" s="1">
        <v>253000000</v>
      </c>
      <c r="X103" s="1">
        <v>894000000</v>
      </c>
      <c r="Y103" s="1">
        <v>1421000000</v>
      </c>
      <c r="AF103" s="48" t="s">
        <v>154</v>
      </c>
      <c r="AG103" s="54">
        <f>AG99+AG101</f>
        <v>67242580000</v>
      </c>
    </row>
    <row r="104" spans="1:33" ht="20" thickBot="1" x14ac:dyDescent="0.3">
      <c r="A104" s="7" t="s">
        <v>89</v>
      </c>
      <c r="B104" s="11">
        <v>289000000</v>
      </c>
      <c r="C104" s="11" t="s">
        <v>91</v>
      </c>
      <c r="D104" s="11">
        <v>489000000</v>
      </c>
      <c r="E104" s="11">
        <v>334000000</v>
      </c>
      <c r="F104" s="11">
        <v>817000000</v>
      </c>
      <c r="G104" s="11">
        <v>198000000</v>
      </c>
      <c r="H104" s="11">
        <v>770000000</v>
      </c>
      <c r="I104" s="11">
        <v>203000000</v>
      </c>
      <c r="J104" s="11">
        <v>193000000</v>
      </c>
      <c r="K104" s="11">
        <v>332000000</v>
      </c>
      <c r="L104" s="11">
        <v>134000000</v>
      </c>
      <c r="M104" s="11">
        <v>505000000</v>
      </c>
      <c r="N104" s="11">
        <v>102000000</v>
      </c>
      <c r="O104" s="11">
        <v>88000000</v>
      </c>
      <c r="P104" s="11">
        <v>126000000</v>
      </c>
      <c r="Q104" s="11">
        <v>104000000</v>
      </c>
      <c r="R104" s="11">
        <v>96000000</v>
      </c>
      <c r="S104" s="11">
        <v>858000000</v>
      </c>
      <c r="T104" s="11">
        <v>383000000</v>
      </c>
      <c r="U104" s="11">
        <v>360000000</v>
      </c>
      <c r="V104" s="11">
        <v>253000000</v>
      </c>
      <c r="W104" s="11">
        <v>894000000</v>
      </c>
      <c r="X104" s="11">
        <v>1421000000</v>
      </c>
      <c r="Y104" s="11">
        <v>525000000</v>
      </c>
      <c r="AF104" s="50" t="s">
        <v>155</v>
      </c>
      <c r="AG104" s="50"/>
    </row>
    <row r="105" spans="1:33" ht="21" thickTop="1" x14ac:dyDescent="0.25">
      <c r="A105" s="15" t="s">
        <v>109</v>
      </c>
      <c r="B105" s="1" t="e">
        <f t="shared" ref="B105:X105" si="47">(B22*(1-$AG$91))+B77+B88+B81</f>
        <v>#VALUE!</v>
      </c>
      <c r="C105" s="1" t="e">
        <f t="shared" si="47"/>
        <v>#VALUE!</v>
      </c>
      <c r="D105" s="1">
        <f t="shared" si="47"/>
        <v>-178687861.2716763</v>
      </c>
      <c r="E105" s="1">
        <f t="shared" si="47"/>
        <v>-102705202.31213868</v>
      </c>
      <c r="F105" s="1">
        <f t="shared" si="47"/>
        <v>-30468208.092485547</v>
      </c>
      <c r="G105" s="1">
        <f t="shared" si="47"/>
        <v>221393063.58381504</v>
      </c>
      <c r="H105" s="1">
        <f t="shared" si="47"/>
        <v>542196531.79190755</v>
      </c>
      <c r="I105" s="1">
        <f t="shared" si="47"/>
        <v>-212739884.39306355</v>
      </c>
      <c r="J105" s="1">
        <f t="shared" si="47"/>
        <v>457554913.29479766</v>
      </c>
      <c r="K105" s="1">
        <f t="shared" si="47"/>
        <v>496583815.02890158</v>
      </c>
      <c r="L105" s="1">
        <f t="shared" si="47"/>
        <v>599421965.31791914</v>
      </c>
      <c r="M105" s="1">
        <f t="shared" si="47"/>
        <v>475271676.30057812</v>
      </c>
      <c r="N105" s="1">
        <f t="shared" si="47"/>
        <v>373300578.03468204</v>
      </c>
      <c r="O105" s="1">
        <f t="shared" si="47"/>
        <v>53791907.514450908</v>
      </c>
      <c r="P105" s="1">
        <f t="shared" si="47"/>
        <v>713138728.32369947</v>
      </c>
      <c r="Q105" s="1">
        <f t="shared" si="47"/>
        <v>412624277.4566474</v>
      </c>
      <c r="R105" s="1">
        <f t="shared" si="47"/>
        <v>880254335.26011562</v>
      </c>
      <c r="S105" s="1">
        <f t="shared" si="47"/>
        <v>891884393.06358385</v>
      </c>
      <c r="T105" s="1">
        <f t="shared" si="47"/>
        <v>1948294797.6878612</v>
      </c>
      <c r="U105" s="1">
        <f t="shared" si="47"/>
        <v>1468595375.7225435</v>
      </c>
      <c r="V105" s="1">
        <f t="shared" si="47"/>
        <v>814005780.34682083</v>
      </c>
      <c r="W105" s="1">
        <f t="shared" si="47"/>
        <v>288606936.41618502</v>
      </c>
      <c r="X105" s="1">
        <f t="shared" si="47"/>
        <v>1543144508.6705203</v>
      </c>
      <c r="Y105" s="1">
        <f>(Y22*(1-$AG$91))+Y77+Y88+Y81</f>
        <v>2073601156.0693641</v>
      </c>
      <c r="Z105" s="29">
        <f>Y105*(1+$AG$106)</f>
        <v>2225803480.9248552</v>
      </c>
      <c r="AA105" s="29">
        <f t="shared" ref="AA105:AD105" si="48">Z105*(1+$AG$106)</f>
        <v>2389177456.4247394</v>
      </c>
      <c r="AB105" s="29">
        <f t="shared" si="48"/>
        <v>2564543081.726315</v>
      </c>
      <c r="AC105" s="29">
        <f t="shared" si="48"/>
        <v>2752780543.9250264</v>
      </c>
      <c r="AD105" s="29">
        <f t="shared" si="48"/>
        <v>2954834635.849123</v>
      </c>
      <c r="AE105" s="26" t="s">
        <v>110</v>
      </c>
      <c r="AF105" s="30" t="s">
        <v>111</v>
      </c>
      <c r="AG105" s="31">
        <f>(AG100*AG92)+(AG102*AG97)</f>
        <v>9.709626143577095E-2</v>
      </c>
    </row>
    <row r="106" spans="1:33" ht="21" customHeight="1" x14ac:dyDescent="0.25">
      <c r="A106" s="15" t="s">
        <v>106</v>
      </c>
      <c r="B106" s="1"/>
      <c r="C106" s="16" t="e">
        <f t="shared" ref="C106:F106" si="49">(C107/B107)-1</f>
        <v>#VALUE!</v>
      </c>
      <c r="D106" s="16" t="e">
        <f t="shared" si="49"/>
        <v>#VALUE!</v>
      </c>
      <c r="E106" s="16">
        <f t="shared" si="49"/>
        <v>-0.12186379928315416</v>
      </c>
      <c r="F106" s="16">
        <f t="shared" si="49"/>
        <v>-0.34693877551020413</v>
      </c>
      <c r="G106" s="16">
        <f t="shared" ref="G106" si="50">(G107/F107)-1</f>
        <v>-2.4</v>
      </c>
      <c r="H106" s="16">
        <f t="shared" ref="H106" si="51">(H107/G107)-1</f>
        <v>2.1696428571428572</v>
      </c>
      <c r="I106" s="16">
        <f t="shared" ref="I106" si="52">(I107/H107)-1</f>
        <v>-0.91971830985915493</v>
      </c>
      <c r="J106" s="16">
        <f t="shared" ref="J106" si="53">(J107/I107)-1</f>
        <v>6.7368421052631575</v>
      </c>
      <c r="K106" s="16">
        <f t="shared" ref="K106" si="54">(K107/J107)-1</f>
        <v>-0.75736961451247165</v>
      </c>
      <c r="L106" s="16">
        <f t="shared" ref="L106" si="55">(L107/K107)-1</f>
        <v>1.6542056074766354</v>
      </c>
      <c r="M106" s="16">
        <f t="shared" ref="M106" si="56">(M107/L107)-1</f>
        <v>1.7746478873239435</v>
      </c>
      <c r="N106" s="16">
        <f t="shared" ref="N106" si="57">(N107/M107)-1</f>
        <v>5.5837563451776706E-2</v>
      </c>
      <c r="O106" s="16">
        <f t="shared" ref="O106" si="58">(O107/N107)-1</f>
        <v>-0.640625</v>
      </c>
      <c r="P106" s="16">
        <f t="shared" ref="P106" si="59">(P107/O107)-1</f>
        <v>1.4615384615384617</v>
      </c>
      <c r="Q106" s="16">
        <f t="shared" ref="Q106" si="60">(Q107/P107)-1</f>
        <v>0.10461956521739135</v>
      </c>
      <c r="R106" s="16">
        <f t="shared" ref="R106" si="61">(R107/Q107)-1</f>
        <v>0.38376383763837629</v>
      </c>
      <c r="S106" s="16">
        <f t="shared" ref="S106" si="62">(S107/R107)-1</f>
        <v>0.22933333333333339</v>
      </c>
      <c r="T106" s="16">
        <f t="shared" ref="T106" si="63">(T107/S107)-1</f>
        <v>0.5878524945770065</v>
      </c>
      <c r="U106" s="16">
        <f t="shared" ref="U106" si="64">(U107/T107)-1</f>
        <v>-0.17987249544626593</v>
      </c>
      <c r="V106" s="16">
        <f t="shared" ref="V106" si="65">(V107/U107)-1</f>
        <v>-0.42698500832870623</v>
      </c>
      <c r="W106" s="16">
        <f t="shared" ref="W106" si="66">(W107/V107)-1</f>
        <v>0.45736434108527124</v>
      </c>
      <c r="X106" s="16">
        <f t="shared" ref="X106" si="67">(X107/W107)-1</f>
        <v>-0.33909574468085102</v>
      </c>
      <c r="Y106" s="16">
        <f t="shared" ref="Y106" si="68">(Y107/X107)-1</f>
        <v>1.0432595573440642</v>
      </c>
      <c r="Z106" s="25">
        <v>3479000000</v>
      </c>
      <c r="AA106" s="25">
        <v>3381000000</v>
      </c>
      <c r="AB106" s="25">
        <v>3806000000</v>
      </c>
      <c r="AC106" s="25">
        <v>4161000000</v>
      </c>
      <c r="AD106" s="25">
        <v>4682000000</v>
      </c>
      <c r="AE106" s="26" t="s">
        <v>107</v>
      </c>
      <c r="AF106" s="27" t="s">
        <v>108</v>
      </c>
      <c r="AG106" s="28">
        <f>(SUM(Z4:AD4)/5)</f>
        <v>7.3399999999999993E-2</v>
      </c>
    </row>
    <row r="107" spans="1:33" ht="19" x14ac:dyDescent="0.25">
      <c r="A107" s="14" t="s">
        <v>93</v>
      </c>
      <c r="B107" s="1">
        <v>1000000</v>
      </c>
      <c r="C107" s="1" t="s">
        <v>91</v>
      </c>
      <c r="D107" s="1">
        <v>-279000000</v>
      </c>
      <c r="E107" s="1">
        <v>-245000000</v>
      </c>
      <c r="F107" s="1">
        <v>-160000000</v>
      </c>
      <c r="G107" s="1">
        <v>224000000</v>
      </c>
      <c r="H107" s="1">
        <v>710000000</v>
      </c>
      <c r="I107" s="1">
        <v>57000000</v>
      </c>
      <c r="J107" s="1">
        <v>441000000</v>
      </c>
      <c r="K107" s="1">
        <v>107000000</v>
      </c>
      <c r="L107" s="1">
        <v>284000000</v>
      </c>
      <c r="M107" s="1">
        <v>788000000</v>
      </c>
      <c r="N107" s="1">
        <v>832000000</v>
      </c>
      <c r="O107" s="1">
        <v>299000000</v>
      </c>
      <c r="P107" s="1">
        <v>736000000</v>
      </c>
      <c r="Q107" s="1">
        <v>813000000</v>
      </c>
      <c r="R107" s="1">
        <v>1125000000</v>
      </c>
      <c r="S107" s="1">
        <v>1383000000</v>
      </c>
      <c r="T107" s="1">
        <v>2196000000</v>
      </c>
      <c r="U107" s="1">
        <v>1801000000</v>
      </c>
      <c r="V107" s="1">
        <v>1032000000</v>
      </c>
      <c r="W107" s="1">
        <v>1504000000</v>
      </c>
      <c r="X107" s="1">
        <v>994000000</v>
      </c>
      <c r="Y107" s="1">
        <v>2031000000</v>
      </c>
      <c r="Z107" s="26"/>
      <c r="AA107" s="26"/>
      <c r="AB107" s="26"/>
      <c r="AC107" s="26"/>
      <c r="AD107" s="55">
        <f>AD106*(1+AG107)/(AG108-AG107)</f>
        <v>66564477885.935509</v>
      </c>
      <c r="AE107" s="56" t="s">
        <v>156</v>
      </c>
      <c r="AF107" s="57" t="s">
        <v>157</v>
      </c>
      <c r="AG107" s="58">
        <v>2.5000000000000001E-2</v>
      </c>
    </row>
    <row r="108" spans="1:33"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55">
        <f t="shared" ref="Z108:AC108" si="69">Z107+Z106</f>
        <v>3479000000</v>
      </c>
      <c r="AA108" s="55">
        <f t="shared" si="69"/>
        <v>3381000000</v>
      </c>
      <c r="AB108" s="55">
        <f t="shared" si="69"/>
        <v>3806000000</v>
      </c>
      <c r="AC108" s="55">
        <f t="shared" si="69"/>
        <v>4161000000</v>
      </c>
      <c r="AD108" s="55">
        <f>AD107+AD106</f>
        <v>71246477885.935516</v>
      </c>
      <c r="AE108" s="56" t="s">
        <v>154</v>
      </c>
      <c r="AF108" s="59" t="s">
        <v>158</v>
      </c>
      <c r="AG108" s="28">
        <f>AG105</f>
        <v>9.709626143577095E-2</v>
      </c>
    </row>
    <row r="109" spans="1:33" ht="19" x14ac:dyDescent="0.25">
      <c r="Z109" s="60" t="s">
        <v>159</v>
      </c>
      <c r="AA109" s="60"/>
    </row>
    <row r="110" spans="1:33" ht="20" x14ac:dyDescent="0.25">
      <c r="Z110" s="61" t="s">
        <v>160</v>
      </c>
      <c r="AA110" s="53">
        <f>NPV(AG108,Z108,AA108,AB108,AC108,AD108)</f>
        <v>56561625432.405067</v>
      </c>
    </row>
    <row r="111" spans="1:33" ht="20" x14ac:dyDescent="0.25">
      <c r="Z111" s="61" t="s">
        <v>161</v>
      </c>
      <c r="AA111" s="53">
        <f>Y40</f>
        <v>507000000</v>
      </c>
    </row>
    <row r="112" spans="1:33" ht="20" x14ac:dyDescent="0.25">
      <c r="Z112" s="61" t="s">
        <v>150</v>
      </c>
      <c r="AA112" s="53">
        <f>AG99</f>
        <v>11098000000</v>
      </c>
    </row>
    <row r="113" spans="26:27" ht="20" x14ac:dyDescent="0.25">
      <c r="Z113" s="61" t="s">
        <v>162</v>
      </c>
      <c r="AA113" s="53">
        <f>AA110+AA111-AA112</f>
        <v>45970625432.405067</v>
      </c>
    </row>
    <row r="114" spans="26:27" ht="20" x14ac:dyDescent="0.25">
      <c r="Z114" s="61" t="s">
        <v>167</v>
      </c>
      <c r="AA114" s="61">
        <f>Y34*(1+(AE16*5))</f>
        <v>278643935.06507283</v>
      </c>
    </row>
    <row r="115" spans="26:27" ht="20" x14ac:dyDescent="0.25">
      <c r="Z115" s="62" t="s">
        <v>163</v>
      </c>
      <c r="AA115" s="63">
        <f>AA113/AA114</f>
        <v>164.97981706176151</v>
      </c>
    </row>
    <row r="116" spans="26:27" ht="20" x14ac:dyDescent="0.25">
      <c r="Z116" s="61" t="s">
        <v>164</v>
      </c>
      <c r="AA116" s="64" cm="1">
        <f t="array" ref="AA116">_FV(A1,"Price")</f>
        <v>184.23</v>
      </c>
    </row>
    <row r="117" spans="26:27" ht="20" x14ac:dyDescent="0.25">
      <c r="Z117" s="62" t="s">
        <v>165</v>
      </c>
      <c r="AA117" s="65">
        <f>AA115/AA116-1</f>
        <v>-0.10448994701318182</v>
      </c>
    </row>
    <row r="118" spans="26:27" ht="20" x14ac:dyDescent="0.25">
      <c r="Z118" s="62" t="s">
        <v>166</v>
      </c>
      <c r="AA118" s="66" t="str">
        <f>IF(AA115&gt;AA116,"BUY","SELL")</f>
        <v>SELL</v>
      </c>
    </row>
  </sheetData>
  <mergeCells count="6">
    <mergeCell ref="AF83:AG83"/>
    <mergeCell ref="AF84:AG84"/>
    <mergeCell ref="AF93:AG93"/>
    <mergeCell ref="AF98:AG98"/>
    <mergeCell ref="AF104:AG104"/>
    <mergeCell ref="Z109:AA109"/>
  </mergeCells>
  <hyperlinks>
    <hyperlink ref="A1" r:id="rId1" tooltip="https://roic.ai/company/MAR" display="ROIC.AI | MA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8286/000092838500000655/0000928385-00-000655-index.html" xr:uid="{00000000-0004-0000-0000-000007000000}"/>
    <hyperlink ref="D74" r:id="rId7" tooltip="https://www.sec.gov/Archives/edgar/data/1048286/000092838500000655/0000928385-00-000655-index.html" xr:uid="{00000000-0004-0000-0000-000008000000}"/>
    <hyperlink ref="E36" r:id="rId8" tooltip="https://www.sec.gov/Archives/edgar/data/1048286/000092838501502736/0000928385-01-502736-index.htm" xr:uid="{00000000-0004-0000-0000-00000A000000}"/>
    <hyperlink ref="E74" r:id="rId9" tooltip="https://www.sec.gov/Archives/edgar/data/1048286/000092838501502736/0000928385-01-502736-index.htm" xr:uid="{00000000-0004-0000-0000-00000B000000}"/>
    <hyperlink ref="F36" r:id="rId10" tooltip="https://www.sec.gov/Archives/edgar/data/1048286/000092838502000921/0000928385-02-000921-index.html" xr:uid="{00000000-0004-0000-0000-00000D000000}"/>
    <hyperlink ref="F74" r:id="rId11" tooltip="https://www.sec.gov/Archives/edgar/data/1048286/000092838502000921/0000928385-02-000921-index.html" xr:uid="{00000000-0004-0000-0000-00000E000000}"/>
    <hyperlink ref="G36" r:id="rId12" tooltip="https://www.sec.gov/Archives/edgar/data/1048286/000092838503000294/0000928385-03-000294-index.htm" xr:uid="{00000000-0004-0000-0000-000013000000}"/>
    <hyperlink ref="G74" r:id="rId13" tooltip="https://www.sec.gov/Archives/edgar/data/1048286/000092838503000294/0000928385-03-000294-index.htm" xr:uid="{00000000-0004-0000-0000-000014000000}"/>
    <hyperlink ref="H36" r:id="rId14" tooltip="https://www.sec.gov/Archives/edgar/data/1048286/000119312505034535/0001193125-05-034535-index.htm" xr:uid="{00000000-0004-0000-0000-000016000000}"/>
    <hyperlink ref="H74" r:id="rId15" tooltip="https://www.sec.gov/Archives/edgar/data/1048286/000119312505034535/0001193125-05-034535-index.htm" xr:uid="{00000000-0004-0000-0000-000017000000}"/>
    <hyperlink ref="I36" r:id="rId16" tooltip="https://www.sec.gov/Archives/edgar/data/1048286/000119312506036627/0001193125-06-036627-index.htm" xr:uid="{00000000-0004-0000-0000-000019000000}"/>
    <hyperlink ref="I74" r:id="rId17" tooltip="https://www.sec.gov/Archives/edgar/data/1048286/000119312506036627/0001193125-06-036627-index.htm" xr:uid="{00000000-0004-0000-0000-00001A000000}"/>
    <hyperlink ref="J36" r:id="rId18" tooltip="https://www.sec.gov/Archives/edgar/data/1048286/000119312507035757/0001193125-07-035757-index.htm" xr:uid="{00000000-0004-0000-0000-00001C000000}"/>
    <hyperlink ref="J74" r:id="rId19" tooltip="https://www.sec.gov/Archives/edgar/data/1048286/000119312507035757/0001193125-07-035757-index.htm" xr:uid="{00000000-0004-0000-0000-00001D000000}"/>
    <hyperlink ref="K36" r:id="rId20" tooltip="https://www.sec.gov/Archives/edgar/data/1048286/000119312508032582/0001193125-08-032582-index.htm" xr:uid="{00000000-0004-0000-0000-00001F000000}"/>
    <hyperlink ref="K74" r:id="rId21" tooltip="https://www.sec.gov/Archives/edgar/data/1048286/000119312508032582/0001193125-08-032582-index.htm" xr:uid="{00000000-0004-0000-0000-000020000000}"/>
    <hyperlink ref="L36" r:id="rId22" tooltip="https://www.sec.gov/Archives/edgar/data/1048286/000119312509027236/0001193125-09-027236-index.htm" xr:uid="{00000000-0004-0000-0000-000025000000}"/>
    <hyperlink ref="L74" r:id="rId23" tooltip="https://www.sec.gov/Archives/edgar/data/1048286/000119312509027236/0001193125-09-027236-index.htm" xr:uid="{00000000-0004-0000-0000-000026000000}"/>
    <hyperlink ref="M36" r:id="rId24" tooltip="https://www.sec.gov/Archives/edgar/data/1048286/000119312511039869/0001193125-11-039869-index.htm" xr:uid="{00000000-0004-0000-0000-000028000000}"/>
    <hyperlink ref="M74" r:id="rId25" tooltip="https://www.sec.gov/Archives/edgar/data/1048286/000119312511039869/0001193125-11-039869-index.htm" xr:uid="{00000000-0004-0000-0000-000029000000}"/>
    <hyperlink ref="N36" r:id="rId26" tooltip="https://www.sec.gov/Archives/edgar/data/1048286/000144530512000342/0001445305-12-000342-index.htm" xr:uid="{00000000-0004-0000-0000-00002B000000}"/>
    <hyperlink ref="N74" r:id="rId27" tooltip="https://www.sec.gov/Archives/edgar/data/1048286/000144530512000342/0001445305-12-000342-index.htm" xr:uid="{00000000-0004-0000-0000-00002C000000}"/>
    <hyperlink ref="O36" r:id="rId28" tooltip="https://www.sec.gov/Archives/edgar/data/1048286/000144530513000255/0001445305-13-000255-index.htm" xr:uid="{00000000-0004-0000-0000-00002E000000}"/>
    <hyperlink ref="O74" r:id="rId29" tooltip="https://www.sec.gov/Archives/edgar/data/1048286/000144530513000255/0001445305-13-000255-index.htm" xr:uid="{00000000-0004-0000-0000-00002F000000}"/>
    <hyperlink ref="P36" r:id="rId30" tooltip="https://www.sec.gov/Archives/edgar/data/1048286/000144530514000495/0001445305-14-000495-index.htm" xr:uid="{00000000-0004-0000-0000-000031000000}"/>
    <hyperlink ref="P74" r:id="rId31" tooltip="https://www.sec.gov/Archives/edgar/data/1048286/000144530514000495/0001445305-14-000495-index.htm" xr:uid="{00000000-0004-0000-0000-000032000000}"/>
    <hyperlink ref="Q36" r:id="rId32" tooltip="https://www.sec.gov/Archives/edgar/data/1048286/000162828015000842/0001628280-15-000842-index.htm" xr:uid="{00000000-0004-0000-0000-000034000000}"/>
    <hyperlink ref="Q74" r:id="rId33" tooltip="https://www.sec.gov/Archives/edgar/data/1048286/000162828015000842/0001628280-15-000842-index.htm" xr:uid="{00000000-0004-0000-0000-000035000000}"/>
    <hyperlink ref="R36" r:id="rId34" tooltip="https://www.sec.gov/Archives/edgar/data/1048286/000162828016011346/0001628280-16-011346-index.htm" xr:uid="{00000000-0004-0000-0000-000037000000}"/>
    <hyperlink ref="R74" r:id="rId35" tooltip="https://www.sec.gov/Archives/edgar/data/1048286/000162828016011346/0001628280-16-011346-index.htm" xr:uid="{00000000-0004-0000-0000-000038000000}"/>
    <hyperlink ref="S36" r:id="rId36" tooltip="https://www.sec.gov/Archives/edgar/data/1048286/000162828017001506/0001628280-17-001506-index.htm" xr:uid="{00000000-0004-0000-0000-00003A000000}"/>
    <hyperlink ref="S74" r:id="rId37" tooltip="https://www.sec.gov/Archives/edgar/data/1048286/000162828017001506/0001628280-17-001506-index.htm" xr:uid="{00000000-0004-0000-0000-00003B000000}"/>
    <hyperlink ref="T36" r:id="rId38" tooltip="https://www.sec.gov/Archives/edgar/data/1048286/000162828018001756/0001628280-18-001756-index.htm" xr:uid="{00000000-0004-0000-0000-00003D000000}"/>
    <hyperlink ref="T74" r:id="rId39" tooltip="https://www.sec.gov/Archives/edgar/data/1048286/000162828018001756/0001628280-18-001756-index.htm" xr:uid="{00000000-0004-0000-0000-00003E000000}"/>
    <hyperlink ref="U36" r:id="rId40" tooltip="https://www.sec.gov/Archives/edgar/data/1048286/000162828019002337/0001628280-19-002337-index.htm" xr:uid="{00000000-0004-0000-0000-000040000000}"/>
    <hyperlink ref="U74" r:id="rId41" tooltip="https://www.sec.gov/Archives/edgar/data/1048286/000162828019002337/0001628280-19-002337-index.htm" xr:uid="{00000000-0004-0000-0000-000041000000}"/>
    <hyperlink ref="V36" r:id="rId42" tooltip="https://www.sec.gov/Archives/edgar/data/1048286/000162828020002376/0001628280-20-002376-index.htm" xr:uid="{00000000-0004-0000-0000-000043000000}"/>
    <hyperlink ref="V74" r:id="rId43" tooltip="https://www.sec.gov/Archives/edgar/data/1048286/000162828020002376/0001628280-20-002376-index.htm" xr:uid="{00000000-0004-0000-0000-000044000000}"/>
    <hyperlink ref="W36" r:id="rId44" tooltip="https://www.sec.gov/Archives/edgar/data/1048286/000162828021002433/0001628280-21-002433-index.htm" xr:uid="{00000000-0004-0000-0000-000046000000}"/>
    <hyperlink ref="W74" r:id="rId45" tooltip="https://www.sec.gov/Archives/edgar/data/1048286/000162828021002433/0001628280-21-002433-index.htm" xr:uid="{00000000-0004-0000-0000-000047000000}"/>
    <hyperlink ref="X36" r:id="rId46" tooltip="https://www.sec.gov/Archives/edgar/data/1048286/000162828022002666/0001628280-22-002666-index.htm" xr:uid="{00000000-0004-0000-0000-000049000000}"/>
    <hyperlink ref="X74" r:id="rId47" tooltip="https://www.sec.gov/Archives/edgar/data/1048286/000162828022002666/0001628280-22-002666-index.htm" xr:uid="{00000000-0004-0000-0000-00004A000000}"/>
    <hyperlink ref="Y36" r:id="rId48" tooltip="https://www.sec.gov/Archives/edgar/data/1048286/000162828023003485/0001628280-23-003485-index.htm" xr:uid="{00000000-0004-0000-0000-00004C000000}"/>
    <hyperlink ref="Y74" r:id="rId49" tooltip="https://www.sec.gov/Archives/edgar/data/1048286/000162828023003485/0001628280-23-003485-index.htm" xr:uid="{00000000-0004-0000-0000-00004D000000}"/>
    <hyperlink ref="Z1" r:id="rId50" display="https://finbox.com/NASDAQGS:MAR/explorer/revenue_proj" xr:uid="{976966D4-D111-F54B-B603-23078A7DC919}"/>
    <hyperlink ref="AE106" r:id="rId51" xr:uid="{074435FE-1569-294A-805A-CA174D1DD8E9}"/>
  </hyperlinks>
  <pageMargins left="0.7" right="0.7" top="0.75" bottom="0.75" header="0.3" footer="0.3"/>
  <drawing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2023-05-04T07:28:06Z</dcterms:created>
  <dcterms:modified xsi:type="dcterms:W3CDTF">2023-07-05T08:15:35Z</dcterms:modified>
</cp:coreProperties>
</file>