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0AFE62F-557C-AD4B-A098-CF8DF374968A}"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1'!$B$3:$AE$3</definedName>
    <definedName name="_xlchart.v1.2" hidden="1">'Sheet 1'!$B$107:$AE$107</definedName>
    <definedName name="_xlchart.v1.3" hidden="1">'Sheet 1'!$B$28:$AE$28</definedName>
    <definedName name="_xlchart.v1.4" hidden="1">'Sheet 1'!$B$3:$AE$3</definedName>
    <definedName name="_xlchart.v1.5" hidden="1">'Sheet 1'!$A$107</definedName>
    <definedName name="_xlchart.v1.6" hidden="1">'Sheet 1'!$A$28</definedName>
    <definedName name="_xlchart.v1.7" hidden="1">'Sheet 1'!$A$3</definedName>
    <definedName name="_xlchart.v1.8" hidden="1">'Sheet 1'!$B$107:$AE$107</definedName>
    <definedName name="_xlchart.v1.9" hidden="1">'Sheet 1'!$B$28:$AE$28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16" i="1" l="1" a="1"/>
  <c r="AG116" i="1" s="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M86" i="1"/>
  <c r="AM99" i="1" s="1"/>
  <c r="AM101" i="1" a="1"/>
  <c r="AM101" i="1" s="1"/>
  <c r="AM95" i="1" a="1"/>
  <c r="AM95" i="1" s="1"/>
  <c r="AM97" i="1" s="1"/>
  <c r="AF105" i="1"/>
  <c r="AG105" i="1" s="1"/>
  <c r="AH105" i="1" s="1"/>
  <c r="AI105" i="1" s="1"/>
  <c r="AJ105" i="1" s="1"/>
  <c r="AG111" i="1"/>
  <c r="AI108" i="1"/>
  <c r="AH108" i="1"/>
  <c r="AG108" i="1"/>
  <c r="AF108" i="1"/>
  <c r="AM94" i="1"/>
  <c r="AM91" i="1"/>
  <c r="AM90" i="1"/>
  <c r="AM89" i="1"/>
  <c r="AM87" i="1"/>
  <c r="AM85" i="1"/>
  <c r="AJ30" i="1"/>
  <c r="AI30" i="1"/>
  <c r="AH30" i="1"/>
  <c r="AG30" i="1"/>
  <c r="AF30" i="1"/>
  <c r="AJ29" i="1"/>
  <c r="AI29" i="1"/>
  <c r="AH29" i="1"/>
  <c r="AG29" i="1"/>
  <c r="AF29" i="1"/>
  <c r="AJ21" i="1"/>
  <c r="AI21" i="1"/>
  <c r="AH21" i="1"/>
  <c r="AG21" i="1"/>
  <c r="AF21" i="1"/>
  <c r="AJ20" i="1"/>
  <c r="AI20" i="1"/>
  <c r="AH20" i="1"/>
  <c r="AG20" i="1"/>
  <c r="AF20" i="1"/>
  <c r="AK19" i="1"/>
  <c r="AK16" i="1"/>
  <c r="AG114" i="1" s="1"/>
  <c r="AN13" i="1"/>
  <c r="AM13" i="1"/>
  <c r="AL13" i="1"/>
  <c r="AK13" i="1"/>
  <c r="AN10" i="1"/>
  <c r="AM10" i="1"/>
  <c r="AL10" i="1"/>
  <c r="AK10" i="1"/>
  <c r="AN7" i="1"/>
  <c r="AM7" i="1"/>
  <c r="AL7" i="1"/>
  <c r="AK7" i="1"/>
  <c r="AN4" i="1"/>
  <c r="AM4" i="1"/>
  <c r="AL4" i="1"/>
  <c r="AK4" i="1"/>
  <c r="AJ4" i="1"/>
  <c r="AI4" i="1"/>
  <c r="AH4" i="1"/>
  <c r="AG4" i="1"/>
  <c r="AF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M106" i="1" l="1"/>
  <c r="AM19" i="1"/>
  <c r="AL19" i="1"/>
  <c r="AN22" i="1"/>
  <c r="AN16" i="1"/>
  <c r="AM22" i="1"/>
  <c r="AM16" i="1"/>
  <c r="AL16" i="1"/>
  <c r="AN19" i="1"/>
  <c r="AM103" i="1"/>
  <c r="AM102" i="1" s="1"/>
  <c r="AG112" i="1"/>
  <c r="AM88" i="1"/>
  <c r="AM92" i="1" s="1"/>
  <c r="AM100" i="1" l="1"/>
  <c r="AM105" i="1" s="1"/>
  <c r="AM108" i="1" s="1"/>
  <c r="AJ107" i="1" l="1"/>
  <c r="AJ108" i="1" s="1"/>
  <c r="AG110" i="1"/>
  <c r="AG113" i="1" s="1"/>
  <c r="AG115" i="1" s="1"/>
  <c r="AG118" i="1" l="1"/>
  <c r="A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<sst xmlns="http://schemas.openxmlformats.org/spreadsheetml/2006/main" count="1041" uniqueCount="167">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</sst>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164" fontId="1" fillId="5"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0" fontId="1" fillId="7" borderId="0" xfId="0" applyFont="1" applyFill="1" applyAlignment="1">
      <alignment horizontal="center"/>
    </xf>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Match</a:t>
            </a:r>
            <a:r>
              <a:rPr lang="en-US" sz="2400" baseline="0"/>
              <a:t> Group</a:t>
            </a:r>
            <a:endParaRPr lang="en-US" sz="2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936981757877274E-2"/>
          <c:y val="0.13149728455388379"/>
          <c:w val="0.84107462686567169"/>
          <c:h val="0.6981252751573647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46200000</c:v>
                </c:pt>
                <c:pt idx="1">
                  <c:v>46600000</c:v>
                </c:pt>
                <c:pt idx="2">
                  <c:v>47900000</c:v>
                </c:pt>
                <c:pt idx="3">
                  <c:v>75200000</c:v>
                </c:pt>
                <c:pt idx="4">
                  <c:v>1261700000</c:v>
                </c:pt>
                <c:pt idx="5">
                  <c:v>2634100000</c:v>
                </c:pt>
                <c:pt idx="6">
                  <c:v>3235800000</c:v>
                </c:pt>
                <c:pt idx="7">
                  <c:v>4601492000</c:v>
                </c:pt>
                <c:pt idx="8">
                  <c:v>3468860000</c:v>
                </c:pt>
                <c:pt idx="9">
                  <c:v>4621224000</c:v>
                </c:pt>
                <c:pt idx="10">
                  <c:v>6328118000</c:v>
                </c:pt>
                <c:pt idx="11">
                  <c:v>6192680000</c:v>
                </c:pt>
                <c:pt idx="12">
                  <c:v>5753671000</c:v>
                </c:pt>
                <c:pt idx="13">
                  <c:v>6277638000</c:v>
                </c:pt>
                <c:pt idx="14">
                  <c:v>6373410000</c:v>
                </c:pt>
                <c:pt idx="15">
                  <c:v>1445095000</c:v>
                </c:pt>
                <c:pt idx="16">
                  <c:v>1375788000</c:v>
                </c:pt>
                <c:pt idx="17">
                  <c:v>1636815000</c:v>
                </c:pt>
                <c:pt idx="18">
                  <c:v>2059444000</c:v>
                </c:pt>
                <c:pt idx="19">
                  <c:v>2800933000</c:v>
                </c:pt>
                <c:pt idx="20">
                  <c:v>3022987000</c:v>
                </c:pt>
                <c:pt idx="21">
                  <c:v>3109547000</c:v>
                </c:pt>
                <c:pt idx="22">
                  <c:v>3230933000</c:v>
                </c:pt>
                <c:pt idx="23">
                  <c:v>3139882000</c:v>
                </c:pt>
                <c:pt idx="24">
                  <c:v>3307239000</c:v>
                </c:pt>
                <c:pt idx="25">
                  <c:v>4262892000</c:v>
                </c:pt>
                <c:pt idx="26">
                  <c:v>4757055000</c:v>
                </c:pt>
                <c:pt idx="27">
                  <c:v>2391269000</c:v>
                </c:pt>
                <c:pt idx="28">
                  <c:v>2983277000</c:v>
                </c:pt>
                <c:pt idx="29">
                  <c:v>3188843000</c:v>
                </c:pt>
              </c:numCache>
            </c:numRef>
          </c:val>
          <c:extLst>
            <c:ext xmlns:c16="http://schemas.microsoft.com/office/drawing/2014/chart" uri="{C3380CC4-5D6E-409C-BE32-E72D297353CC}">
              <c16:uniqueId val="{00000000-504E-6E47-AADF-FB62C50C63B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1'!$B$28:$AE$28</c:f>
              <c:numCache>
                <c:formatCode>#,###,,;\(#,###,,\);\ \-\ \-</c:formatCode>
                <c:ptCount val="30"/>
                <c:pt idx="0">
                  <c:v>-6400000</c:v>
                </c:pt>
                <c:pt idx="1">
                  <c:v>-3900000</c:v>
                </c:pt>
                <c:pt idx="2">
                  <c:v>0</c:v>
                </c:pt>
                <c:pt idx="3">
                  <c:v>-6500000</c:v>
                </c:pt>
                <c:pt idx="4">
                  <c:v>13100000</c:v>
                </c:pt>
                <c:pt idx="5">
                  <c:v>76900000</c:v>
                </c:pt>
                <c:pt idx="6">
                  <c:v>-27600000</c:v>
                </c:pt>
                <c:pt idx="7">
                  <c:v>-147983000</c:v>
                </c:pt>
                <c:pt idx="8">
                  <c:v>392795000</c:v>
                </c:pt>
                <c:pt idx="9">
                  <c:v>1953103000</c:v>
                </c:pt>
                <c:pt idx="10">
                  <c:v>167396000</c:v>
                </c:pt>
                <c:pt idx="11">
                  <c:v>164861000</c:v>
                </c:pt>
                <c:pt idx="12">
                  <c:v>876150000</c:v>
                </c:pt>
                <c:pt idx="13">
                  <c:v>192635000</c:v>
                </c:pt>
                <c:pt idx="14">
                  <c:v>-144069000</c:v>
                </c:pt>
                <c:pt idx="15">
                  <c:v>-156201000</c:v>
                </c:pt>
                <c:pt idx="16">
                  <c:v>-978822000</c:v>
                </c:pt>
                <c:pt idx="17">
                  <c:v>99359000</c:v>
                </c:pt>
                <c:pt idx="18">
                  <c:v>174233000</c:v>
                </c:pt>
                <c:pt idx="19">
                  <c:v>159266000</c:v>
                </c:pt>
                <c:pt idx="20">
                  <c:v>285784000</c:v>
                </c:pt>
                <c:pt idx="21">
                  <c:v>414873000</c:v>
                </c:pt>
                <c:pt idx="22">
                  <c:v>119472000</c:v>
                </c:pt>
                <c:pt idx="23">
                  <c:v>-41280000</c:v>
                </c:pt>
                <c:pt idx="24">
                  <c:v>304924000</c:v>
                </c:pt>
                <c:pt idx="25">
                  <c:v>626961000</c:v>
                </c:pt>
                <c:pt idx="26">
                  <c:v>431131000</c:v>
                </c:pt>
                <c:pt idx="27">
                  <c:v>128561000</c:v>
                </c:pt>
                <c:pt idx="28">
                  <c:v>277723000</c:v>
                </c:pt>
                <c:pt idx="29">
                  <c:v>361946000</c:v>
                </c:pt>
              </c:numCache>
            </c:numRef>
          </c:val>
          <c:extLst>
            <c:ext xmlns:c16="http://schemas.microsoft.com/office/drawing/2014/chart" uri="{C3380CC4-5D6E-409C-BE32-E72D297353CC}">
              <c16:uniqueId val="{00000001-504E-6E47-AADF-FB62C50C63B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1'!$B$107:$AE$107</c:f>
              <c:numCache>
                <c:formatCode>#,###,,;\(#,###,,\);\ \-\ \-</c:formatCode>
                <c:ptCount val="30"/>
                <c:pt idx="0">
                  <c:v>9900000</c:v>
                </c:pt>
                <c:pt idx="1">
                  <c:v>13200000</c:v>
                </c:pt>
                <c:pt idx="2">
                  <c:v>15500000</c:v>
                </c:pt>
                <c:pt idx="3">
                  <c:v>10900000</c:v>
                </c:pt>
                <c:pt idx="4">
                  <c:v>1800000</c:v>
                </c:pt>
                <c:pt idx="5">
                  <c:v>-1260300000</c:v>
                </c:pt>
                <c:pt idx="6">
                  <c:v>32100000</c:v>
                </c:pt>
                <c:pt idx="7">
                  <c:v>113060000</c:v>
                </c:pt>
                <c:pt idx="8">
                  <c:v>167799000</c:v>
                </c:pt>
                <c:pt idx="9">
                  <c:v>576006000</c:v>
                </c:pt>
                <c:pt idx="10">
                  <c:v>1117803000</c:v>
                </c:pt>
                <c:pt idx="11">
                  <c:v>1031913000</c:v>
                </c:pt>
                <c:pt idx="12">
                  <c:v>439893000</c:v>
                </c:pt>
                <c:pt idx="13">
                  <c:v>569167000</c:v>
                </c:pt>
                <c:pt idx="14">
                  <c:v>631351000</c:v>
                </c:pt>
                <c:pt idx="15">
                  <c:v>308511000</c:v>
                </c:pt>
                <c:pt idx="16">
                  <c:v>290098000</c:v>
                </c:pt>
                <c:pt idx="17">
                  <c:v>296277000</c:v>
                </c:pt>
                <c:pt idx="18">
                  <c:v>332432000</c:v>
                </c:pt>
                <c:pt idx="19">
                  <c:v>303326000</c:v>
                </c:pt>
                <c:pt idx="20">
                  <c:v>330650000</c:v>
                </c:pt>
                <c:pt idx="21">
                  <c:v>366815000</c:v>
                </c:pt>
                <c:pt idx="22">
                  <c:v>287356000</c:v>
                </c:pt>
                <c:pt idx="23">
                  <c:v>214338000</c:v>
                </c:pt>
                <c:pt idx="24">
                  <c:v>341167000</c:v>
                </c:pt>
                <c:pt idx="25">
                  <c:v>902494000</c:v>
                </c:pt>
                <c:pt idx="26">
                  <c:v>801287000</c:v>
                </c:pt>
                <c:pt idx="27">
                  <c:v>759806000</c:v>
                </c:pt>
                <c:pt idx="28">
                  <c:v>832528000</c:v>
                </c:pt>
                <c:pt idx="29">
                  <c:v>476563000</c:v>
                </c:pt>
              </c:numCache>
            </c:numRef>
          </c:val>
          <c:extLst>
            <c:ext xmlns:c16="http://schemas.microsoft.com/office/drawing/2014/chart" uri="{C3380CC4-5D6E-409C-BE32-E72D297353CC}">
              <c16:uniqueId val="{00000002-504E-6E47-AADF-FB62C50C63BC}"/>
            </c:ext>
          </c:extLst>
        </c:ser>
        <c:dLbls>
          <c:showLegendKey val="0"/>
          <c:showVal val="0"/>
          <c:showCatName val="0"/>
          <c:showSerName val="0"/>
          <c:showPercent val="0"/>
          <c:showBubbleSize val="0"/>
        </c:dLbls>
        <c:gapWidth val="100"/>
        <c:overlap val="-24"/>
        <c:axId val="892155648"/>
        <c:axId val="892331744"/>
      </c:barChart>
      <c:catAx>
        <c:axId val="8921556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2331744"/>
        <c:crosses val="autoZero"/>
        <c:auto val="1"/>
        <c:lblAlgn val="ctr"/>
        <c:lblOffset val="100"/>
        <c:noMultiLvlLbl val="0"/>
      </c:catAx>
      <c:valAx>
        <c:axId val="892331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2155648"/>
        <c:crosses val="autoZero"/>
        <c:crossBetween val="between"/>
      </c:valAx>
      <c:spPr>
        <a:noFill/>
        <a:ln>
          <a:noFill/>
        </a:ln>
        <a:effectLst/>
      </c:spPr>
    </c:plotArea>
    <c:legend>
      <c:legendPos val="b"/>
      <c:layout>
        <c:manualLayout>
          <c:xMode val="edge"/>
          <c:yMode val="edge"/>
          <c:x val="0.34391611496324154"/>
          <c:y val="0.90530574814237275"/>
          <c:w val="0.31482106527728809"/>
          <c:h val="5.4680909876090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31749</xdr:colOff>
      <xdr:row>108</xdr:row>
      <xdr:rowOff>33338</xdr:rowOff>
    </xdr:from>
    <xdr:to>
      <xdr:col>38</xdr:col>
      <xdr:colOff>1587499</xdr:colOff>
      <xdr:row>129</xdr:row>
      <xdr:rowOff>0</xdr:rowOff>
    </xdr:to>
    <xdr:graphicFrame macro="">
      <xdr:nvGraphicFramePr>
        <xdr:cNvPr id="2" name="Chart 1">
          <a:extLst>
            <a:ext uri="{FF2B5EF4-FFF2-40B4-BE49-F238E27FC236}">
              <a16:creationId xmlns:a16="http://schemas.microsoft.com/office/drawing/2014/main" id="{356C7154-9E70-9BD9-9715-7A4220903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https://www.bing.com/financeapi/forcetrigger?t=a1y2bh&amp;q=XNAS%3aMTCH&amp;form=skydnc</v>
    <v>Learn more on Bing</v>
  </rv>
  <rv s="1">
    <v>0</v>
    <v>MATCH GROUP, INC. (XNAS:MTCH)</v>
    <v>2</v>
    <v>3</v>
    <v>Finance</v>
    <v>4</v>
    <v>en-US</v>
    <v>a1y2bh</v>
    <v>268435456</v>
    <v>1</v>
    <v>Powered by Refinitiv</v>
    <v>77.77</v>
    <v>30.73</v>
    <v>1.1374</v>
    <v>1.08</v>
    <v>2.6258E-2</v>
    <v>0.13</v>
    <v>3.0799999999999998E-3</v>
    <v>USD</v>
    <v>Match Group, Inc., through its portfolio companies, provides digital technologies. Its portfolio of brands includes Tinder, Hinge, Match, Meetic, OkCupid, Pairs, Plenty Of Fish, Azar, Hakuna, and other brands, which are designed for users to find a connection. The Pairs is a provider of online dating services in Japan, with a presence in Taiwan and South Korea. Hakuna Live is an interactive, social app that allows for one-to-many live streaming experiences. Azar is a one-to-one video chat service powered by real-time language translations that allow users to meet and interact with people across the globe in their native language. The League is a dating platform focused on career-oriented individuals, which requires users to apply and be accepted prior to using the app. The League is a dating platform focused on career-oriented individuals, which requires users to apply and be accepted prior to using the app. Its services are available in over 40 languages to users all over the world.</v>
    <v>2700</v>
    <v>Nasdaq Stock Market</v>
    <v>XNAS</v>
    <v>XNAS</v>
    <v>8750 NORTH CENTRAL EXPRESSWAY, SUITE 1400, DALLAS, TX, 75231 US</v>
    <v>42.314999999999998</v>
    <v>Software &amp; IT Services</v>
    <v>Stock</v>
    <v>45114.979665010935</v>
    <v>0</v>
    <v>41.16</v>
    <v>11753830368</v>
    <v>MATCH GROUP, INC.</v>
    <v>MATCH GROUP, INC.</v>
    <v>41.28</v>
    <v>39.644100000000002</v>
    <v>41.13</v>
    <v>42.21</v>
    <v>42.34</v>
    <v>278460800</v>
    <v>MTCH</v>
    <v>MATCH GROUP, INC. (XNAS:MTCH)</v>
    <v>3012297</v>
    <v>5334546</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1103/000091205702042211/0000912057-02-042211-index.htm"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www.sec.gov/Archives/edgar/data/1575189/000157518918000019/0001575189-18-000019-index.htm" TargetMode="External"/><Relationship Id="rId55" Type="http://schemas.openxmlformats.org/officeDocument/2006/relationships/hyperlink" Target="https://www.sec.gov/Archives/edgar/data/891103/000089110320000004/0000891103-20-000004-index.htm" TargetMode="External"/><Relationship Id="rId63" Type="http://schemas.openxmlformats.org/officeDocument/2006/relationships/hyperlink" Target="https://finbox.com/NASDAQGS:MTCH/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1103/000091205701506303/0000912057-01-506303-index.htm"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1575189/000157518919000020/0001575189-19-000020-index.htm" TargetMode="External"/><Relationship Id="rId58" Type="http://schemas.openxmlformats.org/officeDocument/2006/relationships/hyperlink" Target="https://www.sec.gov/Archives/edgar/data/891103/000089110322000020/0000891103-22-000020-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1103/000089110323000013/0000891103-23-000013-index.htm" TargetMode="External"/><Relationship Id="rId19" Type="http://schemas.openxmlformats.org/officeDocument/2006/relationships/hyperlink" Target="https://www.sec.gov/Archives/edgar/data/891103/000091205702042211/0000912057-02-042211-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575189/000157518917000003/0001575189-17-000003-index.htm" TargetMode="External"/><Relationship Id="rId56" Type="http://schemas.openxmlformats.org/officeDocument/2006/relationships/hyperlink" Target="https://www.sec.gov/Archives/edgar/data/891103/000089110321000014/0000891103-21-000014-index.htm" TargetMode="External"/><Relationship Id="rId64"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575189/000157518918000019/0001575189-18-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1103/000091205701506303/0000912057-01-506303-index.htm"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891103/000089110322000020/0000891103-22-000020-index.htm"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91103/000089110320000004/0000891103-20-000004-index.htm" TargetMode="External"/><Relationship Id="rId62" Type="http://schemas.openxmlformats.org/officeDocument/2006/relationships/hyperlink" Target="https://finbox.com/NASDAQGS:MTCH/explorer/revenue_proj" TargetMode="External"/><Relationship Id="rId1" Type="http://schemas.openxmlformats.org/officeDocument/2006/relationships/hyperlink" Target="https://roic.ai/company/MTCH"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575189/000157518917000003/0001575189-17-000003-index.htm" TargetMode="External"/><Relationship Id="rId57" Type="http://schemas.openxmlformats.org/officeDocument/2006/relationships/hyperlink" Target="https://www.sec.gov/Archives/edgar/data/891103/000089110321000014/0000891103-21-000014-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575189/000157518919000020/0001575189-19-000020-index.htm" TargetMode="External"/><Relationship Id="rId60" Type="http://schemas.openxmlformats.org/officeDocument/2006/relationships/hyperlink" Target="https://www.sec.gov/Archives/edgar/data/891103/000089110323000013/0000891103-23-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A2" activePane="bottomRight" state="frozen"/>
      <selection pane="topRight"/>
      <selection pane="bottomLeft"/>
      <selection pane="bottomRight" activeCell="AI13" sqref="AI13"/>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35">
        <v>2023</v>
      </c>
      <c r="AG1" s="35">
        <v>2024</v>
      </c>
      <c r="AH1" s="35">
        <v>2025</v>
      </c>
      <c r="AI1" s="35">
        <v>2026</v>
      </c>
      <c r="AJ1" s="35">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46200000</v>
      </c>
      <c r="C3" s="1">
        <v>46600000</v>
      </c>
      <c r="D3" s="1">
        <v>47900000</v>
      </c>
      <c r="E3" s="1">
        <v>75200000</v>
      </c>
      <c r="F3" s="1">
        <v>1261700000</v>
      </c>
      <c r="G3" s="1">
        <v>2634100000</v>
      </c>
      <c r="H3" s="1">
        <v>3235800000</v>
      </c>
      <c r="I3" s="1">
        <v>4601492000</v>
      </c>
      <c r="J3" s="1">
        <v>3468860000</v>
      </c>
      <c r="K3" s="1">
        <v>4621224000</v>
      </c>
      <c r="L3" s="1">
        <v>6328118000</v>
      </c>
      <c r="M3" s="1">
        <v>6192680000</v>
      </c>
      <c r="N3" s="1">
        <v>5753671000</v>
      </c>
      <c r="O3" s="1">
        <v>6277638000</v>
      </c>
      <c r="P3" s="1">
        <v>6373410000</v>
      </c>
      <c r="Q3" s="1">
        <v>1445095000</v>
      </c>
      <c r="R3" s="1">
        <v>1375788000</v>
      </c>
      <c r="S3" s="1">
        <v>1636815000</v>
      </c>
      <c r="T3" s="1">
        <v>2059444000</v>
      </c>
      <c r="U3" s="1">
        <v>2800933000</v>
      </c>
      <c r="V3" s="1">
        <v>3022987000</v>
      </c>
      <c r="W3" s="1">
        <v>3109547000</v>
      </c>
      <c r="X3" s="1">
        <v>3230933000</v>
      </c>
      <c r="Y3" s="1">
        <v>3139882000</v>
      </c>
      <c r="Z3" s="1">
        <v>3307239000</v>
      </c>
      <c r="AA3" s="1">
        <v>4262892000</v>
      </c>
      <c r="AB3" s="1">
        <v>4757055000</v>
      </c>
      <c r="AC3" s="1">
        <v>2391269000</v>
      </c>
      <c r="AD3" s="1">
        <v>2983277000</v>
      </c>
      <c r="AE3" s="1">
        <v>3188843000</v>
      </c>
      <c r="AF3" s="36">
        <v>3349000000</v>
      </c>
      <c r="AG3" s="36">
        <v>3743000000</v>
      </c>
      <c r="AH3" s="36">
        <v>4167000000</v>
      </c>
      <c r="AI3" s="36">
        <v>4536000000</v>
      </c>
      <c r="AJ3" s="36">
        <v>4947000000</v>
      </c>
      <c r="AK3" s="21" t="s">
        <v>113</v>
      </c>
      <c r="AL3" s="22" t="s">
        <v>114</v>
      </c>
      <c r="AM3" s="22" t="s">
        <v>115</v>
      </c>
      <c r="AN3" s="22" t="s">
        <v>116</v>
      </c>
    </row>
    <row r="4" spans="1:40" ht="19" x14ac:dyDescent="0.25">
      <c r="A4" s="15" t="s">
        <v>94</v>
      </c>
      <c r="B4" s="16"/>
      <c r="C4" s="17">
        <f>(C3/B3)-1</f>
        <v>8.6580086580085869E-3</v>
      </c>
      <c r="D4" s="17">
        <f>(D3/C3)-1</f>
        <v>2.7896995708154515E-2</v>
      </c>
      <c r="E4" s="17">
        <f>(E3/D3)-1</f>
        <v>0.56993736951983309</v>
      </c>
      <c r="F4" s="17">
        <f t="shared" ref="F4:AR4" si="0">(F3/E3)-1</f>
        <v>15.777925531914892</v>
      </c>
      <c r="G4" s="17">
        <f t="shared" si="0"/>
        <v>1.0877387651581198</v>
      </c>
      <c r="H4" s="17">
        <f t="shared" si="0"/>
        <v>0.22842716677423036</v>
      </c>
      <c r="I4" s="17">
        <f t="shared" si="0"/>
        <v>0.42205698745287101</v>
      </c>
      <c r="J4" s="17">
        <f t="shared" si="0"/>
        <v>-0.24614451138891469</v>
      </c>
      <c r="K4" s="17">
        <f t="shared" si="0"/>
        <v>0.33220251033480741</v>
      </c>
      <c r="L4" s="17">
        <f t="shared" si="0"/>
        <v>0.36935971941632784</v>
      </c>
      <c r="M4" s="17">
        <f t="shared" si="0"/>
        <v>-2.1402571823091798E-2</v>
      </c>
      <c r="N4" s="17">
        <f t="shared" si="0"/>
        <v>-7.0891601051564113E-2</v>
      </c>
      <c r="O4" s="17">
        <f t="shared" si="0"/>
        <v>9.1066555595549437E-2</v>
      </c>
      <c r="P4" s="17">
        <f t="shared" si="0"/>
        <v>1.5256056497682691E-2</v>
      </c>
      <c r="Q4" s="17">
        <f t="shared" si="0"/>
        <v>-0.77326188021796805</v>
      </c>
      <c r="R4" s="17">
        <f t="shared" si="0"/>
        <v>-4.7960168708631623E-2</v>
      </c>
      <c r="S4" s="17">
        <f t="shared" si="0"/>
        <v>0.18972908616734552</v>
      </c>
      <c r="T4" s="17">
        <f t="shared" si="0"/>
        <v>0.2582020570437098</v>
      </c>
      <c r="U4" s="17">
        <f t="shared" si="0"/>
        <v>0.36004329323836926</v>
      </c>
      <c r="V4" s="17">
        <f t="shared" si="0"/>
        <v>7.9278583243512113E-2</v>
      </c>
      <c r="W4" s="17">
        <f t="shared" si="0"/>
        <v>2.8633930612337988E-2</v>
      </c>
      <c r="X4" s="17">
        <f t="shared" si="0"/>
        <v>3.9036554199052054E-2</v>
      </c>
      <c r="Y4" s="17">
        <f t="shared" si="0"/>
        <v>-2.8181023871432842E-2</v>
      </c>
      <c r="Z4" s="17">
        <f t="shared" si="0"/>
        <v>5.3300410652374897E-2</v>
      </c>
      <c r="AA4" s="17">
        <f t="shared" si="0"/>
        <v>0.28895794951619758</v>
      </c>
      <c r="AB4" s="17">
        <f t="shared" si="0"/>
        <v>0.11592200787634299</v>
      </c>
      <c r="AC4" s="17">
        <f t="shared" si="0"/>
        <v>-0.49732155713986914</v>
      </c>
      <c r="AD4" s="17">
        <f t="shared" si="0"/>
        <v>0.24757064136238949</v>
      </c>
      <c r="AE4" s="17">
        <f t="shared" si="0"/>
        <v>6.8906105601323597E-2</v>
      </c>
      <c r="AF4" s="18">
        <f t="shared" si="0"/>
        <v>5.0224172215439955E-2</v>
      </c>
      <c r="AG4" s="18">
        <f t="shared" si="0"/>
        <v>0.11764705882352944</v>
      </c>
      <c r="AH4" s="18">
        <f t="shared" si="0"/>
        <v>0.11327811915575747</v>
      </c>
      <c r="AI4" s="18">
        <f t="shared" si="0"/>
        <v>8.8552915766738627E-2</v>
      </c>
      <c r="AJ4" s="18">
        <f t="shared" si="0"/>
        <v>9.0608465608465583E-2</v>
      </c>
      <c r="AK4" s="19">
        <f>(AE4+AD4+AC4)/3</f>
        <v>-6.0281603392052019E-2</v>
      </c>
      <c r="AL4" s="19">
        <f>(AE20+AD20+AC20)/3</f>
        <v>0.25431831104828456</v>
      </c>
      <c r="AM4" s="19">
        <f>(AE29+AD29+AC29)/3</f>
        <v>0.2539001163683125</v>
      </c>
      <c r="AN4" s="19">
        <f>(AE106+AD106+AC106)/3</f>
        <v>-0.12787596647537766</v>
      </c>
    </row>
    <row r="5" spans="1:40" ht="19" x14ac:dyDescent="0.25">
      <c r="A5" s="5" t="s">
        <v>2</v>
      </c>
      <c r="B5" s="1">
        <v>1300000</v>
      </c>
      <c r="C5" s="1">
        <v>900000</v>
      </c>
      <c r="D5" s="1">
        <v>600000</v>
      </c>
      <c r="E5" s="1">
        <v>16800000</v>
      </c>
      <c r="F5" s="1">
        <v>643200000</v>
      </c>
      <c r="G5" s="1">
        <v>1044300000</v>
      </c>
      <c r="H5" s="1">
        <v>1369700000</v>
      </c>
      <c r="I5" s="1">
        <v>2211247000</v>
      </c>
      <c r="J5" s="1">
        <v>2331438000</v>
      </c>
      <c r="K5" s="1">
        <v>2818443000</v>
      </c>
      <c r="L5" s="1">
        <v>3469039000</v>
      </c>
      <c r="M5" s="1">
        <v>2823952000</v>
      </c>
      <c r="N5" s="1">
        <v>3128171000</v>
      </c>
      <c r="O5" s="1">
        <v>3221230000</v>
      </c>
      <c r="P5" s="1">
        <v>3374456000</v>
      </c>
      <c r="Q5" s="1">
        <v>518192000</v>
      </c>
      <c r="R5" s="1">
        <v>449790000</v>
      </c>
      <c r="S5" s="1">
        <v>593816000</v>
      </c>
      <c r="T5" s="1">
        <v>761244000</v>
      </c>
      <c r="U5" s="1">
        <v>992470000</v>
      </c>
      <c r="V5" s="1">
        <v>1000101000</v>
      </c>
      <c r="W5" s="1">
        <v>883176000</v>
      </c>
      <c r="X5" s="1">
        <v>778161000</v>
      </c>
      <c r="Y5" s="1">
        <v>755730000</v>
      </c>
      <c r="Z5" s="1">
        <v>651008000</v>
      </c>
      <c r="AA5" s="1">
        <v>911146000</v>
      </c>
      <c r="AB5" s="1">
        <v>1127420000</v>
      </c>
      <c r="AC5" s="1">
        <v>635833000</v>
      </c>
      <c r="AD5" s="1">
        <v>839308000</v>
      </c>
      <c r="AE5" s="1">
        <v>959963000</v>
      </c>
    </row>
    <row r="6" spans="1:40" ht="20" x14ac:dyDescent="0.25">
      <c r="A6" s="6" t="s">
        <v>3</v>
      </c>
      <c r="B6" s="10">
        <v>44900000</v>
      </c>
      <c r="C6" s="10">
        <v>45700000</v>
      </c>
      <c r="D6" s="10">
        <v>47300000</v>
      </c>
      <c r="E6" s="10">
        <v>58400000</v>
      </c>
      <c r="F6" s="10">
        <v>618500000</v>
      </c>
      <c r="G6" s="10">
        <v>1589800000</v>
      </c>
      <c r="H6" s="10">
        <v>1866100000</v>
      </c>
      <c r="I6" s="10">
        <v>2390245000</v>
      </c>
      <c r="J6" s="10">
        <v>1137422000</v>
      </c>
      <c r="K6" s="10">
        <v>1802781000</v>
      </c>
      <c r="L6" s="10">
        <v>2859079000</v>
      </c>
      <c r="M6" s="10">
        <v>3368728000</v>
      </c>
      <c r="N6" s="10">
        <v>2625500000</v>
      </c>
      <c r="O6" s="10">
        <v>3056408000</v>
      </c>
      <c r="P6" s="10">
        <v>2998954000</v>
      </c>
      <c r="Q6" s="10">
        <v>926903000</v>
      </c>
      <c r="R6" s="10">
        <v>925998000</v>
      </c>
      <c r="S6" s="10">
        <v>1042999000</v>
      </c>
      <c r="T6" s="10">
        <v>1298200000</v>
      </c>
      <c r="U6" s="10">
        <v>1808463000</v>
      </c>
      <c r="V6" s="10">
        <v>2022886000</v>
      </c>
      <c r="W6" s="10">
        <v>2226371000</v>
      </c>
      <c r="X6" s="10">
        <v>2452772000</v>
      </c>
      <c r="Y6" s="10">
        <v>2384152000</v>
      </c>
      <c r="Z6" s="10">
        <v>2656231000</v>
      </c>
      <c r="AA6" s="10">
        <v>3351746000</v>
      </c>
      <c r="AB6" s="10">
        <v>3629635000</v>
      </c>
      <c r="AC6" s="10">
        <v>1755436000</v>
      </c>
      <c r="AD6" s="10">
        <v>2143969000</v>
      </c>
      <c r="AE6" s="10">
        <v>2228880000</v>
      </c>
      <c r="AK6" s="21" t="s">
        <v>117</v>
      </c>
      <c r="AL6" s="22" t="s">
        <v>118</v>
      </c>
      <c r="AM6" s="22" t="s">
        <v>119</v>
      </c>
      <c r="AN6" s="22" t="s">
        <v>120</v>
      </c>
    </row>
    <row r="7" spans="1:40" ht="19" x14ac:dyDescent="0.25">
      <c r="A7" s="5" t="s">
        <v>4</v>
      </c>
      <c r="B7" s="2">
        <v>0.97189999999999999</v>
      </c>
      <c r="C7" s="2">
        <v>0.98070000000000002</v>
      </c>
      <c r="D7" s="2">
        <v>0.98750000000000004</v>
      </c>
      <c r="E7" s="2">
        <v>0.77659999999999996</v>
      </c>
      <c r="F7" s="2">
        <v>0.49020000000000002</v>
      </c>
      <c r="G7" s="2">
        <v>0.60350000000000004</v>
      </c>
      <c r="H7" s="2">
        <v>0.57669999999999999</v>
      </c>
      <c r="I7" s="2">
        <v>0.51939999999999997</v>
      </c>
      <c r="J7" s="2">
        <v>0.32790000000000002</v>
      </c>
      <c r="K7" s="2">
        <v>0.3901</v>
      </c>
      <c r="L7" s="2">
        <v>0.45179999999999998</v>
      </c>
      <c r="M7" s="2">
        <v>0.54400000000000004</v>
      </c>
      <c r="N7" s="2">
        <v>0.45629999999999998</v>
      </c>
      <c r="O7" s="2">
        <v>0.4869</v>
      </c>
      <c r="P7" s="2">
        <v>0.47049999999999997</v>
      </c>
      <c r="Q7" s="2">
        <v>0.64139999999999997</v>
      </c>
      <c r="R7" s="2">
        <v>0.67310000000000003</v>
      </c>
      <c r="S7" s="2">
        <v>0.63719999999999999</v>
      </c>
      <c r="T7" s="2">
        <v>0.63039999999999996</v>
      </c>
      <c r="U7" s="2">
        <v>0.64570000000000005</v>
      </c>
      <c r="V7" s="2">
        <v>0.66920000000000002</v>
      </c>
      <c r="W7" s="2">
        <v>0.71599999999999997</v>
      </c>
      <c r="X7" s="2">
        <v>0.75919999999999999</v>
      </c>
      <c r="Y7" s="2">
        <v>0.75929999999999997</v>
      </c>
      <c r="Z7" s="2">
        <v>0.80320000000000003</v>
      </c>
      <c r="AA7" s="2">
        <v>0.7863</v>
      </c>
      <c r="AB7" s="2">
        <v>0.76300000000000001</v>
      </c>
      <c r="AC7" s="2">
        <v>0.73409999999999997</v>
      </c>
      <c r="AD7" s="2">
        <v>0.71870000000000001</v>
      </c>
      <c r="AE7" s="2">
        <v>0.69899999999999995</v>
      </c>
      <c r="AK7" s="19">
        <f>AE7</f>
        <v>0.69899999999999995</v>
      </c>
      <c r="AL7" s="23">
        <f>AE21</f>
        <v>0.29249999999999998</v>
      </c>
      <c r="AM7" s="23">
        <f>AE30</f>
        <v>0.1135</v>
      </c>
      <c r="AN7" s="23">
        <f>AE107/AE3</f>
        <v>0.14944699378426596</v>
      </c>
    </row>
    <row r="8" spans="1:4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v>65457000</v>
      </c>
      <c r="R8" s="1">
        <v>64307000</v>
      </c>
      <c r="S8" s="1">
        <v>65097000</v>
      </c>
      <c r="T8" s="1">
        <v>78760000</v>
      </c>
      <c r="U8" s="1">
        <v>101869000</v>
      </c>
      <c r="V8" s="1">
        <v>141330000</v>
      </c>
      <c r="W8" s="1">
        <v>160515000</v>
      </c>
      <c r="X8" s="1">
        <v>185766000</v>
      </c>
      <c r="Y8" s="1">
        <v>197885000</v>
      </c>
      <c r="Z8" s="1">
        <v>250879000</v>
      </c>
      <c r="AA8" s="1">
        <v>309329000</v>
      </c>
      <c r="AB8" s="1">
        <v>345417000</v>
      </c>
      <c r="AC8" s="1">
        <v>169811000</v>
      </c>
      <c r="AD8" s="1">
        <v>241049000</v>
      </c>
      <c r="AE8" s="1">
        <v>333639000</v>
      </c>
    </row>
    <row r="9" spans="1:40" ht="19" customHeight="1" x14ac:dyDescent="0.25">
      <c r="A9" s="15" t="s">
        <v>95</v>
      </c>
      <c r="B9" s="20" t="e">
        <f>B8/B3</f>
        <v>#VALUE!</v>
      </c>
      <c r="C9" s="20" t="e">
        <f t="shared" ref="C9:AM9" si="1">C8/C3</f>
        <v>#VALUE!</v>
      </c>
      <c r="D9" s="20" t="e">
        <f t="shared" si="1"/>
        <v>#VALUE!</v>
      </c>
      <c r="E9" s="20" t="e">
        <f t="shared" si="1"/>
        <v>#VALUE!</v>
      </c>
      <c r="F9" s="20" t="e">
        <f t="shared" si="1"/>
        <v>#VALUE!</v>
      </c>
      <c r="G9" s="20" t="e">
        <f t="shared" si="1"/>
        <v>#VALUE!</v>
      </c>
      <c r="H9" s="20" t="e">
        <f t="shared" si="1"/>
        <v>#VALUE!</v>
      </c>
      <c r="I9" s="20" t="e">
        <f t="shared" si="1"/>
        <v>#VALUE!</v>
      </c>
      <c r="J9" s="20" t="e">
        <f t="shared" si="1"/>
        <v>#VALUE!</v>
      </c>
      <c r="K9" s="20" t="e">
        <f t="shared" si="1"/>
        <v>#VALUE!</v>
      </c>
      <c r="L9" s="20" t="e">
        <f t="shared" si="1"/>
        <v>#VALUE!</v>
      </c>
      <c r="M9" s="20" t="e">
        <f t="shared" si="1"/>
        <v>#VALUE!</v>
      </c>
      <c r="N9" s="20" t="e">
        <f t="shared" si="1"/>
        <v>#VALUE!</v>
      </c>
      <c r="O9" s="20" t="e">
        <f t="shared" si="1"/>
        <v>#VALUE!</v>
      </c>
      <c r="P9" s="20" t="e">
        <f t="shared" si="1"/>
        <v>#VALUE!</v>
      </c>
      <c r="Q9" s="20">
        <f t="shared" si="1"/>
        <v>4.5295984001051837E-2</v>
      </c>
      <c r="R9" s="20">
        <f t="shared" si="1"/>
        <v>4.6741939891901951E-2</v>
      </c>
      <c r="S9" s="20">
        <f t="shared" si="1"/>
        <v>3.9770529962152107E-2</v>
      </c>
      <c r="T9" s="20">
        <f t="shared" si="1"/>
        <v>3.8243331695350782E-2</v>
      </c>
      <c r="U9" s="20">
        <f t="shared" si="1"/>
        <v>3.6369666821734044E-2</v>
      </c>
      <c r="V9" s="20">
        <f t="shared" si="1"/>
        <v>4.6751772336434128E-2</v>
      </c>
      <c r="W9" s="20">
        <f t="shared" si="1"/>
        <v>5.1620059127583537E-2</v>
      </c>
      <c r="X9" s="20">
        <f t="shared" si="1"/>
        <v>5.7496085496047115E-2</v>
      </c>
      <c r="Y9" s="20">
        <f t="shared" si="1"/>
        <v>6.3023069019791184E-2</v>
      </c>
      <c r="Z9" s="20">
        <f t="shared" si="1"/>
        <v>7.5857535545510918E-2</v>
      </c>
      <c r="AA9" s="20">
        <f t="shared" si="1"/>
        <v>7.2563180113406581E-2</v>
      </c>
      <c r="AB9" s="20">
        <f t="shared" si="1"/>
        <v>7.2611521203769985E-2</v>
      </c>
      <c r="AC9" s="20">
        <f t="shared" si="1"/>
        <v>7.1012922427380609E-2</v>
      </c>
      <c r="AD9" s="20">
        <f t="shared" si="1"/>
        <v>8.080007320808627E-2</v>
      </c>
      <c r="AE9" s="20">
        <f t="shared" si="1"/>
        <v>0.10462697599097855</v>
      </c>
      <c r="AK9" s="21" t="s">
        <v>96</v>
      </c>
      <c r="AL9" s="22" t="s">
        <v>97</v>
      </c>
      <c r="AM9" s="22" t="s">
        <v>98</v>
      </c>
      <c r="AN9" s="22" t="s">
        <v>99</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v>289462000</v>
      </c>
      <c r="S10" s="1">
        <v>316500000</v>
      </c>
      <c r="T10" s="1">
        <v>328728000</v>
      </c>
      <c r="U10" s="1">
        <v>396013000</v>
      </c>
      <c r="V10" s="1">
        <v>372470000</v>
      </c>
      <c r="W10" s="1">
        <v>443610000</v>
      </c>
      <c r="X10" s="1">
        <v>525629000</v>
      </c>
      <c r="Y10" s="1">
        <v>547160000</v>
      </c>
      <c r="Z10" s="1">
        <v>719257000</v>
      </c>
      <c r="AA10" s="1">
        <v>774079000</v>
      </c>
      <c r="AB10" s="1">
        <v>888950000</v>
      </c>
      <c r="AC10" s="1">
        <v>311207000</v>
      </c>
      <c r="AD10" s="1">
        <v>414821000</v>
      </c>
      <c r="AE10" s="1">
        <v>435868000</v>
      </c>
      <c r="AK10" s="19">
        <f>AE9</f>
        <v>0.10462697599097855</v>
      </c>
      <c r="AL10" s="23">
        <f>AE13</f>
        <v>0.30430629541811871</v>
      </c>
      <c r="AM10" s="23">
        <f>AE80</f>
        <v>6.3935414819732417E-2</v>
      </c>
      <c r="AN10" s="23">
        <f>AE89</f>
        <v>1.4431880152142956E-2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474639000</v>
      </c>
      <c r="S11" s="1">
        <v>492206000</v>
      </c>
      <c r="T11" s="1">
        <v>614174000</v>
      </c>
      <c r="U11" s="1">
        <v>898761000</v>
      </c>
      <c r="V11" s="1">
        <v>964131000</v>
      </c>
      <c r="W11" s="1">
        <v>1124437000</v>
      </c>
      <c r="X11" s="1">
        <v>1345576000</v>
      </c>
      <c r="Y11" s="1">
        <v>1245263000</v>
      </c>
      <c r="Z11" s="1">
        <v>1381221000</v>
      </c>
      <c r="AA11" s="1">
        <v>1519440000</v>
      </c>
      <c r="AB11" s="1">
        <v>1629623000</v>
      </c>
      <c r="AC11" s="1">
        <v>479907000</v>
      </c>
      <c r="AD11" s="1">
        <v>566459000</v>
      </c>
      <c r="AE11" s="1">
        <v>534517000</v>
      </c>
    </row>
    <row r="12" spans="1:40"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v>764101000</v>
      </c>
      <c r="S12" s="1">
        <v>808706000</v>
      </c>
      <c r="T12" s="1">
        <v>942902000</v>
      </c>
      <c r="U12" s="1">
        <v>1294774000</v>
      </c>
      <c r="V12" s="1">
        <v>1336601000</v>
      </c>
      <c r="W12" s="1">
        <v>1568047000</v>
      </c>
      <c r="X12" s="1">
        <v>1871205000</v>
      </c>
      <c r="Y12" s="1">
        <v>1792423000</v>
      </c>
      <c r="Z12" s="1">
        <v>2100478000</v>
      </c>
      <c r="AA12" s="1">
        <v>2293519000</v>
      </c>
      <c r="AB12" s="1">
        <v>2518573000</v>
      </c>
      <c r="AC12" s="1">
        <v>791114000</v>
      </c>
      <c r="AD12" s="1">
        <v>981280000</v>
      </c>
      <c r="AE12" s="1">
        <v>970385000</v>
      </c>
      <c r="AK12" s="21" t="s">
        <v>121</v>
      </c>
      <c r="AL12" s="22" t="s">
        <v>122</v>
      </c>
      <c r="AM12" s="22" t="s">
        <v>123</v>
      </c>
      <c r="AN12" s="22" t="s">
        <v>124</v>
      </c>
    </row>
    <row r="13" spans="1:40" ht="19" x14ac:dyDescent="0.25">
      <c r="A13" s="15" t="s">
        <v>100</v>
      </c>
      <c r="B13" s="20" t="e">
        <f>B12/B3</f>
        <v>#VALUE!</v>
      </c>
      <c r="C13" s="20" t="e">
        <f t="shared" ref="C13:AM13" si="2">C12/C3</f>
        <v>#VALUE!</v>
      </c>
      <c r="D13" s="20" t="e">
        <f t="shared" si="2"/>
        <v>#VALUE!</v>
      </c>
      <c r="E13" s="20" t="e">
        <f t="shared" si="2"/>
        <v>#VALUE!</v>
      </c>
      <c r="F13" s="20" t="e">
        <f t="shared" si="2"/>
        <v>#VALUE!</v>
      </c>
      <c r="G13" s="20" t="e">
        <f t="shared" si="2"/>
        <v>#VALUE!</v>
      </c>
      <c r="H13" s="20" t="e">
        <f t="shared" si="2"/>
        <v>#VALUE!</v>
      </c>
      <c r="I13" s="20" t="e">
        <f t="shared" si="2"/>
        <v>#VALUE!</v>
      </c>
      <c r="J13" s="20" t="e">
        <f t="shared" si="2"/>
        <v>#VALUE!</v>
      </c>
      <c r="K13" s="20" t="e">
        <f t="shared" si="2"/>
        <v>#VALUE!</v>
      </c>
      <c r="L13" s="20" t="e">
        <f t="shared" si="2"/>
        <v>#VALUE!</v>
      </c>
      <c r="M13" s="20" t="e">
        <f t="shared" si="2"/>
        <v>#VALUE!</v>
      </c>
      <c r="N13" s="20" t="e">
        <f t="shared" si="2"/>
        <v>#VALUE!</v>
      </c>
      <c r="O13" s="20" t="e">
        <f t="shared" si="2"/>
        <v>#VALUE!</v>
      </c>
      <c r="P13" s="20" t="e">
        <f t="shared" si="2"/>
        <v>#VALUE!</v>
      </c>
      <c r="Q13" s="20" t="e">
        <f t="shared" si="2"/>
        <v>#VALUE!</v>
      </c>
      <c r="R13" s="20">
        <f t="shared" si="2"/>
        <v>0.55539152834593697</v>
      </c>
      <c r="S13" s="20">
        <f t="shared" si="2"/>
        <v>0.49407294043615191</v>
      </c>
      <c r="T13" s="20">
        <f t="shared" si="2"/>
        <v>0.45784299063242312</v>
      </c>
      <c r="U13" s="20">
        <f t="shared" si="2"/>
        <v>0.46226525232842058</v>
      </c>
      <c r="V13" s="20">
        <f t="shared" si="2"/>
        <v>0.44214579817908578</v>
      </c>
      <c r="W13" s="20">
        <f t="shared" si="2"/>
        <v>0.50426862819568252</v>
      </c>
      <c r="X13" s="20">
        <f t="shared" si="2"/>
        <v>0.57915314245142191</v>
      </c>
      <c r="Y13" s="20">
        <f t="shared" si="2"/>
        <v>0.57085680289896246</v>
      </c>
      <c r="Z13" s="20">
        <f t="shared" si="2"/>
        <v>0.63511527289077085</v>
      </c>
      <c r="AA13" s="20">
        <f t="shared" si="2"/>
        <v>0.53801949474675881</v>
      </c>
      <c r="AB13" s="20">
        <f t="shared" si="2"/>
        <v>0.52943953769716767</v>
      </c>
      <c r="AC13" s="20">
        <f t="shared" si="2"/>
        <v>0.33083438124276271</v>
      </c>
      <c r="AD13" s="20">
        <f t="shared" si="2"/>
        <v>0.32892688141262111</v>
      </c>
      <c r="AE13" s="20">
        <f t="shared" si="2"/>
        <v>0.30430629541811871</v>
      </c>
      <c r="AK13" s="19">
        <f>AE28/AE72</f>
        <v>-1.0057547759638763</v>
      </c>
      <c r="AL13" s="23">
        <f>AE28/AE54</f>
        <v>8.6532732901019524E-2</v>
      </c>
      <c r="AM13" s="23">
        <f>AE22/(AE72+AE56+AE61)</f>
        <v>0.14402599937691882</v>
      </c>
      <c r="AN13" s="24">
        <f>AE67/AE72</f>
        <v>-12.622824591872178</v>
      </c>
    </row>
    <row r="14" spans="1:40" ht="19" x14ac:dyDescent="0.25">
      <c r="A14" s="5" t="s">
        <v>9</v>
      </c>
      <c r="B14" s="1">
        <v>39200000</v>
      </c>
      <c r="C14" s="1">
        <v>36300000</v>
      </c>
      <c r="D14" s="1">
        <v>39100000</v>
      </c>
      <c r="E14" s="1">
        <v>54900000</v>
      </c>
      <c r="F14" s="1">
        <v>524000000</v>
      </c>
      <c r="G14" s="1">
        <v>1371700000</v>
      </c>
      <c r="H14" s="1">
        <v>1653100000</v>
      </c>
      <c r="I14" s="1">
        <v>2322407000</v>
      </c>
      <c r="J14" s="1">
        <v>1353845000</v>
      </c>
      <c r="K14" s="1">
        <v>1641642000</v>
      </c>
      <c r="L14" s="1">
        <v>2447115000</v>
      </c>
      <c r="M14" s="1">
        <v>3134680000</v>
      </c>
      <c r="N14" s="1">
        <v>2281271000</v>
      </c>
      <c r="O14" s="1">
        <v>2803037000</v>
      </c>
      <c r="P14" s="1">
        <v>3158518000</v>
      </c>
      <c r="Q14" s="1">
        <v>923407000</v>
      </c>
      <c r="R14" s="1">
        <v>238172000</v>
      </c>
      <c r="S14" s="1">
        <v>91369000</v>
      </c>
      <c r="T14" s="1">
        <v>78776000</v>
      </c>
      <c r="U14" s="1">
        <v>88252000</v>
      </c>
      <c r="V14" s="1">
        <v>118752000</v>
      </c>
      <c r="W14" s="1">
        <v>119082000</v>
      </c>
      <c r="X14" s="1">
        <v>202157000</v>
      </c>
      <c r="Y14" s="1">
        <v>151102000</v>
      </c>
      <c r="Z14" s="1">
        <v>116408000</v>
      </c>
      <c r="AA14" s="1">
        <v>183759000</v>
      </c>
      <c r="AB14" s="1">
        <v>180994000</v>
      </c>
      <c r="AC14" s="1">
        <v>48796000</v>
      </c>
      <c r="AD14" s="1">
        <v>69961000</v>
      </c>
      <c r="AE14" s="1">
        <v>409851000</v>
      </c>
    </row>
    <row r="15" spans="1:40" ht="20" x14ac:dyDescent="0.25">
      <c r="A15" s="5" t="s">
        <v>10</v>
      </c>
      <c r="B15" s="1">
        <v>39200000</v>
      </c>
      <c r="C15" s="1">
        <v>36300000</v>
      </c>
      <c r="D15" s="1">
        <v>39100000</v>
      </c>
      <c r="E15" s="1">
        <v>54900000</v>
      </c>
      <c r="F15" s="1">
        <v>524000000</v>
      </c>
      <c r="G15" s="1">
        <v>1371700000</v>
      </c>
      <c r="H15" s="1">
        <v>1653100000</v>
      </c>
      <c r="I15" s="1">
        <v>2322407000</v>
      </c>
      <c r="J15" s="1">
        <v>1353845000</v>
      </c>
      <c r="K15" s="1">
        <v>1641642000</v>
      </c>
      <c r="L15" s="1">
        <v>2447115000</v>
      </c>
      <c r="M15" s="1">
        <v>3134680000</v>
      </c>
      <c r="N15" s="1">
        <v>2281271000</v>
      </c>
      <c r="O15" s="1">
        <v>2803037000</v>
      </c>
      <c r="P15" s="1">
        <v>3158518000</v>
      </c>
      <c r="Q15" s="1">
        <v>988864000</v>
      </c>
      <c r="R15" s="1">
        <v>1066580000</v>
      </c>
      <c r="S15" s="1">
        <v>965172000</v>
      </c>
      <c r="T15" s="1">
        <v>1100438000</v>
      </c>
      <c r="U15" s="1">
        <v>1484895000</v>
      </c>
      <c r="V15" s="1">
        <v>1596683000</v>
      </c>
      <c r="W15" s="1">
        <v>1847644000</v>
      </c>
      <c r="X15" s="1">
        <v>2259128000</v>
      </c>
      <c r="Y15" s="1">
        <v>2141410000</v>
      </c>
      <c r="Z15" s="1">
        <v>2467765000</v>
      </c>
      <c r="AA15" s="1">
        <v>2786607000</v>
      </c>
      <c r="AB15" s="1">
        <v>3044984000</v>
      </c>
      <c r="AC15" s="1">
        <v>1009721000</v>
      </c>
      <c r="AD15" s="1">
        <v>1292290000</v>
      </c>
      <c r="AE15" s="1">
        <v>1713875000</v>
      </c>
      <c r="AK15" s="21" t="s">
        <v>125</v>
      </c>
      <c r="AL15" s="22" t="s">
        <v>126</v>
      </c>
      <c r="AM15" s="22" t="s">
        <v>127</v>
      </c>
      <c r="AN15" s="22" t="s">
        <v>128</v>
      </c>
    </row>
    <row r="16" spans="1:40" ht="19" x14ac:dyDescent="0.25">
      <c r="A16" s="5" t="s">
        <v>11</v>
      </c>
      <c r="B16" s="1">
        <v>40500000</v>
      </c>
      <c r="C16" s="1">
        <v>37200000</v>
      </c>
      <c r="D16" s="1">
        <v>39700000</v>
      </c>
      <c r="E16" s="1">
        <v>71700000</v>
      </c>
      <c r="F16" s="1">
        <v>1167200000</v>
      </c>
      <c r="G16" s="1">
        <v>2416000000</v>
      </c>
      <c r="H16" s="1">
        <v>3022800000</v>
      </c>
      <c r="I16" s="1">
        <v>4533654000</v>
      </c>
      <c r="J16" s="1">
        <v>3685283000</v>
      </c>
      <c r="K16" s="1">
        <v>4460085000</v>
      </c>
      <c r="L16" s="1">
        <v>5916154000</v>
      </c>
      <c r="M16" s="1">
        <v>5958632000</v>
      </c>
      <c r="N16" s="1">
        <v>5409442000</v>
      </c>
      <c r="O16" s="1">
        <v>6024267000</v>
      </c>
      <c r="P16" s="1">
        <v>6532974000</v>
      </c>
      <c r="Q16" s="1">
        <v>1507056000</v>
      </c>
      <c r="R16" s="1">
        <v>1516370000</v>
      </c>
      <c r="S16" s="1">
        <v>1558988000</v>
      </c>
      <c r="T16" s="1">
        <v>1861682000</v>
      </c>
      <c r="U16" s="1">
        <v>2477365000</v>
      </c>
      <c r="V16" s="1">
        <v>2596784000</v>
      </c>
      <c r="W16" s="1">
        <v>2730820000</v>
      </c>
      <c r="X16" s="1">
        <v>3037289000</v>
      </c>
      <c r="Y16" s="1">
        <v>2897140000</v>
      </c>
      <c r="Z16" s="1">
        <v>3118773000</v>
      </c>
      <c r="AA16" s="1">
        <v>3697753000</v>
      </c>
      <c r="AB16" s="1">
        <v>4172404000</v>
      </c>
      <c r="AC16" s="1">
        <v>1645554000</v>
      </c>
      <c r="AD16" s="1">
        <v>2131598000</v>
      </c>
      <c r="AE16" s="1">
        <v>2673838000</v>
      </c>
      <c r="AK16" s="37">
        <f>(AE35+AD35+AC35+AB35+AA35)/5</f>
        <v>0.1196595124951251</v>
      </c>
      <c r="AL16" s="38">
        <f>AM101/AE3</f>
        <v>3.6859231915776349</v>
      </c>
      <c r="AM16" s="38">
        <f>AM101/AE28</f>
        <v>32.473988849165345</v>
      </c>
      <c r="AN16" s="39">
        <f>AM101/AE107</f>
        <v>24.66374932170563</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5823000</v>
      </c>
      <c r="S17" s="1">
        <v>5404000</v>
      </c>
      <c r="T17" s="1">
        <v>5430000</v>
      </c>
      <c r="U17" s="1">
        <v>6149000</v>
      </c>
      <c r="V17" s="1">
        <v>33596000</v>
      </c>
      <c r="W17" s="1">
        <v>56314000</v>
      </c>
      <c r="X17" s="1">
        <v>73636000</v>
      </c>
      <c r="Y17" s="1">
        <v>109110000</v>
      </c>
      <c r="Z17" s="1">
        <v>105295000</v>
      </c>
      <c r="AA17" s="1">
        <v>109327000</v>
      </c>
      <c r="AB17" s="1">
        <v>153563000</v>
      </c>
      <c r="AC17" s="1">
        <v>174791000</v>
      </c>
      <c r="AD17" s="1">
        <v>130493000</v>
      </c>
      <c r="AE17" s="1">
        <v>145547000</v>
      </c>
    </row>
    <row r="18" spans="1:40" ht="20" x14ac:dyDescent="0.25">
      <c r="A18" s="5" t="s">
        <v>13</v>
      </c>
      <c r="B18" s="1">
        <v>17800000</v>
      </c>
      <c r="C18" s="1">
        <v>15000000</v>
      </c>
      <c r="D18" s="1">
        <v>14700000</v>
      </c>
      <c r="E18" s="1">
        <v>19700000</v>
      </c>
      <c r="F18" s="1">
        <v>99100000</v>
      </c>
      <c r="G18" s="1">
        <v>767300000</v>
      </c>
      <c r="H18" s="1">
        <v>942000000</v>
      </c>
      <c r="I18" s="1">
        <v>1384887000</v>
      </c>
      <c r="J18" s="1">
        <v>477605000</v>
      </c>
      <c r="K18" s="1">
        <v>380527000</v>
      </c>
      <c r="L18" s="1">
        <v>685742000</v>
      </c>
      <c r="M18" s="1">
        <v>857478000</v>
      </c>
      <c r="N18" s="1">
        <v>543614000</v>
      </c>
      <c r="O18" s="1">
        <v>405900000</v>
      </c>
      <c r="P18" s="1">
        <v>362811000</v>
      </c>
      <c r="Q18" s="1">
        <v>114969000</v>
      </c>
      <c r="R18" s="1">
        <v>222304000</v>
      </c>
      <c r="S18" s="1">
        <v>91369000</v>
      </c>
      <c r="T18" s="1">
        <v>78776000</v>
      </c>
      <c r="U18" s="1">
        <v>88252000</v>
      </c>
      <c r="V18" s="1">
        <v>118752000</v>
      </c>
      <c r="W18" s="1">
        <v>119082000</v>
      </c>
      <c r="X18" s="1">
        <v>202157000</v>
      </c>
      <c r="Y18" s="1">
        <v>151102000</v>
      </c>
      <c r="Z18" s="1">
        <v>116408000</v>
      </c>
      <c r="AA18" s="1">
        <v>183759000</v>
      </c>
      <c r="AB18" s="1">
        <v>180994000</v>
      </c>
      <c r="AC18" s="1">
        <v>48796000</v>
      </c>
      <c r="AD18" s="1">
        <v>69961000</v>
      </c>
      <c r="AE18" s="1">
        <v>409851000</v>
      </c>
      <c r="AK18" s="21" t="s">
        <v>129</v>
      </c>
      <c r="AL18" s="22" t="s">
        <v>130</v>
      </c>
      <c r="AM18" s="22" t="s">
        <v>131</v>
      </c>
      <c r="AN18" s="22" t="s">
        <v>132</v>
      </c>
    </row>
    <row r="19" spans="1:40" ht="19" x14ac:dyDescent="0.25">
      <c r="A19" s="6" t="s">
        <v>14</v>
      </c>
      <c r="B19" s="10">
        <v>11700000</v>
      </c>
      <c r="C19" s="10">
        <v>12600000</v>
      </c>
      <c r="D19" s="10">
        <v>22900000</v>
      </c>
      <c r="E19" s="10">
        <v>15100000</v>
      </c>
      <c r="F19" s="10">
        <v>153300000</v>
      </c>
      <c r="G19" s="10">
        <v>971800000</v>
      </c>
      <c r="H19" s="10">
        <v>1005300000</v>
      </c>
      <c r="I19" s="10">
        <v>1349773000</v>
      </c>
      <c r="J19" s="10">
        <v>872850000</v>
      </c>
      <c r="K19" s="10">
        <v>2339202000</v>
      </c>
      <c r="L19" s="10">
        <v>923829000</v>
      </c>
      <c r="M19" s="10">
        <v>1201525000</v>
      </c>
      <c r="N19" s="10">
        <v>1810833000</v>
      </c>
      <c r="O19" s="10">
        <v>723672000</v>
      </c>
      <c r="P19" s="10">
        <v>356794000</v>
      </c>
      <c r="Q19" s="10">
        <v>-78929000</v>
      </c>
      <c r="R19" s="10">
        <v>-749210000</v>
      </c>
      <c r="S19" s="10">
        <v>228211000</v>
      </c>
      <c r="T19" s="10">
        <v>254392000</v>
      </c>
      <c r="U19" s="10">
        <v>372882000</v>
      </c>
      <c r="V19" s="10">
        <v>572634000</v>
      </c>
      <c r="W19" s="10">
        <v>625641000</v>
      </c>
      <c r="X19" s="10">
        <v>424781000</v>
      </c>
      <c r="Y19" s="10">
        <v>153998000</v>
      </c>
      <c r="Z19" s="10">
        <v>235577000</v>
      </c>
      <c r="AA19" s="10">
        <v>923858000</v>
      </c>
      <c r="AB19" s="10">
        <v>716379000</v>
      </c>
      <c r="AC19" s="10">
        <v>385022000</v>
      </c>
      <c r="AD19" s="10">
        <v>458280000</v>
      </c>
      <c r="AE19" s="10">
        <v>932705000</v>
      </c>
      <c r="AF19" s="40">
        <v>1192000000</v>
      </c>
      <c r="AG19" s="40">
        <v>1354000000</v>
      </c>
      <c r="AH19" s="40">
        <v>1532000000</v>
      </c>
      <c r="AI19" s="40">
        <v>1833000000</v>
      </c>
      <c r="AJ19" s="40">
        <v>2093000000</v>
      </c>
      <c r="AK19" s="41">
        <f>AE40-AE56-AE61</f>
        <v>-3354535000</v>
      </c>
      <c r="AL19" s="38">
        <f>AM101/AF3</f>
        <v>3.5096537378321888</v>
      </c>
      <c r="AM19" s="38">
        <f>AM101/AF28</f>
        <v>14.464472517843957</v>
      </c>
      <c r="AN19" s="39">
        <f>AM101/AF106</f>
        <v>11.58012844137931</v>
      </c>
    </row>
    <row r="20" spans="1:40" ht="19" customHeight="1" x14ac:dyDescent="0.25">
      <c r="A20" s="15" t="s">
        <v>101</v>
      </c>
      <c r="B20" s="1"/>
      <c r="C20" s="20">
        <f>(C19/B19)-1</f>
        <v>7.6923076923076872E-2</v>
      </c>
      <c r="D20" s="20">
        <f>(D19/C19)-1</f>
        <v>0.81746031746031744</v>
      </c>
      <c r="E20" s="20">
        <f>(E19/D19)-1</f>
        <v>-0.34061135371179041</v>
      </c>
      <c r="F20" s="20">
        <f t="shared" ref="F20:AR20" si="3">(F19/E19)-1</f>
        <v>9.1523178807947012</v>
      </c>
      <c r="G20" s="20">
        <f t="shared" si="3"/>
        <v>5.3392041748206136</v>
      </c>
      <c r="H20" s="20">
        <f t="shared" si="3"/>
        <v>3.4472113603622123E-2</v>
      </c>
      <c r="I20" s="20">
        <f t="shared" si="3"/>
        <v>0.34265691833283607</v>
      </c>
      <c r="J20" s="20">
        <f t="shared" si="3"/>
        <v>-0.35333570904144618</v>
      </c>
      <c r="K20" s="20">
        <f t="shared" si="3"/>
        <v>1.6799587557999658</v>
      </c>
      <c r="L20" s="20">
        <f t="shared" si="3"/>
        <v>-0.60506659963526022</v>
      </c>
      <c r="M20" s="20">
        <f t="shared" si="3"/>
        <v>0.30059242565453137</v>
      </c>
      <c r="N20" s="20">
        <f t="shared" si="3"/>
        <v>0.50711221156447017</v>
      </c>
      <c r="O20" s="20">
        <f t="shared" si="3"/>
        <v>-0.60036513582423123</v>
      </c>
      <c r="P20" s="20">
        <f t="shared" si="3"/>
        <v>-0.50696724482914912</v>
      </c>
      <c r="Q20" s="20">
        <f t="shared" si="3"/>
        <v>-1.221217285044031</v>
      </c>
      <c r="R20" s="20">
        <f t="shared" si="3"/>
        <v>8.4922018522976348</v>
      </c>
      <c r="S20" s="20">
        <f t="shared" si="3"/>
        <v>-1.3046021809639488</v>
      </c>
      <c r="T20" s="20">
        <f t="shared" si="3"/>
        <v>0.11472277848131762</v>
      </c>
      <c r="U20" s="20">
        <f t="shared" si="3"/>
        <v>0.46577722569892144</v>
      </c>
      <c r="V20" s="20">
        <f t="shared" si="3"/>
        <v>0.53569762015865607</v>
      </c>
      <c r="W20" s="20">
        <f t="shared" si="3"/>
        <v>9.2566979955783335E-2</v>
      </c>
      <c r="X20" s="20">
        <f t="shared" si="3"/>
        <v>-0.32104673446912846</v>
      </c>
      <c r="Y20" s="20">
        <f t="shared" si="3"/>
        <v>-0.63746495252847946</v>
      </c>
      <c r="Z20" s="20">
        <f t="shared" si="3"/>
        <v>0.52974064598241544</v>
      </c>
      <c r="AA20" s="20">
        <f t="shared" si="3"/>
        <v>2.9216816582263974</v>
      </c>
      <c r="AB20" s="20">
        <f t="shared" si="3"/>
        <v>-0.2245788854997196</v>
      </c>
      <c r="AC20" s="20">
        <f t="shared" si="3"/>
        <v>-0.46254426776887658</v>
      </c>
      <c r="AD20" s="20">
        <f t="shared" si="3"/>
        <v>0.1902696469292664</v>
      </c>
      <c r="AE20" s="20">
        <f t="shared" si="3"/>
        <v>1.0352295539844638</v>
      </c>
      <c r="AF20" s="18">
        <f t="shared" si="3"/>
        <v>0.27800322717257875</v>
      </c>
      <c r="AG20" s="18">
        <f t="shared" si="3"/>
        <v>0.13590604026845643</v>
      </c>
      <c r="AH20" s="18">
        <f t="shared" si="3"/>
        <v>0.13146233382570172</v>
      </c>
      <c r="AI20" s="18">
        <f t="shared" si="3"/>
        <v>0.19647519582245421</v>
      </c>
      <c r="AJ20" s="18">
        <f t="shared" si="3"/>
        <v>0.14184397163120566</v>
      </c>
    </row>
    <row r="21" spans="1:40" ht="20" x14ac:dyDescent="0.25">
      <c r="A21" s="5" t="s">
        <v>15</v>
      </c>
      <c r="B21" s="2">
        <v>0.25319999999999998</v>
      </c>
      <c r="C21" s="2">
        <v>0.27039999999999997</v>
      </c>
      <c r="D21" s="2">
        <v>0.47810000000000002</v>
      </c>
      <c r="E21" s="2">
        <v>0.20080000000000001</v>
      </c>
      <c r="F21" s="2">
        <v>0.1215</v>
      </c>
      <c r="G21" s="2">
        <v>0.36890000000000001</v>
      </c>
      <c r="H21" s="2">
        <v>0.31069999999999998</v>
      </c>
      <c r="I21" s="2">
        <v>0.29330000000000001</v>
      </c>
      <c r="J21" s="2">
        <v>0.25159999999999999</v>
      </c>
      <c r="K21" s="2">
        <v>0.50619999999999998</v>
      </c>
      <c r="L21" s="2">
        <v>0.14599999999999999</v>
      </c>
      <c r="M21" s="2">
        <v>0.19400000000000001</v>
      </c>
      <c r="N21" s="2">
        <v>0.31469999999999998</v>
      </c>
      <c r="O21" s="2">
        <v>0.1153</v>
      </c>
      <c r="P21" s="2">
        <v>5.6000000000000001E-2</v>
      </c>
      <c r="Q21" s="2">
        <v>-5.4600000000000003E-2</v>
      </c>
      <c r="R21" s="2">
        <v>-0.54459999999999997</v>
      </c>
      <c r="S21" s="2">
        <v>0.1394</v>
      </c>
      <c r="T21" s="2">
        <v>0.1235</v>
      </c>
      <c r="U21" s="2">
        <v>0.1331</v>
      </c>
      <c r="V21" s="2">
        <v>0.18940000000000001</v>
      </c>
      <c r="W21" s="2">
        <v>0.20119999999999999</v>
      </c>
      <c r="X21" s="2">
        <v>0.13150000000000001</v>
      </c>
      <c r="Y21" s="2">
        <v>4.9000000000000002E-2</v>
      </c>
      <c r="Z21" s="2">
        <v>7.1199999999999999E-2</v>
      </c>
      <c r="AA21" s="2">
        <v>0.2167</v>
      </c>
      <c r="AB21" s="2">
        <v>0.15060000000000001</v>
      </c>
      <c r="AC21" s="2">
        <v>0.161</v>
      </c>
      <c r="AD21" s="2">
        <v>0.15359999999999999</v>
      </c>
      <c r="AE21" s="2">
        <v>0.29249999999999998</v>
      </c>
      <c r="AF21" s="42">
        <f>AF19/AF3</f>
        <v>0.35592714243057627</v>
      </c>
      <c r="AG21" s="42">
        <f t="shared" ref="AG21:AJ21" si="4">AG19/AG3</f>
        <v>0.36174191824739516</v>
      </c>
      <c r="AH21" s="42">
        <f t="shared" si="4"/>
        <v>0.36765058795296374</v>
      </c>
      <c r="AI21" s="42">
        <f t="shared" si="4"/>
        <v>0.40410052910052913</v>
      </c>
      <c r="AJ21" s="42">
        <f t="shared" si="4"/>
        <v>0.42308469779664443</v>
      </c>
      <c r="AM21" s="21" t="s">
        <v>133</v>
      </c>
      <c r="AN21" s="22" t="s">
        <v>134</v>
      </c>
    </row>
    <row r="22" spans="1:40" ht="19" x14ac:dyDescent="0.25">
      <c r="A22" s="6" t="s">
        <v>16</v>
      </c>
      <c r="B22" s="10">
        <v>5700000</v>
      </c>
      <c r="C22" s="10">
        <v>9400000</v>
      </c>
      <c r="D22" s="10">
        <v>8200000</v>
      </c>
      <c r="E22" s="10">
        <v>3500000</v>
      </c>
      <c r="F22" s="10">
        <v>94500000</v>
      </c>
      <c r="G22" s="10">
        <v>218100000</v>
      </c>
      <c r="H22" s="10">
        <v>213000000</v>
      </c>
      <c r="I22" s="10">
        <v>67838000</v>
      </c>
      <c r="J22" s="10">
        <v>-216423000</v>
      </c>
      <c r="K22" s="10">
        <v>86753000</v>
      </c>
      <c r="L22" s="10">
        <v>400183000</v>
      </c>
      <c r="M22" s="10">
        <v>232506000</v>
      </c>
      <c r="N22" s="10">
        <v>344229000</v>
      </c>
      <c r="O22" s="10">
        <v>253371000</v>
      </c>
      <c r="P22" s="10">
        <v>-159564000</v>
      </c>
      <c r="Q22" s="10">
        <v>-61961000</v>
      </c>
      <c r="R22" s="10">
        <v>-1058506000</v>
      </c>
      <c r="S22" s="10">
        <v>49795000</v>
      </c>
      <c r="T22" s="10">
        <v>197762000</v>
      </c>
      <c r="U22" s="10">
        <v>323568000</v>
      </c>
      <c r="V22" s="10">
        <v>426203000</v>
      </c>
      <c r="W22" s="10">
        <v>378727000</v>
      </c>
      <c r="X22" s="10">
        <v>179588000</v>
      </c>
      <c r="Y22" s="10">
        <v>-32625000</v>
      </c>
      <c r="Z22" s="10">
        <v>188466000</v>
      </c>
      <c r="AA22" s="10">
        <v>565139000</v>
      </c>
      <c r="AB22" s="10">
        <v>581333000</v>
      </c>
      <c r="AC22" s="10">
        <v>745715000</v>
      </c>
      <c r="AD22" s="10">
        <v>851679000</v>
      </c>
      <c r="AE22" s="10">
        <v>515005000</v>
      </c>
      <c r="AM22" s="43">
        <f>(-1*AE98)/AM101</f>
        <v>0</v>
      </c>
      <c r="AN22" s="44">
        <f>AE107/AM101</f>
        <v>4.0545335867484593E-2</v>
      </c>
    </row>
    <row r="23" spans="1:40" ht="19" x14ac:dyDescent="0.25">
      <c r="A23" s="5" t="s">
        <v>17</v>
      </c>
      <c r="B23" s="2">
        <v>0.1234</v>
      </c>
      <c r="C23" s="2">
        <v>0.20169999999999999</v>
      </c>
      <c r="D23" s="2">
        <v>0.17119999999999999</v>
      </c>
      <c r="E23" s="2">
        <v>4.65E-2</v>
      </c>
      <c r="F23" s="2">
        <v>7.4899999999999994E-2</v>
      </c>
      <c r="G23" s="2">
        <v>8.2799999999999999E-2</v>
      </c>
      <c r="H23" s="2">
        <v>6.5799999999999997E-2</v>
      </c>
      <c r="I23" s="2">
        <v>1.47E-2</v>
      </c>
      <c r="J23" s="2">
        <v>-6.2399999999999997E-2</v>
      </c>
      <c r="K23" s="2">
        <v>1.8800000000000001E-2</v>
      </c>
      <c r="L23" s="2">
        <v>6.3200000000000006E-2</v>
      </c>
      <c r="M23" s="2">
        <v>3.7499999999999999E-2</v>
      </c>
      <c r="N23" s="2">
        <v>5.9799999999999999E-2</v>
      </c>
      <c r="O23" s="2">
        <v>4.0399999999999998E-2</v>
      </c>
      <c r="P23" s="2">
        <v>-2.5000000000000001E-2</v>
      </c>
      <c r="Q23" s="2">
        <v>-4.2900000000000001E-2</v>
      </c>
      <c r="R23" s="2">
        <v>-0.76939999999999997</v>
      </c>
      <c r="S23" s="2">
        <v>3.04E-2</v>
      </c>
      <c r="T23" s="2">
        <v>9.6000000000000002E-2</v>
      </c>
      <c r="U23" s="2">
        <v>0.11550000000000001</v>
      </c>
      <c r="V23" s="2">
        <v>0.14099999999999999</v>
      </c>
      <c r="W23" s="2">
        <v>0.12180000000000001</v>
      </c>
      <c r="X23" s="2">
        <v>5.5599999999999997E-2</v>
      </c>
      <c r="Y23" s="2">
        <v>-1.04E-2</v>
      </c>
      <c r="Z23" s="2">
        <v>5.7000000000000002E-2</v>
      </c>
      <c r="AA23" s="2">
        <v>0.1326</v>
      </c>
      <c r="AB23" s="2">
        <v>0.1222</v>
      </c>
      <c r="AC23" s="2">
        <v>0.31180000000000002</v>
      </c>
      <c r="AD23" s="2">
        <v>0.28549999999999998</v>
      </c>
      <c r="AE23" s="2">
        <v>0.1615</v>
      </c>
    </row>
    <row r="24" spans="1:40" ht="19" x14ac:dyDescent="0.25">
      <c r="A24" s="5" t="s">
        <v>18</v>
      </c>
      <c r="B24" s="1">
        <v>-11800000</v>
      </c>
      <c r="C24" s="1">
        <v>-8800000</v>
      </c>
      <c r="D24" s="1">
        <v>-7000000</v>
      </c>
      <c r="E24" s="1">
        <v>-8100000</v>
      </c>
      <c r="F24" s="1">
        <v>-40300000</v>
      </c>
      <c r="G24" s="1">
        <v>-13600000</v>
      </c>
      <c r="H24" s="1">
        <v>-149700000</v>
      </c>
      <c r="I24" s="1">
        <v>-43557000</v>
      </c>
      <c r="J24" s="1">
        <v>32074000</v>
      </c>
      <c r="K24" s="1">
        <v>-39725000</v>
      </c>
      <c r="L24" s="1">
        <v>-202835000</v>
      </c>
      <c r="M24" s="1">
        <v>132441000</v>
      </c>
      <c r="N24" s="1">
        <v>645227000</v>
      </c>
      <c r="O24" s="1">
        <v>46007000</v>
      </c>
      <c r="P24" s="1">
        <v>87486000</v>
      </c>
      <c r="Q24" s="1">
        <v>155444000</v>
      </c>
      <c r="R24" s="1">
        <v>90975000</v>
      </c>
      <c r="S24" s="1">
        <v>-27109000</v>
      </c>
      <c r="T24" s="1">
        <v>-26240000</v>
      </c>
      <c r="U24" s="1">
        <v>-34506000</v>
      </c>
      <c r="V24" s="1">
        <v>-9902000</v>
      </c>
      <c r="W24" s="1">
        <v>-108798000</v>
      </c>
      <c r="X24" s="1">
        <v>-36715000</v>
      </c>
      <c r="Y24" s="1">
        <v>-48649000</v>
      </c>
      <c r="Z24" s="1">
        <v>-121508000</v>
      </c>
      <c r="AA24" s="1">
        <v>196419000</v>
      </c>
      <c r="AB24" s="1">
        <v>-86822000</v>
      </c>
      <c r="AC24" s="1">
        <v>-158930000</v>
      </c>
      <c r="AD24" s="1">
        <v>-595531000</v>
      </c>
      <c r="AE24" s="1">
        <v>-137514000</v>
      </c>
    </row>
    <row r="25" spans="1:40" ht="19" x14ac:dyDescent="0.25">
      <c r="A25" s="6" t="s">
        <v>19</v>
      </c>
      <c r="B25" s="10">
        <v>-6100000</v>
      </c>
      <c r="C25" s="10">
        <v>600000</v>
      </c>
      <c r="D25" s="10">
        <v>1200000</v>
      </c>
      <c r="E25" s="10">
        <v>-4600000</v>
      </c>
      <c r="F25" s="10">
        <v>54200000</v>
      </c>
      <c r="G25" s="10">
        <v>204500000</v>
      </c>
      <c r="H25" s="10">
        <v>63300000</v>
      </c>
      <c r="I25" s="10">
        <v>24281000</v>
      </c>
      <c r="J25" s="10">
        <v>-184349000</v>
      </c>
      <c r="K25" s="10">
        <v>47028000</v>
      </c>
      <c r="L25" s="10">
        <v>197348000</v>
      </c>
      <c r="M25" s="10">
        <v>364947000</v>
      </c>
      <c r="N25" s="10">
        <v>989456000</v>
      </c>
      <c r="O25" s="10">
        <v>299378000</v>
      </c>
      <c r="P25" s="10">
        <v>-72078000</v>
      </c>
      <c r="Q25" s="10">
        <v>93483000</v>
      </c>
      <c r="R25" s="10">
        <v>-967531000</v>
      </c>
      <c r="S25" s="10">
        <v>22686000</v>
      </c>
      <c r="T25" s="10">
        <v>171522000</v>
      </c>
      <c r="U25" s="10">
        <v>289062000</v>
      </c>
      <c r="V25" s="10">
        <v>416301000</v>
      </c>
      <c r="W25" s="10">
        <v>269929000</v>
      </c>
      <c r="X25" s="10">
        <v>142873000</v>
      </c>
      <c r="Y25" s="10">
        <v>-81274000</v>
      </c>
      <c r="Z25" s="10">
        <v>66958000</v>
      </c>
      <c r="AA25" s="10">
        <v>761558000</v>
      </c>
      <c r="AB25" s="10">
        <v>494511000</v>
      </c>
      <c r="AC25" s="10">
        <v>586785000</v>
      </c>
      <c r="AD25" s="10">
        <v>256148000</v>
      </c>
      <c r="AE25" s="10">
        <v>377491000</v>
      </c>
    </row>
    <row r="26" spans="1:40" ht="19" x14ac:dyDescent="0.25">
      <c r="A26" s="5" t="s">
        <v>20</v>
      </c>
      <c r="B26" s="2">
        <v>-0.13200000000000001</v>
      </c>
      <c r="C26" s="2">
        <v>1.29E-2</v>
      </c>
      <c r="D26" s="2">
        <v>2.5100000000000001E-2</v>
      </c>
      <c r="E26" s="2">
        <v>-6.1199999999999997E-2</v>
      </c>
      <c r="F26" s="2">
        <v>4.2999999999999997E-2</v>
      </c>
      <c r="G26" s="2">
        <v>7.7600000000000002E-2</v>
      </c>
      <c r="H26" s="2">
        <v>1.9599999999999999E-2</v>
      </c>
      <c r="I26" s="2">
        <v>5.3E-3</v>
      </c>
      <c r="J26" s="2">
        <v>-5.3100000000000001E-2</v>
      </c>
      <c r="K26" s="2">
        <v>1.0200000000000001E-2</v>
      </c>
      <c r="L26" s="2">
        <v>3.1199999999999999E-2</v>
      </c>
      <c r="M26" s="2">
        <v>5.8900000000000001E-2</v>
      </c>
      <c r="N26" s="2">
        <v>0.17199999999999999</v>
      </c>
      <c r="O26" s="2">
        <v>4.7699999999999999E-2</v>
      </c>
      <c r="P26" s="2">
        <v>-1.1299999999999999E-2</v>
      </c>
      <c r="Q26" s="2">
        <v>6.4699999999999994E-2</v>
      </c>
      <c r="R26" s="2">
        <v>-0.70330000000000004</v>
      </c>
      <c r="S26" s="2">
        <v>1.3899999999999999E-2</v>
      </c>
      <c r="T26" s="2">
        <v>8.3299999999999999E-2</v>
      </c>
      <c r="U26" s="2">
        <v>0.1032</v>
      </c>
      <c r="V26" s="2">
        <v>0.13769999999999999</v>
      </c>
      <c r="W26" s="2">
        <v>8.6800000000000002E-2</v>
      </c>
      <c r="X26" s="2">
        <v>4.4200000000000003E-2</v>
      </c>
      <c r="Y26" s="2">
        <v>-2.5899999999999999E-2</v>
      </c>
      <c r="Z26" s="2">
        <v>2.0199999999999999E-2</v>
      </c>
      <c r="AA26" s="2">
        <v>0.17860000000000001</v>
      </c>
      <c r="AB26" s="2">
        <v>0.104</v>
      </c>
      <c r="AC26" s="2">
        <v>0.24540000000000001</v>
      </c>
      <c r="AD26" s="2">
        <v>8.5900000000000004E-2</v>
      </c>
      <c r="AE26" s="2">
        <v>0.11840000000000001</v>
      </c>
    </row>
    <row r="27" spans="1:40" ht="19" x14ac:dyDescent="0.25">
      <c r="A27" s="5" t="s">
        <v>21</v>
      </c>
      <c r="B27" s="1">
        <v>300000</v>
      </c>
      <c r="C27" s="1">
        <v>1500000</v>
      </c>
      <c r="D27" s="1">
        <v>1100000</v>
      </c>
      <c r="E27" s="1">
        <v>1900000</v>
      </c>
      <c r="F27" s="1">
        <v>41100000</v>
      </c>
      <c r="G27" s="1">
        <v>127600000</v>
      </c>
      <c r="H27" s="1">
        <v>90900000</v>
      </c>
      <c r="I27" s="1">
        <v>112869000</v>
      </c>
      <c r="J27" s="1">
        <v>2450000</v>
      </c>
      <c r="K27" s="1">
        <v>5572000</v>
      </c>
      <c r="L27" s="1">
        <v>70691000</v>
      </c>
      <c r="M27" s="1">
        <v>179186000</v>
      </c>
      <c r="N27" s="1">
        <v>391069000</v>
      </c>
      <c r="O27" s="1">
        <v>125137000</v>
      </c>
      <c r="P27" s="1">
        <v>138052000</v>
      </c>
      <c r="Q27" s="1">
        <v>-37697000</v>
      </c>
      <c r="R27" s="1">
        <v>1485000</v>
      </c>
      <c r="S27" s="1">
        <v>32079000</v>
      </c>
      <c r="T27" s="1">
        <v>-4047000</v>
      </c>
      <c r="U27" s="1">
        <v>119215000</v>
      </c>
      <c r="V27" s="1">
        <v>134502000</v>
      </c>
      <c r="W27" s="1">
        <v>35372000</v>
      </c>
      <c r="X27" s="1">
        <v>29516000</v>
      </c>
      <c r="Y27" s="1">
        <v>-64934000</v>
      </c>
      <c r="Z27" s="1">
        <v>-291050000</v>
      </c>
      <c r="AA27" s="1">
        <v>3811000</v>
      </c>
      <c r="AB27" s="1">
        <v>-49309000</v>
      </c>
      <c r="AC27" s="1">
        <v>32874000</v>
      </c>
      <c r="AD27" s="1">
        <v>-19897000</v>
      </c>
      <c r="AE27" s="1">
        <v>15361000</v>
      </c>
    </row>
    <row r="28" spans="1:40" ht="20" thickBot="1" x14ac:dyDescent="0.3">
      <c r="A28" s="7" t="s">
        <v>22</v>
      </c>
      <c r="B28" s="11">
        <v>-6400000</v>
      </c>
      <c r="C28" s="11">
        <v>-3900000</v>
      </c>
      <c r="D28" s="11" t="s">
        <v>91</v>
      </c>
      <c r="E28" s="11">
        <v>-6500000</v>
      </c>
      <c r="F28" s="11">
        <v>13100000</v>
      </c>
      <c r="G28" s="11">
        <v>76900000</v>
      </c>
      <c r="H28" s="11">
        <v>-27600000</v>
      </c>
      <c r="I28" s="11">
        <v>-147983000</v>
      </c>
      <c r="J28" s="11">
        <v>392795000</v>
      </c>
      <c r="K28" s="11">
        <v>1953103000</v>
      </c>
      <c r="L28" s="11">
        <v>167396000</v>
      </c>
      <c r="M28" s="11">
        <v>164861000</v>
      </c>
      <c r="N28" s="11">
        <v>876150000</v>
      </c>
      <c r="O28" s="11">
        <v>192635000</v>
      </c>
      <c r="P28" s="11">
        <v>-144069000</v>
      </c>
      <c r="Q28" s="11">
        <v>-156201000</v>
      </c>
      <c r="R28" s="11">
        <v>-978822000</v>
      </c>
      <c r="S28" s="11">
        <v>99359000</v>
      </c>
      <c r="T28" s="11">
        <v>174233000</v>
      </c>
      <c r="U28" s="11">
        <v>159266000</v>
      </c>
      <c r="V28" s="11">
        <v>285784000</v>
      </c>
      <c r="W28" s="11">
        <v>414873000</v>
      </c>
      <c r="X28" s="11">
        <v>119472000</v>
      </c>
      <c r="Y28" s="11">
        <v>-41280000</v>
      </c>
      <c r="Z28" s="11">
        <v>304924000</v>
      </c>
      <c r="AA28" s="11">
        <v>626961000</v>
      </c>
      <c r="AB28" s="11">
        <v>431131000</v>
      </c>
      <c r="AC28" s="11">
        <v>128561000</v>
      </c>
      <c r="AD28" s="11">
        <v>277723000</v>
      </c>
      <c r="AE28" s="11">
        <v>361946000</v>
      </c>
      <c r="AF28" s="45">
        <v>812600000</v>
      </c>
      <c r="AG28" s="45">
        <v>932000000</v>
      </c>
      <c r="AH28" s="45">
        <v>1112000000</v>
      </c>
      <c r="AI28" s="45">
        <v>2060000000</v>
      </c>
      <c r="AJ28" s="45">
        <v>2724000000</v>
      </c>
    </row>
    <row r="29" spans="1:40" ht="20" customHeight="1" thickTop="1" x14ac:dyDescent="0.25">
      <c r="A29" s="15" t="s">
        <v>102</v>
      </c>
      <c r="B29" s="1"/>
      <c r="C29" s="20">
        <f>(C28/B28)-1</f>
        <v>-0.390625</v>
      </c>
      <c r="D29" s="20" t="e">
        <f>(D28/C28)-1</f>
        <v>#VALUE!</v>
      </c>
      <c r="E29" s="20" t="e">
        <f>(E28/D28)-1</f>
        <v>#VALUE!</v>
      </c>
      <c r="F29" s="20">
        <f t="shared" ref="F29:AR29" si="5">(F28/E28)-1</f>
        <v>-3.0153846153846153</v>
      </c>
      <c r="G29" s="20">
        <f t="shared" si="5"/>
        <v>4.8702290076335881</v>
      </c>
      <c r="H29" s="20">
        <f t="shared" si="5"/>
        <v>-1.3589076723016906</v>
      </c>
      <c r="I29" s="20">
        <f t="shared" si="5"/>
        <v>4.3617028985507247</v>
      </c>
      <c r="J29" s="20">
        <f t="shared" si="5"/>
        <v>-3.6543251589709627</v>
      </c>
      <c r="K29" s="20">
        <f t="shared" si="5"/>
        <v>3.9723214399368629</v>
      </c>
      <c r="L29" s="20">
        <f t="shared" si="5"/>
        <v>-0.91429228258827111</v>
      </c>
      <c r="M29" s="20">
        <f t="shared" si="5"/>
        <v>-1.5143731032999597E-2</v>
      </c>
      <c r="N29" s="20">
        <f t="shared" si="5"/>
        <v>4.3144770442979237</v>
      </c>
      <c r="O29" s="20">
        <f t="shared" si="5"/>
        <v>-0.78013468013468013</v>
      </c>
      <c r="P29" s="20">
        <f t="shared" si="5"/>
        <v>-1.7478858982012615</v>
      </c>
      <c r="Q29" s="20">
        <f t="shared" si="5"/>
        <v>8.4209649542927423E-2</v>
      </c>
      <c r="R29" s="20">
        <f t="shared" si="5"/>
        <v>5.2664259511782898</v>
      </c>
      <c r="S29" s="20">
        <f t="shared" si="5"/>
        <v>-1.1015087523574256</v>
      </c>
      <c r="T29" s="20">
        <f t="shared" si="5"/>
        <v>0.75357038617538419</v>
      </c>
      <c r="U29" s="20">
        <f t="shared" si="5"/>
        <v>-8.5902211406564732E-2</v>
      </c>
      <c r="V29" s="20">
        <f t="shared" si="5"/>
        <v>0.79438172616879932</v>
      </c>
      <c r="W29" s="20">
        <f t="shared" si="5"/>
        <v>0.45170128488648764</v>
      </c>
      <c r="X29" s="20">
        <f t="shared" si="5"/>
        <v>-0.71202753613756498</v>
      </c>
      <c r="Y29" s="20">
        <f t="shared" si="5"/>
        <v>-1.3455202892728004</v>
      </c>
      <c r="Z29" s="20">
        <f t="shared" si="5"/>
        <v>-8.3867248062015491</v>
      </c>
      <c r="AA29" s="20">
        <f t="shared" si="5"/>
        <v>1.0561221812648398</v>
      </c>
      <c r="AB29" s="20">
        <f t="shared" si="5"/>
        <v>-0.31234797698740435</v>
      </c>
      <c r="AC29" s="20">
        <f t="shared" si="5"/>
        <v>-0.70180525176802411</v>
      </c>
      <c r="AD29" s="20">
        <f t="shared" si="5"/>
        <v>1.1602429974875741</v>
      </c>
      <c r="AE29" s="20">
        <f t="shared" si="5"/>
        <v>0.30326260338538757</v>
      </c>
      <c r="AF29" s="18">
        <f t="shared" si="5"/>
        <v>1.2450862835892647</v>
      </c>
      <c r="AG29" s="18">
        <f t="shared" si="5"/>
        <v>0.14693576175239964</v>
      </c>
      <c r="AH29" s="18">
        <f t="shared" si="5"/>
        <v>0.19313304721030033</v>
      </c>
      <c r="AI29" s="18">
        <f t="shared" si="5"/>
        <v>0.85251798561151082</v>
      </c>
      <c r="AJ29" s="18">
        <f t="shared" si="5"/>
        <v>0.32233009708737859</v>
      </c>
    </row>
    <row r="30" spans="1:40" ht="19" x14ac:dyDescent="0.25">
      <c r="A30" s="5" t="s">
        <v>23</v>
      </c>
      <c r="B30" s="2">
        <v>-0.13850000000000001</v>
      </c>
      <c r="C30" s="2">
        <v>-8.3699999999999997E-2</v>
      </c>
      <c r="D30" s="2" t="s">
        <v>91</v>
      </c>
      <c r="E30" s="2">
        <v>-8.6400000000000005E-2</v>
      </c>
      <c r="F30" s="2">
        <v>1.04E-2</v>
      </c>
      <c r="G30" s="2">
        <v>2.92E-2</v>
      </c>
      <c r="H30" s="2">
        <v>-8.5000000000000006E-3</v>
      </c>
      <c r="I30" s="2">
        <v>-3.2199999999999999E-2</v>
      </c>
      <c r="J30" s="2">
        <v>0.1132</v>
      </c>
      <c r="K30" s="2">
        <v>0.42259999999999998</v>
      </c>
      <c r="L30" s="2">
        <v>2.6499999999999999E-2</v>
      </c>
      <c r="M30" s="2">
        <v>2.6599999999999999E-2</v>
      </c>
      <c r="N30" s="2">
        <v>0.15229999999999999</v>
      </c>
      <c r="O30" s="2">
        <v>3.0700000000000002E-2</v>
      </c>
      <c r="P30" s="2">
        <v>-2.2599999999999999E-2</v>
      </c>
      <c r="Q30" s="2">
        <v>-0.1081</v>
      </c>
      <c r="R30" s="2">
        <v>-0.71150000000000002</v>
      </c>
      <c r="S30" s="2">
        <v>6.0699999999999997E-2</v>
      </c>
      <c r="T30" s="2">
        <v>8.4599999999999995E-2</v>
      </c>
      <c r="U30" s="2">
        <v>5.6899999999999999E-2</v>
      </c>
      <c r="V30" s="2">
        <v>9.4500000000000001E-2</v>
      </c>
      <c r="W30" s="2">
        <v>0.13339999999999999</v>
      </c>
      <c r="X30" s="2">
        <v>3.6999999999999998E-2</v>
      </c>
      <c r="Y30" s="2">
        <v>-1.3100000000000001E-2</v>
      </c>
      <c r="Z30" s="2">
        <v>9.2200000000000004E-2</v>
      </c>
      <c r="AA30" s="2">
        <v>0.14710000000000001</v>
      </c>
      <c r="AB30" s="2">
        <v>9.06E-2</v>
      </c>
      <c r="AC30" s="2">
        <v>5.3800000000000001E-2</v>
      </c>
      <c r="AD30" s="2">
        <v>9.3100000000000002E-2</v>
      </c>
      <c r="AE30" s="2">
        <v>0.1135</v>
      </c>
      <c r="AF30" s="46">
        <f>AF28/AF3</f>
        <v>0.24263959390862944</v>
      </c>
      <c r="AG30" s="46">
        <f t="shared" ref="AG30:AJ30" si="6">AG28/AG3</f>
        <v>0.24899812984237243</v>
      </c>
      <c r="AH30" s="46">
        <f t="shared" si="6"/>
        <v>0.26685865130789538</v>
      </c>
      <c r="AI30" s="46">
        <f t="shared" si="6"/>
        <v>0.45414462081128748</v>
      </c>
      <c r="AJ30" s="46">
        <f t="shared" si="6"/>
        <v>0.55063674954517894</v>
      </c>
    </row>
    <row r="31" spans="1:40" ht="19" x14ac:dyDescent="0.25">
      <c r="A31" s="5" t="s">
        <v>24</v>
      </c>
      <c r="B31" s="12">
        <v>-0.17</v>
      </c>
      <c r="C31" s="12">
        <v>-0.11</v>
      </c>
      <c r="D31" s="12">
        <v>0.01</v>
      </c>
      <c r="E31" s="12">
        <v>-7.0000000000000007E-2</v>
      </c>
      <c r="F31" s="12">
        <v>0.06</v>
      </c>
      <c r="G31" s="12">
        <v>0.5</v>
      </c>
      <c r="H31" s="12">
        <v>-7.0000000000000007E-2</v>
      </c>
      <c r="I31" s="12">
        <v>-0.76</v>
      </c>
      <c r="J31" s="12">
        <v>1.91</v>
      </c>
      <c r="K31" s="12">
        <v>8.43</v>
      </c>
      <c r="L31" s="12">
        <v>0.48</v>
      </c>
      <c r="M31" s="12">
        <v>0.41</v>
      </c>
      <c r="N31" s="12">
        <v>2.4500000000000002</v>
      </c>
      <c r="O31" s="12">
        <v>0.57999999999999996</v>
      </c>
      <c r="P31" s="12">
        <v>-0.46</v>
      </c>
      <c r="Q31" s="12">
        <v>-0.52</v>
      </c>
      <c r="R31" s="12">
        <v>-3.27</v>
      </c>
      <c r="S31" s="12">
        <v>0.43</v>
      </c>
      <c r="T31" s="12">
        <v>0.93</v>
      </c>
      <c r="U31" s="12">
        <v>0.86</v>
      </c>
      <c r="V31" s="12">
        <v>1.58</v>
      </c>
      <c r="W31" s="12">
        <v>2.31</v>
      </c>
      <c r="X31" s="12">
        <v>0.67</v>
      </c>
      <c r="Y31" s="12">
        <v>-0.24</v>
      </c>
      <c r="Z31" s="12">
        <v>1.77</v>
      </c>
      <c r="AA31" s="12">
        <v>3.48</v>
      </c>
      <c r="AB31" s="12">
        <v>2.37</v>
      </c>
      <c r="AC31" s="12">
        <v>0.73</v>
      </c>
      <c r="AD31" s="12">
        <v>1.07</v>
      </c>
      <c r="AE31" s="12">
        <v>1.31</v>
      </c>
      <c r="AF31" s="47">
        <v>2.92</v>
      </c>
      <c r="AG31" s="47">
        <v>3.35</v>
      </c>
      <c r="AH31" s="47">
        <v>3.99</v>
      </c>
      <c r="AI31" s="47">
        <v>7.4</v>
      </c>
      <c r="AJ31" s="47">
        <v>9.7799999999999994</v>
      </c>
    </row>
    <row r="32" spans="1:40" ht="19" x14ac:dyDescent="0.25">
      <c r="A32" s="5" t="s">
        <v>25</v>
      </c>
      <c r="B32" s="12">
        <v>-0.17</v>
      </c>
      <c r="C32" s="12">
        <v>-0.11</v>
      </c>
      <c r="D32" s="12">
        <v>0.01</v>
      </c>
      <c r="E32" s="12">
        <v>-7.0000000000000007E-2</v>
      </c>
      <c r="F32" s="12">
        <v>0.06</v>
      </c>
      <c r="G32" s="12">
        <v>0.4</v>
      </c>
      <c r="H32" s="12">
        <v>-7.0000000000000007E-2</v>
      </c>
      <c r="I32" s="12">
        <v>-0.76</v>
      </c>
      <c r="J32" s="12">
        <v>1.1100000000000001</v>
      </c>
      <c r="K32" s="12">
        <v>8.41</v>
      </c>
      <c r="L32" s="12">
        <v>0.43</v>
      </c>
      <c r="M32" s="12">
        <v>0.37</v>
      </c>
      <c r="N32" s="12">
        <v>2.2799999999999998</v>
      </c>
      <c r="O32" s="12">
        <v>0.56000000000000005</v>
      </c>
      <c r="P32" s="12">
        <v>-0.46</v>
      </c>
      <c r="Q32" s="12">
        <v>-0.52</v>
      </c>
      <c r="R32" s="12">
        <v>-3.27</v>
      </c>
      <c r="S32" s="12">
        <v>0.43</v>
      </c>
      <c r="T32" s="12">
        <v>0.86</v>
      </c>
      <c r="U32" s="12">
        <v>0.79</v>
      </c>
      <c r="V32" s="12">
        <v>1.52</v>
      </c>
      <c r="W32" s="12">
        <v>2.17</v>
      </c>
      <c r="X32" s="12">
        <v>0.62</v>
      </c>
      <c r="Y32" s="12">
        <v>-0.24</v>
      </c>
      <c r="Z32" s="12">
        <v>1.47</v>
      </c>
      <c r="AA32" s="12">
        <v>3.05</v>
      </c>
      <c r="AB32" s="12">
        <v>2.08</v>
      </c>
      <c r="AC32" s="12">
        <v>0.66</v>
      </c>
      <c r="AD32" s="12">
        <v>1.07</v>
      </c>
      <c r="AE32" s="12">
        <v>1.1399999999999999</v>
      </c>
    </row>
    <row r="33" spans="1:31" ht="19" x14ac:dyDescent="0.25">
      <c r="A33" s="5" t="s">
        <v>26</v>
      </c>
      <c r="B33" s="1">
        <v>19103998</v>
      </c>
      <c r="C33" s="1">
        <v>19207601</v>
      </c>
      <c r="D33" s="1">
        <v>21584000</v>
      </c>
      <c r="E33" s="1">
        <v>99756931</v>
      </c>
      <c r="F33" s="1">
        <v>120747371</v>
      </c>
      <c r="G33" s="1">
        <v>140296000</v>
      </c>
      <c r="H33" s="1">
        <v>372324000</v>
      </c>
      <c r="I33" s="1">
        <v>194760065</v>
      </c>
      <c r="J33" s="1">
        <v>205778817</v>
      </c>
      <c r="K33" s="1">
        <v>230230598</v>
      </c>
      <c r="L33" s="1">
        <v>320316937</v>
      </c>
      <c r="M33" s="1">
        <v>372343622</v>
      </c>
      <c r="N33" s="1">
        <v>354914542</v>
      </c>
      <c r="O33" s="1">
        <v>329986813</v>
      </c>
      <c r="P33" s="1">
        <v>310958530</v>
      </c>
      <c r="Q33" s="1">
        <v>301852240</v>
      </c>
      <c r="R33" s="1">
        <v>299247791</v>
      </c>
      <c r="S33" s="1">
        <v>230598350</v>
      </c>
      <c r="T33" s="1">
        <v>187251992</v>
      </c>
      <c r="U33" s="1">
        <v>186155524</v>
      </c>
      <c r="V33" s="1">
        <v>180183232</v>
      </c>
      <c r="W33" s="1">
        <v>179777452</v>
      </c>
      <c r="X33" s="1">
        <v>179026329</v>
      </c>
      <c r="Y33" s="1">
        <v>172769128</v>
      </c>
      <c r="Z33" s="1">
        <v>172864097</v>
      </c>
      <c r="AA33" s="1">
        <v>179951147</v>
      </c>
      <c r="AB33" s="1">
        <v>181748662</v>
      </c>
      <c r="AC33" s="1">
        <v>223433000</v>
      </c>
      <c r="AD33" s="1">
        <v>276955000</v>
      </c>
      <c r="AE33" s="1">
        <v>276955000</v>
      </c>
    </row>
    <row r="34" spans="1:31" ht="19" x14ac:dyDescent="0.25">
      <c r="A34" s="5" t="s">
        <v>27</v>
      </c>
      <c r="B34" s="1">
        <v>19103998</v>
      </c>
      <c r="C34" s="1">
        <v>19207601</v>
      </c>
      <c r="D34" s="1">
        <v>21584000</v>
      </c>
      <c r="E34" s="1">
        <v>99756931</v>
      </c>
      <c r="F34" s="1">
        <v>120747371</v>
      </c>
      <c r="G34" s="1">
        <v>200422857</v>
      </c>
      <c r="H34" s="1">
        <v>372324000</v>
      </c>
      <c r="I34" s="1">
        <v>194760065</v>
      </c>
      <c r="J34" s="1">
        <v>233484920</v>
      </c>
      <c r="K34" s="1">
        <v>230737714</v>
      </c>
      <c r="L34" s="1">
        <v>362097407</v>
      </c>
      <c r="M34" s="1">
        <v>409577984</v>
      </c>
      <c r="N34" s="1">
        <v>380883899</v>
      </c>
      <c r="O34" s="1">
        <v>346486153</v>
      </c>
      <c r="P34" s="1">
        <v>310958530</v>
      </c>
      <c r="Q34" s="1">
        <v>310757798</v>
      </c>
      <c r="R34" s="1">
        <v>299247791</v>
      </c>
      <c r="S34" s="1">
        <v>230598350</v>
      </c>
      <c r="T34" s="1">
        <v>203582446</v>
      </c>
      <c r="U34" s="1">
        <v>200923297</v>
      </c>
      <c r="V34" s="1">
        <v>187223932</v>
      </c>
      <c r="W34" s="1">
        <v>191143587</v>
      </c>
      <c r="X34" s="1">
        <v>190515492</v>
      </c>
      <c r="Y34" s="1">
        <v>172769128</v>
      </c>
      <c r="Z34" s="1">
        <v>184133104</v>
      </c>
      <c r="AA34" s="1">
        <v>205346377</v>
      </c>
      <c r="AB34" s="1">
        <v>206789589</v>
      </c>
      <c r="AC34" s="1">
        <v>256020000</v>
      </c>
      <c r="AD34" s="1">
        <v>316951000</v>
      </c>
      <c r="AE34" s="1">
        <v>316951000</v>
      </c>
    </row>
    <row r="35" spans="1:31" ht="20" customHeight="1" x14ac:dyDescent="0.25">
      <c r="A35" s="15" t="s">
        <v>103</v>
      </c>
      <c r="B35" s="1"/>
      <c r="C35" s="25">
        <f>(C34-B34)/B34</f>
        <v>5.4231056766232914E-3</v>
      </c>
      <c r="D35" s="25">
        <f t="shared" ref="D35:AM35" si="7">(D34-C34)/C34</f>
        <v>0.12372180159302559</v>
      </c>
      <c r="E35" s="25">
        <f t="shared" si="7"/>
        <v>3.6217999907338769</v>
      </c>
      <c r="F35" s="25">
        <f t="shared" si="7"/>
        <v>0.21041585571633112</v>
      </c>
      <c r="G35" s="25">
        <f t="shared" si="7"/>
        <v>0.65985275985843206</v>
      </c>
      <c r="H35" s="25">
        <f t="shared" si="7"/>
        <v>0.85769230901643123</v>
      </c>
      <c r="I35" s="25">
        <f t="shared" si="7"/>
        <v>-0.47690703527035594</v>
      </c>
      <c r="J35" s="25">
        <f t="shared" si="7"/>
        <v>0.19883365206311673</v>
      </c>
      <c r="K35" s="25">
        <f t="shared" si="7"/>
        <v>-1.1766096071643514E-2</v>
      </c>
      <c r="L35" s="25">
        <f t="shared" si="7"/>
        <v>0.56930308757414494</v>
      </c>
      <c r="M35" s="25">
        <f t="shared" si="7"/>
        <v>0.13112653137557542</v>
      </c>
      <c r="N35" s="25">
        <f t="shared" si="7"/>
        <v>-7.0057684057549349E-2</v>
      </c>
      <c r="O35" s="25">
        <f t="shared" si="7"/>
        <v>-9.0310317895585288E-2</v>
      </c>
      <c r="P35" s="25">
        <f t="shared" si="7"/>
        <v>-0.10253692014064412</v>
      </c>
      <c r="Q35" s="25">
        <f t="shared" si="7"/>
        <v>-6.4552659160049407E-4</v>
      </c>
      <c r="R35" s="25">
        <f t="shared" si="7"/>
        <v>-3.7038513833207172E-2</v>
      </c>
      <c r="S35" s="25">
        <f t="shared" si="7"/>
        <v>-0.22940667588754229</v>
      </c>
      <c r="T35" s="25">
        <f t="shared" si="7"/>
        <v>-0.1171556691537472</v>
      </c>
      <c r="U35" s="25">
        <f t="shared" si="7"/>
        <v>-1.3061779403122016E-2</v>
      </c>
      <c r="V35" s="25">
        <f t="shared" si="7"/>
        <v>-6.8182063526461043E-2</v>
      </c>
      <c r="W35" s="25">
        <f t="shared" si="7"/>
        <v>2.0935651538394141E-2</v>
      </c>
      <c r="X35" s="25">
        <f t="shared" si="7"/>
        <v>-3.2859852106887585E-3</v>
      </c>
      <c r="Y35" s="25">
        <f t="shared" si="7"/>
        <v>-9.3149191247922244E-2</v>
      </c>
      <c r="Z35" s="25">
        <f t="shared" si="7"/>
        <v>6.5775501280529697E-2</v>
      </c>
      <c r="AA35" s="25">
        <f t="shared" si="7"/>
        <v>0.11520618801929283</v>
      </c>
      <c r="AB35" s="25">
        <f t="shared" si="7"/>
        <v>7.0281834093425472E-3</v>
      </c>
      <c r="AC35" s="25">
        <f t="shared" si="7"/>
        <v>0.23807006550992274</v>
      </c>
      <c r="AD35" s="25">
        <f t="shared" si="7"/>
        <v>0.23799312553706742</v>
      </c>
      <c r="AE35" s="25">
        <f t="shared" si="7"/>
        <v>0</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t="s">
        <v>91</v>
      </c>
      <c r="D38" s="1" t="s">
        <v>91</v>
      </c>
      <c r="E38" s="1" t="s">
        <v>91</v>
      </c>
      <c r="F38" s="1" t="s">
        <v>91</v>
      </c>
      <c r="G38" s="1" t="s">
        <v>91</v>
      </c>
      <c r="H38" s="1" t="s">
        <v>91</v>
      </c>
      <c r="I38" s="1" t="s">
        <v>91</v>
      </c>
      <c r="J38" s="1" t="s">
        <v>91</v>
      </c>
      <c r="K38" s="1">
        <v>3077410000</v>
      </c>
      <c r="L38" s="1">
        <v>899062000</v>
      </c>
      <c r="M38" s="1">
        <v>1157462000</v>
      </c>
      <c r="N38" s="1">
        <v>987080000</v>
      </c>
      <c r="O38" s="1">
        <v>1428140000</v>
      </c>
      <c r="P38" s="1">
        <v>1585302000</v>
      </c>
      <c r="Q38" s="1">
        <v>1744994000</v>
      </c>
      <c r="R38" s="1">
        <v>1245997000</v>
      </c>
      <c r="S38" s="1">
        <v>742099000</v>
      </c>
      <c r="T38" s="1">
        <v>704153000</v>
      </c>
      <c r="U38" s="1">
        <v>749977000</v>
      </c>
      <c r="V38" s="1">
        <v>1100444000</v>
      </c>
      <c r="W38" s="1">
        <v>990405000</v>
      </c>
      <c r="X38" s="1">
        <v>1481447000</v>
      </c>
      <c r="Y38" s="1">
        <v>1329187000</v>
      </c>
      <c r="Z38" s="1">
        <v>1630809000</v>
      </c>
      <c r="AA38" s="1">
        <v>2131632000</v>
      </c>
      <c r="AB38" s="1">
        <v>3139295000</v>
      </c>
      <c r="AC38" s="1">
        <v>739164000</v>
      </c>
      <c r="AD38" s="1">
        <v>815384000</v>
      </c>
      <c r="AE38" s="1">
        <v>572395000</v>
      </c>
    </row>
    <row r="39" spans="1:31" ht="19" x14ac:dyDescent="0.25">
      <c r="A39" s="5" t="s">
        <v>31</v>
      </c>
      <c r="B39" s="1" t="s">
        <v>91</v>
      </c>
      <c r="C39" s="1" t="s">
        <v>91</v>
      </c>
      <c r="D39" s="1" t="s">
        <v>91</v>
      </c>
      <c r="E39" s="1" t="s">
        <v>91</v>
      </c>
      <c r="F39" s="1" t="s">
        <v>91</v>
      </c>
      <c r="G39" s="1" t="s">
        <v>91</v>
      </c>
      <c r="H39" s="1" t="s">
        <v>91</v>
      </c>
      <c r="I39" s="1" t="s">
        <v>91</v>
      </c>
      <c r="J39" s="1" t="s">
        <v>91</v>
      </c>
      <c r="K39" s="1">
        <v>849762000</v>
      </c>
      <c r="L39" s="1">
        <v>2419735000</v>
      </c>
      <c r="M39" s="1">
        <v>2409745000</v>
      </c>
      <c r="N39" s="1">
        <v>1488058000</v>
      </c>
      <c r="O39" s="1">
        <v>897742000</v>
      </c>
      <c r="P39" s="1">
        <v>326788000</v>
      </c>
      <c r="Q39" s="1">
        <v>125592000</v>
      </c>
      <c r="R39" s="1">
        <v>487591000</v>
      </c>
      <c r="S39" s="1">
        <v>563997000</v>
      </c>
      <c r="T39" s="1">
        <v>165695000</v>
      </c>
      <c r="U39" s="1">
        <v>20604000</v>
      </c>
      <c r="V39" s="1">
        <v>6004000</v>
      </c>
      <c r="W39" s="1">
        <v>160648000</v>
      </c>
      <c r="X39" s="1">
        <v>39200000</v>
      </c>
      <c r="Y39" s="1">
        <v>89342000</v>
      </c>
      <c r="Z39" s="1">
        <v>4995000</v>
      </c>
      <c r="AA39" s="1">
        <v>123665000</v>
      </c>
      <c r="AB39" s="1">
        <v>19993000</v>
      </c>
      <c r="AC39" s="1">
        <v>347976000</v>
      </c>
      <c r="AD39" s="1">
        <v>11818000</v>
      </c>
      <c r="AE39" s="1">
        <v>8723000</v>
      </c>
    </row>
    <row r="40" spans="1:31" ht="19" x14ac:dyDescent="0.25">
      <c r="A40" s="5" t="s">
        <v>32</v>
      </c>
      <c r="B40" s="1" t="s">
        <v>91</v>
      </c>
      <c r="C40" s="1" t="s">
        <v>91</v>
      </c>
      <c r="D40" s="1" t="s">
        <v>91</v>
      </c>
      <c r="E40" s="1" t="s">
        <v>91</v>
      </c>
      <c r="F40" s="1" t="s">
        <v>91</v>
      </c>
      <c r="G40" s="1" t="s">
        <v>91</v>
      </c>
      <c r="H40" s="1" t="s">
        <v>91</v>
      </c>
      <c r="I40" s="1" t="s">
        <v>91</v>
      </c>
      <c r="J40" s="1" t="s">
        <v>91</v>
      </c>
      <c r="K40" s="1">
        <v>3927172000</v>
      </c>
      <c r="L40" s="1">
        <v>3318797000</v>
      </c>
      <c r="M40" s="1">
        <v>3567207000</v>
      </c>
      <c r="N40" s="1">
        <v>2475138000</v>
      </c>
      <c r="O40" s="1">
        <v>2325882000</v>
      </c>
      <c r="P40" s="1">
        <v>1912090000</v>
      </c>
      <c r="Q40" s="1">
        <v>1870586000</v>
      </c>
      <c r="R40" s="1">
        <v>1733588000</v>
      </c>
      <c r="S40" s="1">
        <v>1306096000</v>
      </c>
      <c r="T40" s="1">
        <v>869848000</v>
      </c>
      <c r="U40" s="1">
        <v>770581000</v>
      </c>
      <c r="V40" s="1">
        <v>1106448000</v>
      </c>
      <c r="W40" s="1">
        <v>1151053000</v>
      </c>
      <c r="X40" s="1">
        <v>1520647000</v>
      </c>
      <c r="Y40" s="1">
        <v>1418529000</v>
      </c>
      <c r="Z40" s="1">
        <v>1635804000</v>
      </c>
      <c r="AA40" s="1">
        <v>2255297000</v>
      </c>
      <c r="AB40" s="1">
        <v>3159288000</v>
      </c>
      <c r="AC40" s="1">
        <v>1087140000</v>
      </c>
      <c r="AD40" s="1">
        <v>827202000</v>
      </c>
      <c r="AE40" s="1">
        <v>581118000</v>
      </c>
    </row>
    <row r="41" spans="1:31" ht="19" x14ac:dyDescent="0.25">
      <c r="A41" s="5" t="s">
        <v>33</v>
      </c>
      <c r="B41" s="1" t="s">
        <v>91</v>
      </c>
      <c r="C41" s="1" t="s">
        <v>91</v>
      </c>
      <c r="D41" s="1" t="s">
        <v>91</v>
      </c>
      <c r="E41" s="1" t="s">
        <v>91</v>
      </c>
      <c r="F41" s="1" t="s">
        <v>91</v>
      </c>
      <c r="G41" s="1" t="s">
        <v>91</v>
      </c>
      <c r="H41" s="1" t="s">
        <v>91</v>
      </c>
      <c r="I41" s="1" t="s">
        <v>91</v>
      </c>
      <c r="J41" s="1" t="s">
        <v>91</v>
      </c>
      <c r="K41" s="1">
        <v>310811000</v>
      </c>
      <c r="L41" s="1">
        <v>429424000</v>
      </c>
      <c r="M41" s="1">
        <v>550867000</v>
      </c>
      <c r="N41" s="1">
        <v>487968000</v>
      </c>
      <c r="O41" s="1">
        <v>528505000</v>
      </c>
      <c r="P41" s="1">
        <v>483336000</v>
      </c>
      <c r="Q41" s="1">
        <v>213544000</v>
      </c>
      <c r="R41" s="1">
        <v>101834000</v>
      </c>
      <c r="S41" s="1">
        <v>119581000</v>
      </c>
      <c r="T41" s="1">
        <v>177030000</v>
      </c>
      <c r="U41" s="1">
        <v>257267000</v>
      </c>
      <c r="V41" s="1">
        <v>219650000</v>
      </c>
      <c r="W41" s="1">
        <v>240591000</v>
      </c>
      <c r="X41" s="1">
        <v>276870000</v>
      </c>
      <c r="Y41" s="1">
        <v>261490000</v>
      </c>
      <c r="Z41" s="1">
        <v>337266000</v>
      </c>
      <c r="AA41" s="1">
        <v>359138000</v>
      </c>
      <c r="AB41" s="1">
        <v>379190000</v>
      </c>
      <c r="AC41" s="1">
        <v>137023000</v>
      </c>
      <c r="AD41" s="1">
        <v>188482000</v>
      </c>
      <c r="AE41" s="1">
        <v>191940000</v>
      </c>
    </row>
    <row r="42" spans="1:31" ht="19" x14ac:dyDescent="0.25">
      <c r="A42" s="5" t="s">
        <v>34</v>
      </c>
      <c r="B42" s="1" t="s">
        <v>91</v>
      </c>
      <c r="C42" s="1" t="s">
        <v>91</v>
      </c>
      <c r="D42" s="1" t="s">
        <v>91</v>
      </c>
      <c r="E42" s="1" t="s">
        <v>91</v>
      </c>
      <c r="F42" s="1" t="s">
        <v>91</v>
      </c>
      <c r="G42" s="1" t="s">
        <v>91</v>
      </c>
      <c r="H42" s="1" t="s">
        <v>91</v>
      </c>
      <c r="I42" s="1" t="s">
        <v>91</v>
      </c>
      <c r="J42" s="1" t="s">
        <v>91</v>
      </c>
      <c r="K42" s="1">
        <v>197584000</v>
      </c>
      <c r="L42" s="1">
        <v>215995000</v>
      </c>
      <c r="M42" s="1">
        <v>240977000</v>
      </c>
      <c r="N42" s="1">
        <v>337186000</v>
      </c>
      <c r="O42" s="1">
        <v>362196000</v>
      </c>
      <c r="P42" s="1">
        <v>331970000</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row>
    <row r="43" spans="1:31" ht="19" x14ac:dyDescent="0.25">
      <c r="A43" s="5" t="s">
        <v>35</v>
      </c>
      <c r="B43" s="1" t="s">
        <v>91</v>
      </c>
      <c r="C43" s="1" t="s">
        <v>91</v>
      </c>
      <c r="D43" s="1" t="s">
        <v>91</v>
      </c>
      <c r="E43" s="1" t="s">
        <v>91</v>
      </c>
      <c r="F43" s="1" t="s">
        <v>91</v>
      </c>
      <c r="G43" s="1" t="s">
        <v>91</v>
      </c>
      <c r="H43" s="1" t="s">
        <v>91</v>
      </c>
      <c r="I43" s="1" t="s">
        <v>91</v>
      </c>
      <c r="J43" s="1" t="s">
        <v>91</v>
      </c>
      <c r="K43" s="1">
        <v>186655000</v>
      </c>
      <c r="L43" s="1">
        <v>250760000</v>
      </c>
      <c r="M43" s="1">
        <v>525701000</v>
      </c>
      <c r="N43" s="1">
        <v>693236000</v>
      </c>
      <c r="O43" s="1">
        <v>595754000</v>
      </c>
      <c r="P43" s="1">
        <v>560033000</v>
      </c>
      <c r="Q43" s="1">
        <v>102656000</v>
      </c>
      <c r="R43" s="1">
        <v>164627000</v>
      </c>
      <c r="S43" s="1">
        <v>118308000</v>
      </c>
      <c r="T43" s="1">
        <v>112255000</v>
      </c>
      <c r="U43" s="1">
        <v>128902000</v>
      </c>
      <c r="V43" s="1">
        <v>149288000</v>
      </c>
      <c r="W43" s="1">
        <v>162237000</v>
      </c>
      <c r="X43" s="1">
        <v>147493000</v>
      </c>
      <c r="Y43" s="1">
        <v>162716000</v>
      </c>
      <c r="Z43" s="1">
        <v>152135000</v>
      </c>
      <c r="AA43" s="1">
        <v>148304000</v>
      </c>
      <c r="AB43" s="1">
        <v>168511000</v>
      </c>
      <c r="AC43" s="1">
        <v>-203951000</v>
      </c>
      <c r="AD43" s="1">
        <v>202568000</v>
      </c>
      <c r="AE43" s="1">
        <v>109327000</v>
      </c>
    </row>
    <row r="44" spans="1:31" ht="19" x14ac:dyDescent="0.25">
      <c r="A44" s="6" t="s">
        <v>36</v>
      </c>
      <c r="B44" s="10" t="s">
        <v>91</v>
      </c>
      <c r="C44" s="10" t="s">
        <v>91</v>
      </c>
      <c r="D44" s="10" t="s">
        <v>91</v>
      </c>
      <c r="E44" s="10" t="s">
        <v>91</v>
      </c>
      <c r="F44" s="10" t="s">
        <v>91</v>
      </c>
      <c r="G44" s="10" t="s">
        <v>91</v>
      </c>
      <c r="H44" s="10" t="s">
        <v>91</v>
      </c>
      <c r="I44" s="10" t="s">
        <v>91</v>
      </c>
      <c r="J44" s="10" t="s">
        <v>91</v>
      </c>
      <c r="K44" s="10">
        <v>4622222000</v>
      </c>
      <c r="L44" s="10">
        <v>4214976000</v>
      </c>
      <c r="M44" s="10">
        <v>4884752000</v>
      </c>
      <c r="N44" s="10">
        <v>3993528000</v>
      </c>
      <c r="O44" s="10">
        <v>3812337000</v>
      </c>
      <c r="P44" s="10">
        <v>3287429000</v>
      </c>
      <c r="Q44" s="10">
        <v>2186786000</v>
      </c>
      <c r="R44" s="10">
        <v>2000049000</v>
      </c>
      <c r="S44" s="10">
        <v>1543985000</v>
      </c>
      <c r="T44" s="10">
        <v>1159133000</v>
      </c>
      <c r="U44" s="10">
        <v>1156750000</v>
      </c>
      <c r="V44" s="10">
        <v>1475386000</v>
      </c>
      <c r="W44" s="10">
        <v>1553881000</v>
      </c>
      <c r="X44" s="10">
        <v>1945010000</v>
      </c>
      <c r="Y44" s="10">
        <v>1842735000</v>
      </c>
      <c r="Z44" s="10">
        <v>2125205000</v>
      </c>
      <c r="AA44" s="10">
        <v>2762739000</v>
      </c>
      <c r="AB44" s="10">
        <v>3706989000</v>
      </c>
      <c r="AC44" s="10">
        <v>1020212000</v>
      </c>
      <c r="AD44" s="10">
        <v>1218252000</v>
      </c>
      <c r="AE44" s="10">
        <v>882385000</v>
      </c>
    </row>
    <row r="45" spans="1:31" ht="19" x14ac:dyDescent="0.25">
      <c r="A45" s="5" t="s">
        <v>37</v>
      </c>
      <c r="B45" s="1" t="s">
        <v>91</v>
      </c>
      <c r="C45" s="1" t="s">
        <v>91</v>
      </c>
      <c r="D45" s="1" t="s">
        <v>91</v>
      </c>
      <c r="E45" s="1" t="s">
        <v>91</v>
      </c>
      <c r="F45" s="1" t="s">
        <v>91</v>
      </c>
      <c r="G45" s="1" t="s">
        <v>91</v>
      </c>
      <c r="H45" s="1" t="s">
        <v>91</v>
      </c>
      <c r="I45" s="1" t="s">
        <v>91</v>
      </c>
      <c r="J45" s="1" t="s">
        <v>91</v>
      </c>
      <c r="K45" s="1">
        <v>431455000</v>
      </c>
      <c r="L45" s="1">
        <v>473177000</v>
      </c>
      <c r="M45" s="1">
        <v>514517000</v>
      </c>
      <c r="N45" s="1">
        <v>567408000</v>
      </c>
      <c r="O45" s="1">
        <v>612161000</v>
      </c>
      <c r="P45" s="1">
        <v>651474000</v>
      </c>
      <c r="Q45" s="1">
        <v>326961000</v>
      </c>
      <c r="R45" s="1">
        <v>297412000</v>
      </c>
      <c r="S45" s="1">
        <v>267928000</v>
      </c>
      <c r="T45" s="1">
        <v>259588000</v>
      </c>
      <c r="U45" s="1">
        <v>270512000</v>
      </c>
      <c r="V45" s="1">
        <v>293964000</v>
      </c>
      <c r="W45" s="1">
        <v>302459000</v>
      </c>
      <c r="X45" s="1">
        <v>302817000</v>
      </c>
      <c r="Y45" s="1">
        <v>306248000</v>
      </c>
      <c r="Z45" s="1">
        <v>315170000</v>
      </c>
      <c r="AA45" s="1">
        <v>318800000</v>
      </c>
      <c r="AB45" s="1">
        <v>539154000</v>
      </c>
      <c r="AC45" s="1">
        <v>107799000</v>
      </c>
      <c r="AD45" s="1">
        <v>163256000</v>
      </c>
      <c r="AE45" s="1">
        <v>176136000</v>
      </c>
    </row>
    <row r="46" spans="1:31"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7351700000</v>
      </c>
      <c r="O46" s="1">
        <v>6972697000</v>
      </c>
      <c r="P46" s="1">
        <v>6473014000</v>
      </c>
      <c r="Q46" s="1">
        <v>1910295000</v>
      </c>
      <c r="R46" s="1">
        <v>999355000</v>
      </c>
      <c r="S46" s="1">
        <v>989493000</v>
      </c>
      <c r="T46" s="1">
        <v>1358524000</v>
      </c>
      <c r="U46" s="1">
        <v>1616154000</v>
      </c>
      <c r="V46" s="1">
        <v>1675323000</v>
      </c>
      <c r="W46" s="1">
        <v>1754926000</v>
      </c>
      <c r="X46" s="1">
        <v>2245364000</v>
      </c>
      <c r="Y46" s="1">
        <v>1924052000</v>
      </c>
      <c r="Z46" s="1">
        <v>2559066000</v>
      </c>
      <c r="AA46" s="1">
        <v>2726859000</v>
      </c>
      <c r="AB46" s="1">
        <v>2854462000</v>
      </c>
      <c r="AC46" s="1">
        <v>1270532000</v>
      </c>
      <c r="AD46" s="1">
        <v>2411996000</v>
      </c>
      <c r="AE46" s="1">
        <v>2348366000</v>
      </c>
    </row>
    <row r="47" spans="1:31" ht="19" x14ac:dyDescent="0.25">
      <c r="A47" s="5" t="s">
        <v>39</v>
      </c>
      <c r="B47" s="1" t="s">
        <v>91</v>
      </c>
      <c r="C47" s="1" t="s">
        <v>91</v>
      </c>
      <c r="D47" s="1" t="s">
        <v>91</v>
      </c>
      <c r="E47" s="1" t="s">
        <v>91</v>
      </c>
      <c r="F47" s="1" t="s">
        <v>91</v>
      </c>
      <c r="G47" s="1" t="s">
        <v>91</v>
      </c>
      <c r="H47" s="1" t="s">
        <v>91</v>
      </c>
      <c r="I47" s="1" t="s">
        <v>91</v>
      </c>
      <c r="J47" s="1" t="s">
        <v>91</v>
      </c>
      <c r="K47" s="1">
        <v>7255912000</v>
      </c>
      <c r="L47" s="1">
        <v>13795657000</v>
      </c>
      <c r="M47" s="1">
        <v>13767409000</v>
      </c>
      <c r="N47" s="1">
        <v>1558188000</v>
      </c>
      <c r="O47" s="1">
        <v>1463997000</v>
      </c>
      <c r="P47" s="1">
        <v>1404897000</v>
      </c>
      <c r="Q47" s="1">
        <v>386756000</v>
      </c>
      <c r="R47" s="1">
        <v>261172000</v>
      </c>
      <c r="S47" s="1">
        <v>245044000</v>
      </c>
      <c r="T47" s="1">
        <v>378107000</v>
      </c>
      <c r="U47" s="1">
        <v>482904000</v>
      </c>
      <c r="V47" s="1">
        <v>445336000</v>
      </c>
      <c r="W47" s="1">
        <v>491936000</v>
      </c>
      <c r="X47" s="1">
        <v>440828000</v>
      </c>
      <c r="Y47" s="1">
        <v>355451000</v>
      </c>
      <c r="Z47" s="1">
        <v>663737000</v>
      </c>
      <c r="AA47" s="1">
        <v>631422000</v>
      </c>
      <c r="AB47" s="1">
        <v>578474000</v>
      </c>
      <c r="AC47" s="1">
        <v>230900000</v>
      </c>
      <c r="AD47" s="1">
        <v>771697000</v>
      </c>
      <c r="AE47" s="1">
        <v>357747000</v>
      </c>
    </row>
    <row r="48" spans="1:31" ht="19" x14ac:dyDescent="0.25">
      <c r="A48" s="5" t="s">
        <v>40</v>
      </c>
      <c r="B48" s="1" t="s">
        <v>91</v>
      </c>
      <c r="C48" s="1" t="s">
        <v>91</v>
      </c>
      <c r="D48" s="1" t="s">
        <v>91</v>
      </c>
      <c r="E48" s="1" t="s">
        <v>91</v>
      </c>
      <c r="F48" s="1" t="s">
        <v>91</v>
      </c>
      <c r="G48" s="1" t="s">
        <v>91</v>
      </c>
      <c r="H48" s="1" t="s">
        <v>91</v>
      </c>
      <c r="I48" s="1" t="s">
        <v>91</v>
      </c>
      <c r="J48" s="1" t="s">
        <v>91</v>
      </c>
      <c r="K48" s="1">
        <v>7255912000</v>
      </c>
      <c r="L48" s="1">
        <v>13795657000</v>
      </c>
      <c r="M48" s="1">
        <v>13767409000</v>
      </c>
      <c r="N48" s="1">
        <v>8909888000</v>
      </c>
      <c r="O48" s="1">
        <v>8436694000</v>
      </c>
      <c r="P48" s="1">
        <v>7877911000</v>
      </c>
      <c r="Q48" s="1">
        <v>2297051000</v>
      </c>
      <c r="R48" s="1">
        <v>1260527000</v>
      </c>
      <c r="S48" s="1">
        <v>1234537000</v>
      </c>
      <c r="T48" s="1">
        <v>1736631000</v>
      </c>
      <c r="U48" s="1">
        <v>2099058000</v>
      </c>
      <c r="V48" s="1">
        <v>2120659000</v>
      </c>
      <c r="W48" s="1">
        <v>2246862000</v>
      </c>
      <c r="X48" s="1">
        <v>2686192000</v>
      </c>
      <c r="Y48" s="1">
        <v>2279503000</v>
      </c>
      <c r="Z48" s="1">
        <v>3222803000</v>
      </c>
      <c r="AA48" s="1">
        <v>3358281000</v>
      </c>
      <c r="AB48" s="1">
        <v>3432936000</v>
      </c>
      <c r="AC48" s="1">
        <v>1501432000</v>
      </c>
      <c r="AD48" s="1">
        <v>3183693000</v>
      </c>
      <c r="AE48" s="1">
        <v>2706113000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v>272930000</v>
      </c>
      <c r="S49" s="1">
        <v>200721000</v>
      </c>
      <c r="T49" s="1">
        <v>173752000</v>
      </c>
      <c r="U49" s="1">
        <v>161278000</v>
      </c>
      <c r="V49" s="1">
        <v>179990000</v>
      </c>
      <c r="W49" s="1">
        <v>114983000</v>
      </c>
      <c r="X49" s="1">
        <v>137386000</v>
      </c>
      <c r="Y49" s="1">
        <v>122810000</v>
      </c>
      <c r="Z49" s="1">
        <v>64977000</v>
      </c>
      <c r="AA49" s="1">
        <v>235055000</v>
      </c>
      <c r="AB49" s="1">
        <v>353052000</v>
      </c>
      <c r="AC49" s="1" t="s">
        <v>91</v>
      </c>
      <c r="AD49" s="1" t="s">
        <v>91</v>
      </c>
      <c r="AE49" s="1" t="s">
        <v>91</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171932000</v>
      </c>
      <c r="R50" s="1" t="s">
        <v>91</v>
      </c>
      <c r="S50" s="1" t="s">
        <v>91</v>
      </c>
      <c r="T50" s="1" t="s">
        <v>91</v>
      </c>
      <c r="U50" s="1" t="s">
        <v>91</v>
      </c>
      <c r="V50" s="1" t="s">
        <v>91</v>
      </c>
      <c r="W50" s="1" t="s">
        <v>91</v>
      </c>
      <c r="X50" s="1" t="s">
        <v>91</v>
      </c>
      <c r="Y50" s="1" t="s">
        <v>91</v>
      </c>
      <c r="Z50" s="1">
        <v>66321000</v>
      </c>
      <c r="AA50" s="1">
        <v>64786000</v>
      </c>
      <c r="AB50" s="1">
        <v>167054000</v>
      </c>
      <c r="AC50" s="1">
        <v>224013000</v>
      </c>
      <c r="AD50" s="1">
        <v>334937000</v>
      </c>
      <c r="AE50" s="1">
        <v>276947000</v>
      </c>
    </row>
    <row r="51" spans="1:31" ht="19" x14ac:dyDescent="0.25">
      <c r="A51" s="5" t="s">
        <v>43</v>
      </c>
      <c r="B51" s="1" t="s">
        <v>91</v>
      </c>
      <c r="C51" s="1" t="s">
        <v>91</v>
      </c>
      <c r="D51" s="1" t="s">
        <v>91</v>
      </c>
      <c r="E51" s="1" t="s">
        <v>91</v>
      </c>
      <c r="F51" s="1" t="s">
        <v>91</v>
      </c>
      <c r="G51" s="1" t="s">
        <v>91</v>
      </c>
      <c r="H51" s="1" t="s">
        <v>91</v>
      </c>
      <c r="I51" s="1" t="s">
        <v>91</v>
      </c>
      <c r="J51" s="1" t="s">
        <v>91</v>
      </c>
      <c r="K51" s="1">
        <v>3353524000</v>
      </c>
      <c r="L51" s="1">
        <v>3102778000</v>
      </c>
      <c r="M51" s="1">
        <v>3232187000</v>
      </c>
      <c r="N51" s="1">
        <v>446941000</v>
      </c>
      <c r="O51" s="1">
        <v>333231000</v>
      </c>
      <c r="P51" s="1">
        <v>707706000</v>
      </c>
      <c r="Q51" s="1">
        <v>267868000</v>
      </c>
      <c r="R51" s="1">
        <v>184971000</v>
      </c>
      <c r="S51" s="1">
        <v>192383000</v>
      </c>
      <c r="T51" s="1">
        <v>80761000</v>
      </c>
      <c r="U51" s="1">
        <v>118230000</v>
      </c>
      <c r="V51" s="1">
        <v>164685000</v>
      </c>
      <c r="W51" s="1">
        <v>56693000</v>
      </c>
      <c r="X51" s="1">
        <v>138545000</v>
      </c>
      <c r="Y51" s="1">
        <v>94577000</v>
      </c>
      <c r="Z51" s="1">
        <v>73334000</v>
      </c>
      <c r="AA51" s="1">
        <v>134924000</v>
      </c>
      <c r="AB51" s="1">
        <v>133640000</v>
      </c>
      <c r="AC51" s="1">
        <v>123524000</v>
      </c>
      <c r="AD51" s="1">
        <v>163150000</v>
      </c>
      <c r="AE51" s="1">
        <v>141183000</v>
      </c>
    </row>
    <row r="52" spans="1:31" ht="19" x14ac:dyDescent="0.25">
      <c r="A52" s="5" t="s">
        <v>44</v>
      </c>
      <c r="B52" s="1" t="s">
        <v>91</v>
      </c>
      <c r="C52" s="1" t="s">
        <v>91</v>
      </c>
      <c r="D52" s="1" t="s">
        <v>91</v>
      </c>
      <c r="E52" s="1" t="s">
        <v>91</v>
      </c>
      <c r="F52" s="1" t="s">
        <v>91</v>
      </c>
      <c r="G52" s="1" t="s">
        <v>91</v>
      </c>
      <c r="H52" s="1" t="s">
        <v>91</v>
      </c>
      <c r="I52" s="1" t="s">
        <v>91</v>
      </c>
      <c r="J52" s="1" t="s">
        <v>91</v>
      </c>
      <c r="K52" s="1">
        <v>11040891000</v>
      </c>
      <c r="L52" s="1">
        <v>17371612000</v>
      </c>
      <c r="M52" s="1">
        <v>17514113000</v>
      </c>
      <c r="N52" s="1">
        <v>9924237000</v>
      </c>
      <c r="O52" s="1">
        <v>9382086000</v>
      </c>
      <c r="P52" s="1">
        <v>9237091000</v>
      </c>
      <c r="Q52" s="1">
        <v>3063812000</v>
      </c>
      <c r="R52" s="1">
        <v>2015840000</v>
      </c>
      <c r="S52" s="1">
        <v>1895569000</v>
      </c>
      <c r="T52" s="1">
        <v>2250732000</v>
      </c>
      <c r="U52" s="1">
        <v>2649078000</v>
      </c>
      <c r="V52" s="1">
        <v>2759298000</v>
      </c>
      <c r="W52" s="1">
        <v>2720997000</v>
      </c>
      <c r="X52" s="1">
        <v>3264940000</v>
      </c>
      <c r="Y52" s="1">
        <v>2803138000</v>
      </c>
      <c r="Z52" s="1">
        <v>3742605000</v>
      </c>
      <c r="AA52" s="1">
        <v>4111846000</v>
      </c>
      <c r="AB52" s="1">
        <v>4625836000</v>
      </c>
      <c r="AC52" s="1">
        <v>1956768000</v>
      </c>
      <c r="AD52" s="1">
        <v>3845036000</v>
      </c>
      <c r="AE52" s="1">
        <v>3300379000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t="s">
        <v>91</v>
      </c>
      <c r="C54" s="11" t="s">
        <v>91</v>
      </c>
      <c r="D54" s="11" t="s">
        <v>91</v>
      </c>
      <c r="E54" s="11" t="s">
        <v>91</v>
      </c>
      <c r="F54" s="11" t="s">
        <v>91</v>
      </c>
      <c r="G54" s="11" t="s">
        <v>91</v>
      </c>
      <c r="H54" s="11" t="s">
        <v>91</v>
      </c>
      <c r="I54" s="11" t="s">
        <v>91</v>
      </c>
      <c r="J54" s="11" t="s">
        <v>91</v>
      </c>
      <c r="K54" s="11">
        <v>15663113000</v>
      </c>
      <c r="L54" s="11">
        <v>21586588000</v>
      </c>
      <c r="M54" s="11">
        <v>22398865000</v>
      </c>
      <c r="N54" s="11">
        <v>13917765000</v>
      </c>
      <c r="O54" s="11">
        <v>13194423000</v>
      </c>
      <c r="P54" s="11">
        <v>12524520000</v>
      </c>
      <c r="Q54" s="11">
        <v>5250598000</v>
      </c>
      <c r="R54" s="11">
        <v>4015889000</v>
      </c>
      <c r="S54" s="11">
        <v>3439554000</v>
      </c>
      <c r="T54" s="11">
        <v>3409865000</v>
      </c>
      <c r="U54" s="11">
        <v>3805828000</v>
      </c>
      <c r="V54" s="11">
        <v>4234684000</v>
      </c>
      <c r="W54" s="11">
        <v>4274878000</v>
      </c>
      <c r="X54" s="11">
        <v>5209950000</v>
      </c>
      <c r="Y54" s="11">
        <v>4645873000</v>
      </c>
      <c r="Z54" s="11">
        <v>5867810000</v>
      </c>
      <c r="AA54" s="11">
        <v>6874585000</v>
      </c>
      <c r="AB54" s="11">
        <v>8332825000</v>
      </c>
      <c r="AC54" s="11">
        <v>2976980000</v>
      </c>
      <c r="AD54" s="11">
        <v>5063288000</v>
      </c>
      <c r="AE54" s="11">
        <v>4182764000</v>
      </c>
    </row>
    <row r="55" spans="1:31" ht="20" thickTop="1" x14ac:dyDescent="0.25">
      <c r="A55" s="5" t="s">
        <v>47</v>
      </c>
      <c r="B55" s="1" t="s">
        <v>91</v>
      </c>
      <c r="C55" s="1" t="s">
        <v>91</v>
      </c>
      <c r="D55" s="1" t="s">
        <v>91</v>
      </c>
      <c r="E55" s="1" t="s">
        <v>91</v>
      </c>
      <c r="F55" s="1" t="s">
        <v>91</v>
      </c>
      <c r="G55" s="1" t="s">
        <v>91</v>
      </c>
      <c r="H55" s="1" t="s">
        <v>91</v>
      </c>
      <c r="I55" s="1" t="s">
        <v>91</v>
      </c>
      <c r="J55" s="1" t="s">
        <v>91</v>
      </c>
      <c r="K55" s="1">
        <v>460815000</v>
      </c>
      <c r="L55" s="1">
        <v>829979000</v>
      </c>
      <c r="M55" s="1">
        <v>988795000</v>
      </c>
      <c r="N55" s="1">
        <v>596491000</v>
      </c>
      <c r="O55" s="1">
        <v>592428000</v>
      </c>
      <c r="P55" s="1">
        <v>692819000</v>
      </c>
      <c r="Q55" s="1">
        <v>52833000</v>
      </c>
      <c r="R55" s="1">
        <v>39173000</v>
      </c>
      <c r="S55" s="1">
        <v>56375000</v>
      </c>
      <c r="T55" s="1">
        <v>64398000</v>
      </c>
      <c r="U55" s="1">
        <v>98314000</v>
      </c>
      <c r="V55" s="1">
        <v>77653000</v>
      </c>
      <c r="W55" s="1">
        <v>81163000</v>
      </c>
      <c r="X55" s="1">
        <v>86883000</v>
      </c>
      <c r="Y55" s="1">
        <v>62863000</v>
      </c>
      <c r="Z55" s="1">
        <v>76571000</v>
      </c>
      <c r="AA55" s="1">
        <v>74907000</v>
      </c>
      <c r="AB55" s="1">
        <v>94356000</v>
      </c>
      <c r="AC55" s="1">
        <v>29200000</v>
      </c>
      <c r="AD55" s="1">
        <v>37871000</v>
      </c>
      <c r="AE55" s="1">
        <v>13699000</v>
      </c>
    </row>
    <row r="56" spans="1:31"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v>20000000</v>
      </c>
      <c r="Z56" s="1">
        <v>13750000</v>
      </c>
      <c r="AA56" s="1">
        <v>13750000</v>
      </c>
      <c r="AB56" s="1">
        <v>13750000</v>
      </c>
      <c r="AC56" s="1">
        <v>13750000</v>
      </c>
      <c r="AD56" s="1">
        <v>99927000</v>
      </c>
      <c r="AE56" s="1">
        <v>99927000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v>6410000</v>
      </c>
      <c r="AD57" s="1">
        <v>13842000</v>
      </c>
      <c r="AE57" s="1">
        <v>13282000</v>
      </c>
    </row>
    <row r="58" spans="1:31" ht="19" x14ac:dyDescent="0.25">
      <c r="A58" s="5" t="s">
        <v>50</v>
      </c>
      <c r="B58" s="1" t="s">
        <v>91</v>
      </c>
      <c r="C58" s="1" t="s">
        <v>91</v>
      </c>
      <c r="D58" s="1" t="s">
        <v>91</v>
      </c>
      <c r="E58" s="1" t="s">
        <v>91</v>
      </c>
      <c r="F58" s="1" t="s">
        <v>91</v>
      </c>
      <c r="G58" s="1" t="s">
        <v>91</v>
      </c>
      <c r="H58" s="1" t="s">
        <v>91</v>
      </c>
      <c r="I58" s="1" t="s">
        <v>91</v>
      </c>
      <c r="J58" s="1" t="s">
        <v>91</v>
      </c>
      <c r="K58" s="1">
        <v>264902000</v>
      </c>
      <c r="L58" s="1">
        <v>180229000</v>
      </c>
      <c r="M58" s="1">
        <v>104611000</v>
      </c>
      <c r="N58" s="1">
        <v>123267000</v>
      </c>
      <c r="O58" s="1">
        <v>147120000</v>
      </c>
      <c r="P58" s="1">
        <v>171650000</v>
      </c>
      <c r="Q58" s="1">
        <v>50886000</v>
      </c>
      <c r="R58" s="1">
        <v>57822000</v>
      </c>
      <c r="S58" s="1">
        <v>78175000</v>
      </c>
      <c r="T58" s="1">
        <v>126297000</v>
      </c>
      <c r="U58" s="1">
        <v>155499000</v>
      </c>
      <c r="V58" s="1">
        <v>158206000</v>
      </c>
      <c r="W58" s="1">
        <v>194988000</v>
      </c>
      <c r="X58" s="1">
        <v>258412000</v>
      </c>
      <c r="Y58" s="1">
        <v>285615000</v>
      </c>
      <c r="Z58" s="1">
        <v>342483000</v>
      </c>
      <c r="AA58" s="1">
        <v>360015000</v>
      </c>
      <c r="AB58" s="1">
        <v>397490000</v>
      </c>
      <c r="AC58" s="1">
        <v>239088000</v>
      </c>
      <c r="AD58" s="1">
        <v>262131000</v>
      </c>
      <c r="AE58" s="1">
        <v>252718000</v>
      </c>
    </row>
    <row r="59" spans="1:31" ht="19" x14ac:dyDescent="0.25">
      <c r="A59" s="5" t="s">
        <v>51</v>
      </c>
      <c r="B59" s="1" t="s">
        <v>91</v>
      </c>
      <c r="C59" s="1" t="s">
        <v>91</v>
      </c>
      <c r="D59" s="1" t="s">
        <v>91</v>
      </c>
      <c r="E59" s="1" t="s">
        <v>91</v>
      </c>
      <c r="F59" s="1" t="s">
        <v>91</v>
      </c>
      <c r="G59" s="1" t="s">
        <v>91</v>
      </c>
      <c r="H59" s="1" t="s">
        <v>91</v>
      </c>
      <c r="I59" s="1" t="s">
        <v>91</v>
      </c>
      <c r="J59" s="1" t="s">
        <v>91</v>
      </c>
      <c r="K59" s="1">
        <v>815739000</v>
      </c>
      <c r="L59" s="1">
        <v>867973000</v>
      </c>
      <c r="M59" s="1">
        <v>1552309000</v>
      </c>
      <c r="N59" s="1">
        <v>1513239000</v>
      </c>
      <c r="O59" s="1">
        <v>1513641000</v>
      </c>
      <c r="P59" s="1">
        <v>824343000</v>
      </c>
      <c r="Q59" s="1">
        <v>182285000</v>
      </c>
      <c r="R59" s="1">
        <v>193282000</v>
      </c>
      <c r="S59" s="1">
        <v>222323000</v>
      </c>
      <c r="T59" s="1">
        <v>343490000</v>
      </c>
      <c r="U59" s="1">
        <v>371076000</v>
      </c>
      <c r="V59" s="1">
        <v>351038000</v>
      </c>
      <c r="W59" s="1">
        <v>397803000</v>
      </c>
      <c r="X59" s="1">
        <v>423251000</v>
      </c>
      <c r="Y59" s="1">
        <v>344910000</v>
      </c>
      <c r="Z59" s="1">
        <v>366924000</v>
      </c>
      <c r="AA59" s="1">
        <v>434886000</v>
      </c>
      <c r="AB59" s="1">
        <v>502003000</v>
      </c>
      <c r="AC59" s="1">
        <v>211588000</v>
      </c>
      <c r="AD59" s="1">
        <v>754524000</v>
      </c>
      <c r="AE59" s="1">
        <v>276655000</v>
      </c>
    </row>
    <row r="60" spans="1:31" ht="19" x14ac:dyDescent="0.25">
      <c r="A60" s="6" t="s">
        <v>52</v>
      </c>
      <c r="B60" s="10" t="s">
        <v>91</v>
      </c>
      <c r="C60" s="10" t="s">
        <v>91</v>
      </c>
      <c r="D60" s="10" t="s">
        <v>91</v>
      </c>
      <c r="E60" s="10" t="s">
        <v>91</v>
      </c>
      <c r="F60" s="10" t="s">
        <v>91</v>
      </c>
      <c r="G60" s="10" t="s">
        <v>91</v>
      </c>
      <c r="H60" s="10" t="s">
        <v>91</v>
      </c>
      <c r="I60" s="10" t="s">
        <v>91</v>
      </c>
      <c r="J60" s="10" t="s">
        <v>91</v>
      </c>
      <c r="K60" s="10">
        <v>1541456000</v>
      </c>
      <c r="L60" s="10">
        <v>1878181000</v>
      </c>
      <c r="M60" s="10">
        <v>2645715000</v>
      </c>
      <c r="N60" s="10">
        <v>2232997000</v>
      </c>
      <c r="O60" s="10">
        <v>2253189000</v>
      </c>
      <c r="P60" s="10">
        <v>1688812000</v>
      </c>
      <c r="Q60" s="10">
        <v>286004000</v>
      </c>
      <c r="R60" s="10">
        <v>290277000</v>
      </c>
      <c r="S60" s="10">
        <v>356873000</v>
      </c>
      <c r="T60" s="10">
        <v>534185000</v>
      </c>
      <c r="U60" s="10">
        <v>624889000</v>
      </c>
      <c r="V60" s="10">
        <v>586897000</v>
      </c>
      <c r="W60" s="10">
        <v>673954000</v>
      </c>
      <c r="X60" s="10">
        <v>768546000</v>
      </c>
      <c r="Y60" s="10">
        <v>713388000</v>
      </c>
      <c r="Z60" s="10">
        <v>799728000</v>
      </c>
      <c r="AA60" s="10">
        <v>883558000</v>
      </c>
      <c r="AB60" s="10">
        <v>1007599000</v>
      </c>
      <c r="AC60" s="10">
        <v>500036000</v>
      </c>
      <c r="AD60" s="10">
        <v>1168295000</v>
      </c>
      <c r="AE60" s="10">
        <v>556354000</v>
      </c>
    </row>
    <row r="61" spans="1:31" ht="19" x14ac:dyDescent="0.25">
      <c r="A61" s="5" t="s">
        <v>53</v>
      </c>
      <c r="B61" s="1" t="s">
        <v>91</v>
      </c>
      <c r="C61" s="1" t="s">
        <v>91</v>
      </c>
      <c r="D61" s="1" t="s">
        <v>91</v>
      </c>
      <c r="E61" s="1" t="s">
        <v>91</v>
      </c>
      <c r="F61" s="1" t="s">
        <v>91</v>
      </c>
      <c r="G61" s="1" t="s">
        <v>91</v>
      </c>
      <c r="H61" s="1" t="s">
        <v>91</v>
      </c>
      <c r="I61" s="1" t="s">
        <v>91</v>
      </c>
      <c r="J61" s="1" t="s">
        <v>91</v>
      </c>
      <c r="K61" s="1">
        <v>1211145000</v>
      </c>
      <c r="L61" s="1">
        <v>1120097000</v>
      </c>
      <c r="M61" s="1">
        <v>796715000</v>
      </c>
      <c r="N61" s="1">
        <v>1181968000</v>
      </c>
      <c r="O61" s="1">
        <v>857103000</v>
      </c>
      <c r="P61" s="1">
        <v>834566000</v>
      </c>
      <c r="Q61" s="1">
        <v>95844000</v>
      </c>
      <c r="R61" s="1">
        <v>95844000</v>
      </c>
      <c r="S61" s="1">
        <v>95844000</v>
      </c>
      <c r="T61" s="1">
        <v>95844000</v>
      </c>
      <c r="U61" s="1">
        <v>580000000</v>
      </c>
      <c r="V61" s="1">
        <v>1080000000</v>
      </c>
      <c r="W61" s="1">
        <v>1080000000</v>
      </c>
      <c r="X61" s="1">
        <v>1748213000</v>
      </c>
      <c r="Y61" s="1">
        <v>1582484000</v>
      </c>
      <c r="Z61" s="1">
        <v>1979469000</v>
      </c>
      <c r="AA61" s="1">
        <v>2245548000</v>
      </c>
      <c r="AB61" s="1">
        <v>3121572000</v>
      </c>
      <c r="AC61" s="1">
        <v>3534706000</v>
      </c>
      <c r="AD61" s="1">
        <v>3829421000</v>
      </c>
      <c r="AE61" s="1">
        <v>3835726000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t="s">
        <v>91</v>
      </c>
      <c r="F63" s="1" t="s">
        <v>91</v>
      </c>
      <c r="G63" s="1" t="s">
        <v>91</v>
      </c>
      <c r="H63" s="1" t="s">
        <v>91</v>
      </c>
      <c r="I63" s="1" t="s">
        <v>91</v>
      </c>
      <c r="J63" s="1" t="s">
        <v>91</v>
      </c>
      <c r="K63" s="1">
        <v>2385006000</v>
      </c>
      <c r="L63" s="1">
        <v>2565415000</v>
      </c>
      <c r="M63" s="1">
        <v>2479099000</v>
      </c>
      <c r="N63" s="1">
        <v>1265530000</v>
      </c>
      <c r="O63" s="1">
        <v>1129994000</v>
      </c>
      <c r="P63" s="1">
        <v>938786000</v>
      </c>
      <c r="Q63" s="1" t="s">
        <v>91</v>
      </c>
      <c r="R63" s="1">
        <v>450129000</v>
      </c>
      <c r="S63" s="1" t="s">
        <v>91</v>
      </c>
      <c r="T63" s="1">
        <v>302213000</v>
      </c>
      <c r="U63" s="1">
        <v>323403000</v>
      </c>
      <c r="V63" s="1">
        <v>320748000</v>
      </c>
      <c r="W63" s="1">
        <v>409529000</v>
      </c>
      <c r="X63" s="1">
        <v>348773000</v>
      </c>
      <c r="Y63" s="1">
        <v>228798000</v>
      </c>
      <c r="Z63" s="1">
        <v>35070000</v>
      </c>
      <c r="AA63" s="1">
        <v>23600000</v>
      </c>
      <c r="AB63" s="1">
        <v>21388000</v>
      </c>
      <c r="AC63" s="1">
        <v>17213000</v>
      </c>
      <c r="AD63" s="1">
        <v>130261000</v>
      </c>
      <c r="AE63" s="1">
        <v>32631000</v>
      </c>
    </row>
    <row r="64" spans="1:31" ht="19" x14ac:dyDescent="0.25">
      <c r="A64" s="5" t="s">
        <v>55</v>
      </c>
      <c r="B64" s="1" t="s">
        <v>91</v>
      </c>
      <c r="C64" s="1" t="s">
        <v>91</v>
      </c>
      <c r="D64" s="1" t="s">
        <v>91</v>
      </c>
      <c r="E64" s="1" t="s">
        <v>91</v>
      </c>
      <c r="F64" s="1" t="s">
        <v>91</v>
      </c>
      <c r="G64" s="1" t="s">
        <v>91</v>
      </c>
      <c r="H64" s="1" t="s">
        <v>91</v>
      </c>
      <c r="I64" s="1" t="s">
        <v>91</v>
      </c>
      <c r="J64" s="1" t="s">
        <v>91</v>
      </c>
      <c r="K64" s="1">
        <v>1519542000</v>
      </c>
      <c r="L64" s="1">
        <v>1496511000</v>
      </c>
      <c r="M64" s="1">
        <v>1580110000</v>
      </c>
      <c r="N64" s="1">
        <v>928000</v>
      </c>
      <c r="O64" s="1">
        <v>160263000</v>
      </c>
      <c r="P64" s="1">
        <v>438213000</v>
      </c>
      <c r="Q64" s="1">
        <v>418443000</v>
      </c>
      <c r="R64" s="1">
        <v>51813000</v>
      </c>
      <c r="S64" s="1">
        <v>496035000</v>
      </c>
      <c r="T64" s="1">
        <v>467134000</v>
      </c>
      <c r="U64" s="1">
        <v>569901000</v>
      </c>
      <c r="V64" s="1">
        <v>517638000</v>
      </c>
      <c r="W64" s="1">
        <v>118253000</v>
      </c>
      <c r="X64" s="1">
        <v>128593000</v>
      </c>
      <c r="Y64" s="1">
        <v>110533000</v>
      </c>
      <c r="Z64" s="1">
        <v>106720000</v>
      </c>
      <c r="AA64" s="1">
        <v>170078000</v>
      </c>
      <c r="AB64" s="1">
        <v>283948000</v>
      </c>
      <c r="AC64" s="1">
        <v>101650000</v>
      </c>
      <c r="AD64" s="1">
        <v>129893000</v>
      </c>
      <c r="AE64" s="1">
        <v>117928000</v>
      </c>
    </row>
    <row r="65" spans="1:31" ht="19" x14ac:dyDescent="0.25">
      <c r="A65" s="5" t="s">
        <v>56</v>
      </c>
      <c r="B65" s="1" t="s">
        <v>91</v>
      </c>
      <c r="C65" s="1" t="s">
        <v>91</v>
      </c>
      <c r="D65" s="1" t="s">
        <v>91</v>
      </c>
      <c r="E65" s="1" t="s">
        <v>91</v>
      </c>
      <c r="F65" s="1" t="s">
        <v>91</v>
      </c>
      <c r="G65" s="1" t="s">
        <v>91</v>
      </c>
      <c r="H65" s="1" t="s">
        <v>91</v>
      </c>
      <c r="I65" s="1" t="s">
        <v>91</v>
      </c>
      <c r="J65" s="1" t="s">
        <v>91</v>
      </c>
      <c r="K65" s="1">
        <v>5115693000</v>
      </c>
      <c r="L65" s="1">
        <v>5182023000</v>
      </c>
      <c r="M65" s="1">
        <v>4855924000</v>
      </c>
      <c r="N65" s="1">
        <v>2448426000</v>
      </c>
      <c r="O65" s="1">
        <v>2147360000</v>
      </c>
      <c r="P65" s="1">
        <v>2211565000</v>
      </c>
      <c r="Q65" s="1">
        <v>514287000</v>
      </c>
      <c r="R65" s="1">
        <v>597786000</v>
      </c>
      <c r="S65" s="1">
        <v>591879000</v>
      </c>
      <c r="T65" s="1">
        <v>865191000</v>
      </c>
      <c r="U65" s="1">
        <v>1473304000</v>
      </c>
      <c r="V65" s="1">
        <v>1918386000</v>
      </c>
      <c r="W65" s="1">
        <v>1607782000</v>
      </c>
      <c r="X65" s="1">
        <v>2225579000</v>
      </c>
      <c r="Y65" s="1">
        <v>1921815000</v>
      </c>
      <c r="Z65" s="1">
        <v>2121259000</v>
      </c>
      <c r="AA65" s="1">
        <v>2439226000</v>
      </c>
      <c r="AB65" s="1">
        <v>3426908000</v>
      </c>
      <c r="AC65" s="1">
        <v>3653569000</v>
      </c>
      <c r="AD65" s="1">
        <v>4089575000</v>
      </c>
      <c r="AE65" s="1">
        <v>3986285000</v>
      </c>
    </row>
    <row r="66" spans="1:31"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t="s">
        <v>91</v>
      </c>
      <c r="C67" s="10" t="s">
        <v>91</v>
      </c>
      <c r="D67" s="10" t="s">
        <v>91</v>
      </c>
      <c r="E67" s="10" t="s">
        <v>91</v>
      </c>
      <c r="F67" s="10" t="s">
        <v>91</v>
      </c>
      <c r="G67" s="10" t="s">
        <v>91</v>
      </c>
      <c r="H67" s="10" t="s">
        <v>91</v>
      </c>
      <c r="I67" s="10" t="s">
        <v>91</v>
      </c>
      <c r="J67" s="10" t="s">
        <v>91</v>
      </c>
      <c r="K67" s="10">
        <v>6657149000</v>
      </c>
      <c r="L67" s="10">
        <v>7060204000</v>
      </c>
      <c r="M67" s="10">
        <v>7501639000</v>
      </c>
      <c r="N67" s="10">
        <v>4681423000</v>
      </c>
      <c r="O67" s="10">
        <v>4400549000</v>
      </c>
      <c r="P67" s="10">
        <v>3900377000</v>
      </c>
      <c r="Q67" s="10">
        <v>800291000</v>
      </c>
      <c r="R67" s="10">
        <v>888063000</v>
      </c>
      <c r="S67" s="10">
        <v>948752000</v>
      </c>
      <c r="T67" s="10">
        <v>1399376000</v>
      </c>
      <c r="U67" s="10">
        <v>2098193000</v>
      </c>
      <c r="V67" s="10">
        <v>2505283000</v>
      </c>
      <c r="W67" s="10">
        <v>2281736000</v>
      </c>
      <c r="X67" s="10">
        <v>2994125000</v>
      </c>
      <c r="Y67" s="10">
        <v>2635203000</v>
      </c>
      <c r="Z67" s="10">
        <v>2920987000</v>
      </c>
      <c r="AA67" s="10">
        <v>3322784000</v>
      </c>
      <c r="AB67" s="10">
        <v>4434507000</v>
      </c>
      <c r="AC67" s="10">
        <v>4153605000</v>
      </c>
      <c r="AD67" s="10">
        <v>5257870000</v>
      </c>
      <c r="AE67" s="10">
        <v>4542639000</v>
      </c>
    </row>
    <row r="68" spans="1:31" ht="19" x14ac:dyDescent="0.25">
      <c r="A68" s="5" t="s">
        <v>59</v>
      </c>
      <c r="B68" s="1" t="s">
        <v>91</v>
      </c>
      <c r="C68" s="1" t="s">
        <v>91</v>
      </c>
      <c r="D68" s="1" t="s">
        <v>91</v>
      </c>
      <c r="E68" s="1" t="s">
        <v>91</v>
      </c>
      <c r="F68" s="1" t="s">
        <v>91</v>
      </c>
      <c r="G68" s="1" t="s">
        <v>91</v>
      </c>
      <c r="H68" s="1" t="s">
        <v>91</v>
      </c>
      <c r="I68" s="1" t="s">
        <v>91</v>
      </c>
      <c r="J68" s="1" t="s">
        <v>91</v>
      </c>
      <c r="K68" s="1">
        <v>4498000</v>
      </c>
      <c r="L68" s="1">
        <v>6951000</v>
      </c>
      <c r="M68" s="1">
        <v>7616000</v>
      </c>
      <c r="N68" s="1">
        <v>431000</v>
      </c>
      <c r="O68" s="1">
        <v>442000</v>
      </c>
      <c r="P68" s="1">
        <v>449000</v>
      </c>
      <c r="Q68" s="1">
        <v>226000</v>
      </c>
      <c r="R68" s="1">
        <v>239000</v>
      </c>
      <c r="S68" s="1">
        <v>242000</v>
      </c>
      <c r="T68" s="1">
        <v>250000</v>
      </c>
      <c r="U68" s="1">
        <v>267000</v>
      </c>
      <c r="V68" s="1">
        <v>267000</v>
      </c>
      <c r="W68" s="1">
        <v>268000</v>
      </c>
      <c r="X68" s="1">
        <v>270000</v>
      </c>
      <c r="Y68" s="1">
        <v>272000</v>
      </c>
      <c r="Z68" s="1">
        <v>277000</v>
      </c>
      <c r="AA68" s="1">
        <v>278000</v>
      </c>
      <c r="AB68" s="1">
        <v>279000</v>
      </c>
      <c r="AC68" s="1">
        <v>267000</v>
      </c>
      <c r="AD68" s="1">
        <v>283000</v>
      </c>
      <c r="AE68" s="1">
        <v>287000</v>
      </c>
    </row>
    <row r="69" spans="1:31" ht="19" x14ac:dyDescent="0.25">
      <c r="A69" s="5" t="s">
        <v>60</v>
      </c>
      <c r="B69" s="1" t="s">
        <v>91</v>
      </c>
      <c r="C69" s="1" t="s">
        <v>91</v>
      </c>
      <c r="D69" s="1" t="s">
        <v>91</v>
      </c>
      <c r="E69" s="1" t="s">
        <v>91</v>
      </c>
      <c r="F69" s="1" t="s">
        <v>91</v>
      </c>
      <c r="G69" s="1" t="s">
        <v>91</v>
      </c>
      <c r="H69" s="1" t="s">
        <v>91</v>
      </c>
      <c r="I69" s="1" t="s">
        <v>91</v>
      </c>
      <c r="J69" s="1" t="s">
        <v>91</v>
      </c>
      <c r="K69" s="1">
        <v>2122611000</v>
      </c>
      <c r="L69" s="1">
        <v>2276952000</v>
      </c>
      <c r="M69" s="1">
        <v>2428760000</v>
      </c>
      <c r="N69" s="1">
        <v>128076000</v>
      </c>
      <c r="O69" s="1">
        <v>320711000</v>
      </c>
      <c r="P69" s="1">
        <v>567820000</v>
      </c>
      <c r="Q69" s="1">
        <v>227445000</v>
      </c>
      <c r="R69" s="1">
        <v>-751377000</v>
      </c>
      <c r="S69" s="1">
        <v>-652018000</v>
      </c>
      <c r="T69" s="1">
        <v>-477785000</v>
      </c>
      <c r="U69" s="1">
        <v>-318519000</v>
      </c>
      <c r="V69" s="1">
        <v>-32735000</v>
      </c>
      <c r="W69" s="1">
        <v>325118000</v>
      </c>
      <c r="X69" s="1">
        <v>331394000</v>
      </c>
      <c r="Y69" s="1">
        <v>290114000</v>
      </c>
      <c r="Z69" s="1">
        <v>595038000</v>
      </c>
      <c r="AA69" s="1">
        <v>1258794000</v>
      </c>
      <c r="AB69" s="1">
        <v>1689925000</v>
      </c>
      <c r="AC69" s="1">
        <v>-8491126000</v>
      </c>
      <c r="AD69" s="1">
        <v>-8144514000</v>
      </c>
      <c r="AE69" s="1">
        <v>-7782568000</v>
      </c>
    </row>
    <row r="70" spans="1:31" ht="19" x14ac:dyDescent="0.25">
      <c r="A70" s="5" t="s">
        <v>61</v>
      </c>
      <c r="B70" s="1" t="s">
        <v>91</v>
      </c>
      <c r="C70" s="1" t="s">
        <v>91</v>
      </c>
      <c r="D70" s="1" t="s">
        <v>91</v>
      </c>
      <c r="E70" s="1" t="s">
        <v>91</v>
      </c>
      <c r="F70" s="1" t="s">
        <v>91</v>
      </c>
      <c r="G70" s="1" t="s">
        <v>91</v>
      </c>
      <c r="H70" s="1" t="s">
        <v>91</v>
      </c>
      <c r="I70" s="1" t="s">
        <v>91</v>
      </c>
      <c r="J70" s="1" t="s">
        <v>91</v>
      </c>
      <c r="K70" s="1">
        <v>-437401000</v>
      </c>
      <c r="L70" s="1">
        <v>-575446000</v>
      </c>
      <c r="M70" s="1">
        <v>-707780000</v>
      </c>
      <c r="N70" s="1">
        <v>-684491000</v>
      </c>
      <c r="O70" s="1">
        <v>-664597000</v>
      </c>
      <c r="P70" s="1">
        <v>-728703000</v>
      </c>
      <c r="Q70" s="1">
        <v>-190010000</v>
      </c>
      <c r="R70" s="1">
        <v>-179606000</v>
      </c>
      <c r="S70" s="1">
        <v>-199446000</v>
      </c>
      <c r="T70" s="1">
        <v>-218081000</v>
      </c>
      <c r="U70" s="1">
        <v>-232911000</v>
      </c>
      <c r="V70" s="1">
        <v>-265298000</v>
      </c>
      <c r="W70" s="1">
        <v>-279534000</v>
      </c>
      <c r="X70" s="1">
        <v>-284494000</v>
      </c>
      <c r="Y70" s="1">
        <v>-166000000</v>
      </c>
      <c r="Z70" s="1">
        <v>-104000000</v>
      </c>
      <c r="AA70" s="1">
        <v>-129000000</v>
      </c>
      <c r="AB70" s="1">
        <v>-136000000</v>
      </c>
      <c r="AC70" s="1">
        <v>-81454000</v>
      </c>
      <c r="AD70" s="1">
        <v>-223754000</v>
      </c>
      <c r="AE70" s="1">
        <v>-369182000</v>
      </c>
    </row>
    <row r="71" spans="1:31" ht="19" x14ac:dyDescent="0.25">
      <c r="A71" s="5" t="s">
        <v>62</v>
      </c>
      <c r="B71" s="1" t="s">
        <v>91</v>
      </c>
      <c r="C71" s="1" t="s">
        <v>91</v>
      </c>
      <c r="D71" s="1" t="s">
        <v>91</v>
      </c>
      <c r="E71" s="1" t="s">
        <v>91</v>
      </c>
      <c r="F71" s="1" t="s">
        <v>91</v>
      </c>
      <c r="G71" s="1" t="s">
        <v>91</v>
      </c>
      <c r="H71" s="1" t="s">
        <v>91</v>
      </c>
      <c r="I71" s="1" t="s">
        <v>91</v>
      </c>
      <c r="J71" s="1" t="s">
        <v>91</v>
      </c>
      <c r="K71" s="1">
        <v>6241624000</v>
      </c>
      <c r="L71" s="1">
        <v>12706997000</v>
      </c>
      <c r="M71" s="1">
        <v>12876577000</v>
      </c>
      <c r="N71" s="1">
        <v>9786812000</v>
      </c>
      <c r="O71" s="1">
        <v>9112437000</v>
      </c>
      <c r="P71" s="1">
        <v>8744096000</v>
      </c>
      <c r="Q71" s="1">
        <v>4389875000</v>
      </c>
      <c r="R71" s="1">
        <v>4058570000</v>
      </c>
      <c r="S71" s="1">
        <v>3282155000</v>
      </c>
      <c r="T71" s="1">
        <v>2600665000</v>
      </c>
      <c r="U71" s="1">
        <v>2206891000</v>
      </c>
      <c r="V71" s="1">
        <v>1984502000</v>
      </c>
      <c r="W71" s="1">
        <v>1946101000</v>
      </c>
      <c r="X71" s="1">
        <v>1757356000</v>
      </c>
      <c r="Y71" s="1">
        <v>1744836000</v>
      </c>
      <c r="Z71" s="1">
        <v>1938713000</v>
      </c>
      <c r="AA71" s="1">
        <v>1713053000</v>
      </c>
      <c r="AB71" s="1">
        <v>1373838000</v>
      </c>
      <c r="AC71" s="1">
        <v>7394646000</v>
      </c>
      <c r="AD71" s="1">
        <v>8164216000</v>
      </c>
      <c r="AE71" s="1">
        <v>7791588000</v>
      </c>
    </row>
    <row r="72" spans="1:31" ht="19" x14ac:dyDescent="0.25">
      <c r="A72" s="6" t="s">
        <v>63</v>
      </c>
      <c r="B72" s="10" t="s">
        <v>91</v>
      </c>
      <c r="C72" s="10" t="s">
        <v>91</v>
      </c>
      <c r="D72" s="10" t="s">
        <v>91</v>
      </c>
      <c r="E72" s="10" t="s">
        <v>91</v>
      </c>
      <c r="F72" s="10" t="s">
        <v>91</v>
      </c>
      <c r="G72" s="10" t="s">
        <v>91</v>
      </c>
      <c r="H72" s="10" t="s">
        <v>91</v>
      </c>
      <c r="I72" s="10" t="s">
        <v>91</v>
      </c>
      <c r="J72" s="10" t="s">
        <v>91</v>
      </c>
      <c r="K72" s="10">
        <v>7931463000</v>
      </c>
      <c r="L72" s="10">
        <v>14415585000</v>
      </c>
      <c r="M72" s="10">
        <v>14605304000</v>
      </c>
      <c r="N72" s="10">
        <v>9230828000</v>
      </c>
      <c r="O72" s="10">
        <v>8768993000</v>
      </c>
      <c r="P72" s="10">
        <v>8583662000</v>
      </c>
      <c r="Q72" s="10">
        <v>4427536000</v>
      </c>
      <c r="R72" s="10">
        <v>3127826000</v>
      </c>
      <c r="S72" s="10">
        <v>2430933000</v>
      </c>
      <c r="T72" s="10">
        <v>1905049000</v>
      </c>
      <c r="U72" s="10">
        <v>1655728000</v>
      </c>
      <c r="V72" s="10">
        <v>1686736000</v>
      </c>
      <c r="W72" s="10">
        <v>1991953000</v>
      </c>
      <c r="X72" s="10">
        <v>1804526000</v>
      </c>
      <c r="Y72" s="10">
        <v>1869222000</v>
      </c>
      <c r="Z72" s="10">
        <v>2430028000</v>
      </c>
      <c r="AA72" s="10">
        <v>2843125000</v>
      </c>
      <c r="AB72" s="10">
        <v>2928042000</v>
      </c>
      <c r="AC72" s="10">
        <v>-1177667000</v>
      </c>
      <c r="AD72" s="10">
        <v>-203769000</v>
      </c>
      <c r="AE72" s="10">
        <v>-359875000</v>
      </c>
    </row>
    <row r="73" spans="1:31" ht="20" thickBot="1" x14ac:dyDescent="0.3">
      <c r="A73" s="7" t="s">
        <v>64</v>
      </c>
      <c r="B73" s="11" t="s">
        <v>91</v>
      </c>
      <c r="C73" s="11" t="s">
        <v>91</v>
      </c>
      <c r="D73" s="11" t="s">
        <v>91</v>
      </c>
      <c r="E73" s="11" t="s">
        <v>91</v>
      </c>
      <c r="F73" s="11" t="s">
        <v>91</v>
      </c>
      <c r="G73" s="11" t="s">
        <v>91</v>
      </c>
      <c r="H73" s="11" t="s">
        <v>91</v>
      </c>
      <c r="I73" s="11" t="s">
        <v>91</v>
      </c>
      <c r="J73" s="11" t="s">
        <v>91</v>
      </c>
      <c r="K73" s="11">
        <v>14588612000</v>
      </c>
      <c r="L73" s="11">
        <v>21475789000</v>
      </c>
      <c r="M73" s="11">
        <v>22106943000</v>
      </c>
      <c r="N73" s="11">
        <v>13912251000</v>
      </c>
      <c r="O73" s="11">
        <v>13169542000</v>
      </c>
      <c r="P73" s="11">
        <v>12484039000</v>
      </c>
      <c r="Q73" s="11">
        <v>5227827000</v>
      </c>
      <c r="R73" s="11">
        <v>4015889000</v>
      </c>
      <c r="S73" s="11">
        <v>3379685000</v>
      </c>
      <c r="T73" s="11">
        <v>3304425000</v>
      </c>
      <c r="U73" s="11">
        <v>3753921000</v>
      </c>
      <c r="V73" s="11">
        <v>4192019000</v>
      </c>
      <c r="W73" s="11">
        <v>4273689000</v>
      </c>
      <c r="X73" s="11">
        <v>4798651000</v>
      </c>
      <c r="Y73" s="11">
        <v>4504425000</v>
      </c>
      <c r="Z73" s="11">
        <v>5351015000</v>
      </c>
      <c r="AA73" s="11">
        <v>6165909000</v>
      </c>
      <c r="AB73" s="11">
        <v>7362549000</v>
      </c>
      <c r="AC73" s="11">
        <v>2975938000</v>
      </c>
      <c r="AD73" s="11">
        <v>5054101000</v>
      </c>
      <c r="AE73" s="11">
        <v>4182764000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-6400000</v>
      </c>
      <c r="C76" s="1">
        <v>-3900000</v>
      </c>
      <c r="D76" s="1" t="s">
        <v>91</v>
      </c>
      <c r="E76" s="1">
        <v>-6500000</v>
      </c>
      <c r="F76" s="1">
        <v>13100000</v>
      </c>
      <c r="G76" s="1">
        <v>76900000</v>
      </c>
      <c r="H76" s="1">
        <v>-27600000</v>
      </c>
      <c r="I76" s="1">
        <v>-147983000</v>
      </c>
      <c r="J76" s="1">
        <v>392795000</v>
      </c>
      <c r="K76" s="1">
        <v>1953103000</v>
      </c>
      <c r="L76" s="1">
        <v>167396000</v>
      </c>
      <c r="M76" s="1">
        <v>164861000</v>
      </c>
      <c r="N76" s="1">
        <v>876150000</v>
      </c>
      <c r="O76" s="1">
        <v>192635000</v>
      </c>
      <c r="P76" s="1">
        <v>-144069000</v>
      </c>
      <c r="Q76" s="1">
        <v>-156201000</v>
      </c>
      <c r="R76" s="1">
        <v>-978822000</v>
      </c>
      <c r="S76" s="1">
        <v>99359000</v>
      </c>
      <c r="T76" s="1">
        <v>174233000</v>
      </c>
      <c r="U76" s="1">
        <v>159266000</v>
      </c>
      <c r="V76" s="1">
        <v>285784000</v>
      </c>
      <c r="W76" s="1">
        <v>414873000</v>
      </c>
      <c r="X76" s="1">
        <v>119472000</v>
      </c>
      <c r="Y76" s="1">
        <v>-41280000</v>
      </c>
      <c r="Z76" s="1">
        <v>304924000</v>
      </c>
      <c r="AA76" s="1">
        <v>626961000</v>
      </c>
      <c r="AB76" s="1">
        <v>431131000</v>
      </c>
      <c r="AC76" s="1">
        <v>128561000</v>
      </c>
      <c r="AD76" s="1">
        <v>277723000</v>
      </c>
      <c r="AE76" s="1">
        <v>359919000</v>
      </c>
    </row>
    <row r="77" spans="1:31" ht="19" x14ac:dyDescent="0.25">
      <c r="A77" s="5" t="s">
        <v>13</v>
      </c>
      <c r="B77" s="1">
        <v>17800000</v>
      </c>
      <c r="C77" s="1">
        <v>15000000</v>
      </c>
      <c r="D77" s="1">
        <v>14700000</v>
      </c>
      <c r="E77" s="1">
        <v>19700000</v>
      </c>
      <c r="F77" s="1">
        <v>99100000</v>
      </c>
      <c r="G77" s="1">
        <v>767300000</v>
      </c>
      <c r="H77" s="1">
        <v>942000000</v>
      </c>
      <c r="I77" s="1">
        <v>1384887000</v>
      </c>
      <c r="J77" s="1">
        <v>477605000</v>
      </c>
      <c r="K77" s="1">
        <v>380527000</v>
      </c>
      <c r="L77" s="1">
        <v>685742000</v>
      </c>
      <c r="M77" s="1">
        <v>857478000</v>
      </c>
      <c r="N77" s="1">
        <v>543614000</v>
      </c>
      <c r="O77" s="1">
        <v>405900000</v>
      </c>
      <c r="P77" s="1">
        <v>362811000</v>
      </c>
      <c r="Q77" s="1">
        <v>114969000</v>
      </c>
      <c r="R77" s="1">
        <v>222304000</v>
      </c>
      <c r="S77" s="1">
        <v>91369000</v>
      </c>
      <c r="T77" s="1">
        <v>78776000</v>
      </c>
      <c r="U77" s="1">
        <v>88252000</v>
      </c>
      <c r="V77" s="1">
        <v>118752000</v>
      </c>
      <c r="W77" s="1">
        <v>119082000</v>
      </c>
      <c r="X77" s="1">
        <v>202157000</v>
      </c>
      <c r="Y77" s="1">
        <v>151102000</v>
      </c>
      <c r="Z77" s="1">
        <v>116408000</v>
      </c>
      <c r="AA77" s="1">
        <v>183759000</v>
      </c>
      <c r="AB77" s="1">
        <v>180994000</v>
      </c>
      <c r="AC77" s="1">
        <v>48796000</v>
      </c>
      <c r="AD77" s="1">
        <v>69961000</v>
      </c>
      <c r="AE77" s="1">
        <v>409851000</v>
      </c>
    </row>
    <row r="78" spans="1:31" ht="19" x14ac:dyDescent="0.25">
      <c r="A78" s="5" t="s">
        <v>67</v>
      </c>
      <c r="B78" s="1" t="s">
        <v>91</v>
      </c>
      <c r="C78" s="1">
        <v>3800000</v>
      </c>
      <c r="D78" s="1">
        <v>200000</v>
      </c>
      <c r="E78" s="1">
        <v>400000</v>
      </c>
      <c r="F78" s="1">
        <v>22500000</v>
      </c>
      <c r="G78" s="1">
        <v>94500000</v>
      </c>
      <c r="H78" s="1">
        <v>12100000</v>
      </c>
      <c r="I78" s="1">
        <v>50606000</v>
      </c>
      <c r="J78" s="1">
        <v>12253000</v>
      </c>
      <c r="K78" s="1">
        <v>-46913000</v>
      </c>
      <c r="L78" s="1">
        <v>-169655000</v>
      </c>
      <c r="M78" s="1">
        <v>-29277000</v>
      </c>
      <c r="N78" s="1">
        <v>-1068829000</v>
      </c>
      <c r="O78" s="1">
        <v>12048000</v>
      </c>
      <c r="P78" s="1">
        <v>-65059000</v>
      </c>
      <c r="Q78" s="1">
        <v>-158749000</v>
      </c>
      <c r="R78" s="1">
        <v>28689000</v>
      </c>
      <c r="S78" s="1">
        <v>-6074000</v>
      </c>
      <c r="T78" s="1">
        <v>-35483000</v>
      </c>
      <c r="U78" s="1">
        <v>37076000</v>
      </c>
      <c r="V78" s="1">
        <v>-9096000</v>
      </c>
      <c r="W78" s="1">
        <v>76869000</v>
      </c>
      <c r="X78" s="1">
        <v>-59786000</v>
      </c>
      <c r="Y78" s="1">
        <v>-119181000</v>
      </c>
      <c r="Z78" s="1">
        <v>-285278000</v>
      </c>
      <c r="AA78" s="1">
        <v>-34679000</v>
      </c>
      <c r="AB78" s="1">
        <v>-80101000</v>
      </c>
      <c r="AC78" s="1">
        <v>4985000</v>
      </c>
      <c r="AD78" s="1">
        <v>-57969000</v>
      </c>
      <c r="AE78" s="1">
        <v>-29953000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69886000</v>
      </c>
      <c r="S79" s="1">
        <v>84280000</v>
      </c>
      <c r="T79" s="1">
        <v>88588000</v>
      </c>
      <c r="U79" s="1">
        <v>85625000</v>
      </c>
      <c r="V79" s="1">
        <v>53005000</v>
      </c>
      <c r="W79" s="1">
        <v>59634000</v>
      </c>
      <c r="X79" s="1">
        <v>105450000</v>
      </c>
      <c r="Y79" s="1">
        <v>104820000</v>
      </c>
      <c r="Z79" s="1">
        <v>264618000</v>
      </c>
      <c r="AA79" s="1">
        <v>238420000</v>
      </c>
      <c r="AB79" s="1">
        <v>240788000</v>
      </c>
      <c r="AC79" s="1">
        <v>102268000</v>
      </c>
      <c r="AD79" s="1">
        <v>146816000</v>
      </c>
      <c r="AE79" s="1">
        <v>203880000</v>
      </c>
    </row>
    <row r="80" spans="1:31" ht="19" x14ac:dyDescent="0.25">
      <c r="A80" s="15" t="s">
        <v>104</v>
      </c>
      <c r="B80" s="20" t="e">
        <f t="shared" ref="B80:AM80" si="8">B79/B3</f>
        <v>#VALUE!</v>
      </c>
      <c r="C80" s="20" t="e">
        <f t="shared" si="8"/>
        <v>#VALUE!</v>
      </c>
      <c r="D80" s="20" t="e">
        <f t="shared" si="8"/>
        <v>#VALUE!</v>
      </c>
      <c r="E80" s="20" t="e">
        <f t="shared" si="8"/>
        <v>#VALUE!</v>
      </c>
      <c r="F80" s="20" t="e">
        <f t="shared" si="8"/>
        <v>#VALUE!</v>
      </c>
      <c r="G80" s="20" t="e">
        <f t="shared" si="8"/>
        <v>#VALUE!</v>
      </c>
      <c r="H80" s="20" t="e">
        <f t="shared" si="8"/>
        <v>#VALUE!</v>
      </c>
      <c r="I80" s="20" t="e">
        <f t="shared" si="8"/>
        <v>#VALUE!</v>
      </c>
      <c r="J80" s="20" t="e">
        <f t="shared" si="8"/>
        <v>#VALUE!</v>
      </c>
      <c r="K80" s="20" t="e">
        <f t="shared" si="8"/>
        <v>#VALUE!</v>
      </c>
      <c r="L80" s="20" t="e">
        <f t="shared" si="8"/>
        <v>#VALUE!</v>
      </c>
      <c r="M80" s="20" t="e">
        <f t="shared" si="8"/>
        <v>#VALUE!</v>
      </c>
      <c r="N80" s="20" t="e">
        <f t="shared" si="8"/>
        <v>#VALUE!</v>
      </c>
      <c r="O80" s="20" t="e">
        <f t="shared" si="8"/>
        <v>#VALUE!</v>
      </c>
      <c r="P80" s="20" t="e">
        <f t="shared" si="8"/>
        <v>#VALUE!</v>
      </c>
      <c r="Q80" s="20" t="e">
        <f t="shared" si="8"/>
        <v>#VALUE!</v>
      </c>
      <c r="R80" s="20">
        <f t="shared" si="8"/>
        <v>5.079707047888192E-2</v>
      </c>
      <c r="S80" s="20">
        <f t="shared" si="8"/>
        <v>5.1490241719436836E-2</v>
      </c>
      <c r="T80" s="20">
        <f t="shared" si="8"/>
        <v>4.3015493502129701E-2</v>
      </c>
      <c r="U80" s="20">
        <f t="shared" si="8"/>
        <v>3.0570170725254763E-2</v>
      </c>
      <c r="V80" s="20">
        <f t="shared" si="8"/>
        <v>1.7533982117686909E-2</v>
      </c>
      <c r="W80" s="20">
        <f t="shared" si="8"/>
        <v>1.9177713023794143E-2</v>
      </c>
      <c r="X80" s="20">
        <f t="shared" si="8"/>
        <v>3.2637631297213532E-2</v>
      </c>
      <c r="Y80" s="20">
        <f t="shared" si="8"/>
        <v>3.3383420141266454E-2</v>
      </c>
      <c r="Z80" s="20">
        <f t="shared" si="8"/>
        <v>8.0011756029727515E-2</v>
      </c>
      <c r="AA80" s="20">
        <f t="shared" si="8"/>
        <v>5.5929167335226883E-2</v>
      </c>
      <c r="AB80" s="20">
        <f t="shared" si="8"/>
        <v>5.0617030915135516E-2</v>
      </c>
      <c r="AC80" s="20">
        <f t="shared" si="8"/>
        <v>4.2767250359537136E-2</v>
      </c>
      <c r="AD80" s="20">
        <f t="shared" si="8"/>
        <v>4.9212996312444336E-2</v>
      </c>
      <c r="AE80" s="20">
        <f t="shared" si="8"/>
        <v>6.3935414819732417E-2</v>
      </c>
    </row>
    <row r="81" spans="1:39" ht="19" x14ac:dyDescent="0.25">
      <c r="A81" s="5" t="s">
        <v>69</v>
      </c>
      <c r="B81" s="1">
        <v>900000</v>
      </c>
      <c r="C81" s="1">
        <v>-200000</v>
      </c>
      <c r="D81" s="1">
        <v>400000</v>
      </c>
      <c r="E81" s="1">
        <v>-1300000</v>
      </c>
      <c r="F81" s="1">
        <v>-97500000</v>
      </c>
      <c r="G81" s="1">
        <v>-636900000</v>
      </c>
      <c r="H81" s="1">
        <v>-661400000</v>
      </c>
      <c r="I81" s="1">
        <v>-974276000</v>
      </c>
      <c r="J81" s="1">
        <v>18952000</v>
      </c>
      <c r="K81" s="1">
        <v>264155000</v>
      </c>
      <c r="L81" s="1">
        <v>439018000</v>
      </c>
      <c r="M81" s="1">
        <v>152417000</v>
      </c>
      <c r="N81" s="1">
        <v>526451000</v>
      </c>
      <c r="O81" s="1">
        <v>212324000</v>
      </c>
      <c r="P81" s="1">
        <v>326106000</v>
      </c>
      <c r="Q81" s="1">
        <v>62820000</v>
      </c>
      <c r="R81" s="1">
        <v>120617000</v>
      </c>
      <c r="S81" s="1">
        <v>109053000</v>
      </c>
      <c r="T81" s="1">
        <v>19936000</v>
      </c>
      <c r="U81" s="1">
        <v>-60303000</v>
      </c>
      <c r="V81" s="1">
        <v>37774000</v>
      </c>
      <c r="W81" s="1">
        <v>-62122000</v>
      </c>
      <c r="X81" s="1">
        <v>48983000</v>
      </c>
      <c r="Y81" s="1">
        <v>-19180000</v>
      </c>
      <c r="Z81" s="1">
        <v>-83831000</v>
      </c>
      <c r="AA81" s="1">
        <v>50672000</v>
      </c>
      <c r="AB81" s="1">
        <v>-32887000</v>
      </c>
      <c r="AC81" s="1">
        <v>7144000</v>
      </c>
      <c r="AD81" s="1">
        <v>449956000</v>
      </c>
      <c r="AE81" s="1">
        <v>-418009000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-16300000</v>
      </c>
      <c r="S82" s="1">
        <v>-32901000</v>
      </c>
      <c r="T82" s="1">
        <v>-58314000</v>
      </c>
      <c r="U82" s="1">
        <v>-30991000</v>
      </c>
      <c r="V82" s="1">
        <v>10421000</v>
      </c>
      <c r="W82" s="1">
        <v>-19918000</v>
      </c>
      <c r="X82" s="1">
        <v>-29680000</v>
      </c>
      <c r="Y82" s="1">
        <v>1283000</v>
      </c>
      <c r="Z82" s="1">
        <v>-115169000</v>
      </c>
      <c r="AA82" s="1">
        <v>-34828000</v>
      </c>
      <c r="AB82" s="1">
        <v>-91435000</v>
      </c>
      <c r="AC82" s="1">
        <v>-24213000</v>
      </c>
      <c r="AD82" s="1">
        <v>-34021000</v>
      </c>
      <c r="AE82" s="1">
        <v>-6669000</v>
      </c>
    </row>
    <row r="83" spans="1:39" ht="21" x14ac:dyDescent="0.25">
      <c r="A83" s="5" t="s">
        <v>34</v>
      </c>
      <c r="B83" s="1" t="s">
        <v>91</v>
      </c>
      <c r="C83" s="1" t="s">
        <v>91</v>
      </c>
      <c r="D83" s="1" t="s">
        <v>91</v>
      </c>
      <c r="E83" s="1">
        <v>9900000</v>
      </c>
      <c r="F83" s="1">
        <v>-37400000</v>
      </c>
      <c r="G83" s="1">
        <v>-150900000</v>
      </c>
      <c r="H83" s="1">
        <v>-24300000</v>
      </c>
      <c r="I83" s="1">
        <v>-45767000</v>
      </c>
      <c r="J83" s="1">
        <v>31128000</v>
      </c>
      <c r="K83" s="1">
        <v>4243000</v>
      </c>
      <c r="L83" s="1">
        <v>-6083000</v>
      </c>
      <c r="M83" s="1">
        <v>-23079000</v>
      </c>
      <c r="N83" s="1">
        <v>1816000</v>
      </c>
      <c r="O83" s="1">
        <v>-26067000</v>
      </c>
      <c r="P83" s="1">
        <v>-14754000</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L83" s="48" t="s">
        <v>135</v>
      </c>
      <c r="AM83" s="49"/>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v>17414000</v>
      </c>
      <c r="S84" s="1">
        <v>54188000</v>
      </c>
      <c r="T84" s="1">
        <v>57228000</v>
      </c>
      <c r="U84" s="1">
        <v>-14384000</v>
      </c>
      <c r="V84" s="1">
        <v>-766000</v>
      </c>
      <c r="W84" s="1">
        <v>5206000</v>
      </c>
      <c r="X84" s="1">
        <v>8989000</v>
      </c>
      <c r="Y84" s="1">
        <v>-52359000</v>
      </c>
      <c r="Z84" s="1">
        <v>-14142000</v>
      </c>
      <c r="AA84" s="1">
        <v>53555000</v>
      </c>
      <c r="AB84" s="1">
        <v>41882000</v>
      </c>
      <c r="AC84" s="1">
        <v>24155000</v>
      </c>
      <c r="AD84" s="1">
        <v>458757000</v>
      </c>
      <c r="AE84" s="1">
        <v>-472610000</v>
      </c>
      <c r="AL84" s="50" t="s">
        <v>136</v>
      </c>
      <c r="AM84" s="50"/>
    </row>
    <row r="85" spans="1:39" ht="20" x14ac:dyDescent="0.25">
      <c r="A85" s="5" t="s">
        <v>71</v>
      </c>
      <c r="B85" s="1" t="s">
        <v>91</v>
      </c>
      <c r="C85" s="1" t="s">
        <v>91</v>
      </c>
      <c r="D85" s="1" t="s">
        <v>91</v>
      </c>
      <c r="E85" s="1" t="s">
        <v>91</v>
      </c>
      <c r="F85" s="1" t="s">
        <v>91</v>
      </c>
      <c r="G85" s="1" t="s">
        <v>91</v>
      </c>
      <c r="H85" s="1" t="s">
        <v>91</v>
      </c>
      <c r="I85" s="1" t="s">
        <v>91</v>
      </c>
      <c r="J85" s="1">
        <v>5578000</v>
      </c>
      <c r="K85" s="1">
        <v>3080766000</v>
      </c>
      <c r="L85" s="1">
        <v>2336795000</v>
      </c>
      <c r="M85" s="1">
        <v>2239037000</v>
      </c>
      <c r="N85" s="1">
        <v>1760531000</v>
      </c>
      <c r="O85" s="1">
        <v>53933000</v>
      </c>
      <c r="P85" s="1">
        <v>72114000</v>
      </c>
      <c r="Q85" s="1">
        <v>14845000</v>
      </c>
      <c r="R85" s="1">
        <v>12753000</v>
      </c>
      <c r="S85" s="1">
        <v>19653000</v>
      </c>
      <c r="T85" s="1">
        <v>48950000</v>
      </c>
      <c r="U85" s="1">
        <v>8063000</v>
      </c>
      <c r="V85" s="1">
        <v>62751000</v>
      </c>
      <c r="W85" s="1">
        <v>-43804000</v>
      </c>
      <c r="X85" s="1">
        <v>90848000</v>
      </c>
      <c r="Y85" s="1">
        <v>44801000</v>
      </c>
      <c r="Z85" s="1">
        <v>39809000</v>
      </c>
      <c r="AA85" s="1">
        <v>76502000</v>
      </c>
      <c r="AB85" s="1">
        <v>34327000</v>
      </c>
      <c r="AC85" s="1">
        <v>40426000</v>
      </c>
      <c r="AD85" s="1">
        <v>23477000</v>
      </c>
      <c r="AE85" s="1" t="s">
        <v>91</v>
      </c>
      <c r="AL85" s="26" t="s">
        <v>137</v>
      </c>
      <c r="AM85" s="27">
        <f>AE17</f>
        <v>145547000</v>
      </c>
    </row>
    <row r="86" spans="1:39" ht="20" x14ac:dyDescent="0.25">
      <c r="A86" s="5" t="s">
        <v>72</v>
      </c>
      <c r="B86" s="1">
        <v>400000</v>
      </c>
      <c r="C86" s="1">
        <v>400000</v>
      </c>
      <c r="D86" s="1">
        <v>1900000</v>
      </c>
      <c r="E86" s="1">
        <v>-300000</v>
      </c>
      <c r="F86" s="1">
        <v>10500000</v>
      </c>
      <c r="G86" s="1">
        <v>-75000000</v>
      </c>
      <c r="H86" s="1">
        <v>101400000</v>
      </c>
      <c r="I86" s="1">
        <v>-23290000</v>
      </c>
      <c r="J86" s="1">
        <v>-603270000</v>
      </c>
      <c r="K86" s="1">
        <v>-1809311000</v>
      </c>
      <c r="L86" s="1">
        <v>182167000</v>
      </c>
      <c r="M86" s="1">
        <v>110221000</v>
      </c>
      <c r="N86" s="1">
        <v>-196024000</v>
      </c>
      <c r="O86" s="1">
        <v>-2313000</v>
      </c>
      <c r="P86" s="1">
        <v>383506000</v>
      </c>
      <c r="Q86" s="1">
        <v>511226000</v>
      </c>
      <c r="R86" s="1">
        <v>865346000</v>
      </c>
      <c r="S86" s="1">
        <v>-41881000</v>
      </c>
      <c r="T86" s="1">
        <v>46336000</v>
      </c>
      <c r="U86" s="1">
        <v>44611000</v>
      </c>
      <c r="V86" s="1">
        <v>-75258000</v>
      </c>
      <c r="W86" s="1">
        <v>-184288000</v>
      </c>
      <c r="X86" s="1">
        <v>-66871000</v>
      </c>
      <c r="Y86" s="1">
        <v>216096000</v>
      </c>
      <c r="Z86" s="1">
        <v>99849000</v>
      </c>
      <c r="AA86" s="1">
        <v>-77005000</v>
      </c>
      <c r="AB86" s="1">
        <v>198014000</v>
      </c>
      <c r="AC86" s="1">
        <v>510428000</v>
      </c>
      <c r="AD86" s="1">
        <v>26012000</v>
      </c>
      <c r="AE86" s="1" t="s">
        <v>91</v>
      </c>
      <c r="AL86" s="26" t="s">
        <v>138</v>
      </c>
      <c r="AM86" s="27">
        <f>AE56</f>
        <v>99927000</v>
      </c>
    </row>
    <row r="87" spans="1:39" ht="20" x14ac:dyDescent="0.25">
      <c r="A87" s="6" t="s">
        <v>73</v>
      </c>
      <c r="B87" s="10">
        <v>12700000</v>
      </c>
      <c r="C87" s="10">
        <v>15100000</v>
      </c>
      <c r="D87" s="10">
        <v>17200000</v>
      </c>
      <c r="E87" s="10">
        <v>12000000</v>
      </c>
      <c r="F87" s="10">
        <v>47700000</v>
      </c>
      <c r="G87" s="10">
        <v>226800000</v>
      </c>
      <c r="H87" s="10">
        <v>366500000</v>
      </c>
      <c r="I87" s="10">
        <v>289944000</v>
      </c>
      <c r="J87" s="10">
        <v>298335000</v>
      </c>
      <c r="K87" s="10">
        <v>741561000</v>
      </c>
      <c r="L87" s="10">
        <v>1304668000</v>
      </c>
      <c r="M87" s="10">
        <v>1255700000</v>
      </c>
      <c r="N87" s="10">
        <v>681362000</v>
      </c>
      <c r="O87" s="10">
        <v>820594000</v>
      </c>
      <c r="P87" s="10">
        <v>863295000</v>
      </c>
      <c r="Q87" s="10">
        <v>374065000</v>
      </c>
      <c r="R87" s="10">
        <v>328020000</v>
      </c>
      <c r="S87" s="10">
        <v>336106000</v>
      </c>
      <c r="T87" s="10">
        <v>372386000</v>
      </c>
      <c r="U87" s="10">
        <v>354527000</v>
      </c>
      <c r="V87" s="10">
        <v>410961000</v>
      </c>
      <c r="W87" s="10">
        <v>424048000</v>
      </c>
      <c r="X87" s="10">
        <v>349405000</v>
      </c>
      <c r="Y87" s="10">
        <v>292377000</v>
      </c>
      <c r="Z87" s="10">
        <v>416690000</v>
      </c>
      <c r="AA87" s="10">
        <v>988128000</v>
      </c>
      <c r="AB87" s="10">
        <v>937939000</v>
      </c>
      <c r="AC87" s="10">
        <v>802182000</v>
      </c>
      <c r="AD87" s="10">
        <v>912499000</v>
      </c>
      <c r="AE87" s="10">
        <v>525688000</v>
      </c>
      <c r="AL87" s="26" t="s">
        <v>139</v>
      </c>
      <c r="AM87" s="27">
        <f>AE61</f>
        <v>3835726000</v>
      </c>
    </row>
    <row r="88" spans="1:39" ht="20" x14ac:dyDescent="0.25">
      <c r="A88" s="5" t="s">
        <v>74</v>
      </c>
      <c r="B88" s="1">
        <v>-2800000</v>
      </c>
      <c r="C88" s="1">
        <v>-1900000</v>
      </c>
      <c r="D88" s="1">
        <v>-1700000</v>
      </c>
      <c r="E88" s="1">
        <v>-1100000</v>
      </c>
      <c r="F88" s="1">
        <v>-45900000</v>
      </c>
      <c r="G88" s="1">
        <v>-1487100000</v>
      </c>
      <c r="H88" s="1">
        <v>-334400000</v>
      </c>
      <c r="I88" s="1">
        <v>-176884000</v>
      </c>
      <c r="J88" s="1">
        <v>-130536000</v>
      </c>
      <c r="K88" s="1">
        <v>-165555000</v>
      </c>
      <c r="L88" s="1">
        <v>-186865000</v>
      </c>
      <c r="M88" s="1">
        <v>-223787000</v>
      </c>
      <c r="N88" s="1">
        <v>-241469000</v>
      </c>
      <c r="O88" s="1">
        <v>-251427000</v>
      </c>
      <c r="P88" s="1">
        <v>-231944000</v>
      </c>
      <c r="Q88" s="1">
        <v>-65554000</v>
      </c>
      <c r="R88" s="1">
        <v>-41944000</v>
      </c>
      <c r="S88" s="1">
        <v>-31919000</v>
      </c>
      <c r="T88" s="1">
        <v>-52651000</v>
      </c>
      <c r="U88" s="1">
        <v>-60702000</v>
      </c>
      <c r="V88" s="1">
        <v>-70717000</v>
      </c>
      <c r="W88" s="1">
        <v>-60275000</v>
      </c>
      <c r="X88" s="1">
        <v>-65590000</v>
      </c>
      <c r="Y88" s="1">
        <v>-66824000</v>
      </c>
      <c r="Z88" s="1">
        <v>-72529000</v>
      </c>
      <c r="AA88" s="1">
        <v>-76607000</v>
      </c>
      <c r="AB88" s="1">
        <v>-139125000</v>
      </c>
      <c r="AC88" s="1">
        <v>-139125000</v>
      </c>
      <c r="AD88" s="1">
        <v>-79920000</v>
      </c>
      <c r="AE88" s="1">
        <v>-46021000</v>
      </c>
      <c r="AL88" s="51" t="s">
        <v>140</v>
      </c>
      <c r="AM88" s="52">
        <f>AM85/(AM86+AM87)</f>
        <v>3.6981664796159622E-2</v>
      </c>
    </row>
    <row r="89" spans="1:39" ht="20" customHeight="1" x14ac:dyDescent="0.25">
      <c r="A89" s="15" t="s">
        <v>105</v>
      </c>
      <c r="B89" s="20">
        <f t="shared" ref="B89:AM89" si="9">(-1*B88)/B3</f>
        <v>6.0606060606060608E-2</v>
      </c>
      <c r="C89" s="20">
        <f t="shared" si="9"/>
        <v>4.07725321888412E-2</v>
      </c>
      <c r="D89" s="20">
        <f t="shared" si="9"/>
        <v>3.5490605427974949E-2</v>
      </c>
      <c r="E89" s="20">
        <f t="shared" si="9"/>
        <v>1.4627659574468085E-2</v>
      </c>
      <c r="F89" s="20">
        <f t="shared" si="9"/>
        <v>3.637948799239122E-2</v>
      </c>
      <c r="G89" s="20">
        <f t="shared" si="9"/>
        <v>0.5645571542462321</v>
      </c>
      <c r="H89" s="20">
        <f t="shared" si="9"/>
        <v>0.10334384078125966</v>
      </c>
      <c r="I89" s="20">
        <f t="shared" si="9"/>
        <v>3.8440575361208928E-2</v>
      </c>
      <c r="J89" s="20">
        <f t="shared" si="9"/>
        <v>3.7630806662707635E-2</v>
      </c>
      <c r="K89" s="20">
        <f t="shared" si="9"/>
        <v>3.5824924305768342E-2</v>
      </c>
      <c r="L89" s="20">
        <f t="shared" si="9"/>
        <v>2.9529316615145292E-2</v>
      </c>
      <c r="M89" s="20">
        <f t="shared" si="9"/>
        <v>3.6137342798271507E-2</v>
      </c>
      <c r="N89" s="20">
        <f t="shared" si="9"/>
        <v>4.1967814982817056E-2</v>
      </c>
      <c r="O89" s="20">
        <f t="shared" si="9"/>
        <v>4.005121034376305E-2</v>
      </c>
      <c r="P89" s="20">
        <f t="shared" si="9"/>
        <v>3.6392449254010022E-2</v>
      </c>
      <c r="Q89" s="20">
        <f t="shared" si="9"/>
        <v>4.5363107615762288E-2</v>
      </c>
      <c r="R89" s="20">
        <f t="shared" si="9"/>
        <v>3.048725530386949E-2</v>
      </c>
      <c r="S89" s="20">
        <f t="shared" si="9"/>
        <v>1.9500676618921502E-2</v>
      </c>
      <c r="T89" s="20">
        <f t="shared" si="9"/>
        <v>2.5565638104265036E-2</v>
      </c>
      <c r="U89" s="20">
        <f t="shared" si="9"/>
        <v>2.1672064272869076E-2</v>
      </c>
      <c r="V89" s="20">
        <f t="shared" si="9"/>
        <v>2.3393087697697674E-2</v>
      </c>
      <c r="W89" s="20">
        <f t="shared" si="9"/>
        <v>1.9383852374638494E-2</v>
      </c>
      <c r="X89" s="20">
        <f t="shared" si="9"/>
        <v>2.0300637617678856E-2</v>
      </c>
      <c r="Y89" s="20">
        <f t="shared" si="9"/>
        <v>2.1282328444189941E-2</v>
      </c>
      <c r="Z89" s="20">
        <f t="shared" si="9"/>
        <v>2.193037757476856E-2</v>
      </c>
      <c r="AA89" s="20">
        <f t="shared" si="9"/>
        <v>1.7970664046848946E-2</v>
      </c>
      <c r="AB89" s="20">
        <f t="shared" si="9"/>
        <v>2.9246035624982264E-2</v>
      </c>
      <c r="AC89" s="20">
        <f t="shared" si="9"/>
        <v>5.8180405466720805E-2</v>
      </c>
      <c r="AD89" s="20">
        <f t="shared" si="9"/>
        <v>2.6789332670080587E-2</v>
      </c>
      <c r="AE89" s="20">
        <f t="shared" si="9"/>
        <v>1.4431880152142956E-2</v>
      </c>
      <c r="AL89" s="26" t="s">
        <v>106</v>
      </c>
      <c r="AM89" s="27">
        <f>AE27</f>
        <v>15361000</v>
      </c>
    </row>
    <row r="90" spans="1:39" ht="20" x14ac:dyDescent="0.25">
      <c r="A90" s="5" t="s">
        <v>75</v>
      </c>
      <c r="B90" s="1" t="s">
        <v>91</v>
      </c>
      <c r="C90" s="1" t="s">
        <v>91</v>
      </c>
      <c r="D90" s="1" t="s">
        <v>91</v>
      </c>
      <c r="E90" s="1" t="s">
        <v>91</v>
      </c>
      <c r="F90" s="1" t="s">
        <v>91</v>
      </c>
      <c r="G90" s="1" t="s">
        <v>91</v>
      </c>
      <c r="H90" s="1" t="s">
        <v>91</v>
      </c>
      <c r="I90" s="1">
        <v>-227768000</v>
      </c>
      <c r="J90" s="1">
        <v>-198641000</v>
      </c>
      <c r="K90" s="1">
        <v>-560465000</v>
      </c>
      <c r="L90" s="1">
        <v>-1092009000</v>
      </c>
      <c r="M90" s="1">
        <v>-486033000</v>
      </c>
      <c r="N90" s="1">
        <v>-693388000</v>
      </c>
      <c r="O90" s="1">
        <v>-117580000</v>
      </c>
      <c r="P90" s="1">
        <v>-191882000</v>
      </c>
      <c r="Q90" s="1">
        <v>-148631000</v>
      </c>
      <c r="R90" s="1">
        <v>-85534000</v>
      </c>
      <c r="S90" s="1">
        <v>-17333000</v>
      </c>
      <c r="T90" s="1">
        <v>-278469000</v>
      </c>
      <c r="U90" s="1">
        <v>-396841000</v>
      </c>
      <c r="V90" s="1">
        <v>29278000</v>
      </c>
      <c r="W90" s="1">
        <v>-201003000</v>
      </c>
      <c r="X90" s="1">
        <v>-607989000</v>
      </c>
      <c r="Y90" s="1">
        <v>153825000</v>
      </c>
      <c r="Z90" s="1">
        <v>36684000</v>
      </c>
      <c r="AA90" s="1">
        <v>72223000</v>
      </c>
      <c r="AB90" s="1">
        <v>-40602000</v>
      </c>
      <c r="AC90" s="1" t="s">
        <v>91</v>
      </c>
      <c r="AD90" s="1">
        <v>-859905000</v>
      </c>
      <c r="AE90" s="1">
        <v>-25681000</v>
      </c>
      <c r="AL90" s="26" t="s">
        <v>19</v>
      </c>
      <c r="AM90" s="27">
        <f>AE25</f>
        <v>377491000</v>
      </c>
    </row>
    <row r="91" spans="1:39" ht="20" x14ac:dyDescent="0.25">
      <c r="A91" s="5" t="s">
        <v>76</v>
      </c>
      <c r="B91" s="1" t="s">
        <v>91</v>
      </c>
      <c r="C91" s="1" t="s">
        <v>91</v>
      </c>
      <c r="D91" s="1">
        <v>-2900000</v>
      </c>
      <c r="E91" s="1" t="s">
        <v>91</v>
      </c>
      <c r="F91" s="1">
        <v>-39800000</v>
      </c>
      <c r="G91" s="1">
        <v>-26600000</v>
      </c>
      <c r="H91" s="1">
        <v>-69100000</v>
      </c>
      <c r="I91" s="1">
        <v>-167814000</v>
      </c>
      <c r="J91" s="1">
        <v>-174390000</v>
      </c>
      <c r="K91" s="1">
        <v>-728589000</v>
      </c>
      <c r="L91" s="1">
        <v>-497038000</v>
      </c>
      <c r="M91" s="1">
        <v>-3419907000</v>
      </c>
      <c r="N91" s="1">
        <v>-2191057000</v>
      </c>
      <c r="O91" s="1">
        <v>-948223000</v>
      </c>
      <c r="P91" s="1">
        <v>-1014367000</v>
      </c>
      <c r="Q91" s="1">
        <v>-237894000</v>
      </c>
      <c r="R91" s="1">
        <v>-592756000</v>
      </c>
      <c r="S91" s="1">
        <v>-840438000</v>
      </c>
      <c r="T91" s="1">
        <v>-294215000</v>
      </c>
      <c r="U91" s="1">
        <v>-90046000</v>
      </c>
      <c r="V91" s="1">
        <v>-51080000</v>
      </c>
      <c r="W91" s="1">
        <v>-200160000</v>
      </c>
      <c r="X91" s="1">
        <v>-127604000</v>
      </c>
      <c r="Y91" s="1">
        <v>-414008000</v>
      </c>
      <c r="Z91" s="1">
        <v>-38997000</v>
      </c>
      <c r="AA91" s="1">
        <v>-502656000</v>
      </c>
      <c r="AB91" s="1">
        <v>-313302000</v>
      </c>
      <c r="AC91" s="1">
        <v>-9115000</v>
      </c>
      <c r="AD91" s="1" t="s">
        <v>91</v>
      </c>
      <c r="AE91" s="1" t="s">
        <v>91</v>
      </c>
      <c r="AL91" s="51" t="s">
        <v>141</v>
      </c>
      <c r="AM91" s="52">
        <f>AM89/AM90</f>
        <v>4.0692360877477872E-2</v>
      </c>
    </row>
    <row r="92" spans="1:39" ht="20" x14ac:dyDescent="0.25">
      <c r="A92" s="5" t="s">
        <v>77</v>
      </c>
      <c r="B92" s="1" t="s">
        <v>91</v>
      </c>
      <c r="C92" s="1" t="s">
        <v>91</v>
      </c>
      <c r="D92" s="1">
        <v>300000</v>
      </c>
      <c r="E92" s="1" t="s">
        <v>91</v>
      </c>
      <c r="F92" s="1" t="s">
        <v>91</v>
      </c>
      <c r="G92" s="1" t="s">
        <v>91</v>
      </c>
      <c r="H92" s="1">
        <v>107200000</v>
      </c>
      <c r="I92" s="1" t="s">
        <v>91</v>
      </c>
      <c r="J92" s="1" t="s">
        <v>91</v>
      </c>
      <c r="K92" s="1">
        <v>33118000</v>
      </c>
      <c r="L92" s="1" t="s">
        <v>91</v>
      </c>
      <c r="M92" s="1">
        <v>3370147000</v>
      </c>
      <c r="N92" s="1">
        <v>3124145000</v>
      </c>
      <c r="O92" s="1">
        <v>1543818000</v>
      </c>
      <c r="P92" s="1">
        <v>1492770000</v>
      </c>
      <c r="Q92" s="1">
        <v>905557000</v>
      </c>
      <c r="R92" s="1">
        <v>293629000</v>
      </c>
      <c r="S92" s="1">
        <v>768650000</v>
      </c>
      <c r="T92" s="1">
        <v>600149000</v>
      </c>
      <c r="U92" s="1">
        <v>195501000</v>
      </c>
      <c r="V92" s="1">
        <v>12502000</v>
      </c>
      <c r="W92" s="1">
        <v>21644000</v>
      </c>
      <c r="X92" s="1">
        <v>218462000</v>
      </c>
      <c r="Y92" s="1">
        <v>339869000</v>
      </c>
      <c r="Z92" s="1">
        <v>114350000</v>
      </c>
      <c r="AA92" s="1">
        <v>333600000</v>
      </c>
      <c r="AB92" s="1">
        <v>163500000</v>
      </c>
      <c r="AC92" s="1" t="s">
        <v>91</v>
      </c>
      <c r="AD92" s="1" t="s">
        <v>91</v>
      </c>
      <c r="AE92" s="1" t="s">
        <v>91</v>
      </c>
      <c r="AL92" s="51" t="s">
        <v>142</v>
      </c>
      <c r="AM92" s="52">
        <f>AM88*(1-AM91)</f>
        <v>3.5476793546424377E-2</v>
      </c>
    </row>
    <row r="93" spans="1:39" ht="19" x14ac:dyDescent="0.25">
      <c r="A93" s="5" t="s">
        <v>78</v>
      </c>
      <c r="B93" s="1">
        <v>-3000000</v>
      </c>
      <c r="C93" s="1">
        <v>1000000</v>
      </c>
      <c r="D93" s="1">
        <v>2900000</v>
      </c>
      <c r="E93" s="1">
        <v>-1500000</v>
      </c>
      <c r="F93" s="1">
        <v>3400000</v>
      </c>
      <c r="G93" s="1">
        <v>320100000</v>
      </c>
      <c r="H93" s="1">
        <v>-147100000</v>
      </c>
      <c r="I93" s="1">
        <v>47910000</v>
      </c>
      <c r="J93" s="1">
        <v>538619000</v>
      </c>
      <c r="K93" s="1">
        <v>2229500000</v>
      </c>
      <c r="L93" s="1">
        <v>5840000</v>
      </c>
      <c r="M93" s="1">
        <v>6386000</v>
      </c>
      <c r="N93" s="1">
        <v>2086005000</v>
      </c>
      <c r="O93" s="1">
        <v>254498000</v>
      </c>
      <c r="P93" s="1">
        <v>17273000</v>
      </c>
      <c r="Q93" s="1">
        <v>-21184000</v>
      </c>
      <c r="R93" s="1">
        <v>-41944000</v>
      </c>
      <c r="S93" s="1">
        <v>-31919000</v>
      </c>
      <c r="T93" s="1">
        <v>-52651000</v>
      </c>
      <c r="U93" s="1">
        <v>-60702000</v>
      </c>
      <c r="V93" s="1">
        <v>-70717000</v>
      </c>
      <c r="W93" s="1">
        <v>-60275000</v>
      </c>
      <c r="X93" s="1">
        <v>-65590000</v>
      </c>
      <c r="Y93" s="1">
        <v>-66824000</v>
      </c>
      <c r="Z93" s="1">
        <v>-72529000</v>
      </c>
      <c r="AA93" s="1">
        <v>-76607000</v>
      </c>
      <c r="AB93" s="1">
        <v>-139125000</v>
      </c>
      <c r="AC93" s="1">
        <v>-4876436000</v>
      </c>
      <c r="AD93" s="1">
        <v>-79920000</v>
      </c>
      <c r="AE93" s="1">
        <v>-46021000</v>
      </c>
      <c r="AL93" s="50" t="s">
        <v>143</v>
      </c>
      <c r="AM93" s="50"/>
    </row>
    <row r="94" spans="1:39" ht="20" x14ac:dyDescent="0.25">
      <c r="A94" s="6" t="s">
        <v>79</v>
      </c>
      <c r="B94" s="10">
        <v>-5800000</v>
      </c>
      <c r="C94" s="10">
        <v>-900000</v>
      </c>
      <c r="D94" s="10">
        <v>-1400000</v>
      </c>
      <c r="E94" s="10">
        <v>-2600000</v>
      </c>
      <c r="F94" s="10">
        <v>-82300000</v>
      </c>
      <c r="G94" s="10">
        <v>-1193600000</v>
      </c>
      <c r="H94" s="10">
        <v>-443400000</v>
      </c>
      <c r="I94" s="10">
        <v>-524556000</v>
      </c>
      <c r="J94" s="10">
        <v>35052000</v>
      </c>
      <c r="K94" s="10">
        <v>808009000</v>
      </c>
      <c r="L94" s="10">
        <v>-1770072000</v>
      </c>
      <c r="M94" s="10">
        <v>-753194000</v>
      </c>
      <c r="N94" s="10">
        <v>2084236000</v>
      </c>
      <c r="O94" s="10">
        <v>481086000</v>
      </c>
      <c r="P94" s="10">
        <v>71850000</v>
      </c>
      <c r="Q94" s="10">
        <v>432294000</v>
      </c>
      <c r="R94" s="10">
        <v>-426605000</v>
      </c>
      <c r="S94" s="10">
        <v>-121040000</v>
      </c>
      <c r="T94" s="10">
        <v>-25186000</v>
      </c>
      <c r="U94" s="10">
        <v>-352088000</v>
      </c>
      <c r="V94" s="10">
        <v>-80017000</v>
      </c>
      <c r="W94" s="10">
        <v>-439794000</v>
      </c>
      <c r="X94" s="10">
        <v>-582721000</v>
      </c>
      <c r="Y94" s="10">
        <v>12862000</v>
      </c>
      <c r="Z94" s="10">
        <v>39508000</v>
      </c>
      <c r="AA94" s="10">
        <v>-173440000</v>
      </c>
      <c r="AB94" s="10">
        <v>-329529000</v>
      </c>
      <c r="AC94" s="10">
        <v>-4885551000</v>
      </c>
      <c r="AD94" s="10">
        <v>-939825000</v>
      </c>
      <c r="AE94" s="10">
        <v>-71702000</v>
      </c>
      <c r="AL94" s="26" t="s">
        <v>144</v>
      </c>
      <c r="AM94" s="53">
        <f>[1]Treasuries!$C$8</f>
        <v>3.8190000000000002E-2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v>-15844000</v>
      </c>
      <c r="W95" s="1" t="s">
        <v>91</v>
      </c>
      <c r="X95" s="1">
        <v>-80000000</v>
      </c>
      <c r="Y95" s="1">
        <v>-576409000</v>
      </c>
      <c r="Z95" s="1">
        <v>-838636000</v>
      </c>
      <c r="AA95" s="1">
        <v>-14113000</v>
      </c>
      <c r="AB95" s="1">
        <v>-348785000</v>
      </c>
      <c r="AC95" s="1">
        <v>-420000000</v>
      </c>
      <c r="AD95" s="1">
        <v>-630658000</v>
      </c>
      <c r="AE95" s="1" t="s">
        <v>91</v>
      </c>
      <c r="AL95" s="54" t="s">
        <v>145</v>
      </c>
      <c r="AM95" s="55" cm="1">
        <f t="array" ref="AM95">_FV(A1,"Beta")</f>
        <v>1.1374</v>
      </c>
    </row>
    <row r="96" spans="1:39" ht="20" x14ac:dyDescent="0.25">
      <c r="A96" s="5" t="s">
        <v>81</v>
      </c>
      <c r="B96" s="1" t="s">
        <v>91</v>
      </c>
      <c r="C96" s="1" t="s">
        <v>91</v>
      </c>
      <c r="D96" s="1">
        <v>5200000</v>
      </c>
      <c r="E96" s="1">
        <v>1200000</v>
      </c>
      <c r="F96" s="1">
        <v>7200000</v>
      </c>
      <c r="G96" s="1">
        <v>936700000</v>
      </c>
      <c r="H96" s="1">
        <v>426800000</v>
      </c>
      <c r="I96" s="1">
        <v>303831000</v>
      </c>
      <c r="J96" s="1">
        <v>93166000</v>
      </c>
      <c r="K96" s="1">
        <v>239550000</v>
      </c>
      <c r="L96" s="1">
        <v>1487411000</v>
      </c>
      <c r="M96" s="1">
        <v>147283000</v>
      </c>
      <c r="N96" s="1" t="s">
        <v>91</v>
      </c>
      <c r="O96" s="1">
        <v>93780000</v>
      </c>
      <c r="P96" s="1" t="s">
        <v>91</v>
      </c>
      <c r="Q96" s="1" t="s">
        <v>91</v>
      </c>
      <c r="R96" s="1">
        <v>151933000</v>
      </c>
      <c r="S96" s="1">
        <v>25939000</v>
      </c>
      <c r="T96" s="1">
        <v>132785000</v>
      </c>
      <c r="U96" s="1">
        <v>262841000</v>
      </c>
      <c r="V96" s="1" t="s">
        <v>91</v>
      </c>
      <c r="W96" s="1">
        <v>1609000</v>
      </c>
      <c r="X96" s="1">
        <v>428789000</v>
      </c>
      <c r="Y96" s="1">
        <v>9548000</v>
      </c>
      <c r="Z96" s="1" t="s">
        <v>91</v>
      </c>
      <c r="AA96" s="1" t="s">
        <v>91</v>
      </c>
      <c r="AB96" s="1" t="s">
        <v>91</v>
      </c>
      <c r="AC96" s="1">
        <v>1421801000</v>
      </c>
      <c r="AD96" s="1" t="s">
        <v>91</v>
      </c>
      <c r="AE96" s="1" t="s">
        <v>91</v>
      </c>
      <c r="AL96" s="26" t="s">
        <v>146</v>
      </c>
      <c r="AM96" s="53">
        <v>8.4000000000000005E-2</v>
      </c>
    </row>
    <row r="97" spans="1:39" ht="20" x14ac:dyDescent="0.25">
      <c r="A97" s="5" t="s">
        <v>82</v>
      </c>
      <c r="B97" s="1" t="s">
        <v>91</v>
      </c>
      <c r="C97" s="1">
        <v>100000</v>
      </c>
      <c r="D97" s="1" t="s">
        <v>91</v>
      </c>
      <c r="E97" s="1" t="s">
        <v>91</v>
      </c>
      <c r="F97" s="1" t="s">
        <v>91</v>
      </c>
      <c r="G97" s="1" t="s">
        <v>91</v>
      </c>
      <c r="H97" s="1">
        <v>-8900000</v>
      </c>
      <c r="I97" s="1">
        <v>-129907000</v>
      </c>
      <c r="J97" s="1">
        <v>-1928000</v>
      </c>
      <c r="K97" s="1">
        <v>-6278000</v>
      </c>
      <c r="L97" s="1">
        <v>-1485955000</v>
      </c>
      <c r="M97" s="1">
        <v>-430295000</v>
      </c>
      <c r="N97" s="1">
        <v>-19887000</v>
      </c>
      <c r="O97" s="1">
        <v>-983208000</v>
      </c>
      <c r="P97" s="1">
        <v>-607140000</v>
      </c>
      <c r="Q97" s="1">
        <v>-156154000</v>
      </c>
      <c r="R97" s="1">
        <v>-545489000</v>
      </c>
      <c r="S97" s="1">
        <v>-539598000</v>
      </c>
      <c r="T97" s="1">
        <v>-507765000</v>
      </c>
      <c r="U97" s="1">
        <v>-691830000</v>
      </c>
      <c r="V97" s="1">
        <v>-269291000</v>
      </c>
      <c r="W97" s="1" t="s">
        <v>91</v>
      </c>
      <c r="X97" s="1">
        <v>-238418000</v>
      </c>
      <c r="Y97" s="1">
        <v>-309843000</v>
      </c>
      <c r="Z97" s="1">
        <v>-56424000</v>
      </c>
      <c r="AA97" s="1">
        <v>-216346000</v>
      </c>
      <c r="AB97" s="1">
        <v>-273258000</v>
      </c>
      <c r="AC97" s="1">
        <v>-132868000</v>
      </c>
      <c r="AD97" s="1" t="s">
        <v>91</v>
      </c>
      <c r="AE97" s="1">
        <v>-482049000</v>
      </c>
      <c r="AL97" s="51" t="s">
        <v>147</v>
      </c>
      <c r="AM97" s="52">
        <f>(AM94)+((AM95)*(AM96-AM94))</f>
        <v>9.0294293999999997E-2</v>
      </c>
    </row>
    <row r="98" spans="1:39" ht="19" x14ac:dyDescent="0.25">
      <c r="A98" s="5" t="s">
        <v>83</v>
      </c>
      <c r="B98" s="1" t="s">
        <v>91</v>
      </c>
      <c r="C98" s="1" t="s">
        <v>91</v>
      </c>
      <c r="D98" s="1" t="s">
        <v>91</v>
      </c>
      <c r="E98" s="1" t="s">
        <v>91</v>
      </c>
      <c r="F98" s="1" t="s">
        <v>91</v>
      </c>
      <c r="G98" s="1" t="s">
        <v>91</v>
      </c>
      <c r="H98" s="1" t="s">
        <v>91</v>
      </c>
      <c r="I98" s="1" t="s">
        <v>91</v>
      </c>
      <c r="J98" s="1">
        <v>-17369000</v>
      </c>
      <c r="K98" s="1">
        <v>-10222000</v>
      </c>
      <c r="L98" s="1">
        <v>-13055000</v>
      </c>
      <c r="M98" s="1">
        <v>-13053000</v>
      </c>
      <c r="N98" s="1">
        <v>-9569000</v>
      </c>
      <c r="O98" s="1" t="s">
        <v>91</v>
      </c>
      <c r="P98" s="1" t="s">
        <v>91</v>
      </c>
      <c r="Q98" s="1" t="s">
        <v>91</v>
      </c>
      <c r="R98" s="1" t="s">
        <v>91</v>
      </c>
      <c r="S98" s="1" t="s">
        <v>91</v>
      </c>
      <c r="T98" s="1">
        <v>-10668000</v>
      </c>
      <c r="U98" s="1">
        <v>-68163000</v>
      </c>
      <c r="V98" s="1">
        <v>-79189000</v>
      </c>
      <c r="W98" s="1">
        <v>-97338000</v>
      </c>
      <c r="X98" s="1">
        <v>-113196000</v>
      </c>
      <c r="Y98" s="1" t="s">
        <v>91</v>
      </c>
      <c r="Z98" s="1" t="s">
        <v>91</v>
      </c>
      <c r="AA98" s="1" t="s">
        <v>91</v>
      </c>
      <c r="AB98" s="1" t="s">
        <v>91</v>
      </c>
      <c r="AC98" s="1" t="s">
        <v>91</v>
      </c>
      <c r="AD98" s="1" t="s">
        <v>91</v>
      </c>
      <c r="AE98" s="1">
        <v>0</v>
      </c>
      <c r="AL98" s="50" t="s">
        <v>148</v>
      </c>
      <c r="AM98" s="50"/>
    </row>
    <row r="99" spans="1:39" ht="20" x14ac:dyDescent="0.25">
      <c r="A99" s="5" t="s">
        <v>84</v>
      </c>
      <c r="B99" s="1">
        <v>2700000</v>
      </c>
      <c r="C99" s="1">
        <v>-12100000</v>
      </c>
      <c r="D99" s="1">
        <v>-10800000</v>
      </c>
      <c r="E99" s="1">
        <v>12900000</v>
      </c>
      <c r="F99" s="1">
        <v>100900000</v>
      </c>
      <c r="G99" s="1">
        <v>361000000</v>
      </c>
      <c r="H99" s="1">
        <v>-362000000</v>
      </c>
      <c r="I99" s="1">
        <v>-115578000</v>
      </c>
      <c r="J99" s="1">
        <v>330561000</v>
      </c>
      <c r="K99" s="1">
        <v>315283000</v>
      </c>
      <c r="L99" s="1">
        <v>-641673000</v>
      </c>
      <c r="M99" s="1">
        <v>36419000</v>
      </c>
      <c r="N99" s="1">
        <v>-2721612000</v>
      </c>
      <c r="O99" s="1">
        <v>-3018000</v>
      </c>
      <c r="P99" s="1">
        <v>-194119000</v>
      </c>
      <c r="Q99" s="1">
        <v>-467478000</v>
      </c>
      <c r="R99" s="1">
        <v>-12457000</v>
      </c>
      <c r="S99" s="1">
        <v>-203551000</v>
      </c>
      <c r="T99" s="1">
        <v>13415000</v>
      </c>
      <c r="U99" s="1">
        <v>541453000</v>
      </c>
      <c r="V99" s="1">
        <v>382246000</v>
      </c>
      <c r="W99" s="1">
        <v>14749000</v>
      </c>
      <c r="X99" s="1">
        <v>737633000</v>
      </c>
      <c r="Y99" s="1">
        <v>425639000</v>
      </c>
      <c r="Z99" s="1">
        <v>728936000</v>
      </c>
      <c r="AA99" s="1">
        <v>-82339000</v>
      </c>
      <c r="AB99" s="1">
        <v>1021874000</v>
      </c>
      <c r="AC99" s="1">
        <v>807954000</v>
      </c>
      <c r="AD99" s="1">
        <v>741764000</v>
      </c>
      <c r="AE99" s="1">
        <v>-207124000</v>
      </c>
      <c r="AL99" s="26" t="s">
        <v>149</v>
      </c>
      <c r="AM99" s="27">
        <f>AM86+AM87</f>
        <v>3935653000</v>
      </c>
    </row>
    <row r="100" spans="1:39" ht="20" x14ac:dyDescent="0.25">
      <c r="A100" s="6" t="s">
        <v>85</v>
      </c>
      <c r="B100" s="10">
        <v>2700000</v>
      </c>
      <c r="C100" s="10">
        <v>-12000000</v>
      </c>
      <c r="D100" s="10">
        <v>-5600000</v>
      </c>
      <c r="E100" s="10">
        <v>14100000</v>
      </c>
      <c r="F100" s="10">
        <v>108100000</v>
      </c>
      <c r="G100" s="10">
        <v>1297700000</v>
      </c>
      <c r="H100" s="10">
        <v>55900000</v>
      </c>
      <c r="I100" s="10">
        <v>58346000</v>
      </c>
      <c r="J100" s="10">
        <v>404430000</v>
      </c>
      <c r="K100" s="10">
        <v>538333000</v>
      </c>
      <c r="L100" s="10">
        <v>-653272000</v>
      </c>
      <c r="M100" s="10">
        <v>-259646000</v>
      </c>
      <c r="N100" s="10">
        <v>-2751068000</v>
      </c>
      <c r="O100" s="10">
        <v>-892446000</v>
      </c>
      <c r="P100" s="10">
        <v>-801259000</v>
      </c>
      <c r="Q100" s="10">
        <v>-623632000</v>
      </c>
      <c r="R100" s="10">
        <v>-406013000</v>
      </c>
      <c r="S100" s="10">
        <v>-717210000</v>
      </c>
      <c r="T100" s="10">
        <v>-372233000</v>
      </c>
      <c r="U100" s="10">
        <v>44301000</v>
      </c>
      <c r="V100" s="10">
        <v>17922000</v>
      </c>
      <c r="W100" s="10">
        <v>-80980000</v>
      </c>
      <c r="X100" s="10">
        <v>734808000</v>
      </c>
      <c r="Y100" s="10">
        <v>-451065000</v>
      </c>
      <c r="Z100" s="10">
        <v>-166124000</v>
      </c>
      <c r="AA100" s="10">
        <v>-312798000</v>
      </c>
      <c r="AB100" s="10">
        <v>399831000</v>
      </c>
      <c r="AC100" s="10">
        <v>1676887000</v>
      </c>
      <c r="AD100" s="10">
        <v>111106000</v>
      </c>
      <c r="AE100" s="10">
        <v>-689173000</v>
      </c>
      <c r="AL100" s="51" t="s">
        <v>150</v>
      </c>
      <c r="AM100" s="52">
        <f>AM99/AM103</f>
        <v>0.25084656439529995</v>
      </c>
    </row>
    <row r="101" spans="1:39" ht="20" x14ac:dyDescent="0.25">
      <c r="A101" s="5" t="s">
        <v>86</v>
      </c>
      <c r="B101" s="1" t="s">
        <v>91</v>
      </c>
      <c r="C101" s="1" t="s">
        <v>91</v>
      </c>
      <c r="D101" s="1" t="s">
        <v>91</v>
      </c>
      <c r="E101" s="1" t="s">
        <v>91</v>
      </c>
      <c r="F101" s="1" t="s">
        <v>91</v>
      </c>
      <c r="G101" s="1">
        <v>-1500000</v>
      </c>
      <c r="H101" s="1">
        <v>-100000</v>
      </c>
      <c r="I101" s="1">
        <v>-2687000</v>
      </c>
      <c r="J101" s="1">
        <v>-3663000</v>
      </c>
      <c r="K101" s="1">
        <v>11130000</v>
      </c>
      <c r="L101" s="1">
        <v>19624000</v>
      </c>
      <c r="M101" s="1">
        <v>15540000</v>
      </c>
      <c r="N101" s="1">
        <v>-27148000</v>
      </c>
      <c r="O101" s="1">
        <v>31826000</v>
      </c>
      <c r="P101" s="1">
        <v>23276000</v>
      </c>
      <c r="Q101" s="1">
        <v>-23035000</v>
      </c>
      <c r="R101" s="1">
        <v>5601000</v>
      </c>
      <c r="S101" s="1">
        <v>-1754000</v>
      </c>
      <c r="T101" s="1">
        <v>-4496000</v>
      </c>
      <c r="U101" s="1">
        <v>2556000</v>
      </c>
      <c r="V101" s="1">
        <v>3478000</v>
      </c>
      <c r="W101" s="1">
        <v>-13168000</v>
      </c>
      <c r="X101" s="1">
        <v>-10298000</v>
      </c>
      <c r="Y101" s="1">
        <v>-6434000</v>
      </c>
      <c r="Z101" s="1">
        <v>11548000</v>
      </c>
      <c r="AA101" s="1">
        <v>-1887000</v>
      </c>
      <c r="AB101" s="1">
        <v>-1568000</v>
      </c>
      <c r="AC101" s="1">
        <v>5426000</v>
      </c>
      <c r="AD101" s="1">
        <v>-7570000</v>
      </c>
      <c r="AE101" s="1">
        <v>-7809000</v>
      </c>
      <c r="AL101" s="54" t="s">
        <v>151</v>
      </c>
      <c r="AM101" s="56" cm="1">
        <f t="array" ref="AM101">_FV(A1,"Market cap",TRUE)</f>
        <v>11753830368</v>
      </c>
    </row>
    <row r="102" spans="1:39" ht="20" x14ac:dyDescent="0.25">
      <c r="A102" s="6" t="s">
        <v>87</v>
      </c>
      <c r="B102" s="10">
        <v>2700000</v>
      </c>
      <c r="C102" s="10">
        <v>-12000000</v>
      </c>
      <c r="D102" s="10">
        <v>-5600000</v>
      </c>
      <c r="E102" s="10">
        <v>14100000</v>
      </c>
      <c r="F102" s="10">
        <v>108100000</v>
      </c>
      <c r="G102" s="10">
        <v>1297700000</v>
      </c>
      <c r="H102" s="10">
        <v>-21200000</v>
      </c>
      <c r="I102" s="10">
        <v>-178953000</v>
      </c>
      <c r="J102" s="10">
        <v>734154000</v>
      </c>
      <c r="K102" s="10">
        <v>2099033000</v>
      </c>
      <c r="L102" s="10">
        <v>-1099052000</v>
      </c>
      <c r="M102" s="10">
        <v>258400000</v>
      </c>
      <c r="N102" s="10">
        <v>-12618000</v>
      </c>
      <c r="O102" s="10">
        <v>441060000</v>
      </c>
      <c r="P102" s="10">
        <v>157162000</v>
      </c>
      <c r="Q102" s="10">
        <v>159692000</v>
      </c>
      <c r="R102" s="10">
        <v>-498997000</v>
      </c>
      <c r="S102" s="10">
        <v>-503898000</v>
      </c>
      <c r="T102" s="10">
        <v>-37946000</v>
      </c>
      <c r="U102" s="10">
        <v>45824000</v>
      </c>
      <c r="V102" s="10">
        <v>350467000</v>
      </c>
      <c r="W102" s="10">
        <v>-110039000</v>
      </c>
      <c r="X102" s="10">
        <v>491042000</v>
      </c>
      <c r="Y102" s="10">
        <v>-152260000</v>
      </c>
      <c r="Z102" s="10">
        <v>301622000</v>
      </c>
      <c r="AA102" s="10">
        <v>500003000</v>
      </c>
      <c r="AB102" s="10">
        <v>1006673000</v>
      </c>
      <c r="AC102" s="10">
        <v>-2401056000</v>
      </c>
      <c r="AD102" s="10">
        <v>76210000</v>
      </c>
      <c r="AE102" s="10">
        <v>-242996000</v>
      </c>
      <c r="AL102" s="51" t="s">
        <v>152</v>
      </c>
      <c r="AM102" s="52">
        <f>AM101/AM103</f>
        <v>0.74915343560470005</v>
      </c>
    </row>
    <row r="103" spans="1:39" ht="20" x14ac:dyDescent="0.25">
      <c r="A103" s="5" t="s">
        <v>88</v>
      </c>
      <c r="B103" s="1">
        <v>200000</v>
      </c>
      <c r="C103" s="1">
        <v>9900000</v>
      </c>
      <c r="D103" s="1">
        <v>12000000</v>
      </c>
      <c r="E103" s="1">
        <v>19100000</v>
      </c>
      <c r="F103" s="1">
        <v>42600000</v>
      </c>
      <c r="G103" s="1">
        <v>116000000</v>
      </c>
      <c r="H103" s="1">
        <v>445400000</v>
      </c>
      <c r="I103" s="1">
        <v>423176000</v>
      </c>
      <c r="J103" s="1">
        <v>244223000</v>
      </c>
      <c r="K103" s="1">
        <v>978377000</v>
      </c>
      <c r="L103" s="1">
        <v>1998114000</v>
      </c>
      <c r="M103" s="1">
        <v>899062000</v>
      </c>
      <c r="N103" s="1">
        <v>999698000</v>
      </c>
      <c r="O103" s="1">
        <v>987080000</v>
      </c>
      <c r="P103" s="1">
        <v>1428140000</v>
      </c>
      <c r="Q103" s="1">
        <v>1585302000</v>
      </c>
      <c r="R103" s="1">
        <v>1744994000</v>
      </c>
      <c r="S103" s="1">
        <v>1245997000</v>
      </c>
      <c r="T103" s="1">
        <v>742099000</v>
      </c>
      <c r="U103" s="1">
        <v>704153000</v>
      </c>
      <c r="V103" s="1">
        <v>749977000</v>
      </c>
      <c r="W103" s="1">
        <v>1100444000</v>
      </c>
      <c r="X103" s="1">
        <v>990405000</v>
      </c>
      <c r="Y103" s="1">
        <v>1481447000</v>
      </c>
      <c r="Z103" s="1">
        <v>1329187000</v>
      </c>
      <c r="AA103" s="1">
        <v>1633682000</v>
      </c>
      <c r="AB103" s="1">
        <v>2133685000</v>
      </c>
      <c r="AC103" s="1">
        <v>3140358000</v>
      </c>
      <c r="AD103" s="1">
        <v>739302000</v>
      </c>
      <c r="AE103" s="1">
        <v>815512000</v>
      </c>
      <c r="AL103" s="51" t="s">
        <v>153</v>
      </c>
      <c r="AM103" s="57">
        <f>AM99+AM101</f>
        <v>15689483368</v>
      </c>
    </row>
    <row r="104" spans="1:39" ht="20" thickBot="1" x14ac:dyDescent="0.3">
      <c r="A104" s="7" t="s">
        <v>89</v>
      </c>
      <c r="B104" s="11" t="s">
        <v>91</v>
      </c>
      <c r="C104" s="11" t="s">
        <v>91</v>
      </c>
      <c r="D104" s="11" t="s">
        <v>91</v>
      </c>
      <c r="E104" s="11" t="s">
        <v>91</v>
      </c>
      <c r="F104" s="11" t="s">
        <v>91</v>
      </c>
      <c r="G104" s="11" t="s">
        <v>91</v>
      </c>
      <c r="H104" s="11">
        <v>424200000</v>
      </c>
      <c r="I104" s="11">
        <v>244223000</v>
      </c>
      <c r="J104" s="11">
        <v>978377000</v>
      </c>
      <c r="K104" s="11">
        <v>3077410000</v>
      </c>
      <c r="L104" s="11">
        <v>899062000</v>
      </c>
      <c r="M104" s="11">
        <v>1157462000</v>
      </c>
      <c r="N104" s="11">
        <v>987080000</v>
      </c>
      <c r="O104" s="11">
        <v>1428140000</v>
      </c>
      <c r="P104" s="11">
        <v>1585302000</v>
      </c>
      <c r="Q104" s="11">
        <v>1744994000</v>
      </c>
      <c r="R104" s="11">
        <v>1245997000</v>
      </c>
      <c r="S104" s="11">
        <v>742099000</v>
      </c>
      <c r="T104" s="11">
        <v>704153000</v>
      </c>
      <c r="U104" s="11">
        <v>749977000</v>
      </c>
      <c r="V104" s="11">
        <v>1100444000</v>
      </c>
      <c r="W104" s="11">
        <v>990405000</v>
      </c>
      <c r="X104" s="11">
        <v>1481447000</v>
      </c>
      <c r="Y104" s="11">
        <v>1329187000</v>
      </c>
      <c r="Z104" s="11">
        <v>1630809000</v>
      </c>
      <c r="AA104" s="11">
        <v>2133685000</v>
      </c>
      <c r="AB104" s="11">
        <v>3140358000</v>
      </c>
      <c r="AC104" s="11">
        <v>739302000</v>
      </c>
      <c r="AD104" s="11">
        <v>815512000</v>
      </c>
      <c r="AE104" s="11">
        <v>572516000</v>
      </c>
      <c r="AL104" s="50" t="s">
        <v>154</v>
      </c>
      <c r="AM104" s="50"/>
    </row>
    <row r="105" spans="1:39" ht="21" thickTop="1" x14ac:dyDescent="0.25">
      <c r="A105" s="15" t="s">
        <v>110</v>
      </c>
      <c r="B105" s="1">
        <f t="shared" ref="B105:AD105" si="10">(B22*(1-$AM$91))+B77+B88+B81</f>
        <v>21368053.542998377</v>
      </c>
      <c r="C105" s="1">
        <f t="shared" si="10"/>
        <v>21917491.807751708</v>
      </c>
      <c r="D105" s="1">
        <f t="shared" si="10"/>
        <v>21266322.640804682</v>
      </c>
      <c r="E105" s="1">
        <f t="shared" si="10"/>
        <v>20657576.736928828</v>
      </c>
      <c r="F105" s="1">
        <f t="shared" si="10"/>
        <v>46354571.897078335</v>
      </c>
      <c r="G105" s="1">
        <f t="shared" si="10"/>
        <v>-1147475003.907378</v>
      </c>
      <c r="H105" s="1">
        <f t="shared" si="10"/>
        <v>150532527.13309717</v>
      </c>
      <c r="I105" s="1">
        <f t="shared" si="10"/>
        <v>298804511.62279367</v>
      </c>
      <c r="J105" s="1">
        <f t="shared" si="10"/>
        <v>158404762.8181864</v>
      </c>
      <c r="K105" s="1">
        <f t="shared" si="10"/>
        <v>562349815.61679614</v>
      </c>
      <c r="L105" s="1">
        <f t="shared" si="10"/>
        <v>1321793608.9469683</v>
      </c>
      <c r="M105" s="1">
        <f t="shared" si="10"/>
        <v>1009152781.9418211</v>
      </c>
      <c r="N105" s="1">
        <f t="shared" si="10"/>
        <v>1158817509.3075066</v>
      </c>
      <c r="O105" s="1">
        <f t="shared" si="10"/>
        <v>609857735.83211255</v>
      </c>
      <c r="P105" s="1">
        <f t="shared" si="10"/>
        <v>303902035.87105387</v>
      </c>
      <c r="Q105" s="1">
        <f t="shared" si="10"/>
        <v>52795339.372329406</v>
      </c>
      <c r="R105" s="1">
        <f t="shared" si="10"/>
        <v>-714455891.85702443</v>
      </c>
      <c r="S105" s="1">
        <f t="shared" si="10"/>
        <v>216271723.89010599</v>
      </c>
      <c r="T105" s="1">
        <f t="shared" si="10"/>
        <v>235775597.32814825</v>
      </c>
      <c r="U105" s="1">
        <f t="shared" si="10"/>
        <v>277648254.17559624</v>
      </c>
      <c r="V105" s="1">
        <f t="shared" si="10"/>
        <v>494668793.71693629</v>
      </c>
      <c r="W105" s="1">
        <f t="shared" si="10"/>
        <v>360000704.24195546</v>
      </c>
      <c r="X105" s="1">
        <f t="shared" si="10"/>
        <v>357830140.29473555</v>
      </c>
      <c r="Y105" s="1">
        <f t="shared" si="10"/>
        <v>33800588.273627713</v>
      </c>
      <c r="Z105" s="1">
        <f t="shared" si="10"/>
        <v>140844873.51486528</v>
      </c>
      <c r="AA105" s="1">
        <f t="shared" si="10"/>
        <v>699966159.866063</v>
      </c>
      <c r="AB105" s="1">
        <f t="shared" si="10"/>
        <v>566659187.77401316</v>
      </c>
      <c r="AC105" s="1">
        <f t="shared" si="10"/>
        <v>632185096.10825157</v>
      </c>
      <c r="AD105" s="1">
        <f t="shared" si="10"/>
        <v>1257019170.7802305</v>
      </c>
      <c r="AE105" s="1">
        <f>(AE22*(1-$AM$91))+AE77+AE88+AE81</f>
        <v>439869230.68629456</v>
      </c>
      <c r="AF105" s="32">
        <f>AE105*(1+$AM$106)</f>
        <v>480364536.16075671</v>
      </c>
      <c r="AG105" s="32">
        <f t="shared" ref="AG105:AJ105" si="11">AF105*(1+$AM$106)</f>
        <v>524587926.37283838</v>
      </c>
      <c r="AH105" s="32">
        <f t="shared" si="11"/>
        <v>572882616.80512524</v>
      </c>
      <c r="AI105" s="32">
        <f t="shared" si="11"/>
        <v>625623420.09417796</v>
      </c>
      <c r="AJ105" s="32">
        <f t="shared" si="11"/>
        <v>683219654.93234456</v>
      </c>
      <c r="AK105" s="29" t="s">
        <v>111</v>
      </c>
      <c r="AL105" s="33" t="s">
        <v>112</v>
      </c>
      <c r="AM105" s="34">
        <f>(AM100*AM92)+(AM102*AM97)</f>
        <v>7.6543512342482745E-2</v>
      </c>
    </row>
    <row r="106" spans="1:39" ht="21" customHeight="1" x14ac:dyDescent="0.25">
      <c r="A106" s="15" t="s">
        <v>107</v>
      </c>
      <c r="B106" s="1"/>
      <c r="C106" s="20">
        <f t="shared" ref="C106:AM106" si="12">(C107/B107)-1</f>
        <v>0.33333333333333326</v>
      </c>
      <c r="D106" s="20">
        <f t="shared" si="12"/>
        <v>0.17424242424242431</v>
      </c>
      <c r="E106" s="20">
        <f t="shared" si="12"/>
        <v>-0.29677419354838708</v>
      </c>
      <c r="F106" s="20">
        <f t="shared" si="12"/>
        <v>-0.83486238532110091</v>
      </c>
      <c r="G106" s="20">
        <f t="shared" si="12"/>
        <v>-701.16666666666663</v>
      </c>
      <c r="H106" s="20">
        <f t="shared" si="12"/>
        <v>-1.025470126160438</v>
      </c>
      <c r="I106" s="20">
        <f t="shared" si="12"/>
        <v>2.5221183800623055</v>
      </c>
      <c r="J106" s="20">
        <f t="shared" si="12"/>
        <v>0.48415885370599687</v>
      </c>
      <c r="K106" s="20">
        <f t="shared" si="12"/>
        <v>2.4327141401319436</v>
      </c>
      <c r="L106" s="20">
        <f t="shared" si="12"/>
        <v>0.94060999364589959</v>
      </c>
      <c r="M106" s="20">
        <f t="shared" si="12"/>
        <v>-7.6838226413777688E-2</v>
      </c>
      <c r="N106" s="20">
        <f t="shared" si="12"/>
        <v>-0.57371115588232735</v>
      </c>
      <c r="O106" s="20">
        <f t="shared" si="12"/>
        <v>0.29387601075716141</v>
      </c>
      <c r="P106" s="20">
        <f t="shared" si="12"/>
        <v>0.10925440160796396</v>
      </c>
      <c r="Q106" s="20">
        <f t="shared" si="12"/>
        <v>-0.5113478873083277</v>
      </c>
      <c r="R106" s="20">
        <f t="shared" si="12"/>
        <v>-5.9683447267682488E-2</v>
      </c>
      <c r="S106" s="20">
        <f t="shared" si="12"/>
        <v>2.1299698722500704E-2</v>
      </c>
      <c r="T106" s="20">
        <f t="shared" si="12"/>
        <v>0.12203107227358179</v>
      </c>
      <c r="U106" s="20">
        <f t="shared" si="12"/>
        <v>-8.7554748038696673E-2</v>
      </c>
      <c r="V106" s="20">
        <f t="shared" si="12"/>
        <v>9.0081298668759135E-2</v>
      </c>
      <c r="W106" s="20">
        <f t="shared" si="12"/>
        <v>0.1093754725540601</v>
      </c>
      <c r="X106" s="20">
        <f t="shared" si="12"/>
        <v>-0.21661873151316058</v>
      </c>
      <c r="Y106" s="20">
        <f t="shared" si="12"/>
        <v>-0.2541029245952755</v>
      </c>
      <c r="Z106" s="20">
        <f t="shared" si="12"/>
        <v>0.5917242859408971</v>
      </c>
      <c r="AA106" s="20">
        <f t="shared" si="12"/>
        <v>1.6453144647635907</v>
      </c>
      <c r="AB106" s="20">
        <f t="shared" si="12"/>
        <v>-0.11214146576043715</v>
      </c>
      <c r="AC106" s="20">
        <f t="shared" si="12"/>
        <v>-5.1767968281027921E-2</v>
      </c>
      <c r="AD106" s="20">
        <f t="shared" si="12"/>
        <v>9.5711273667225649E-2</v>
      </c>
      <c r="AE106" s="20">
        <f t="shared" si="12"/>
        <v>-0.42757120481233069</v>
      </c>
      <c r="AF106" s="28">
        <v>1015000000</v>
      </c>
      <c r="AG106" s="28">
        <v>1164000000</v>
      </c>
      <c r="AH106" s="28">
        <v>1318000000</v>
      </c>
      <c r="AI106" s="28">
        <v>1592000000</v>
      </c>
      <c r="AJ106" s="28">
        <v>1825000000</v>
      </c>
      <c r="AK106" s="29" t="s">
        <v>108</v>
      </c>
      <c r="AL106" s="30" t="s">
        <v>109</v>
      </c>
      <c r="AM106" s="31">
        <f>(SUM(AF4:AJ4)/5)</f>
        <v>9.206214631398621E-2</v>
      </c>
    </row>
    <row r="107" spans="1:39" ht="19" x14ac:dyDescent="0.25">
      <c r="A107" s="14" t="s">
        <v>93</v>
      </c>
      <c r="B107" s="1">
        <v>9900000</v>
      </c>
      <c r="C107" s="1">
        <v>13200000</v>
      </c>
      <c r="D107" s="1">
        <v>15500000</v>
      </c>
      <c r="E107" s="1">
        <v>10900000</v>
      </c>
      <c r="F107" s="1">
        <v>1800000</v>
      </c>
      <c r="G107" s="1">
        <v>-1260300000</v>
      </c>
      <c r="H107" s="1">
        <v>32100000</v>
      </c>
      <c r="I107" s="1">
        <v>113060000</v>
      </c>
      <c r="J107" s="1">
        <v>167799000</v>
      </c>
      <c r="K107" s="1">
        <v>576006000</v>
      </c>
      <c r="L107" s="1">
        <v>1117803000</v>
      </c>
      <c r="M107" s="1">
        <v>1031913000</v>
      </c>
      <c r="N107" s="1">
        <v>439893000</v>
      </c>
      <c r="O107" s="1">
        <v>569167000</v>
      </c>
      <c r="P107" s="1">
        <v>631351000</v>
      </c>
      <c r="Q107" s="1">
        <v>308511000</v>
      </c>
      <c r="R107" s="1">
        <v>290098000</v>
      </c>
      <c r="S107" s="1">
        <v>296277000</v>
      </c>
      <c r="T107" s="1">
        <v>332432000</v>
      </c>
      <c r="U107" s="1">
        <v>303326000</v>
      </c>
      <c r="V107" s="1">
        <v>330650000</v>
      </c>
      <c r="W107" s="1">
        <v>366815000</v>
      </c>
      <c r="X107" s="1">
        <v>287356000</v>
      </c>
      <c r="Y107" s="1">
        <v>214338000</v>
      </c>
      <c r="Z107" s="1">
        <v>341167000</v>
      </c>
      <c r="AA107" s="1">
        <v>902494000</v>
      </c>
      <c r="AB107" s="1">
        <v>801287000</v>
      </c>
      <c r="AC107" s="1">
        <v>759806000</v>
      </c>
      <c r="AD107" s="1">
        <v>832528000</v>
      </c>
      <c r="AE107" s="1">
        <v>476563000</v>
      </c>
      <c r="AF107" s="29"/>
      <c r="AG107" s="29"/>
      <c r="AH107" s="29"/>
      <c r="AI107" s="29"/>
      <c r="AJ107" s="58">
        <f>AJ106*(1+AM107)/(AM108-AM107)</f>
        <v>36292152299.799904</v>
      </c>
      <c r="AK107" s="59" t="s">
        <v>155</v>
      </c>
      <c r="AL107" s="60" t="s">
        <v>156</v>
      </c>
      <c r="AM107" s="61">
        <v>2.5000000000000001E-2</v>
      </c>
    </row>
    <row r="108" spans="1:39"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58">
        <f t="shared" ref="AF108:AI108" si="13">AF107+AF106</f>
        <v>1015000000</v>
      </c>
      <c r="AG108" s="58">
        <f t="shared" si="13"/>
        <v>1164000000</v>
      </c>
      <c r="AH108" s="58">
        <f t="shared" si="13"/>
        <v>1318000000</v>
      </c>
      <c r="AI108" s="58">
        <f t="shared" si="13"/>
        <v>1592000000</v>
      </c>
      <c r="AJ108" s="58">
        <f>AJ107+AJ106</f>
        <v>38117152299.799904</v>
      </c>
      <c r="AK108" s="59" t="s">
        <v>153</v>
      </c>
      <c r="AL108" s="62" t="s">
        <v>157</v>
      </c>
      <c r="AM108" s="31">
        <f>AM105</f>
        <v>7.6543512342482745E-2</v>
      </c>
    </row>
    <row r="109" spans="1:39" ht="19" x14ac:dyDescent="0.25">
      <c r="AF109" s="63" t="s">
        <v>158</v>
      </c>
      <c r="AG109" s="63"/>
    </row>
    <row r="110" spans="1:39" ht="20" x14ac:dyDescent="0.25">
      <c r="AF110" s="64" t="s">
        <v>159</v>
      </c>
      <c r="AG110" s="56">
        <f>NPV(AM108,AF108,AG108,AH108,AI108,AJ108)</f>
        <v>30549880783.418377</v>
      </c>
    </row>
    <row r="111" spans="1:39" ht="20" x14ac:dyDescent="0.25">
      <c r="AF111" s="64" t="s">
        <v>160</v>
      </c>
      <c r="AG111" s="56">
        <f>AE40</f>
        <v>581118000</v>
      </c>
    </row>
    <row r="112" spans="1:39" ht="20" x14ac:dyDescent="0.25">
      <c r="AF112" s="64" t="s">
        <v>149</v>
      </c>
      <c r="AG112" s="56">
        <f>AM99</f>
        <v>3935653000</v>
      </c>
    </row>
    <row r="113" spans="32:33" ht="20" x14ac:dyDescent="0.25">
      <c r="AF113" s="64" t="s">
        <v>161</v>
      </c>
      <c r="AG113" s="56">
        <f>AG110+AG111-AG112</f>
        <v>27195345783.418377</v>
      </c>
    </row>
    <row r="114" spans="32:33" ht="20" x14ac:dyDescent="0.25">
      <c r="AF114" s="64" t="s">
        <v>162</v>
      </c>
      <c r="AG114" s="64">
        <f>AE34*(1+(AK16*5))</f>
        <v>506582010.72421199</v>
      </c>
    </row>
    <row r="115" spans="32:33" ht="20" x14ac:dyDescent="0.25">
      <c r="AF115" s="65" t="s">
        <v>163</v>
      </c>
      <c r="AG115" s="66">
        <f>AG113/AG114</f>
        <v>53.683994314246938</v>
      </c>
    </row>
    <row r="116" spans="32:33" ht="20" x14ac:dyDescent="0.25">
      <c r="AF116" s="64" t="s">
        <v>164</v>
      </c>
      <c r="AG116" s="67" cm="1">
        <f t="array" ref="AG116">_FV(A1,"Price")</f>
        <v>42.21</v>
      </c>
    </row>
    <row r="117" spans="32:33" ht="20" x14ac:dyDescent="0.25">
      <c r="AF117" s="65" t="s">
        <v>165</v>
      </c>
      <c r="AG117" s="68">
        <f>AG115/AG116-1</f>
        <v>0.27183118489094849</v>
      </c>
    </row>
    <row r="118" spans="32:33" ht="20" x14ac:dyDescent="0.25">
      <c r="AF118" s="65" t="s">
        <v>166</v>
      </c>
      <c r="AG118" s="69" t="str">
        <f>IF(AG115&gt;AG116,"BUY","SELL")</f>
        <v>BUY</v>
      </c>
    </row>
  </sheetData>
  <mergeCells count="6">
    <mergeCell ref="AL83:AM83"/>
    <mergeCell ref="AL84:AM84"/>
    <mergeCell ref="AL93:AM93"/>
    <mergeCell ref="AL98:AM98"/>
    <mergeCell ref="AL104:AM104"/>
    <mergeCell ref="AF109:AG109"/>
  </mergeCells>
  <hyperlinks>
    <hyperlink ref="A1" r:id="rId1" tooltip="https://roic.ai/company/MTCH" display="ROIC.AI | MTC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1103/000091205701506303/0000912057-01-506303-index.htm" xr:uid="{00000000-0004-0000-0000-000016000000}"/>
    <hyperlink ref="I74" r:id="rId17" tooltip="https://www.sec.gov/Archives/edgar/data/891103/000091205701506303/0000912057-01-506303-index.htm" xr:uid="{00000000-0004-0000-0000-000017000000}"/>
    <hyperlink ref="J36" r:id="rId18" tooltip="https://www.sec.gov/Archives/edgar/data/891103/000091205702042211/0000912057-02-042211-index.htm" xr:uid="{00000000-0004-0000-0000-000019000000}"/>
    <hyperlink ref="J74" r:id="rId19" tooltip="https://www.sec.gov/Archives/edgar/data/891103/000091205702042211/0000912057-02-042211-index.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www.sec.gov/Archives/edgar/data/1575189/000157518917000003/0001575189-17-000003-index.htm" xr:uid="{00000000-0004-0000-0000-000046000000}"/>
    <hyperlink ref="Y74" r:id="rId49" tooltip="https://www.sec.gov/Archives/edgar/data/1575189/000157518917000003/0001575189-17-000003-index.htm" xr:uid="{00000000-0004-0000-0000-000047000000}"/>
    <hyperlink ref="Z36" r:id="rId50" tooltip="https://www.sec.gov/Archives/edgar/data/1575189/000157518918000019/0001575189-18-000019-index.htm" xr:uid="{00000000-0004-0000-0000-000049000000}"/>
    <hyperlink ref="Z74" r:id="rId51" tooltip="https://www.sec.gov/Archives/edgar/data/1575189/000157518918000019/0001575189-18-000019-index.htm" xr:uid="{00000000-0004-0000-0000-00004A000000}"/>
    <hyperlink ref="AA36" r:id="rId52" tooltip="https://www.sec.gov/Archives/edgar/data/1575189/000157518919000020/0001575189-19-000020-index.htm" xr:uid="{00000000-0004-0000-0000-00004C000000}"/>
    <hyperlink ref="AA74" r:id="rId53" tooltip="https://www.sec.gov/Archives/edgar/data/1575189/000157518919000020/0001575189-19-000020-index.htm" xr:uid="{00000000-0004-0000-0000-00004D000000}"/>
    <hyperlink ref="AB36" r:id="rId54" tooltip="https://www.sec.gov/Archives/edgar/data/891103/000089110320000004/0000891103-20-000004-index.htm" xr:uid="{00000000-0004-0000-0000-00004F000000}"/>
    <hyperlink ref="AB74" r:id="rId55" tooltip="https://www.sec.gov/Archives/edgar/data/891103/000089110320000004/0000891103-20-000004-index.htm" xr:uid="{00000000-0004-0000-0000-000050000000}"/>
    <hyperlink ref="AC36" r:id="rId56" tooltip="https://www.sec.gov/Archives/edgar/data/891103/000089110321000014/0000891103-21-000014-index.htm" xr:uid="{00000000-0004-0000-0000-000052000000}"/>
    <hyperlink ref="AC74" r:id="rId57" tooltip="https://www.sec.gov/Archives/edgar/data/891103/000089110321000014/0000891103-21-000014-index.htm" xr:uid="{00000000-0004-0000-0000-000053000000}"/>
    <hyperlink ref="AD36" r:id="rId58" tooltip="https://www.sec.gov/Archives/edgar/data/891103/000089110322000020/0000891103-22-000020-index.htm" xr:uid="{00000000-0004-0000-0000-000055000000}"/>
    <hyperlink ref="AD74" r:id="rId59" tooltip="https://www.sec.gov/Archives/edgar/data/891103/000089110322000020/0000891103-22-000020-index.htm" xr:uid="{00000000-0004-0000-0000-000056000000}"/>
    <hyperlink ref="AE36" r:id="rId60" tooltip="https://www.sec.gov/Archives/edgar/data/891103/000089110323000013/0000891103-23-000013-index.htm" xr:uid="{00000000-0004-0000-0000-000058000000}"/>
    <hyperlink ref="AE74" r:id="rId61" tooltip="https://www.sec.gov/Archives/edgar/data/891103/000089110323000013/0000891103-23-000013-index.htm" xr:uid="{00000000-0004-0000-0000-000059000000}"/>
    <hyperlink ref="AF1" r:id="rId62" display="https://finbox.com/NASDAQGS:MTCH/explorer/revenue_proj" xr:uid="{620489CF-67BB-7C44-AE65-A394F28B4E60}"/>
    <hyperlink ref="AK106" r:id="rId63" xr:uid="{83197A97-29FE-E24D-A52B-13149A9D3865}"/>
  </hyperlinks>
  <pageMargins left="0.7" right="0.7" top="0.75" bottom="0.75" header="0.3" footer="0.3"/>
  <drawing r:id="rId6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2023-03-14T05:21:17Z</dcterms:created>
  <dcterms:modified xsi:type="dcterms:W3CDTF">2023-07-08T06:46:28Z</dcterms:modified>
</cp:coreProperties>
</file>