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ichStyles.xml" ContentType="application/vnd.ms-excel.richstyles+xml"/>
  <Override PartName="/xl/richData/rdsupportingpropertybagstructure.xml" ContentType="application/vnd.ms-excel.rdsupportingpropertybagstructure+xml"/>
  <Override PartName="/xl/richData/rdsupportingpropertybag.xml" ContentType="application/vnd.ms-excel.rdsupportingpropertybag+xml"/>
  <Override PartName="/xl/richData/rdRichValueTypes.xml" ContentType="application/vnd.ms-excel.rdrichvaluetyp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ina/Documents/financial-modeling/To Be Modeled/"/>
    </mc:Choice>
  </mc:AlternateContent>
  <xr:revisionPtr revIDLastSave="0" documentId="13_ncr:1_{6D5D0E71-72D9-834D-970C-701AA96E6155}" xr6:coauthVersionLast="47" xr6:coauthVersionMax="47" xr10:uidLastSave="{00000000-0000-0000-0000-000000000000}"/>
  <bookViews>
    <workbookView xWindow="40960" yWindow="5540" windowWidth="28800" windowHeight="17500" xr2:uid="{00000000-000D-0000-FFFF-FFFF00000000}"/>
  </bookViews>
  <sheets>
    <sheet name="Sheet 1" sheetId="1" r:id="rId1"/>
  </sheets>
  <externalReferences>
    <externalReference r:id="rId2"/>
  </externalReferenc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O116" i="1" l="1" a="1"/>
  <c r="AO116" i="1" s="1"/>
  <c r="AU101" i="1" a="1"/>
  <c r="AU101" i="1" s="1"/>
  <c r="AU95" i="1" a="1"/>
  <c r="AU95" i="1" s="1"/>
  <c r="AO105" i="1"/>
  <c r="AP105" i="1"/>
  <c r="AQ105" i="1" s="1"/>
  <c r="AR105" i="1" s="1"/>
  <c r="AN105" i="1"/>
  <c r="B105" i="1"/>
  <c r="C105" i="1"/>
  <c r="D105" i="1"/>
  <c r="E105" i="1"/>
  <c r="F105" i="1"/>
  <c r="G105" i="1"/>
  <c r="H105" i="1"/>
  <c r="I105" i="1"/>
  <c r="J105" i="1"/>
  <c r="K105" i="1"/>
  <c r="L105" i="1"/>
  <c r="M105" i="1"/>
  <c r="N105" i="1"/>
  <c r="O105" i="1"/>
  <c r="P105" i="1"/>
  <c r="Q105" i="1"/>
  <c r="R105" i="1"/>
  <c r="S105" i="1"/>
  <c r="T105" i="1"/>
  <c r="U105" i="1"/>
  <c r="V105" i="1"/>
  <c r="W105" i="1"/>
  <c r="X105" i="1"/>
  <c r="Y105" i="1"/>
  <c r="Z105" i="1"/>
  <c r="AA105" i="1"/>
  <c r="AB105" i="1"/>
  <c r="AC105" i="1"/>
  <c r="AD105" i="1"/>
  <c r="AE105" i="1"/>
  <c r="AF105" i="1"/>
  <c r="AG105" i="1"/>
  <c r="AH105" i="1"/>
  <c r="AI105" i="1"/>
  <c r="AJ105" i="1"/>
  <c r="AK105" i="1"/>
  <c r="AL105" i="1"/>
  <c r="AM105" i="1"/>
  <c r="AO111" i="1"/>
  <c r="AQ108" i="1"/>
  <c r="AP108" i="1"/>
  <c r="AO108" i="1"/>
  <c r="AN108" i="1"/>
  <c r="AU94" i="1"/>
  <c r="AU90" i="1"/>
  <c r="AU89" i="1"/>
  <c r="AU91" i="1" s="1"/>
  <c r="AU87" i="1"/>
  <c r="AU86" i="1"/>
  <c r="AU99" i="1" s="1"/>
  <c r="AU85" i="1"/>
  <c r="AR30" i="1"/>
  <c r="AQ30" i="1"/>
  <c r="AP30" i="1"/>
  <c r="AO30" i="1"/>
  <c r="AN30" i="1"/>
  <c r="AR29" i="1"/>
  <c r="AQ29" i="1"/>
  <c r="AP29" i="1"/>
  <c r="AO29" i="1"/>
  <c r="AN29" i="1"/>
  <c r="AR21" i="1"/>
  <c r="AQ21" i="1"/>
  <c r="AP21" i="1"/>
  <c r="AO21" i="1"/>
  <c r="AN21" i="1"/>
  <c r="AR20" i="1"/>
  <c r="AQ20" i="1"/>
  <c r="AP20" i="1"/>
  <c r="AO20" i="1"/>
  <c r="AN20" i="1"/>
  <c r="AS19" i="1"/>
  <c r="AS16" i="1"/>
  <c r="AO114" i="1" s="1"/>
  <c r="AV13" i="1"/>
  <c r="AU13" i="1"/>
  <c r="AT13" i="1"/>
  <c r="AS13" i="1"/>
  <c r="AV10" i="1"/>
  <c r="AU10" i="1"/>
  <c r="AT10" i="1"/>
  <c r="AS10" i="1"/>
  <c r="AV7" i="1"/>
  <c r="AU7" i="1"/>
  <c r="AT7" i="1"/>
  <c r="AS7" i="1"/>
  <c r="AV4" i="1"/>
  <c r="AU4" i="1"/>
  <c r="AT4" i="1"/>
  <c r="AS4" i="1"/>
  <c r="AR4" i="1"/>
  <c r="AQ4" i="1"/>
  <c r="AP4" i="1"/>
  <c r="AO4" i="1"/>
  <c r="AN4" i="1"/>
  <c r="AE13" i="1"/>
  <c r="AF13" i="1"/>
  <c r="AG13" i="1"/>
  <c r="AH13" i="1"/>
  <c r="AI13" i="1"/>
  <c r="AJ13" i="1"/>
  <c r="AK13" i="1"/>
  <c r="AL13" i="1"/>
  <c r="AM13" i="1"/>
  <c r="AE4" i="1"/>
  <c r="AF4" i="1"/>
  <c r="AG4" i="1"/>
  <c r="AH4" i="1"/>
  <c r="AI4" i="1"/>
  <c r="AJ4" i="1"/>
  <c r="AK4" i="1"/>
  <c r="AL4" i="1"/>
  <c r="AM4" i="1"/>
  <c r="AE9" i="1"/>
  <c r="AF9" i="1"/>
  <c r="AG9" i="1"/>
  <c r="AH9" i="1"/>
  <c r="AI9" i="1"/>
  <c r="AJ9" i="1"/>
  <c r="AK9" i="1"/>
  <c r="AL9" i="1"/>
  <c r="AM9" i="1"/>
  <c r="AD20" i="1"/>
  <c r="AE20" i="1"/>
  <c r="AF20" i="1"/>
  <c r="AG20" i="1"/>
  <c r="AH20" i="1"/>
  <c r="AI20" i="1"/>
  <c r="AJ20" i="1"/>
  <c r="AK20" i="1"/>
  <c r="AL20" i="1"/>
  <c r="AM20" i="1"/>
  <c r="AE29" i="1"/>
  <c r="AF29" i="1"/>
  <c r="AG29" i="1"/>
  <c r="AH29" i="1"/>
  <c r="AI29" i="1"/>
  <c r="AJ29" i="1"/>
  <c r="AK29" i="1"/>
  <c r="AL29" i="1"/>
  <c r="AM29" i="1"/>
  <c r="AE35" i="1"/>
  <c r="AF35" i="1"/>
  <c r="AG35" i="1"/>
  <c r="AH35" i="1"/>
  <c r="AI35" i="1"/>
  <c r="AJ35" i="1"/>
  <c r="AK35" i="1"/>
  <c r="AL35" i="1"/>
  <c r="AM35" i="1"/>
  <c r="AE80" i="1"/>
  <c r="AF80" i="1"/>
  <c r="AG80" i="1"/>
  <c r="AH80" i="1"/>
  <c r="AI80" i="1"/>
  <c r="AJ80" i="1"/>
  <c r="AK80" i="1"/>
  <c r="AL80" i="1"/>
  <c r="AM80" i="1"/>
  <c r="AE89" i="1"/>
  <c r="AF89" i="1"/>
  <c r="AG89" i="1"/>
  <c r="AH89" i="1"/>
  <c r="AI89" i="1"/>
  <c r="AJ89" i="1"/>
  <c r="AK89" i="1"/>
  <c r="AL89" i="1"/>
  <c r="AM89" i="1"/>
  <c r="AE106" i="1"/>
  <c r="AF106" i="1"/>
  <c r="AG106" i="1"/>
  <c r="AH106" i="1"/>
  <c r="AI106" i="1"/>
  <c r="AJ106" i="1"/>
  <c r="AK106" i="1"/>
  <c r="AL106" i="1"/>
  <c r="AM106" i="1"/>
  <c r="AD106" i="1"/>
  <c r="AC106" i="1"/>
  <c r="AB106" i="1"/>
  <c r="AA106" i="1"/>
  <c r="Z106" i="1"/>
  <c r="Y106" i="1"/>
  <c r="X106" i="1"/>
  <c r="W106" i="1"/>
  <c r="V106" i="1"/>
  <c r="U106" i="1"/>
  <c r="T106" i="1"/>
  <c r="S106" i="1"/>
  <c r="R106" i="1"/>
  <c r="Q106" i="1"/>
  <c r="P106" i="1"/>
  <c r="O106" i="1"/>
  <c r="N106" i="1"/>
  <c r="M106" i="1"/>
  <c r="L106" i="1"/>
  <c r="K106" i="1"/>
  <c r="J106" i="1"/>
  <c r="I106" i="1"/>
  <c r="H106" i="1"/>
  <c r="G106" i="1"/>
  <c r="F106" i="1"/>
  <c r="E106" i="1"/>
  <c r="D106" i="1"/>
  <c r="C106" i="1"/>
  <c r="AD89" i="1"/>
  <c r="AC89" i="1"/>
  <c r="AB89" i="1"/>
  <c r="AA89" i="1"/>
  <c r="Z89" i="1"/>
  <c r="Y89" i="1"/>
  <c r="X89" i="1"/>
  <c r="W89" i="1"/>
  <c r="V89" i="1"/>
  <c r="U89" i="1"/>
  <c r="T89" i="1"/>
  <c r="S89" i="1"/>
  <c r="R89" i="1"/>
  <c r="Q89" i="1"/>
  <c r="P89" i="1"/>
  <c r="O89" i="1"/>
  <c r="N89" i="1"/>
  <c r="M89" i="1"/>
  <c r="L89" i="1"/>
  <c r="K89" i="1"/>
  <c r="J89" i="1"/>
  <c r="I89" i="1"/>
  <c r="H89" i="1"/>
  <c r="G89" i="1"/>
  <c r="F89" i="1"/>
  <c r="E89" i="1"/>
  <c r="D89" i="1"/>
  <c r="C89" i="1"/>
  <c r="B89" i="1"/>
  <c r="AD80" i="1"/>
  <c r="AC80" i="1"/>
  <c r="AB80" i="1"/>
  <c r="AA80" i="1"/>
  <c r="Z80" i="1"/>
  <c r="Y80" i="1"/>
  <c r="X80" i="1"/>
  <c r="W80" i="1"/>
  <c r="V80" i="1"/>
  <c r="U80" i="1"/>
  <c r="T80" i="1"/>
  <c r="S80" i="1"/>
  <c r="R80" i="1"/>
  <c r="Q80" i="1"/>
  <c r="P80" i="1"/>
  <c r="O80" i="1"/>
  <c r="N80" i="1"/>
  <c r="M80" i="1"/>
  <c r="L80" i="1"/>
  <c r="K80" i="1"/>
  <c r="J80" i="1"/>
  <c r="I80" i="1"/>
  <c r="H80" i="1"/>
  <c r="G80" i="1"/>
  <c r="F80" i="1"/>
  <c r="E80" i="1"/>
  <c r="D80" i="1"/>
  <c r="C80" i="1"/>
  <c r="B80" i="1"/>
  <c r="AD35" i="1"/>
  <c r="AC35" i="1"/>
  <c r="AB35" i="1"/>
  <c r="AA35" i="1"/>
  <c r="Z35" i="1"/>
  <c r="Y35" i="1"/>
  <c r="X35" i="1"/>
  <c r="W35" i="1"/>
  <c r="V35" i="1"/>
  <c r="U35" i="1"/>
  <c r="T35" i="1"/>
  <c r="S35" i="1"/>
  <c r="R35" i="1"/>
  <c r="Q35" i="1"/>
  <c r="P35" i="1"/>
  <c r="O35" i="1"/>
  <c r="N35" i="1"/>
  <c r="M35" i="1"/>
  <c r="L35" i="1"/>
  <c r="K35" i="1"/>
  <c r="J35" i="1"/>
  <c r="I35" i="1"/>
  <c r="H35" i="1"/>
  <c r="G35" i="1"/>
  <c r="F35" i="1"/>
  <c r="E35" i="1"/>
  <c r="D35" i="1"/>
  <c r="C35" i="1"/>
  <c r="AD29" i="1"/>
  <c r="AC29" i="1"/>
  <c r="AB29" i="1"/>
  <c r="AA29" i="1"/>
  <c r="Z29" i="1"/>
  <c r="Y29" i="1"/>
  <c r="X29" i="1"/>
  <c r="W29" i="1"/>
  <c r="V29" i="1"/>
  <c r="U29" i="1"/>
  <c r="T29" i="1"/>
  <c r="S29" i="1"/>
  <c r="R29" i="1"/>
  <c r="Q29" i="1"/>
  <c r="P29" i="1"/>
  <c r="O29" i="1"/>
  <c r="N29" i="1"/>
  <c r="M29" i="1"/>
  <c r="L29" i="1"/>
  <c r="K29" i="1"/>
  <c r="J29" i="1"/>
  <c r="I29" i="1"/>
  <c r="H29" i="1"/>
  <c r="G29" i="1"/>
  <c r="F29" i="1"/>
  <c r="E29" i="1"/>
  <c r="D29" i="1"/>
  <c r="C29" i="1"/>
  <c r="AC20" i="1"/>
  <c r="AB20" i="1"/>
  <c r="AA20" i="1"/>
  <c r="Z20" i="1"/>
  <c r="Y20" i="1"/>
  <c r="X20" i="1"/>
  <c r="W20" i="1"/>
  <c r="V20" i="1"/>
  <c r="U20" i="1"/>
  <c r="T20" i="1"/>
  <c r="S20" i="1"/>
  <c r="R20" i="1"/>
  <c r="Q20" i="1"/>
  <c r="P20" i="1"/>
  <c r="O20" i="1"/>
  <c r="N20" i="1"/>
  <c r="M20" i="1"/>
  <c r="L20" i="1"/>
  <c r="K20" i="1"/>
  <c r="J20" i="1"/>
  <c r="I20" i="1"/>
  <c r="H20" i="1"/>
  <c r="G20" i="1"/>
  <c r="F20" i="1"/>
  <c r="E20" i="1"/>
  <c r="D20" i="1"/>
  <c r="C20" i="1"/>
  <c r="AD13" i="1"/>
  <c r="AC13" i="1"/>
  <c r="AB13" i="1"/>
  <c r="AA13" i="1"/>
  <c r="Z13" i="1"/>
  <c r="Y13" i="1"/>
  <c r="X13" i="1"/>
  <c r="W13" i="1"/>
  <c r="V13" i="1"/>
  <c r="U13" i="1"/>
  <c r="T13" i="1"/>
  <c r="S13" i="1"/>
  <c r="R13" i="1"/>
  <c r="Q13" i="1"/>
  <c r="P13" i="1"/>
  <c r="O13" i="1"/>
  <c r="N13" i="1"/>
  <c r="M13" i="1"/>
  <c r="L13" i="1"/>
  <c r="K13" i="1"/>
  <c r="J13" i="1"/>
  <c r="I13" i="1"/>
  <c r="H13" i="1"/>
  <c r="G13" i="1"/>
  <c r="F13" i="1"/>
  <c r="E13" i="1"/>
  <c r="D13" i="1"/>
  <c r="C13" i="1"/>
  <c r="B13" i="1"/>
  <c r="AD9" i="1"/>
  <c r="AC9" i="1"/>
  <c r="AB9" i="1"/>
  <c r="AA9" i="1"/>
  <c r="Z9" i="1"/>
  <c r="Y9" i="1"/>
  <c r="X9" i="1"/>
  <c r="W9" i="1"/>
  <c r="V9" i="1"/>
  <c r="U9" i="1"/>
  <c r="T9" i="1"/>
  <c r="S9" i="1"/>
  <c r="R9" i="1"/>
  <c r="Q9" i="1"/>
  <c r="P9" i="1"/>
  <c r="O9" i="1"/>
  <c r="N9" i="1"/>
  <c r="M9" i="1"/>
  <c r="L9" i="1"/>
  <c r="K9" i="1"/>
  <c r="J9" i="1"/>
  <c r="I9" i="1"/>
  <c r="H9" i="1"/>
  <c r="G9" i="1"/>
  <c r="F9" i="1"/>
  <c r="E9" i="1"/>
  <c r="D9" i="1"/>
  <c r="C9" i="1"/>
  <c r="B9" i="1"/>
  <c r="AD4" i="1"/>
  <c r="AC4" i="1"/>
  <c r="AB4" i="1"/>
  <c r="AA4" i="1"/>
  <c r="Z4" i="1"/>
  <c r="Y4" i="1"/>
  <c r="X4" i="1"/>
  <c r="W4" i="1"/>
  <c r="V4" i="1"/>
  <c r="U4" i="1"/>
  <c r="T4" i="1"/>
  <c r="S4" i="1"/>
  <c r="R4" i="1"/>
  <c r="Q4" i="1"/>
  <c r="P4" i="1"/>
  <c r="O4" i="1"/>
  <c r="N4" i="1"/>
  <c r="M4" i="1"/>
  <c r="L4" i="1"/>
  <c r="K4" i="1"/>
  <c r="J4" i="1"/>
  <c r="I4" i="1"/>
  <c r="H4" i="1"/>
  <c r="G4" i="1"/>
  <c r="F4" i="1"/>
  <c r="E4" i="1"/>
  <c r="D4" i="1"/>
  <c r="C4" i="1"/>
  <c r="AU97" i="1" l="1"/>
  <c r="AU106" i="1"/>
  <c r="AV19" i="1"/>
  <c r="AU19" i="1"/>
  <c r="AU16" i="1"/>
  <c r="AT19" i="1"/>
  <c r="AV22" i="1"/>
  <c r="AV16" i="1"/>
  <c r="AU22" i="1"/>
  <c r="AT16" i="1"/>
  <c r="AU103" i="1"/>
  <c r="AU102" i="1" s="1"/>
  <c r="AO112" i="1"/>
  <c r="AU88" i="1"/>
  <c r="AU92" i="1" s="1"/>
  <c r="AU100" i="1" l="1"/>
  <c r="AU105" i="1" s="1"/>
  <c r="AU108" i="1" s="1"/>
  <c r="AR107" i="1" l="1"/>
  <c r="AR108" i="1" s="1"/>
  <c r="AO110" i="1"/>
  <c r="AO113" i="1" s="1"/>
  <c r="AO115" i="1" s="1"/>
  <c r="AO118" i="1" l="1"/>
  <c r="AO117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1">
    <bk>
      <extLst>
        <ext uri="{3e2802c4-a4d2-4d8b-9148-e3be6c30e623}">
          <xlrd:rvb i="2"/>
        </ext>
      </extLst>
    </bk>
  </futureMetadata>
  <cellMetadata count="1">
    <bk>
      <rc t="1" v="0"/>
    </bk>
  </cellMetadata>
  <valueMetadata count="1">
    <bk>
      <rc t="2" v="0"/>
    </bk>
  </valueMetadata>
</metadata>
</file>

<file path=xl/sharedStrings.xml><?xml version="1.0" encoding="utf-8"?>
<sst xmlns="http://schemas.openxmlformats.org/spreadsheetml/2006/main" count="1506" uniqueCount="167">
  <si>
    <t>INCOME STATEMENT (in mln.)</t>
  </si>
  <si>
    <t>Revenue</t>
  </si>
  <si>
    <t>COGS</t>
  </si>
  <si>
    <t>Gross Profit</t>
  </si>
  <si>
    <t>Gross Profit ratio</t>
  </si>
  <si>
    <t>Research and Development Exp.</t>
  </si>
  <si>
    <t>General and Administrative Exp.</t>
  </si>
  <si>
    <t>Selling and Marketing Exp.</t>
  </si>
  <si>
    <t>Selling, General and Administrative Exp.</t>
  </si>
  <si>
    <t>Other Expenses</t>
  </si>
  <si>
    <t>Operating Expenses</t>
  </si>
  <si>
    <t>COGS and Expenses</t>
  </si>
  <si>
    <t>Interest Expenese</t>
  </si>
  <si>
    <t>Depreciation and Amortization</t>
  </si>
  <si>
    <t>EBITDA</t>
  </si>
  <si>
    <t>EBITDA ratio</t>
  </si>
  <si>
    <t>Operating Income</t>
  </si>
  <si>
    <t>Operating Income ratio</t>
  </si>
  <si>
    <t>Total Other Income Expenses Net</t>
  </si>
  <si>
    <t>Income Before Tax</t>
  </si>
  <si>
    <t>Income Before Tax ratio</t>
  </si>
  <si>
    <t>Income Tax expense</t>
  </si>
  <si>
    <t>Net Income</t>
  </si>
  <si>
    <t>Net Income ratio</t>
  </si>
  <si>
    <t>EPS</t>
  </si>
  <si>
    <t>EPS Diluted</t>
  </si>
  <si>
    <t>Weighted Average Shares Outstanding</t>
  </si>
  <si>
    <t>Weighted Average Shares Outstanding Diluted</t>
  </si>
  <si>
    <t>SEC Link</t>
  </si>
  <si>
    <t>BALANCE SHEET (in mln.)</t>
  </si>
  <si>
    <t>Cash and Cash Equivalents</t>
  </si>
  <si>
    <t>Short-Term Investments</t>
  </si>
  <si>
    <t>Cash and Short-Term Investments</t>
  </si>
  <si>
    <t>Net Receivables</t>
  </si>
  <si>
    <t>Inventory</t>
  </si>
  <si>
    <t>Other Current Assets</t>
  </si>
  <si>
    <t>Total Current Assets</t>
  </si>
  <si>
    <t>PP&amp;E</t>
  </si>
  <si>
    <t>Goodwill</t>
  </si>
  <si>
    <t>Intangible Assets</t>
  </si>
  <si>
    <t>Goodwill and Intangible Assets</t>
  </si>
  <si>
    <t>Investments</t>
  </si>
  <si>
    <t>Tax Assets</t>
  </si>
  <si>
    <t>Other Non-Current Assets</t>
  </si>
  <si>
    <t>Total Non-Current Assets</t>
  </si>
  <si>
    <t>Other Assets</t>
  </si>
  <si>
    <t>Total Assets</t>
  </si>
  <si>
    <t>Accounts Payable</t>
  </si>
  <si>
    <t>Short-Term Debt</t>
  </si>
  <si>
    <t>Tax Payable</t>
  </si>
  <si>
    <t>Deferred Revenue</t>
  </si>
  <si>
    <t>Other Current Liabilities</t>
  </si>
  <si>
    <t>Total Current Liabilities</t>
  </si>
  <si>
    <t>Long-Term Debt</t>
  </si>
  <si>
    <t>Deferred Tax Liabilities</t>
  </si>
  <si>
    <t>Other Non-Current Liabilities</t>
  </si>
  <si>
    <t>Total Non-Current Liabilities</t>
  </si>
  <si>
    <t>Other Liabilities</t>
  </si>
  <si>
    <t>Total Liabilities</t>
  </si>
  <si>
    <t>Common Stock</t>
  </si>
  <si>
    <t>Retained Earnings</t>
  </si>
  <si>
    <t>Other Comprehensive Income/Loss</t>
  </si>
  <si>
    <t>Other Total Stockholders Equity</t>
  </si>
  <si>
    <t>Total Stockholders Equity</t>
  </si>
  <si>
    <t>Total Liabilities And Stockholders Equity</t>
  </si>
  <si>
    <t>CASH FLOW STATEMENT (in mln.)</t>
  </si>
  <si>
    <t>Net Income</t>
  </si>
  <si>
    <t>Deferred Income Tax</t>
  </si>
  <si>
    <t>Stock Based Compensation</t>
  </si>
  <si>
    <t>Change in Working Capital</t>
  </si>
  <si>
    <t>Accounts Receivable</t>
  </si>
  <si>
    <t>Other Working Capital</t>
  </si>
  <si>
    <t>Other Non-Cash Items</t>
  </si>
  <si>
    <t>Cash Provided by Operating Activities</t>
  </si>
  <si>
    <t>CAPEX</t>
  </si>
  <si>
    <t>Acquisitions Net</t>
  </si>
  <si>
    <t>Purchases of Investments</t>
  </si>
  <si>
    <t>Sales/Maturities of Investments</t>
  </si>
  <si>
    <t>Other Investing Activites</t>
  </si>
  <si>
    <t>Cash Used for Investing Activites</t>
  </si>
  <si>
    <t>Debt Repayment</t>
  </si>
  <si>
    <t>Common Stock Issued</t>
  </si>
  <si>
    <t>Common Stock Repurchased</t>
  </si>
  <si>
    <t>Dividends Paid</t>
  </si>
  <si>
    <t>Other Financing Activites</t>
  </si>
  <si>
    <t>Cash Used/Provided by Financing Activities</t>
  </si>
  <si>
    <t>Effect of Forex Changes on Cash</t>
  </si>
  <si>
    <t>Net Change In Cash</t>
  </si>
  <si>
    <t>Cash at the Beginning of Period</t>
  </si>
  <si>
    <t>Cash at the End of Period</t>
  </si>
  <si>
    <t/>
  </si>
  <si>
    <t>- -</t>
  </si>
  <si>
    <t>link</t>
  </si>
  <si>
    <t>Revenue Growth YoY</t>
  </si>
  <si>
    <t>R&amp;D as % of Revenue</t>
  </si>
  <si>
    <t>R&amp;D % of Rev</t>
  </si>
  <si>
    <t>SG&amp;A % of Rev</t>
  </si>
  <si>
    <t>SBC % of Revenue</t>
  </si>
  <si>
    <t>CAPEX % of Rev</t>
  </si>
  <si>
    <t>SG&amp;A as % of Revenue</t>
  </si>
  <si>
    <t>EBITDA Growth YoY</t>
  </si>
  <si>
    <t>Net Income Growth YoY</t>
  </si>
  <si>
    <t>Share Dilution YoY</t>
  </si>
  <si>
    <t>SBC as % of Revenue</t>
  </si>
  <si>
    <t>CAPEX as % of Revenue</t>
  </si>
  <si>
    <t>Income Tax Expense</t>
  </si>
  <si>
    <t>Levered FCF Growth YoY</t>
  </si>
  <si>
    <t>Unlevered FCF Forecast</t>
  </si>
  <si>
    <t>FCF Growth Rate</t>
  </si>
  <si>
    <t>Levered FCF</t>
  </si>
  <si>
    <t>Unlevered FCF</t>
  </si>
  <si>
    <t>Unlevered FCF Proj</t>
  </si>
  <si>
    <t>WACC</t>
  </si>
  <si>
    <t>3yr Rev Growth</t>
  </si>
  <si>
    <t>3yr EBITDA Growth</t>
  </si>
  <si>
    <t>3yr Net Income Growth</t>
  </si>
  <si>
    <t>3yr FCF Growth</t>
  </si>
  <si>
    <t>Gross Profit Margin</t>
  </si>
  <si>
    <t>EBITDA Margin</t>
  </si>
  <si>
    <t>Net Income Margin</t>
  </si>
  <si>
    <t>FCF Margin</t>
  </si>
  <si>
    <t>ROE</t>
  </si>
  <si>
    <t>ROA</t>
  </si>
  <si>
    <t>ROIC</t>
  </si>
  <si>
    <t>Debt to Equity</t>
  </si>
  <si>
    <t>Share Dilution (5yr)</t>
  </si>
  <si>
    <t>P/S</t>
  </si>
  <si>
    <t>P/E</t>
  </si>
  <si>
    <t>P/FCF</t>
  </si>
  <si>
    <t>Net Cash</t>
  </si>
  <si>
    <t>Forward P/S</t>
  </si>
  <si>
    <t>Forward P/E</t>
  </si>
  <si>
    <t>Forward P/FCF</t>
  </si>
  <si>
    <t>Dividend Yield</t>
  </si>
  <si>
    <t>FCF Yield</t>
  </si>
  <si>
    <t>Weighted Average Cost of Capital</t>
  </si>
  <si>
    <t>Cost of Debt Calculation</t>
  </si>
  <si>
    <t>Interest Expense</t>
  </si>
  <si>
    <t>Short Term Debt</t>
  </si>
  <si>
    <t>Long Term Debt</t>
  </si>
  <si>
    <t>Cost of Debt</t>
  </si>
  <si>
    <t>Effective Tax Rate</t>
  </si>
  <si>
    <t>Cost of Debt*(1-t)</t>
  </si>
  <si>
    <t>Cost of Equity Calculation</t>
  </si>
  <si>
    <t>Risk Free Rate</t>
  </si>
  <si>
    <t>Beta</t>
  </si>
  <si>
    <t>Market Return</t>
  </si>
  <si>
    <t>Cost of Equity</t>
  </si>
  <si>
    <t>Weight of Debt + Equity Calculation</t>
  </si>
  <si>
    <t>Total Debt</t>
  </si>
  <si>
    <t>Weight of Debt</t>
  </si>
  <si>
    <t>Market Cap</t>
  </si>
  <si>
    <t>Weight of Equity</t>
  </si>
  <si>
    <t>Total</t>
  </si>
  <si>
    <t>WACC Calculation</t>
  </si>
  <si>
    <t>Terminal Value</t>
  </si>
  <si>
    <t>Perpetual Growth Rate</t>
  </si>
  <si>
    <t>Discount Rate (WACC)</t>
  </si>
  <si>
    <t>Discounted Cash Flow Valuation</t>
  </si>
  <si>
    <t>Enterprise Value</t>
  </si>
  <si>
    <t>Cash + Securities</t>
  </si>
  <si>
    <t>Equity Value</t>
  </si>
  <si>
    <t>Shares</t>
  </si>
  <si>
    <t>Intrinsic Value</t>
  </si>
  <si>
    <t>Current Price</t>
  </si>
  <si>
    <t>Upside/Downside</t>
  </si>
  <si>
    <t>Buy/Sell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</si>
</sst>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#,###,,;\(#,###,,\);\ \-\ \-"/>
    <numFmt numFmtId="165" formatCode="#.00%;\ \-#.00%;\ \-\ \-"/>
    <numFmt numFmtId="166" formatCode="#,##0.00_);\(#,##0.00\);\-\ \-"/>
    <numFmt numFmtId="167" formatCode="0.0"/>
    <numFmt numFmtId="168" formatCode="0.0%"/>
    <numFmt numFmtId="169" formatCode="&quot;$&quot;#,##0.00"/>
  </numFmts>
  <fonts count="17" x14ac:knownFonts="1">
    <font>
      <sz val="12"/>
      <color rgb="FF000000"/>
      <name val="Calibri"/>
      <family val="1"/>
    </font>
    <font>
      <sz val="14"/>
      <color rgb="FF000000"/>
      <name val="Calibri"/>
      <family val="1"/>
    </font>
    <font>
      <i/>
      <sz val="14"/>
      <color rgb="FF000000"/>
      <name val="Calibri"/>
      <family val="1"/>
    </font>
    <font>
      <b/>
      <u/>
      <sz val="16"/>
      <color rgb="FF000000"/>
      <name val="Calibri"/>
      <family val="1"/>
    </font>
    <font>
      <b/>
      <sz val="16"/>
      <color rgb="FF000000"/>
      <name val="Calibri"/>
      <family val="1"/>
    </font>
    <font>
      <sz val="14"/>
      <color rgb="FF000000"/>
      <name val="Calibri"/>
      <family val="1"/>
    </font>
    <font>
      <b/>
      <sz val="14"/>
      <color rgb="FF000000"/>
      <name val="Calibri"/>
      <family val="1"/>
    </font>
    <font>
      <u/>
      <sz val="14"/>
      <color rgb="FFAEAEAE"/>
      <name val="Calibri"/>
      <family val="1"/>
    </font>
    <font>
      <sz val="12"/>
      <color rgb="FF000000"/>
      <name val="Calibri"/>
      <family val="1"/>
    </font>
    <font>
      <u/>
      <sz val="14"/>
      <color rgb="FF000000"/>
      <name val="Calibri"/>
      <family val="1"/>
    </font>
    <font>
      <sz val="14"/>
      <color rgb="FF000000"/>
      <name val="Calibri"/>
      <family val="2"/>
    </font>
    <font>
      <i/>
      <sz val="14"/>
      <color rgb="FF000000"/>
      <name val="Calibri"/>
      <family val="2"/>
    </font>
    <font>
      <b/>
      <sz val="14"/>
      <color rgb="FF000000"/>
      <name val="Calibri"/>
      <family val="2"/>
    </font>
    <font>
      <sz val="12"/>
      <color rgb="FF000000"/>
      <name val="Calibri"/>
      <family val="2"/>
    </font>
    <font>
      <b/>
      <i/>
      <sz val="14"/>
      <color rgb="FF000000"/>
      <name val="Calibri"/>
      <family val="2"/>
    </font>
    <font>
      <b/>
      <sz val="16"/>
      <color rgb="FF000000"/>
      <name val="Calibri"/>
      <family val="2"/>
    </font>
    <font>
      <b/>
      <u/>
      <sz val="16"/>
      <color rgb="FF000000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rgb="FFEEEEEE"/>
      </patternFill>
    </fill>
    <fill>
      <patternFill patternType="solid">
        <fgColor rgb="FFB4C6E7"/>
        <bgColor rgb="FF000000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2"/>
        <bgColor indexed="64"/>
      </patternFill>
    </fill>
  </fills>
  <borders count="11">
    <border>
      <left/>
      <right/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 style="thin">
        <color rgb="FF000000"/>
      </top>
      <bottom style="double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9" fontId="8" fillId="0" borderId="0" applyFont="0" applyFill="0" applyBorder="0" applyAlignment="0" applyProtection="0"/>
  </cellStyleXfs>
  <cellXfs count="70">
    <xf numFmtId="0" fontId="0" fillId="0" borderId="0" xfId="0"/>
    <xf numFmtId="164" fontId="1" fillId="0" borderId="0" xfId="0" applyNumberFormat="1" applyFont="1"/>
    <xf numFmtId="165" fontId="2" fillId="0" borderId="0" xfId="0" applyNumberFormat="1" applyFont="1"/>
    <xf numFmtId="0" fontId="3" fillId="0" borderId="1" xfId="0" applyFont="1" applyBorder="1"/>
    <xf numFmtId="0" fontId="4" fillId="2" borderId="0" xfId="0" applyFont="1" applyFill="1"/>
    <xf numFmtId="0" fontId="5" fillId="0" borderId="0" xfId="0" applyFont="1" applyAlignment="1">
      <alignment indent="1"/>
    </xf>
    <xf numFmtId="164" fontId="6" fillId="0" borderId="2" xfId="0" applyNumberFormat="1" applyFont="1" applyBorder="1" applyAlignment="1">
      <alignment indent="1"/>
    </xf>
    <xf numFmtId="164" fontId="6" fillId="0" borderId="3" xfId="0" applyNumberFormat="1" applyFont="1" applyBorder="1" applyAlignment="1">
      <alignment indent="1"/>
    </xf>
    <xf numFmtId="0" fontId="6" fillId="0" borderId="4" xfId="0" applyFont="1" applyBorder="1"/>
    <xf numFmtId="0" fontId="0" fillId="2" borderId="0" xfId="0" applyFill="1"/>
    <xf numFmtId="164" fontId="6" fillId="0" borderId="2" xfId="0" applyNumberFormat="1" applyFont="1" applyBorder="1"/>
    <xf numFmtId="164" fontId="6" fillId="0" borderId="3" xfId="0" applyNumberFormat="1" applyFont="1" applyBorder="1"/>
    <xf numFmtId="166" fontId="1" fillId="0" borderId="0" xfId="0" applyNumberFormat="1" applyFont="1"/>
    <xf numFmtId="0" fontId="7" fillId="0" borderId="0" xfId="0" applyFont="1"/>
    <xf numFmtId="0" fontId="9" fillId="0" borderId="0" xfId="0" applyFont="1" applyAlignment="1">
      <alignment indent="1"/>
    </xf>
    <xf numFmtId="164" fontId="10" fillId="0" borderId="0" xfId="0" applyNumberFormat="1" applyFont="1"/>
    <xf numFmtId="9" fontId="10" fillId="0" borderId="0" xfId="0" applyNumberFormat="1" applyFont="1"/>
    <xf numFmtId="9" fontId="11" fillId="0" borderId="0" xfId="0" applyNumberFormat="1" applyFont="1"/>
    <xf numFmtId="9" fontId="10" fillId="0" borderId="5" xfId="0" applyNumberFormat="1" applyFont="1" applyBorder="1" applyAlignment="1">
      <alignment horizontal="center"/>
    </xf>
    <xf numFmtId="9" fontId="1" fillId="0" borderId="0" xfId="0" applyNumberFormat="1" applyFont="1"/>
    <xf numFmtId="0" fontId="12" fillId="3" borderId="6" xfId="0" applyFont="1" applyFill="1" applyBorder="1" applyAlignment="1">
      <alignment horizontal="center" vertical="center" wrapText="1"/>
    </xf>
    <xf numFmtId="0" fontId="12" fillId="3" borderId="7" xfId="0" applyFont="1" applyFill="1" applyBorder="1" applyAlignment="1">
      <alignment horizontal="center" vertical="center" wrapText="1"/>
    </xf>
    <xf numFmtId="9" fontId="10" fillId="0" borderId="8" xfId="0" applyNumberFormat="1" applyFont="1" applyBorder="1" applyAlignment="1">
      <alignment horizontal="center"/>
    </xf>
    <xf numFmtId="2" fontId="10" fillId="0" borderId="8" xfId="0" applyNumberFormat="1" applyFont="1" applyBorder="1" applyAlignment="1">
      <alignment horizontal="center"/>
    </xf>
    <xf numFmtId="10" fontId="1" fillId="0" borderId="0" xfId="0" applyNumberFormat="1" applyFont="1"/>
    <xf numFmtId="0" fontId="10" fillId="4" borderId="0" xfId="0" applyFont="1" applyFill="1" applyAlignment="1">
      <alignment horizontal="left" vertical="center" wrapText="1"/>
    </xf>
    <xf numFmtId="164" fontId="10" fillId="4" borderId="0" xfId="0" applyNumberFormat="1" applyFont="1" applyFill="1"/>
    <xf numFmtId="164" fontId="11" fillId="5" borderId="0" xfId="0" applyNumberFormat="1" applyFont="1" applyFill="1"/>
    <xf numFmtId="0" fontId="0" fillId="6" borderId="0" xfId="0" applyFill="1"/>
    <xf numFmtId="9" fontId="13" fillId="6" borderId="0" xfId="0" applyNumberFormat="1" applyFont="1" applyFill="1" applyAlignment="1">
      <alignment wrapText="1"/>
    </xf>
    <xf numFmtId="10" fontId="1" fillId="6" borderId="0" xfId="0" applyNumberFormat="1" applyFont="1" applyFill="1" applyAlignment="1">
      <alignment horizontal="right" vertical="center"/>
    </xf>
    <xf numFmtId="0" fontId="1" fillId="0" borderId="0" xfId="0" applyFont="1" applyAlignment="1">
      <alignment indent="1"/>
    </xf>
    <xf numFmtId="164" fontId="11" fillId="6" borderId="0" xfId="0" applyNumberFormat="1" applyFont="1" applyFill="1"/>
    <xf numFmtId="0" fontId="12" fillId="7" borderId="0" xfId="0" applyFont="1" applyFill="1" applyAlignment="1">
      <alignment horizontal="left" vertical="center" wrapText="1"/>
    </xf>
    <xf numFmtId="10" fontId="12" fillId="7" borderId="0" xfId="0" applyNumberFormat="1" applyFont="1" applyFill="1"/>
    <xf numFmtId="0" fontId="14" fillId="0" borderId="4" xfId="0" applyFont="1" applyBorder="1"/>
    <xf numFmtId="164" fontId="11" fillId="0" borderId="0" xfId="0" applyNumberFormat="1" applyFont="1"/>
    <xf numFmtId="9" fontId="10" fillId="0" borderId="9" xfId="0" applyNumberFormat="1" applyFont="1" applyBorder="1" applyAlignment="1">
      <alignment horizontal="center"/>
    </xf>
    <xf numFmtId="167" fontId="10" fillId="0" borderId="9" xfId="0" applyNumberFormat="1" applyFont="1" applyBorder="1" applyAlignment="1">
      <alignment horizontal="center"/>
    </xf>
    <xf numFmtId="167" fontId="10" fillId="0" borderId="5" xfId="0" applyNumberFormat="1" applyFont="1" applyBorder="1" applyAlignment="1">
      <alignment horizontal="center"/>
    </xf>
    <xf numFmtId="164" fontId="14" fillId="0" borderId="2" xfId="0" applyNumberFormat="1" applyFont="1" applyBorder="1"/>
    <xf numFmtId="164" fontId="1" fillId="0" borderId="6" xfId="0" applyNumberFormat="1" applyFont="1" applyBorder="1" applyAlignment="1">
      <alignment horizontal="center"/>
    </xf>
    <xf numFmtId="165" fontId="11" fillId="0" borderId="10" xfId="0" applyNumberFormat="1" applyFont="1" applyBorder="1"/>
    <xf numFmtId="168" fontId="10" fillId="0" borderId="5" xfId="0" applyNumberFormat="1" applyFont="1" applyBorder="1" applyAlignment="1">
      <alignment horizontal="center"/>
    </xf>
    <xf numFmtId="168" fontId="10" fillId="0" borderId="8" xfId="0" applyNumberFormat="1" applyFont="1" applyBorder="1" applyAlignment="1">
      <alignment horizontal="center"/>
    </xf>
    <xf numFmtId="164" fontId="14" fillId="0" borderId="3" xfId="0" applyNumberFormat="1" applyFont="1" applyBorder="1"/>
    <xf numFmtId="165" fontId="11" fillId="0" borderId="0" xfId="0" applyNumberFormat="1" applyFont="1"/>
    <xf numFmtId="166" fontId="11" fillId="0" borderId="0" xfId="0" applyNumberFormat="1" applyFont="1"/>
    <xf numFmtId="0" fontId="12" fillId="4" borderId="0" xfId="0" applyFont="1" applyFill="1" applyAlignment="1">
      <alignment horizontal="left" vertical="center" wrapText="1"/>
    </xf>
    <xf numFmtId="10" fontId="12" fillId="4" borderId="0" xfId="0" applyNumberFormat="1" applyFont="1" applyFill="1"/>
    <xf numFmtId="10" fontId="10" fillId="4" borderId="0" xfId="0" applyNumberFormat="1" applyFont="1" applyFill="1"/>
    <xf numFmtId="0" fontId="10" fillId="6" borderId="0" xfId="0" applyFont="1" applyFill="1" applyAlignment="1">
      <alignment horizontal="left" vertical="center" wrapText="1"/>
    </xf>
    <xf numFmtId="39" fontId="10" fillId="6" borderId="0" xfId="0" applyNumberFormat="1" applyFont="1" applyFill="1"/>
    <xf numFmtId="164" fontId="1" fillId="6" borderId="0" xfId="0" applyNumberFormat="1" applyFont="1" applyFill="1"/>
    <xf numFmtId="164" fontId="12" fillId="4" borderId="0" xfId="0" applyNumberFormat="1" applyFont="1" applyFill="1"/>
    <xf numFmtId="164" fontId="1" fillId="5" borderId="0" xfId="0" applyNumberFormat="1" applyFont="1" applyFill="1"/>
    <xf numFmtId="0" fontId="0" fillId="6" borderId="0" xfId="0" applyFill="1" applyAlignment="1">
      <alignment horizontal="left"/>
    </xf>
    <xf numFmtId="0" fontId="13" fillId="5" borderId="0" xfId="0" applyFont="1" applyFill="1" applyAlignment="1">
      <alignment wrapText="1"/>
    </xf>
    <xf numFmtId="10" fontId="1" fillId="5" borderId="0" xfId="0" applyNumberFormat="1" applyFont="1" applyFill="1" applyAlignment="1">
      <alignment horizontal="right" vertical="center"/>
    </xf>
    <xf numFmtId="0" fontId="13" fillId="6" borderId="0" xfId="0" applyFont="1" applyFill="1"/>
    <xf numFmtId="164" fontId="1" fillId="6" borderId="0" xfId="0" applyNumberFormat="1" applyFont="1" applyFill="1" applyAlignment="1">
      <alignment wrapText="1"/>
    </xf>
    <xf numFmtId="164" fontId="1" fillId="7" borderId="0" xfId="0" applyNumberFormat="1" applyFont="1" applyFill="1" applyAlignment="1">
      <alignment wrapText="1"/>
    </xf>
    <xf numFmtId="169" fontId="12" fillId="7" borderId="0" xfId="0" applyNumberFormat="1" applyFont="1" applyFill="1"/>
    <xf numFmtId="169" fontId="1" fillId="6" borderId="0" xfId="0" applyNumberFormat="1" applyFont="1" applyFill="1"/>
    <xf numFmtId="9" fontId="12" fillId="7" borderId="0" xfId="1" applyFont="1" applyFill="1" applyBorder="1"/>
    <xf numFmtId="0" fontId="12" fillId="7" borderId="0" xfId="0" applyFont="1" applyFill="1" applyAlignment="1">
      <alignment horizontal="right"/>
    </xf>
    <xf numFmtId="0" fontId="15" fillId="7" borderId="0" xfId="0" applyFont="1" applyFill="1" applyAlignment="1">
      <alignment horizontal="center"/>
    </xf>
    <xf numFmtId="0" fontId="16" fillId="7" borderId="0" xfId="0" applyFont="1" applyFill="1" applyAlignment="1">
      <alignment horizontal="center"/>
    </xf>
    <xf numFmtId="0" fontId="12" fillId="8" borderId="0" xfId="0" applyFont="1" applyFill="1" applyAlignment="1">
      <alignment horizontal="center" vertical="center" wrapText="1"/>
    </xf>
    <xf numFmtId="0" fontId="1" fillId="7" borderId="0" xfId="0" applyFont="1" applyFill="1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Structure" Target="richData/rdrichvaluestructure.xml"/><Relationship Id="rId13" Type="http://schemas.openxmlformats.org/officeDocument/2006/relationships/calcChain" Target="calcChain.xml"/><Relationship Id="rId3" Type="http://schemas.openxmlformats.org/officeDocument/2006/relationships/theme" Target="theme/theme1.xml"/><Relationship Id="rId7" Type="http://schemas.microsoft.com/office/2017/06/relationships/rdRichValue" Target="richData/rdrichvalue.xml"/><Relationship Id="rId12" Type="http://schemas.microsoft.com/office/2017/06/relationships/rdRichValueTypes" Target="richData/rdRichValueTypes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11" Type="http://schemas.microsoft.com/office/2017/06/relationships/rdSupportingPropertyBag" Target="richData/rdsupportingpropertybag.xml"/><Relationship Id="rId5" Type="http://schemas.openxmlformats.org/officeDocument/2006/relationships/sharedStrings" Target="sharedStrings.xml"/><Relationship Id="rId10" Type="http://schemas.microsoft.com/office/2017/06/relationships/rdSupportingPropertyBagStructure" Target="richData/rdsupportingpropertybagstructure.xml"/><Relationship Id="rId4" Type="http://schemas.openxmlformats.org/officeDocument/2006/relationships/styles" Target="styles.xml"/><Relationship Id="rId9" Type="http://schemas.microsoft.com/office/2017/06/relationships/richStyles" Target="richData/rich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r>
              <a:rPr lang="en-US" sz="2400"/>
              <a:t>Ross Stores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0286280991735539"/>
          <c:y val="0.13745568429897484"/>
          <c:w val="0.82440991735537195"/>
          <c:h val="0.67329302627248389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'Sheet 1'!$A$3</c:f>
              <c:strCache>
                <c:ptCount val="1"/>
                <c:pt idx="0">
                  <c:v>Revenue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val>
            <c:numRef>
              <c:f>'Sheet 1'!$B$3:$AM$3</c:f>
              <c:numCache>
                <c:formatCode>#,###,,;\(#,###,,\);\ \-\ \-</c:formatCode>
                <c:ptCount val="38"/>
                <c:pt idx="0">
                  <c:v>375900000</c:v>
                </c:pt>
                <c:pt idx="1">
                  <c:v>527500000</c:v>
                </c:pt>
                <c:pt idx="2">
                  <c:v>576000000</c:v>
                </c:pt>
                <c:pt idx="3">
                  <c:v>626400000</c:v>
                </c:pt>
                <c:pt idx="4">
                  <c:v>733500000</c:v>
                </c:pt>
                <c:pt idx="5">
                  <c:v>798400000</c:v>
                </c:pt>
                <c:pt idx="6">
                  <c:v>926400000</c:v>
                </c:pt>
                <c:pt idx="7">
                  <c:v>1043100000</c:v>
                </c:pt>
                <c:pt idx="8">
                  <c:v>1122000000</c:v>
                </c:pt>
                <c:pt idx="9">
                  <c:v>1262500000</c:v>
                </c:pt>
                <c:pt idx="10">
                  <c:v>1426400000</c:v>
                </c:pt>
                <c:pt idx="11">
                  <c:v>1689800000</c:v>
                </c:pt>
                <c:pt idx="12">
                  <c:v>1988700000</c:v>
                </c:pt>
                <c:pt idx="13">
                  <c:v>2182400000</c:v>
                </c:pt>
                <c:pt idx="14">
                  <c:v>2468638000</c:v>
                </c:pt>
                <c:pt idx="15">
                  <c:v>2709039000</c:v>
                </c:pt>
                <c:pt idx="16">
                  <c:v>2986596000</c:v>
                </c:pt>
                <c:pt idx="17">
                  <c:v>3531349000</c:v>
                </c:pt>
                <c:pt idx="18">
                  <c:v>3920583000</c:v>
                </c:pt>
                <c:pt idx="19">
                  <c:v>4239990000</c:v>
                </c:pt>
                <c:pt idx="20">
                  <c:v>4944179000</c:v>
                </c:pt>
                <c:pt idx="21">
                  <c:v>5570210000</c:v>
                </c:pt>
                <c:pt idx="22">
                  <c:v>5975212000</c:v>
                </c:pt>
                <c:pt idx="23">
                  <c:v>6486139000</c:v>
                </c:pt>
                <c:pt idx="24">
                  <c:v>7184213000</c:v>
                </c:pt>
                <c:pt idx="25">
                  <c:v>7866100000</c:v>
                </c:pt>
                <c:pt idx="26">
                  <c:v>8608291000</c:v>
                </c:pt>
                <c:pt idx="27">
                  <c:v>9721065000</c:v>
                </c:pt>
                <c:pt idx="28">
                  <c:v>10230353000</c:v>
                </c:pt>
                <c:pt idx="29">
                  <c:v>11041677000</c:v>
                </c:pt>
                <c:pt idx="30">
                  <c:v>11939999000</c:v>
                </c:pt>
                <c:pt idx="31">
                  <c:v>12866757000</c:v>
                </c:pt>
                <c:pt idx="32">
                  <c:v>14134732000</c:v>
                </c:pt>
                <c:pt idx="33">
                  <c:v>14983541000</c:v>
                </c:pt>
                <c:pt idx="34">
                  <c:v>16039073000</c:v>
                </c:pt>
                <c:pt idx="35">
                  <c:v>12531565000</c:v>
                </c:pt>
                <c:pt idx="36">
                  <c:v>18916244000</c:v>
                </c:pt>
                <c:pt idx="37">
                  <c:v>18695829000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0B5-6341-AAC0-7E0DCFD49065}"/>
            </c:ext>
          </c:extLst>
        </c:ser>
        <c:ser>
          <c:idx val="1"/>
          <c:order val="1"/>
          <c:tx>
            <c:strRef>
              <c:f>'Sheet 1'!$A$28</c:f>
              <c:strCache>
                <c:ptCount val="1"/>
                <c:pt idx="0">
                  <c:v>Net Income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val>
            <c:numRef>
              <c:f>'Sheet 1'!$B$28:$AM$28</c:f>
              <c:numCache>
                <c:formatCode>#,###,,;\(#,###,,\);\ \-\ \-</c:formatCode>
                <c:ptCount val="38"/>
                <c:pt idx="0">
                  <c:v>7100000</c:v>
                </c:pt>
                <c:pt idx="1">
                  <c:v>-41400000</c:v>
                </c:pt>
                <c:pt idx="2">
                  <c:v>11500000</c:v>
                </c:pt>
                <c:pt idx="3">
                  <c:v>26300000</c:v>
                </c:pt>
                <c:pt idx="4">
                  <c:v>29800000</c:v>
                </c:pt>
                <c:pt idx="5">
                  <c:v>16600000</c:v>
                </c:pt>
                <c:pt idx="6">
                  <c:v>27700000</c:v>
                </c:pt>
                <c:pt idx="7">
                  <c:v>34000000</c:v>
                </c:pt>
                <c:pt idx="8">
                  <c:v>29300000</c:v>
                </c:pt>
                <c:pt idx="9">
                  <c:v>36800000</c:v>
                </c:pt>
                <c:pt idx="10">
                  <c:v>43300000</c:v>
                </c:pt>
                <c:pt idx="11">
                  <c:v>80900000</c:v>
                </c:pt>
                <c:pt idx="12">
                  <c:v>117500000</c:v>
                </c:pt>
                <c:pt idx="13">
                  <c:v>133800000</c:v>
                </c:pt>
                <c:pt idx="14">
                  <c:v>150106000</c:v>
                </c:pt>
                <c:pt idx="15">
                  <c:v>151754000</c:v>
                </c:pt>
                <c:pt idx="16">
                  <c:v>155045000</c:v>
                </c:pt>
                <c:pt idx="17">
                  <c:v>201178000</c:v>
                </c:pt>
                <c:pt idx="18">
                  <c:v>228102000</c:v>
                </c:pt>
                <c:pt idx="19">
                  <c:v>169902000</c:v>
                </c:pt>
                <c:pt idx="20">
                  <c:v>199632000</c:v>
                </c:pt>
                <c:pt idx="21">
                  <c:v>241634000</c:v>
                </c:pt>
                <c:pt idx="22">
                  <c:v>261051000</c:v>
                </c:pt>
                <c:pt idx="23">
                  <c:v>305441000</c:v>
                </c:pt>
                <c:pt idx="24">
                  <c:v>442757000</c:v>
                </c:pt>
                <c:pt idx="25">
                  <c:v>554797000</c:v>
                </c:pt>
                <c:pt idx="26">
                  <c:v>657170000</c:v>
                </c:pt>
                <c:pt idx="27">
                  <c:v>786763000</c:v>
                </c:pt>
                <c:pt idx="28">
                  <c:v>837304000</c:v>
                </c:pt>
                <c:pt idx="29">
                  <c:v>924724000</c:v>
                </c:pt>
                <c:pt idx="30">
                  <c:v>1020661000</c:v>
                </c:pt>
                <c:pt idx="31">
                  <c:v>1117654000</c:v>
                </c:pt>
                <c:pt idx="32">
                  <c:v>1362753000</c:v>
                </c:pt>
                <c:pt idx="33">
                  <c:v>1587457000</c:v>
                </c:pt>
                <c:pt idx="34">
                  <c:v>1660928000</c:v>
                </c:pt>
                <c:pt idx="35">
                  <c:v>85382000</c:v>
                </c:pt>
                <c:pt idx="36">
                  <c:v>1722589000</c:v>
                </c:pt>
                <c:pt idx="37">
                  <c:v>1512041000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0B5-6341-AAC0-7E0DCFD49065}"/>
            </c:ext>
          </c:extLst>
        </c:ser>
        <c:ser>
          <c:idx val="2"/>
          <c:order val="2"/>
          <c:tx>
            <c:strRef>
              <c:f>'Sheet 1'!$A$107</c:f>
              <c:strCache>
                <c:ptCount val="1"/>
                <c:pt idx="0">
                  <c:v>Levered FCF</c:v>
                </c:pt>
              </c:strCache>
            </c:strRef>
          </c:tx>
          <c:spPr>
            <a:gradFill rotWithShape="1">
              <a:gsLst>
                <a:gs pos="0">
                  <a:schemeClr val="accent3">
                    <a:satMod val="103000"/>
                    <a:lumMod val="102000"/>
                    <a:tint val="94000"/>
                  </a:schemeClr>
                </a:gs>
                <a:gs pos="50000">
                  <a:schemeClr val="accent3">
                    <a:satMod val="110000"/>
                    <a:lumMod val="100000"/>
                    <a:shade val="100000"/>
                  </a:schemeClr>
                </a:gs>
                <a:gs pos="100000">
                  <a:schemeClr val="accent3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val>
            <c:numRef>
              <c:f>'Sheet 1'!$B$107:$AM$107</c:f>
              <c:numCache>
                <c:formatCode>#,###,,;\(#,###,,\);\ \-\ \-</c:formatCode>
                <c:ptCount val="3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-14200000</c:v>
                </c:pt>
                <c:pt idx="5">
                  <c:v>-3700000</c:v>
                </c:pt>
                <c:pt idx="6">
                  <c:v>21100000</c:v>
                </c:pt>
                <c:pt idx="7">
                  <c:v>21700000</c:v>
                </c:pt>
                <c:pt idx="8">
                  <c:v>5100000</c:v>
                </c:pt>
                <c:pt idx="9">
                  <c:v>-6900000</c:v>
                </c:pt>
                <c:pt idx="10">
                  <c:v>46300000</c:v>
                </c:pt>
                <c:pt idx="11">
                  <c:v>80000000</c:v>
                </c:pt>
                <c:pt idx="12">
                  <c:v>84600000</c:v>
                </c:pt>
                <c:pt idx="13">
                  <c:v>122000000</c:v>
                </c:pt>
                <c:pt idx="14">
                  <c:v>109354000</c:v>
                </c:pt>
                <c:pt idx="15">
                  <c:v>61234000</c:v>
                </c:pt>
                <c:pt idx="16">
                  <c:v>156887000</c:v>
                </c:pt>
                <c:pt idx="17">
                  <c:v>199279000</c:v>
                </c:pt>
                <c:pt idx="18">
                  <c:v>168777000</c:v>
                </c:pt>
                <c:pt idx="19">
                  <c:v>148616000</c:v>
                </c:pt>
                <c:pt idx="20">
                  <c:v>199340000</c:v>
                </c:pt>
                <c:pt idx="21">
                  <c:v>282912000</c:v>
                </c:pt>
                <c:pt idx="22">
                  <c:v>117438000</c:v>
                </c:pt>
                <c:pt idx="23">
                  <c:v>359021000</c:v>
                </c:pt>
                <c:pt idx="24">
                  <c:v>729897000</c:v>
                </c:pt>
                <c:pt idx="25">
                  <c:v>474415000</c:v>
                </c:pt>
                <c:pt idx="26">
                  <c:v>403834000</c:v>
                </c:pt>
                <c:pt idx="27">
                  <c:v>555210000</c:v>
                </c:pt>
                <c:pt idx="28">
                  <c:v>471488000</c:v>
                </c:pt>
                <c:pt idx="29">
                  <c:v>726174000</c:v>
                </c:pt>
                <c:pt idx="30">
                  <c:v>959292000</c:v>
                </c:pt>
                <c:pt idx="31">
                  <c:v>1260971000</c:v>
                </c:pt>
                <c:pt idx="32">
                  <c:v>1309855000</c:v>
                </c:pt>
                <c:pt idx="33">
                  <c:v>1652779000</c:v>
                </c:pt>
                <c:pt idx="34">
                  <c:v>1616063000</c:v>
                </c:pt>
                <c:pt idx="35">
                  <c:v>1840500000</c:v>
                </c:pt>
                <c:pt idx="36">
                  <c:v>1181009000</c:v>
                </c:pt>
                <c:pt idx="37">
                  <c:v>1035303000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0B5-6341-AAC0-7E0DCFD4906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4"/>
        <c:axId val="933496368"/>
        <c:axId val="933582048"/>
      </c:barChart>
      <c:catAx>
        <c:axId val="93349636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2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33582048"/>
        <c:crosses val="autoZero"/>
        <c:auto val="1"/>
        <c:lblAlgn val="ctr"/>
        <c:lblOffset val="100"/>
        <c:noMultiLvlLbl val="0"/>
      </c:catAx>
      <c:valAx>
        <c:axId val="933582048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#,,;\(#,###,,\);\ \-\ \-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3349636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33914283855013994"/>
          <c:y val="0.90659182261555882"/>
          <c:w val="0.31378033448298304"/>
          <c:h val="5.7158609096819281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2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7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3">
      <cs:styleClr val="auto"/>
    </cs:fillRef>
    <cs:effectRef idx="2"/>
    <cs:fontRef idx="minor">
      <a:schemeClr val="tx2"/>
    </cs:fontRef>
    <cs:spPr>
      <a:ln w="12700">
        <a:solidFill>
          <a:schemeClr val="lt2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  <a:lumOff val="2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defRPr sz="900" kern="1200"/>
  </cs:valueAxis>
  <cs:wall>
    <cs:lnRef idx="0"/>
    <cs:fillRef idx="0"/>
    <cs:effectRef idx="0"/>
    <cs:fontRef idx="minor">
      <a:schemeClr val="tx2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41</xdr:col>
      <xdr:colOff>31749</xdr:colOff>
      <xdr:row>108</xdr:row>
      <xdr:rowOff>33337</xdr:rowOff>
    </xdr:from>
    <xdr:to>
      <xdr:col>47</xdr:col>
      <xdr:colOff>15874</xdr:colOff>
      <xdr:row>127</xdr:row>
      <xdr:rowOff>206374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F80C9E6-CCD3-185A-E276-AEA1E42EA4A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/Users/bina/Documents/financial-modeling/Dashboard.xlsx" TargetMode="External"/><Relationship Id="rId1" Type="http://schemas.openxmlformats.org/officeDocument/2006/relationships/externalLinkPath" Target="/Users/bina/Documents/financial-modeling/Dashboard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Factor Scoring"/>
      <sheetName val="Factor Investing"/>
      <sheetName val="Concentrated"/>
      <sheetName val="Hardware"/>
      <sheetName val="Software"/>
      <sheetName val="Consumer"/>
      <sheetName val="Financial Services"/>
      <sheetName val="Healthcare"/>
      <sheetName val="Industrials"/>
      <sheetName val="Real Estate"/>
      <sheetName val="Fashion + Beauty"/>
      <sheetName val="Treasuries"/>
      <sheetName val="All Stars"/>
      <sheetName val="ROIC Port"/>
      <sheetName val="To Be Modeled"/>
      <sheetName val="My Holdings"/>
      <sheetName val="Stable Growth"/>
      <sheetName val="High Growth"/>
      <sheetName val="Compounders"/>
      <sheetName val="Small Cap Gems"/>
      <sheetName val="Private Companie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>
        <row r="8">
          <cell r="C8">
            <v>3.8190000000000002E-2</v>
          </cell>
        </row>
      </sheetData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</sheetDataSet>
  </externalBook>
</externalLink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  <types>
    <type name="_linkedentity">
      <keyFlags>
        <key name="%cvi">
          <flag name="ShowInCardView" value="0"/>
          <flag name="ShowInDotNotation" value="0"/>
          <flag name="ShowInAutoComplete" value="0"/>
          <flag name="ExcludeFromCalcComparison" value="1"/>
        </key>
      </keyFlags>
    </type>
    <type name="_linkedentitycore">
      <keyFlags>
        <key name="%EntityServiceId">
          <flag name="ShowInCardView" value="0"/>
          <flag name="ShowInDotNotation" value="0"/>
          <flag name="ShowInAutoComplete" value="0"/>
        </key>
        <key name="%EntitySubDomainId">
          <flag name="ShowInCardView" value="0"/>
          <flag name="ShowInDotNotation" value="0"/>
          <flag name="ShowInAutoComplete" value="0"/>
        </key>
        <key name="%EntityCulture">
          <flag name="ShowInCardView" value="0"/>
          <flag name="ShowInDotNotation" value="0"/>
          <flag name="ShowInAutoComplete" value="0"/>
        </key>
        <key name="%EntityId">
          <flag name="ShowInCardView" value="0"/>
          <flag name="ShowInDotNotation" value="0"/>
          <flag name="ShowInAutoComplete" value="0"/>
        </key>
        <key name="%IsRefreshable">
          <flag name="ShowInCardView" value="0"/>
          <flag name="ShowInAutoComplete" value="0"/>
          <flag name="ExcludeFromCalcComparison" value="1"/>
        </key>
        <key name="%ProviderInfo">
          <flag name="ShowInCardView" value="0"/>
          <flag name="ShowInDotNotation" value="0"/>
          <flag name="ShowInAutoComplete" value="0"/>
        </key>
        <key name="%DataProviderExternalLinkLogo">
          <flag name="ShowInCardView" value="0"/>
          <flag name="ShowInDotNotation" value="0"/>
          <flag name="ShowInAutoComplete" value="0"/>
        </key>
        <key name="%DataProviderExternalLink">
          <flag name="ShowInCardView" value="0"/>
          <flag name="ShowInDotNotation" value="0"/>
          <flag name="ShowInAutoComplete" value="0"/>
        </key>
        <key name="%OutdatedReason">
          <flag name="ShowInCardView" value="0"/>
          <flag name="ShowInDotNotation" value="0"/>
          <flag name="ShowInAutoComplete" value="0"/>
          <flag name="ExcludeFromCalcComparison" value="1"/>
        </key>
      </keyFlags>
    </type>
  </types>
</rvTypesInfo>
</file>

<file path=xl/richData/rdrichvalue.xml><?xml version="1.0" encoding="utf-8"?>
<rvData xmlns="http://schemas.microsoft.com/office/spreadsheetml/2017/richdata" count="3">
  <rv s="0">
    <v>https://www.bing.com/financeapi/forcetrigger?t=a227lh&amp;q=XNAS%3aROST&amp;form=skydnc</v>
    <v>Learn more on Bing</v>
  </rv>
  <rv s="1">
    <v>0</v>
    <v>ROSS STORES, INC. (XNAS:ROST)</v>
    <v>2</v>
    <v>3</v>
    <v>Finance</v>
    <v>4</v>
    <v>en-US</v>
    <v>a227lh</v>
    <v>268435456</v>
    <v>1</v>
    <v>Powered by Refinitiv</v>
    <v>122.44499999999999</v>
    <v>73.53</v>
    <v>0.99580000000000002</v>
    <v>-1.87</v>
    <v>-1.7103999999999998E-2</v>
    <v>-0.31</v>
    <v>-2.885E-3</v>
    <v>USD</v>
    <v>Ross Stores, Inc. is engaged in operating two brands of off-price retail apparel and home fashion stores-Ross Dress for Less (Ross) and dd’s DISCOUNTS. Ross is the off-price apparel and home fashion chain in the United States, with 1,693 locations in 40 states, the District of Columbia, and Guam. Ross offers in-season, name brand and designer apparel, accessories, footwear, and home fashions for the entire family at savings of 20% to 60% off department and specialty store regular prices every day. The Company also operates dd’s DISCOUNTS stores in 21 states, which offer in-season, name brand apparel, accessories, footwear, and home fashions for the entire family at savings of 20% to 70% off department and discount store regular prices every day. It operates a total of 2,015 stores comprised of 1,693 Ross stores and 322 dd’s DISCOUNTS stores. It operates distribution processing facilities. It also operates warehouse facilities for pack away storage.</v>
    <v>101000</v>
    <v>Nasdaq Stock Market</v>
    <v>XNAS</v>
    <v>XNAS</v>
    <v>5130 Hacienda Drive, DUBLIN, CA, 94568 US</v>
    <v>109.285</v>
    <v>Specialty Retailers</v>
    <v>Stock</v>
    <v>45114.997641839844</v>
    <v>0</v>
    <v>107.3</v>
    <v>36606883014</v>
    <v>ROSS STORES, INC.</v>
    <v>ROSS STORES, INC.</v>
    <v>108.81</v>
    <v>24.274699999999999</v>
    <v>109.33</v>
    <v>107.46</v>
    <v>107.15</v>
    <v>340655900</v>
    <v>ROST</v>
    <v>ROSS STORES, INC. (XNAS:ROST)</v>
    <v>2449615</v>
    <v>2526001</v>
    <v>1989</v>
  </rv>
  <rv s="2">
    <v>1</v>
  </rv>
</rvData>
</file>

<file path=xl/richData/rdrichvaluestructure.xml><?xml version="1.0" encoding="utf-8"?>
<rvStructures xmlns="http://schemas.microsoft.com/office/spreadsheetml/2017/richdata" count="3">
  <s t="_hyperlink">
    <k n="Address" t="s"/>
    <k n="Text" t="s"/>
  </s>
  <s t="_linkedentitycore">
    <k n="_Display" t="spb"/>
    <k n="_DisplayString" t="s"/>
    <k n="_Flags" t="spb"/>
    <k n="_Format" t="spb"/>
    <k n="_Icon" t="s"/>
    <k n="_SubLabel" t="spb"/>
    <k n="%EntityCulture" t="s"/>
    <k n="%EntityId" t="s"/>
    <k n="%EntityServiceId"/>
    <k n="%IsRefreshable" t="b"/>
    <k n="%ProviderInfo" t="s"/>
    <k n="52 week high"/>
    <k n="52 week low"/>
    <k n="Beta"/>
    <k n="Change"/>
    <k n="Change (%)"/>
    <k n="Change (Extended hours)"/>
    <k n="Change % (Extended hours)"/>
    <k n="Currency" t="s"/>
    <k n="Description" t="s"/>
    <k n="Employees"/>
    <k n="Exchange" t="s"/>
    <k n="Exchange abbreviation" t="s"/>
    <k n="ExchangeID" t="s"/>
    <k n="Headquarters" t="s"/>
    <k n="High"/>
    <k n="Industry" t="s"/>
    <k n="Instrument type" t="s"/>
    <k n="Last trade time"/>
    <k n="LearnMoreOnLink" t="r"/>
    <k n="Low"/>
    <k n="Market cap"/>
    <k n="Name" t="s"/>
    <k n="Official name" t="s"/>
    <k n="Open"/>
    <k n="P/E"/>
    <k n="Previous close"/>
    <k n="Price"/>
    <k n="Price (Extended hours)"/>
    <k n="Shares outstanding"/>
    <k n="Ticker symbol" t="s"/>
    <k n="UniqueName" t="s"/>
    <k n="Volume"/>
    <k n="Volume average"/>
    <k n="Year incorporated"/>
  </s>
  <s t="_linkedentity">
    <k n="%cvi" t="r"/>
  </s>
</rvStructures>
</file>

<file path=xl/richData/rdsupportingpropertybag.xml><?xml version="1.0" encoding="utf-8"?>
<supportingPropertyBags xmlns="http://schemas.microsoft.com/office/spreadsheetml/2017/richdata2">
  <spbArrays count="1">
    <a count="45">
      <v t="s">%EntityServiceId</v>
      <v t="s">_Format</v>
      <v t="s">%IsRefreshable</v>
      <v t="s">%EntityCulture</v>
      <v t="s">%EntityId</v>
      <v t="s">_Icon</v>
      <v t="s">_Display</v>
      <v t="s">Name</v>
      <v t="s">_SubLabel</v>
      <v t="s">Price</v>
      <v t="s">Price (Extended hours)</v>
      <v t="s">Exchange</v>
      <v t="s">Official name</v>
      <v t="s">Last trade time</v>
      <v t="s">Ticker symbol</v>
      <v t="s">Exchange abbreviation</v>
      <v t="s">Change</v>
      <v t="s">Change (Extended hours)</v>
      <v t="s">Change (%)</v>
      <v t="s">Change % (Extended hours)</v>
      <v t="s">Currency</v>
      <v t="s">Previous close</v>
      <v t="s">Open</v>
      <v t="s">High</v>
      <v t="s">Low</v>
      <v t="s">52 week high</v>
      <v t="s">52 week low</v>
      <v t="s">Volume</v>
      <v t="s">Volume average</v>
      <v t="s">Market cap</v>
      <v t="s">Beta</v>
      <v t="s">P/E</v>
      <v t="s">Shares outstanding</v>
      <v t="s">Description</v>
      <v t="s">Employees</v>
      <v t="s">Headquarters</v>
      <v t="s">Industry</v>
      <v t="s">Instrument type</v>
      <v t="s">Year incorporated</v>
      <v t="s">_Flags</v>
      <v t="s">UniqueName</v>
      <v t="s">_DisplayString</v>
      <v t="s">LearnMoreOnLink</v>
      <v t="s">ExchangeID</v>
      <v t="s">%ProviderInfo</v>
    </a>
  </spbArrays>
  <spbData count="5">
    <spb s="0">
      <v>0</v>
      <v>Name</v>
      <v>LearnMoreOnLink</v>
    </spb>
    <spb s="1">
      <v>0</v>
      <v>0</v>
      <v>0</v>
    </spb>
    <spb s="2">
      <v>1</v>
      <v>1</v>
      <v>1</v>
      <v>1</v>
    </spb>
    <spb s="3">
      <v>1</v>
      <v>2</v>
      <v>2</v>
      <v>1</v>
      <v>3</v>
      <v>1</v>
      <v>1</v>
      <v>1</v>
      <v>4</v>
      <v>4</v>
      <v>5</v>
      <v>6</v>
      <v>1</v>
      <v>1</v>
      <v>1</v>
      <v>4</v>
      <v>7</v>
      <v>8</v>
      <v>9</v>
      <v>4</v>
      <v>1</v>
      <v>1</v>
      <v>5</v>
    </spb>
    <spb s="4">
      <v>at close</v>
      <v>from previous close</v>
      <v>from previous close</v>
      <v>Source: Nasdaq</v>
      <v>GMT</v>
      <v>Delayed 15 minutes</v>
      <v>from close</v>
      <v>from close</v>
    </spb>
  </spbData>
</supportingPropertyBags>
</file>

<file path=xl/richData/rdsupportingpropertybagstructure.xml><?xml version="1.0" encoding="utf-8"?>
<spbStructures xmlns="http://schemas.microsoft.com/office/spreadsheetml/2017/richdata2" count="5">
  <s>
    <k n="^Order" t="spba"/>
    <k n="TitleProperty" t="s"/>
    <k n="SubTitleProperty" t="s"/>
  </s>
  <s>
    <k n="ShowInCardView" t="b"/>
    <k n="ShowInDotNotation" t="b"/>
    <k n="ShowInAutoComplete" t="b"/>
  </s>
  <s>
    <k n="ExchangeID" t="spb"/>
    <k n="UniqueName" t="spb"/>
    <k n="`%ProviderInfo" t="spb"/>
    <k n="LearnMoreOnLink" t="spb"/>
  </s>
  <s>
    <k n="Low" t="i"/>
    <k n="P/E" t="i"/>
    <k n="Beta" t="i"/>
    <k n="High" t="i"/>
    <k n="Name" t="i"/>
    <k n="Open" t="i"/>
    <k n="Price" t="i"/>
    <k n="Change" t="i"/>
    <k n="Volume" t="i"/>
    <k n="Employees" t="i"/>
    <k n="Change (%)" t="i"/>
    <k n="Market cap" t="i"/>
    <k n="52 week low" t="i"/>
    <k n="52 week high" t="i"/>
    <k n="Previous close" t="i"/>
    <k n="Volume average" t="i"/>
    <k n="Last trade time" t="i"/>
    <k n="Year incorporated" t="i"/>
    <k n="`%EntityServiceId" t="i"/>
    <k n="Shares outstanding" t="i"/>
    <k n="Price (Extended hours)" t="i"/>
    <k n="Change (Extended hours)" t="i"/>
    <k n="Change % (Extended hours)" t="i"/>
  </s>
  <s>
    <k n="Price" t="s"/>
    <k n="Change" t="s"/>
    <k n="Change (%)" t="s"/>
    <k n="ExchangeID" t="s"/>
    <k n="Last trade time" t="s"/>
    <k n="Price (Extended hours)" t="s"/>
    <k n="Change (Extended hours)" t="s"/>
    <k n="Change % (Extended hours)" t="s"/>
  </s>
</spbStructures>
</file>

<file path=xl/richData/richStyles.xml><?xml version="1.0" encoding="utf-8"?>
<richStyleSheet xmlns="http://schemas.microsoft.com/office/spreadsheetml/2017/richdata2" xmlns:mc="http://schemas.openxmlformats.org/markup-compatibility/2006" xmlns:x="http://schemas.openxmlformats.org/spreadsheetml/2006/main" mc:Ignorable="x">
  <dxfs count="7">
    <x:dxf>
      <x:numFmt numFmtId="2" formatCode="0.00"/>
    </x:dxf>
    <x:dxf>
      <x:numFmt numFmtId="0" formatCode="General"/>
    </x:dxf>
    <x:dxf>
      <x:numFmt numFmtId="27" formatCode="m/d/yy\ h:mm"/>
    </x:dxf>
    <x:dxf>
      <x:numFmt numFmtId="14" formatCode="0.00%"/>
    </x:dxf>
    <x:dxf>
      <x:numFmt numFmtId="3" formatCode="#,##0"/>
    </x:dxf>
    <x:dxf>
      <x:numFmt numFmtId="4" formatCode="#,##0.00"/>
    </x:dxf>
    <x:dxf>
      <x:numFmt numFmtId="1" formatCode="0"/>
    </x:dxf>
  </dxfs>
  <richProperties>
    <rPr n="NumberFormat" t="s"/>
    <rPr n="IsTitleField" t="b"/>
  </richProperties>
  <richStyles>
    <rSty dxfid="1">
      <rpv i="0">_([$$-en-US]* #,##0.00_);_([$$-en-US]* (#,##0.00);_([$$-en-US]* "-"??_);_(@_)</rpv>
    </rSty>
    <rSty dxfid="5">
      <rpv i="0">#,##0.00</rpv>
    </rSty>
    <rSty>
      <rpv i="1">1</rpv>
    </rSty>
    <rSty dxfid="4">
      <rpv i="0">#,##0</rpv>
    </rSty>
    <rSty dxfid="3"/>
    <rSty dxfid="1">
      <rpv i="0">_([$$-en-US]* #,##0_);_([$$-en-US]* (#,##0);_([$$-en-US]* "-"_);_(@_)</rpv>
    </rSty>
    <rSty dxfid="2"/>
    <rSty dxfid="6">
      <rpv i="0">0</rpv>
    </rSty>
    <rSty dxfid="0">
      <rpv i="0">0.00</rpv>
    </rSty>
  </richStyles>
</richStyleShee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sec.gov/" TargetMode="External"/><Relationship Id="rId21" Type="http://schemas.openxmlformats.org/officeDocument/2006/relationships/hyperlink" Target="https://sec.gov/" TargetMode="External"/><Relationship Id="rId42" Type="http://schemas.openxmlformats.org/officeDocument/2006/relationships/hyperlink" Target="https://www.sec.gov/Archives/edgar/data/745732/000120677406000745/rs101600.htm" TargetMode="External"/><Relationship Id="rId47" Type="http://schemas.openxmlformats.org/officeDocument/2006/relationships/hyperlink" Target="https://www.sec.gov/Archives/edgar/data/745732/000120677408000659/0001206774-08-000659-index.html" TargetMode="External"/><Relationship Id="rId63" Type="http://schemas.openxmlformats.org/officeDocument/2006/relationships/hyperlink" Target="https://www.sec.gov/Archives/edgar/data/745732/000074573216000037/0000745732-16-000037-index.html" TargetMode="External"/><Relationship Id="rId68" Type="http://schemas.openxmlformats.org/officeDocument/2006/relationships/hyperlink" Target="https://www.sec.gov/Archives/edgar/data/745732/000074573219000009/0000745732-19-000009-index.html" TargetMode="External"/><Relationship Id="rId16" Type="http://schemas.openxmlformats.org/officeDocument/2006/relationships/hyperlink" Target="https://sec.gov/" TargetMode="External"/><Relationship Id="rId11" Type="http://schemas.openxmlformats.org/officeDocument/2006/relationships/hyperlink" Target="https://sec.gov/" TargetMode="External"/><Relationship Id="rId24" Type="http://schemas.openxmlformats.org/officeDocument/2006/relationships/hyperlink" Target="https://sec.gov/" TargetMode="External"/><Relationship Id="rId32" Type="http://schemas.openxmlformats.org/officeDocument/2006/relationships/hyperlink" Target="https://www.sec.gov/Archives/edgar/data/745732/000091205701510903/0000912057-01-510903-index.html" TargetMode="External"/><Relationship Id="rId37" Type="http://schemas.openxmlformats.org/officeDocument/2006/relationships/hyperlink" Target="https://www.sec.gov/Archives/edgar/data/745732/000120677403000339/d12512.htm" TargetMode="External"/><Relationship Id="rId40" Type="http://schemas.openxmlformats.org/officeDocument/2006/relationships/hyperlink" Target="https://www.sec.gov/Archives/edgar/data/745732/000120677405000592/rs907928.htm" TargetMode="External"/><Relationship Id="rId45" Type="http://schemas.openxmlformats.org/officeDocument/2006/relationships/hyperlink" Target="https://www.sec.gov/Archives/edgar/data/745732/000120677407000885/0001206774-07-000885-index.html" TargetMode="External"/><Relationship Id="rId53" Type="http://schemas.openxmlformats.org/officeDocument/2006/relationships/hyperlink" Target="https://www.sec.gov/Archives/edgar/data/745732/000120677411000627/rossstores_10k.htm" TargetMode="External"/><Relationship Id="rId58" Type="http://schemas.openxmlformats.org/officeDocument/2006/relationships/hyperlink" Target="https://www.sec.gov/Archives/edgar/data/745732/000074573214000006/0000745732-14-000006-index.html" TargetMode="External"/><Relationship Id="rId66" Type="http://schemas.openxmlformats.org/officeDocument/2006/relationships/hyperlink" Target="https://www.sec.gov/Archives/edgar/data/745732/000074573218000004/0000745732-18-000004-index.html" TargetMode="External"/><Relationship Id="rId74" Type="http://schemas.openxmlformats.org/officeDocument/2006/relationships/hyperlink" Target="https://www.sec.gov/Archives/edgar/data/745732/000074573222000014/0000745732-22-000014-index.htm" TargetMode="External"/><Relationship Id="rId79" Type="http://schemas.openxmlformats.org/officeDocument/2006/relationships/hyperlink" Target="https://finbox.com/NASDAQGS:ROST/explorer/fcf_unlev_proj" TargetMode="External"/><Relationship Id="rId5" Type="http://schemas.openxmlformats.org/officeDocument/2006/relationships/hyperlink" Target="https://sec.gov/" TargetMode="External"/><Relationship Id="rId61" Type="http://schemas.openxmlformats.org/officeDocument/2006/relationships/hyperlink" Target="https://www.sec.gov/Archives/edgar/data/745732/000074573215000009/rost-20150131x10k.htm" TargetMode="External"/><Relationship Id="rId19" Type="http://schemas.openxmlformats.org/officeDocument/2006/relationships/hyperlink" Target="https://sec.gov/" TargetMode="External"/><Relationship Id="rId14" Type="http://schemas.openxmlformats.org/officeDocument/2006/relationships/hyperlink" Target="https://sec.gov/" TargetMode="External"/><Relationship Id="rId22" Type="http://schemas.openxmlformats.org/officeDocument/2006/relationships/hyperlink" Target="https://www.sec.gov/Archives/edgar/data/745732/000074573296000004/0000745732-96-000004-index.html" TargetMode="External"/><Relationship Id="rId27" Type="http://schemas.openxmlformats.org/officeDocument/2006/relationships/hyperlink" Target="https://sec.gov/" TargetMode="External"/><Relationship Id="rId30" Type="http://schemas.openxmlformats.org/officeDocument/2006/relationships/hyperlink" Target="https://www.sec.gov/Archives/edgar/data/745732/000091205700020304/0000912057-00-020304-index.html" TargetMode="External"/><Relationship Id="rId35" Type="http://schemas.openxmlformats.org/officeDocument/2006/relationships/hyperlink" Target="https://www.sec.gov/Archives/edgar/data/745732/000091205702016435/0000912057-02-016435-index.html" TargetMode="External"/><Relationship Id="rId43" Type="http://schemas.openxmlformats.org/officeDocument/2006/relationships/hyperlink" Target="https://www.sec.gov/Archives/edgar/data/745732/000120677406000745/rs101600.htm" TargetMode="External"/><Relationship Id="rId48" Type="http://schemas.openxmlformats.org/officeDocument/2006/relationships/hyperlink" Target="https://www.sec.gov/Archives/edgar/data/745732/000120677409000660/0001206774-09-000660-index.html" TargetMode="External"/><Relationship Id="rId56" Type="http://schemas.openxmlformats.org/officeDocument/2006/relationships/hyperlink" Target="https://www.sec.gov/Archives/edgar/data/745732/000074573213000006/0000745732-13-000006-index.html" TargetMode="External"/><Relationship Id="rId64" Type="http://schemas.openxmlformats.org/officeDocument/2006/relationships/hyperlink" Target="https://www.sec.gov/Archives/edgar/data/745732/000074573217000009/0000745732-17-000009-index.html" TargetMode="External"/><Relationship Id="rId69" Type="http://schemas.openxmlformats.org/officeDocument/2006/relationships/hyperlink" Target="https://www.sec.gov/Archives/edgar/data/745732/000074573219000009/0000745732-19-000009-index.html" TargetMode="External"/><Relationship Id="rId77" Type="http://schemas.openxmlformats.org/officeDocument/2006/relationships/hyperlink" Target="https://sec.gov/" TargetMode="External"/><Relationship Id="rId8" Type="http://schemas.openxmlformats.org/officeDocument/2006/relationships/hyperlink" Target="https://sec.gov/" TargetMode="External"/><Relationship Id="rId51" Type="http://schemas.openxmlformats.org/officeDocument/2006/relationships/hyperlink" Target="https://www.sec.gov/Archives/edgar/data/745732/000120677410000742/0001206774-10-000742-index.html" TargetMode="External"/><Relationship Id="rId72" Type="http://schemas.openxmlformats.org/officeDocument/2006/relationships/hyperlink" Target="https://www.sec.gov/Archives/edgar/data/745732/000074573221000017/0000745732-21-000017-index.htm" TargetMode="External"/><Relationship Id="rId80" Type="http://schemas.openxmlformats.org/officeDocument/2006/relationships/drawing" Target="../drawings/drawing1.xml"/><Relationship Id="rId3" Type="http://schemas.openxmlformats.org/officeDocument/2006/relationships/hyperlink" Target="https://sec.gov/" TargetMode="External"/><Relationship Id="rId12" Type="http://schemas.openxmlformats.org/officeDocument/2006/relationships/hyperlink" Target="https://sec.gov/" TargetMode="External"/><Relationship Id="rId17" Type="http://schemas.openxmlformats.org/officeDocument/2006/relationships/hyperlink" Target="https://sec.gov/" TargetMode="External"/><Relationship Id="rId25" Type="http://schemas.openxmlformats.org/officeDocument/2006/relationships/hyperlink" Target="https://sec.gov/" TargetMode="External"/><Relationship Id="rId33" Type="http://schemas.openxmlformats.org/officeDocument/2006/relationships/hyperlink" Target="https://www.sec.gov/Archives/edgar/data/745732/000091205701510903/0000912057-01-510903-index.html" TargetMode="External"/><Relationship Id="rId38" Type="http://schemas.openxmlformats.org/officeDocument/2006/relationships/hyperlink" Target="https://www.sec.gov/Archives/edgar/data/745732/000120677404000332/rs907356.htm" TargetMode="External"/><Relationship Id="rId46" Type="http://schemas.openxmlformats.org/officeDocument/2006/relationships/hyperlink" Target="https://www.sec.gov/Archives/edgar/data/745732/000120677408000659/0001206774-08-000659-index.html" TargetMode="External"/><Relationship Id="rId59" Type="http://schemas.openxmlformats.org/officeDocument/2006/relationships/hyperlink" Target="https://www.sec.gov/Archives/edgar/data/745732/000074573214000006/0000745732-14-000006-index.html" TargetMode="External"/><Relationship Id="rId67" Type="http://schemas.openxmlformats.org/officeDocument/2006/relationships/hyperlink" Target="https://www.sec.gov/Archives/edgar/data/745732/000074573218000004/0000745732-18-000004-index.html" TargetMode="External"/><Relationship Id="rId20" Type="http://schemas.openxmlformats.org/officeDocument/2006/relationships/hyperlink" Target="https://sec.gov/" TargetMode="External"/><Relationship Id="rId41" Type="http://schemas.openxmlformats.org/officeDocument/2006/relationships/hyperlink" Target="https://www.sec.gov/Archives/edgar/data/745732/000120677405000592/rs907928.htm" TargetMode="External"/><Relationship Id="rId54" Type="http://schemas.openxmlformats.org/officeDocument/2006/relationships/hyperlink" Target="https://www.sec.gov/Archives/edgar/data/745732/000120677412001210/0001206774-12-001210-index.html" TargetMode="External"/><Relationship Id="rId62" Type="http://schemas.openxmlformats.org/officeDocument/2006/relationships/hyperlink" Target="https://www.sec.gov/Archives/edgar/data/745732/000074573216000037/0000745732-16-000037-index.html" TargetMode="External"/><Relationship Id="rId70" Type="http://schemas.openxmlformats.org/officeDocument/2006/relationships/hyperlink" Target="https://www.sec.gov/Archives/edgar/data/745732/000074573220000016/0000745732-20-000016-index.html" TargetMode="External"/><Relationship Id="rId75" Type="http://schemas.openxmlformats.org/officeDocument/2006/relationships/hyperlink" Target="https://www.sec.gov/Archives/edgar/data/745732/000074573222000014/0000745732-22-000014-index.htm" TargetMode="External"/><Relationship Id="rId1" Type="http://schemas.openxmlformats.org/officeDocument/2006/relationships/hyperlink" Target="https://roic.ai/company/ROST" TargetMode="External"/><Relationship Id="rId6" Type="http://schemas.openxmlformats.org/officeDocument/2006/relationships/hyperlink" Target="https://sec.gov/" TargetMode="External"/><Relationship Id="rId15" Type="http://schemas.openxmlformats.org/officeDocument/2006/relationships/hyperlink" Target="https://sec.gov/" TargetMode="External"/><Relationship Id="rId23" Type="http://schemas.openxmlformats.org/officeDocument/2006/relationships/hyperlink" Target="https://www.sec.gov/Archives/edgar/data/745732/000074573296000004/0000745732-96-000004-index.html" TargetMode="External"/><Relationship Id="rId28" Type="http://schemas.openxmlformats.org/officeDocument/2006/relationships/hyperlink" Target="https://sec.gov/" TargetMode="External"/><Relationship Id="rId36" Type="http://schemas.openxmlformats.org/officeDocument/2006/relationships/hyperlink" Target="https://www.sec.gov/Archives/edgar/data/745732/000120677403000339/d12512.htm" TargetMode="External"/><Relationship Id="rId49" Type="http://schemas.openxmlformats.org/officeDocument/2006/relationships/hyperlink" Target="https://www.sec.gov/Archives/edgar/data/745732/000120677409000660/0001206774-09-000660-index.html" TargetMode="External"/><Relationship Id="rId57" Type="http://schemas.openxmlformats.org/officeDocument/2006/relationships/hyperlink" Target="https://www.sec.gov/Archives/edgar/data/745732/000074573213000006/0000745732-13-000006-index.html" TargetMode="External"/><Relationship Id="rId10" Type="http://schemas.openxmlformats.org/officeDocument/2006/relationships/hyperlink" Target="https://sec.gov/" TargetMode="External"/><Relationship Id="rId31" Type="http://schemas.openxmlformats.org/officeDocument/2006/relationships/hyperlink" Target="https://www.sec.gov/Archives/edgar/data/745732/000091205700020304/0000912057-00-020304-index.html" TargetMode="External"/><Relationship Id="rId44" Type="http://schemas.openxmlformats.org/officeDocument/2006/relationships/hyperlink" Target="https://www.sec.gov/Archives/edgar/data/745732/000120677407000885/0001206774-07-000885-index.html" TargetMode="External"/><Relationship Id="rId52" Type="http://schemas.openxmlformats.org/officeDocument/2006/relationships/hyperlink" Target="https://www.sec.gov/Archives/edgar/data/745732/000120677411000627/rossstores_10k.htm" TargetMode="External"/><Relationship Id="rId60" Type="http://schemas.openxmlformats.org/officeDocument/2006/relationships/hyperlink" Target="https://www.sec.gov/Archives/edgar/data/745732/000074573215000009/rost-20150131x10k.htm" TargetMode="External"/><Relationship Id="rId65" Type="http://schemas.openxmlformats.org/officeDocument/2006/relationships/hyperlink" Target="https://www.sec.gov/Archives/edgar/data/745732/000074573217000009/0000745732-17-000009-index.html" TargetMode="External"/><Relationship Id="rId73" Type="http://schemas.openxmlformats.org/officeDocument/2006/relationships/hyperlink" Target="https://www.sec.gov/Archives/edgar/data/745732/000074573221000017/0000745732-21-000017-index.htm" TargetMode="External"/><Relationship Id="rId78" Type="http://schemas.openxmlformats.org/officeDocument/2006/relationships/hyperlink" Target="https://finbox.com/NASDAQGS:ROST/explorer/revenue_proj" TargetMode="External"/><Relationship Id="rId4" Type="http://schemas.openxmlformats.org/officeDocument/2006/relationships/hyperlink" Target="https://sec.gov/" TargetMode="External"/><Relationship Id="rId9" Type="http://schemas.openxmlformats.org/officeDocument/2006/relationships/hyperlink" Target="https://sec.gov/" TargetMode="External"/><Relationship Id="rId13" Type="http://schemas.openxmlformats.org/officeDocument/2006/relationships/hyperlink" Target="https://sec.gov/" TargetMode="External"/><Relationship Id="rId18" Type="http://schemas.openxmlformats.org/officeDocument/2006/relationships/hyperlink" Target="https://sec.gov/" TargetMode="External"/><Relationship Id="rId39" Type="http://schemas.openxmlformats.org/officeDocument/2006/relationships/hyperlink" Target="https://www.sec.gov/Archives/edgar/data/745732/000120677404000332/rs907356.htm" TargetMode="External"/><Relationship Id="rId34" Type="http://schemas.openxmlformats.org/officeDocument/2006/relationships/hyperlink" Target="https://www.sec.gov/Archives/edgar/data/745732/000091205702016435/0000912057-02-016435-index.html" TargetMode="External"/><Relationship Id="rId50" Type="http://schemas.openxmlformats.org/officeDocument/2006/relationships/hyperlink" Target="https://www.sec.gov/Archives/edgar/data/745732/000120677410000742/0001206774-10-000742-index.html" TargetMode="External"/><Relationship Id="rId55" Type="http://schemas.openxmlformats.org/officeDocument/2006/relationships/hyperlink" Target="https://www.sec.gov/Archives/edgar/data/745732/000120677412001210/0001206774-12-001210-index.html" TargetMode="External"/><Relationship Id="rId76" Type="http://schemas.openxmlformats.org/officeDocument/2006/relationships/hyperlink" Target="https://sec.gov/" TargetMode="External"/><Relationship Id="rId7" Type="http://schemas.openxmlformats.org/officeDocument/2006/relationships/hyperlink" Target="https://sec.gov/" TargetMode="External"/><Relationship Id="rId71" Type="http://schemas.openxmlformats.org/officeDocument/2006/relationships/hyperlink" Target="https://www.sec.gov/Archives/edgar/data/745732/000074573220000016/0000745732-20-000016-index.html" TargetMode="External"/><Relationship Id="rId2" Type="http://schemas.openxmlformats.org/officeDocument/2006/relationships/hyperlink" Target="https://sec.gov/" TargetMode="External"/><Relationship Id="rId29" Type="http://schemas.openxmlformats.org/officeDocument/2006/relationships/hyperlink" Target="https://sec.gov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V118"/>
  <sheetViews>
    <sheetView tabSelected="1" zoomScale="80" zoomScaleNormal="80" workbookViewId="0">
      <pane xSplit="1" ySplit="1" topLeftCell="AJ2" activePane="bottomRight" state="frozen"/>
      <selection pane="topRight"/>
      <selection pane="bottomLeft"/>
      <selection pane="bottomRight" activeCell="AO10" sqref="AO10"/>
    </sheetView>
  </sheetViews>
  <sheetFormatPr baseColWidth="10" defaultRowHeight="16" x14ac:dyDescent="0.2"/>
  <cols>
    <col min="1" max="1" width="50" customWidth="1"/>
    <col min="2" max="39" width="15" customWidth="1"/>
    <col min="40" max="48" width="21" customWidth="1"/>
  </cols>
  <sheetData>
    <row r="1" spans="1:48" ht="22" thickBot="1" x14ac:dyDescent="0.3">
      <c r="A1" s="3" t="e" vm="1">
        <v>#VALUE!</v>
      </c>
      <c r="B1" s="8">
        <v>1986</v>
      </c>
      <c r="C1" s="8">
        <v>1987</v>
      </c>
      <c r="D1" s="8">
        <v>1988</v>
      </c>
      <c r="E1" s="8">
        <v>1989</v>
      </c>
      <c r="F1" s="8">
        <v>1990</v>
      </c>
      <c r="G1" s="8">
        <v>1991</v>
      </c>
      <c r="H1" s="8">
        <v>1992</v>
      </c>
      <c r="I1" s="8">
        <v>1993</v>
      </c>
      <c r="J1" s="8">
        <v>1994</v>
      </c>
      <c r="K1" s="8">
        <v>1995</v>
      </c>
      <c r="L1" s="8">
        <v>1996</v>
      </c>
      <c r="M1" s="8">
        <v>1997</v>
      </c>
      <c r="N1" s="8">
        <v>1998</v>
      </c>
      <c r="O1" s="8">
        <v>1999</v>
      </c>
      <c r="P1" s="8">
        <v>2000</v>
      </c>
      <c r="Q1" s="8">
        <v>2001</v>
      </c>
      <c r="R1" s="8">
        <v>2002</v>
      </c>
      <c r="S1" s="8">
        <v>2003</v>
      </c>
      <c r="T1" s="8">
        <v>2004</v>
      </c>
      <c r="U1" s="8">
        <v>2005</v>
      </c>
      <c r="V1" s="8">
        <v>2006</v>
      </c>
      <c r="W1" s="8">
        <v>2007</v>
      </c>
      <c r="X1" s="8">
        <v>2008</v>
      </c>
      <c r="Y1" s="8">
        <v>2009</v>
      </c>
      <c r="Z1" s="8">
        <v>2010</v>
      </c>
      <c r="AA1" s="8">
        <v>2011</v>
      </c>
      <c r="AB1" s="8">
        <v>2012</v>
      </c>
      <c r="AC1" s="8">
        <v>2013</v>
      </c>
      <c r="AD1" s="8">
        <v>2014</v>
      </c>
      <c r="AE1" s="8">
        <v>2015</v>
      </c>
      <c r="AF1" s="8">
        <v>2016</v>
      </c>
      <c r="AG1" s="8">
        <v>2017</v>
      </c>
      <c r="AH1" s="8">
        <v>2018</v>
      </c>
      <c r="AI1" s="8">
        <v>2019</v>
      </c>
      <c r="AJ1" s="8">
        <v>2020</v>
      </c>
      <c r="AK1" s="8">
        <v>2021</v>
      </c>
      <c r="AL1" s="8">
        <v>2022</v>
      </c>
      <c r="AM1" s="8">
        <v>2023</v>
      </c>
      <c r="AN1" s="35">
        <v>2024</v>
      </c>
      <c r="AO1" s="35">
        <v>2025</v>
      </c>
      <c r="AP1" s="35">
        <v>2026</v>
      </c>
      <c r="AQ1" s="35">
        <v>2027</v>
      </c>
      <c r="AR1" s="35">
        <v>2028</v>
      </c>
    </row>
    <row r="2" spans="1:48" ht="21" x14ac:dyDescent="0.25">
      <c r="A2" s="4" t="s">
        <v>0</v>
      </c>
      <c r="B2" s="9" t="s">
        <v>90</v>
      </c>
      <c r="C2" s="9" t="s">
        <v>90</v>
      </c>
      <c r="D2" s="9" t="s">
        <v>90</v>
      </c>
      <c r="E2" s="9" t="s">
        <v>90</v>
      </c>
      <c r="F2" s="9" t="s">
        <v>90</v>
      </c>
      <c r="G2" s="9" t="s">
        <v>90</v>
      </c>
      <c r="H2" s="9" t="s">
        <v>90</v>
      </c>
      <c r="I2" s="9" t="s">
        <v>90</v>
      </c>
      <c r="J2" s="9" t="s">
        <v>90</v>
      </c>
      <c r="K2" s="9" t="s">
        <v>90</v>
      </c>
      <c r="L2" s="9" t="s">
        <v>90</v>
      </c>
      <c r="M2" s="9" t="s">
        <v>90</v>
      </c>
      <c r="N2" s="9" t="s">
        <v>90</v>
      </c>
      <c r="O2" s="9" t="s">
        <v>90</v>
      </c>
      <c r="P2" s="9" t="s">
        <v>90</v>
      </c>
      <c r="Q2" s="9" t="s">
        <v>90</v>
      </c>
      <c r="R2" s="9" t="s">
        <v>90</v>
      </c>
      <c r="S2" s="9" t="s">
        <v>90</v>
      </c>
      <c r="T2" s="9" t="s">
        <v>90</v>
      </c>
      <c r="U2" s="9" t="s">
        <v>90</v>
      </c>
      <c r="V2" s="9" t="s">
        <v>90</v>
      </c>
      <c r="W2" s="9" t="s">
        <v>90</v>
      </c>
      <c r="X2" s="9" t="s">
        <v>90</v>
      </c>
      <c r="Y2" s="9" t="s">
        <v>90</v>
      </c>
      <c r="Z2" s="9" t="s">
        <v>90</v>
      </c>
      <c r="AA2" s="9" t="s">
        <v>90</v>
      </c>
      <c r="AB2" s="9" t="s">
        <v>90</v>
      </c>
      <c r="AC2" s="9" t="s">
        <v>90</v>
      </c>
      <c r="AD2" s="9" t="s">
        <v>90</v>
      </c>
      <c r="AE2" s="9" t="s">
        <v>90</v>
      </c>
      <c r="AF2" s="9" t="s">
        <v>90</v>
      </c>
      <c r="AG2" s="9" t="s">
        <v>90</v>
      </c>
      <c r="AH2" s="9" t="s">
        <v>90</v>
      </c>
      <c r="AI2" s="9" t="s">
        <v>90</v>
      </c>
      <c r="AJ2" s="9" t="s">
        <v>90</v>
      </c>
      <c r="AK2" s="9" t="s">
        <v>90</v>
      </c>
      <c r="AL2" s="9" t="s">
        <v>90</v>
      </c>
      <c r="AM2" s="9" t="s">
        <v>90</v>
      </c>
      <c r="AN2" s="9" t="s">
        <v>90</v>
      </c>
      <c r="AO2" s="9" t="s">
        <v>90</v>
      </c>
      <c r="AP2" s="9" t="s">
        <v>90</v>
      </c>
      <c r="AQ2" s="9"/>
      <c r="AR2" s="9"/>
    </row>
    <row r="3" spans="1:48" ht="40" x14ac:dyDescent="0.25">
      <c r="A3" s="5" t="s">
        <v>1</v>
      </c>
      <c r="B3" s="1">
        <v>375900000</v>
      </c>
      <c r="C3" s="1">
        <v>527500000</v>
      </c>
      <c r="D3" s="1">
        <v>576000000</v>
      </c>
      <c r="E3" s="1">
        <v>626400000</v>
      </c>
      <c r="F3" s="1">
        <v>733500000</v>
      </c>
      <c r="G3" s="1">
        <v>798400000</v>
      </c>
      <c r="H3" s="1">
        <v>926400000</v>
      </c>
      <c r="I3" s="1">
        <v>1043100000</v>
      </c>
      <c r="J3" s="1">
        <v>1122000000</v>
      </c>
      <c r="K3" s="1">
        <v>1262500000</v>
      </c>
      <c r="L3" s="1">
        <v>1426400000</v>
      </c>
      <c r="M3" s="1">
        <v>1689800000</v>
      </c>
      <c r="N3" s="1">
        <v>1988700000</v>
      </c>
      <c r="O3" s="1">
        <v>2182400000</v>
      </c>
      <c r="P3" s="1">
        <v>2468638000</v>
      </c>
      <c r="Q3" s="1">
        <v>2709039000</v>
      </c>
      <c r="R3" s="1">
        <v>2986596000</v>
      </c>
      <c r="S3" s="1">
        <v>3531349000</v>
      </c>
      <c r="T3" s="1">
        <v>3920583000</v>
      </c>
      <c r="U3" s="1">
        <v>4239990000</v>
      </c>
      <c r="V3" s="1">
        <v>4944179000</v>
      </c>
      <c r="W3" s="1">
        <v>5570210000</v>
      </c>
      <c r="X3" s="1">
        <v>5975212000</v>
      </c>
      <c r="Y3" s="1">
        <v>6486139000</v>
      </c>
      <c r="Z3" s="1">
        <v>7184213000</v>
      </c>
      <c r="AA3" s="1">
        <v>7866100000</v>
      </c>
      <c r="AB3" s="1">
        <v>8608291000</v>
      </c>
      <c r="AC3" s="1">
        <v>9721065000</v>
      </c>
      <c r="AD3" s="1">
        <v>10230353000</v>
      </c>
      <c r="AE3" s="1">
        <v>11041677000</v>
      </c>
      <c r="AF3" s="1">
        <v>11939999000</v>
      </c>
      <c r="AG3" s="1">
        <v>12866757000</v>
      </c>
      <c r="AH3" s="1">
        <v>14134732000</v>
      </c>
      <c r="AI3" s="1">
        <v>14983541000</v>
      </c>
      <c r="AJ3" s="1">
        <v>16039073000</v>
      </c>
      <c r="AK3" s="1">
        <v>12531565000</v>
      </c>
      <c r="AL3" s="1">
        <v>18916244000</v>
      </c>
      <c r="AM3" s="1">
        <v>18695829000</v>
      </c>
      <c r="AN3" s="36">
        <v>19610000000</v>
      </c>
      <c r="AO3" s="36">
        <v>20495000000</v>
      </c>
      <c r="AP3" s="36">
        <v>21672000000</v>
      </c>
      <c r="AQ3" s="36">
        <v>22814000000</v>
      </c>
      <c r="AR3" s="36">
        <v>24140000000</v>
      </c>
      <c r="AS3" s="20" t="s">
        <v>113</v>
      </c>
      <c r="AT3" s="21" t="s">
        <v>114</v>
      </c>
      <c r="AU3" s="21" t="s">
        <v>115</v>
      </c>
      <c r="AV3" s="21" t="s">
        <v>116</v>
      </c>
    </row>
    <row r="4" spans="1:48" ht="19" x14ac:dyDescent="0.25">
      <c r="A4" s="14" t="s">
        <v>93</v>
      </c>
      <c r="B4" s="15"/>
      <c r="C4" s="16">
        <f>(C3/B3)-1</f>
        <v>0.40329874966746471</v>
      </c>
      <c r="D4" s="16">
        <f>(D3/C3)-1</f>
        <v>9.1943127962085258E-2</v>
      </c>
      <c r="E4" s="16">
        <f>(E3/D3)-1</f>
        <v>8.7499999999999911E-2</v>
      </c>
      <c r="F4" s="16">
        <f t="shared" ref="F4:AD4" si="0">(F3/E3)-1</f>
        <v>0.17097701149425282</v>
      </c>
      <c r="G4" s="16">
        <f t="shared" si="0"/>
        <v>8.8479890933878647E-2</v>
      </c>
      <c r="H4" s="16">
        <f t="shared" si="0"/>
        <v>0.16032064128256507</v>
      </c>
      <c r="I4" s="16">
        <f t="shared" si="0"/>
        <v>0.12597150259067358</v>
      </c>
      <c r="J4" s="16">
        <f t="shared" si="0"/>
        <v>7.563991947080817E-2</v>
      </c>
      <c r="K4" s="16">
        <f t="shared" si="0"/>
        <v>0.12522281639928701</v>
      </c>
      <c r="L4" s="16">
        <f t="shared" si="0"/>
        <v>0.12982178217821772</v>
      </c>
      <c r="M4" s="16">
        <f t="shared" si="0"/>
        <v>0.18466068424004489</v>
      </c>
      <c r="N4" s="16">
        <f t="shared" si="0"/>
        <v>0.17688483844241931</v>
      </c>
      <c r="O4" s="16">
        <f t="shared" si="0"/>
        <v>9.7400311761452141E-2</v>
      </c>
      <c r="P4" s="16">
        <f t="shared" si="0"/>
        <v>0.13115744134897356</v>
      </c>
      <c r="Q4" s="16">
        <f t="shared" si="0"/>
        <v>9.7382038192719955E-2</v>
      </c>
      <c r="R4" s="16">
        <f t="shared" si="0"/>
        <v>0.10245588933935612</v>
      </c>
      <c r="S4" s="16">
        <f t="shared" si="0"/>
        <v>0.18239929337613803</v>
      </c>
      <c r="T4" s="16">
        <f t="shared" si="0"/>
        <v>0.11022246739135677</v>
      </c>
      <c r="U4" s="16">
        <f t="shared" si="0"/>
        <v>8.1469261076732691E-2</v>
      </c>
      <c r="V4" s="16">
        <f t="shared" si="0"/>
        <v>0.16608270302524297</v>
      </c>
      <c r="W4" s="16">
        <f t="shared" si="0"/>
        <v>0.12661980887018864</v>
      </c>
      <c r="X4" s="16">
        <f t="shared" si="0"/>
        <v>7.270856933580605E-2</v>
      </c>
      <c r="Y4" s="16">
        <f t="shared" si="0"/>
        <v>8.5507761063540411E-2</v>
      </c>
      <c r="Z4" s="16">
        <f t="shared" si="0"/>
        <v>0.10762550725477826</v>
      </c>
      <c r="AA4" s="16">
        <f t="shared" si="0"/>
        <v>9.4914641311442116E-2</v>
      </c>
      <c r="AB4" s="16">
        <f t="shared" si="0"/>
        <v>9.43531101816657E-2</v>
      </c>
      <c r="AC4" s="16">
        <f t="shared" si="0"/>
        <v>0.12926770249751085</v>
      </c>
      <c r="AD4" s="16">
        <f t="shared" si="0"/>
        <v>5.2390144495484847E-2</v>
      </c>
      <c r="AE4" s="16">
        <f t="shared" ref="AE4" si="1">(AE3/AD3)-1</f>
        <v>7.9305572349263054E-2</v>
      </c>
      <c r="AF4" s="16">
        <f t="shared" ref="AF4" si="2">(AF3/AE3)-1</f>
        <v>8.1357388012708531E-2</v>
      </c>
      <c r="AG4" s="16">
        <f t="shared" ref="AG4" si="3">(AG3/AF3)-1</f>
        <v>7.7617929448737799E-2</v>
      </c>
      <c r="AH4" s="16">
        <f t="shared" ref="AH4" si="4">(AH3/AG3)-1</f>
        <v>9.8546587924214224E-2</v>
      </c>
      <c r="AI4" s="16">
        <f t="shared" ref="AI4" si="5">(AI3/AH3)-1</f>
        <v>6.0051297753646926E-2</v>
      </c>
      <c r="AJ4" s="16">
        <f t="shared" ref="AJ4" si="6">(AJ3/AI3)-1</f>
        <v>7.0446098155302561E-2</v>
      </c>
      <c r="AK4" s="16">
        <f t="shared" ref="AK4" si="7">(AK3/AJ3)-1</f>
        <v>-0.21868520705654249</v>
      </c>
      <c r="AL4" s="16">
        <f t="shared" ref="AL4" si="8">(AL3/AK3)-1</f>
        <v>0.50948776150464847</v>
      </c>
      <c r="AM4" s="16">
        <f t="shared" ref="AM4:AR4" si="9">(AM3/AL3)-1</f>
        <v>-1.1652154624353539E-2</v>
      </c>
      <c r="AN4" s="17">
        <f t="shared" si="9"/>
        <v>4.8897056129471483E-2</v>
      </c>
      <c r="AO4" s="17">
        <f t="shared" si="9"/>
        <v>4.5130035696073323E-2</v>
      </c>
      <c r="AP4" s="17">
        <f t="shared" si="9"/>
        <v>5.7428641131983316E-2</v>
      </c>
      <c r="AQ4" s="17">
        <f t="shared" si="9"/>
        <v>5.2694721299372471E-2</v>
      </c>
      <c r="AR4" s="17">
        <f t="shared" si="9"/>
        <v>5.8122205663189375E-2</v>
      </c>
      <c r="AS4" s="18">
        <f>(AM4+AL4+AK4)/3</f>
        <v>9.3050133274584154E-2</v>
      </c>
      <c r="AT4" s="18">
        <f>(AM20+AL20+AK20)/3</f>
        <v>0.97659515842896472</v>
      </c>
      <c r="AU4" s="18">
        <f>(AM29+AL29+AK29)/3</f>
        <v>6.0347540987548483</v>
      </c>
      <c r="AV4" s="18">
        <f>(AM106+AL106+AK106)/3</f>
        <v>-0.11427231647001024</v>
      </c>
    </row>
    <row r="5" spans="1:48" ht="19" x14ac:dyDescent="0.25">
      <c r="A5" s="5" t="s">
        <v>2</v>
      </c>
      <c r="B5" s="1">
        <v>269300000</v>
      </c>
      <c r="C5" s="1">
        <v>403300000</v>
      </c>
      <c r="D5" s="1">
        <v>408700000</v>
      </c>
      <c r="E5" s="1">
        <v>438000000</v>
      </c>
      <c r="F5" s="1">
        <v>508800000</v>
      </c>
      <c r="G5" s="1">
        <v>568900000</v>
      </c>
      <c r="H5" s="1">
        <v>656500000</v>
      </c>
      <c r="I5" s="1">
        <v>742700000</v>
      </c>
      <c r="J5" s="1">
        <v>805600000</v>
      </c>
      <c r="K5" s="1">
        <v>915300000</v>
      </c>
      <c r="L5" s="1">
        <v>1026500000</v>
      </c>
      <c r="M5" s="1">
        <v>1187500000</v>
      </c>
      <c r="N5" s="1">
        <v>1379600000</v>
      </c>
      <c r="O5" s="1">
        <v>1504200000</v>
      </c>
      <c r="P5" s="1">
        <v>1692472000</v>
      </c>
      <c r="Q5" s="1">
        <v>1862598000</v>
      </c>
      <c r="R5" s="1">
        <v>2070459000</v>
      </c>
      <c r="S5" s="1">
        <v>2628412000</v>
      </c>
      <c r="T5" s="1">
        <v>2917935000</v>
      </c>
      <c r="U5" s="1">
        <v>3279877000</v>
      </c>
      <c r="V5" s="1">
        <v>3832296000</v>
      </c>
      <c r="W5" s="1">
        <v>4317527000</v>
      </c>
      <c r="X5" s="1">
        <v>4618220000</v>
      </c>
      <c r="Y5" s="1">
        <v>4956576000</v>
      </c>
      <c r="Z5" s="1">
        <v>5327278000</v>
      </c>
      <c r="AA5" s="1">
        <v>5729735000</v>
      </c>
      <c r="AB5" s="1">
        <v>6240760000</v>
      </c>
      <c r="AC5" s="1">
        <v>7011428000</v>
      </c>
      <c r="AD5" s="1">
        <v>7360924000</v>
      </c>
      <c r="AE5" s="1">
        <v>7937956000</v>
      </c>
      <c r="AF5" s="1">
        <v>8576873000</v>
      </c>
      <c r="AG5" s="1">
        <v>9173705000</v>
      </c>
      <c r="AH5" s="1">
        <v>10042638000</v>
      </c>
      <c r="AI5" s="1">
        <v>10726277000</v>
      </c>
      <c r="AJ5" s="1">
        <v>11536187000</v>
      </c>
      <c r="AK5" s="1">
        <v>9838574000</v>
      </c>
      <c r="AL5" s="1">
        <v>13708907000</v>
      </c>
      <c r="AM5" s="1">
        <v>13946230000</v>
      </c>
    </row>
    <row r="6" spans="1:48" ht="20" x14ac:dyDescent="0.25">
      <c r="A6" s="6" t="s">
        <v>3</v>
      </c>
      <c r="B6" s="10">
        <v>106600000</v>
      </c>
      <c r="C6" s="10">
        <v>124200000</v>
      </c>
      <c r="D6" s="10">
        <v>167300000</v>
      </c>
      <c r="E6" s="10">
        <v>188400000</v>
      </c>
      <c r="F6" s="10">
        <v>224700000</v>
      </c>
      <c r="G6" s="10">
        <v>229500000</v>
      </c>
      <c r="H6" s="10">
        <v>269900000</v>
      </c>
      <c r="I6" s="10">
        <v>300400000</v>
      </c>
      <c r="J6" s="10">
        <v>316400000</v>
      </c>
      <c r="K6" s="10">
        <v>347200000</v>
      </c>
      <c r="L6" s="10">
        <v>399900000</v>
      </c>
      <c r="M6" s="10">
        <v>502300000</v>
      </c>
      <c r="N6" s="10">
        <v>609100000</v>
      </c>
      <c r="O6" s="10">
        <v>678200000</v>
      </c>
      <c r="P6" s="10">
        <v>776166000</v>
      </c>
      <c r="Q6" s="10">
        <v>846441000</v>
      </c>
      <c r="R6" s="10">
        <v>916137000</v>
      </c>
      <c r="S6" s="10">
        <v>902937000</v>
      </c>
      <c r="T6" s="10">
        <v>1002648000</v>
      </c>
      <c r="U6" s="10">
        <v>960113000</v>
      </c>
      <c r="V6" s="10">
        <v>1111883000</v>
      </c>
      <c r="W6" s="10">
        <v>1252683000</v>
      </c>
      <c r="X6" s="10">
        <v>1356992000</v>
      </c>
      <c r="Y6" s="10">
        <v>1529563000</v>
      </c>
      <c r="Z6" s="10">
        <v>1856935000</v>
      </c>
      <c r="AA6" s="10">
        <v>2136365000</v>
      </c>
      <c r="AB6" s="10">
        <v>2367531000</v>
      </c>
      <c r="AC6" s="10">
        <v>2709637000</v>
      </c>
      <c r="AD6" s="10">
        <v>2869429000</v>
      </c>
      <c r="AE6" s="10">
        <v>3103721000</v>
      </c>
      <c r="AF6" s="10">
        <v>3363126000</v>
      </c>
      <c r="AG6" s="10">
        <v>3693052000</v>
      </c>
      <c r="AH6" s="10">
        <v>4092094000</v>
      </c>
      <c r="AI6" s="10">
        <v>4257264000</v>
      </c>
      <c r="AJ6" s="10">
        <v>4502886000</v>
      </c>
      <c r="AK6" s="10">
        <v>2692991000</v>
      </c>
      <c r="AL6" s="10">
        <v>5207337000</v>
      </c>
      <c r="AM6" s="10">
        <v>4749599000</v>
      </c>
      <c r="AS6" s="20" t="s">
        <v>117</v>
      </c>
      <c r="AT6" s="21" t="s">
        <v>118</v>
      </c>
      <c r="AU6" s="21" t="s">
        <v>119</v>
      </c>
      <c r="AV6" s="21" t="s">
        <v>120</v>
      </c>
    </row>
    <row r="7" spans="1:48" ht="19" x14ac:dyDescent="0.25">
      <c r="A7" s="5" t="s">
        <v>4</v>
      </c>
      <c r="B7" s="2">
        <v>0.28360000000000002</v>
      </c>
      <c r="C7" s="2">
        <v>0.23549999999999999</v>
      </c>
      <c r="D7" s="2">
        <v>0.29049999999999998</v>
      </c>
      <c r="E7" s="2">
        <v>0.30080000000000001</v>
      </c>
      <c r="F7" s="2">
        <v>0.30630000000000002</v>
      </c>
      <c r="G7" s="2">
        <v>0.28739999999999999</v>
      </c>
      <c r="H7" s="2">
        <v>0.2913</v>
      </c>
      <c r="I7" s="2">
        <v>0.28799999999999998</v>
      </c>
      <c r="J7" s="2">
        <v>0.28199999999999997</v>
      </c>
      <c r="K7" s="2">
        <v>0.27500000000000002</v>
      </c>
      <c r="L7" s="2">
        <v>0.28039999999999998</v>
      </c>
      <c r="M7" s="2">
        <v>0.29730000000000001</v>
      </c>
      <c r="N7" s="2">
        <v>0.30630000000000002</v>
      </c>
      <c r="O7" s="2">
        <v>0.31080000000000002</v>
      </c>
      <c r="P7" s="2">
        <v>0.31440000000000001</v>
      </c>
      <c r="Q7" s="2">
        <v>0.3125</v>
      </c>
      <c r="R7" s="2">
        <v>0.30669999999999997</v>
      </c>
      <c r="S7" s="2">
        <v>0.25569999999999998</v>
      </c>
      <c r="T7" s="2">
        <v>0.25569999999999998</v>
      </c>
      <c r="U7" s="2">
        <v>0.22639999999999999</v>
      </c>
      <c r="V7" s="2">
        <v>0.22489999999999999</v>
      </c>
      <c r="W7" s="2">
        <v>0.22489999999999999</v>
      </c>
      <c r="X7" s="2">
        <v>0.2271</v>
      </c>
      <c r="Y7" s="2">
        <v>0.23580000000000001</v>
      </c>
      <c r="Z7" s="2">
        <v>0.25850000000000001</v>
      </c>
      <c r="AA7" s="2">
        <v>0.27160000000000001</v>
      </c>
      <c r="AB7" s="2">
        <v>0.27500000000000002</v>
      </c>
      <c r="AC7" s="2">
        <v>0.2787</v>
      </c>
      <c r="AD7" s="2">
        <v>0.28050000000000003</v>
      </c>
      <c r="AE7" s="2">
        <v>0.28110000000000002</v>
      </c>
      <c r="AF7" s="2">
        <v>0.28170000000000001</v>
      </c>
      <c r="AG7" s="2">
        <v>0.28699999999999998</v>
      </c>
      <c r="AH7" s="2">
        <v>0.28949999999999998</v>
      </c>
      <c r="AI7" s="2">
        <v>0.28410000000000002</v>
      </c>
      <c r="AJ7" s="2">
        <v>0.28070000000000001</v>
      </c>
      <c r="AK7" s="2">
        <v>0.21490000000000001</v>
      </c>
      <c r="AL7" s="2">
        <v>0.27529999999999999</v>
      </c>
      <c r="AM7" s="2">
        <v>0.254</v>
      </c>
      <c r="AS7" s="18">
        <f>AM7</f>
        <v>0.254</v>
      </c>
      <c r="AT7" s="22">
        <f>AM21</f>
        <v>0.12759999999999999</v>
      </c>
      <c r="AU7" s="22">
        <f>AM30</f>
        <v>8.09E-2</v>
      </c>
      <c r="AV7" s="22">
        <f>AM107/AM3</f>
        <v>5.5376148337685373E-2</v>
      </c>
    </row>
    <row r="8" spans="1:48" ht="19" x14ac:dyDescent="0.25">
      <c r="A8" s="5" t="s">
        <v>5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</row>
    <row r="9" spans="1:48" ht="19" customHeight="1" x14ac:dyDescent="0.25">
      <c r="A9" s="14" t="s">
        <v>94</v>
      </c>
      <c r="B9" s="19">
        <f>B8/B3</f>
        <v>0</v>
      </c>
      <c r="C9" s="19">
        <f t="shared" ref="C9:AM9" si="10">C8/C3</f>
        <v>0</v>
      </c>
      <c r="D9" s="19">
        <f t="shared" si="10"/>
        <v>0</v>
      </c>
      <c r="E9" s="19">
        <f t="shared" si="10"/>
        <v>0</v>
      </c>
      <c r="F9" s="19">
        <f t="shared" si="10"/>
        <v>0</v>
      </c>
      <c r="G9" s="19">
        <f t="shared" si="10"/>
        <v>0</v>
      </c>
      <c r="H9" s="19">
        <f t="shared" si="10"/>
        <v>0</v>
      </c>
      <c r="I9" s="19">
        <f t="shared" si="10"/>
        <v>0</v>
      </c>
      <c r="J9" s="19">
        <f t="shared" si="10"/>
        <v>0</v>
      </c>
      <c r="K9" s="19">
        <f t="shared" si="10"/>
        <v>0</v>
      </c>
      <c r="L9" s="19">
        <f t="shared" si="10"/>
        <v>0</v>
      </c>
      <c r="M9" s="19">
        <f t="shared" si="10"/>
        <v>0</v>
      </c>
      <c r="N9" s="19">
        <f t="shared" si="10"/>
        <v>0</v>
      </c>
      <c r="O9" s="19">
        <f t="shared" si="10"/>
        <v>0</v>
      </c>
      <c r="P9" s="19">
        <f t="shared" si="10"/>
        <v>0</v>
      </c>
      <c r="Q9" s="19">
        <f t="shared" si="10"/>
        <v>0</v>
      </c>
      <c r="R9" s="19">
        <f t="shared" si="10"/>
        <v>0</v>
      </c>
      <c r="S9" s="19">
        <f t="shared" si="10"/>
        <v>0</v>
      </c>
      <c r="T9" s="19">
        <f t="shared" si="10"/>
        <v>0</v>
      </c>
      <c r="U9" s="19">
        <f t="shared" si="10"/>
        <v>0</v>
      </c>
      <c r="V9" s="19">
        <f t="shared" si="10"/>
        <v>0</v>
      </c>
      <c r="W9" s="19">
        <f t="shared" si="10"/>
        <v>0</v>
      </c>
      <c r="X9" s="19">
        <f t="shared" si="10"/>
        <v>0</v>
      </c>
      <c r="Y9" s="19">
        <f t="shared" si="10"/>
        <v>0</v>
      </c>
      <c r="Z9" s="19">
        <f t="shared" si="10"/>
        <v>0</v>
      </c>
      <c r="AA9" s="19">
        <f t="shared" si="10"/>
        <v>0</v>
      </c>
      <c r="AB9" s="19">
        <f t="shared" si="10"/>
        <v>0</v>
      </c>
      <c r="AC9" s="19">
        <f t="shared" si="10"/>
        <v>0</v>
      </c>
      <c r="AD9" s="19">
        <f t="shared" si="10"/>
        <v>0</v>
      </c>
      <c r="AE9" s="19">
        <f t="shared" si="10"/>
        <v>0</v>
      </c>
      <c r="AF9" s="19">
        <f t="shared" si="10"/>
        <v>0</v>
      </c>
      <c r="AG9" s="19">
        <f t="shared" si="10"/>
        <v>0</v>
      </c>
      <c r="AH9" s="19">
        <f t="shared" si="10"/>
        <v>0</v>
      </c>
      <c r="AI9" s="19">
        <f t="shared" si="10"/>
        <v>0</v>
      </c>
      <c r="AJ9" s="19">
        <f t="shared" si="10"/>
        <v>0</v>
      </c>
      <c r="AK9" s="19">
        <f t="shared" si="10"/>
        <v>0</v>
      </c>
      <c r="AL9" s="19">
        <f t="shared" si="10"/>
        <v>0</v>
      </c>
      <c r="AM9" s="19">
        <f t="shared" si="10"/>
        <v>0</v>
      </c>
      <c r="AS9" s="20" t="s">
        <v>95</v>
      </c>
      <c r="AT9" s="21" t="s">
        <v>96</v>
      </c>
      <c r="AU9" s="21" t="s">
        <v>97</v>
      </c>
      <c r="AV9" s="21" t="s">
        <v>98</v>
      </c>
    </row>
    <row r="10" spans="1:48" ht="19" x14ac:dyDescent="0.25">
      <c r="A10" s="5" t="s">
        <v>6</v>
      </c>
      <c r="B10" s="1" t="s">
        <v>91</v>
      </c>
      <c r="C10" s="1" t="s">
        <v>91</v>
      </c>
      <c r="D10" s="1" t="s">
        <v>91</v>
      </c>
      <c r="E10" s="1" t="s">
        <v>91</v>
      </c>
      <c r="F10" s="1" t="s">
        <v>91</v>
      </c>
      <c r="G10" s="1" t="s">
        <v>91</v>
      </c>
      <c r="H10" s="1" t="s">
        <v>91</v>
      </c>
      <c r="I10" s="1" t="s">
        <v>91</v>
      </c>
      <c r="J10" s="1" t="s">
        <v>91</v>
      </c>
      <c r="K10" s="1" t="s">
        <v>91</v>
      </c>
      <c r="L10" s="1" t="s">
        <v>91</v>
      </c>
      <c r="M10" s="1" t="s">
        <v>91</v>
      </c>
      <c r="N10" s="1" t="s">
        <v>91</v>
      </c>
      <c r="O10" s="1" t="s">
        <v>91</v>
      </c>
      <c r="P10" s="1" t="s">
        <v>91</v>
      </c>
      <c r="Q10" s="1" t="s">
        <v>91</v>
      </c>
      <c r="R10" s="1" t="s">
        <v>91</v>
      </c>
      <c r="S10" s="1" t="s">
        <v>91</v>
      </c>
      <c r="T10" s="1" t="s">
        <v>91</v>
      </c>
      <c r="U10" s="1" t="s">
        <v>91</v>
      </c>
      <c r="V10" s="1" t="s">
        <v>91</v>
      </c>
      <c r="W10" s="1" t="s">
        <v>91</v>
      </c>
      <c r="X10" s="1" t="s">
        <v>91</v>
      </c>
      <c r="Y10" s="1" t="s">
        <v>91</v>
      </c>
      <c r="Z10" s="1" t="s">
        <v>91</v>
      </c>
      <c r="AA10" s="1" t="s">
        <v>91</v>
      </c>
      <c r="AB10" s="1" t="s">
        <v>91</v>
      </c>
      <c r="AC10" s="1" t="s">
        <v>91</v>
      </c>
      <c r="AD10" s="1" t="s">
        <v>91</v>
      </c>
      <c r="AE10" s="1" t="s">
        <v>91</v>
      </c>
      <c r="AF10" s="1" t="s">
        <v>91</v>
      </c>
      <c r="AG10" s="1" t="s">
        <v>91</v>
      </c>
      <c r="AH10" s="1" t="s">
        <v>91</v>
      </c>
      <c r="AI10" s="1" t="s">
        <v>91</v>
      </c>
      <c r="AJ10" s="1" t="s">
        <v>91</v>
      </c>
      <c r="AK10" s="1" t="s">
        <v>91</v>
      </c>
      <c r="AL10" s="1" t="s">
        <v>91</v>
      </c>
      <c r="AM10" s="1" t="s">
        <v>91</v>
      </c>
      <c r="AS10" s="18">
        <f>AM9</f>
        <v>0</v>
      </c>
      <c r="AT10" s="22">
        <f>AM13</f>
        <v>0.14758735758655045</v>
      </c>
      <c r="AU10" s="22">
        <f>AM80</f>
        <v>6.5220964526365747E-3</v>
      </c>
      <c r="AV10" s="22">
        <f>AM89</f>
        <v>3.4984808643681968E-2</v>
      </c>
    </row>
    <row r="11" spans="1:48" ht="19" x14ac:dyDescent="0.25">
      <c r="A11" s="5" t="s">
        <v>7</v>
      </c>
      <c r="B11" s="1" t="s">
        <v>91</v>
      </c>
      <c r="C11" s="1" t="s">
        <v>91</v>
      </c>
      <c r="D11" s="1" t="s">
        <v>91</v>
      </c>
      <c r="E11" s="1" t="s">
        <v>91</v>
      </c>
      <c r="F11" s="1" t="s">
        <v>91</v>
      </c>
      <c r="G11" s="1" t="s">
        <v>91</v>
      </c>
      <c r="H11" s="1" t="s">
        <v>91</v>
      </c>
      <c r="I11" s="1" t="s">
        <v>91</v>
      </c>
      <c r="J11" s="1" t="s">
        <v>91</v>
      </c>
      <c r="K11" s="1" t="s">
        <v>91</v>
      </c>
      <c r="L11" s="1" t="s">
        <v>91</v>
      </c>
      <c r="M11" s="1" t="s">
        <v>91</v>
      </c>
      <c r="N11" s="1" t="s">
        <v>91</v>
      </c>
      <c r="O11" s="1" t="s">
        <v>91</v>
      </c>
      <c r="P11" s="1" t="s">
        <v>91</v>
      </c>
      <c r="Q11" s="1" t="s">
        <v>91</v>
      </c>
      <c r="R11" s="1" t="s">
        <v>91</v>
      </c>
      <c r="S11" s="1" t="s">
        <v>91</v>
      </c>
      <c r="T11" s="1" t="s">
        <v>91</v>
      </c>
      <c r="U11" s="1" t="s">
        <v>91</v>
      </c>
      <c r="V11" s="1" t="s">
        <v>91</v>
      </c>
      <c r="W11" s="1" t="s">
        <v>91</v>
      </c>
      <c r="X11" s="1" t="s">
        <v>91</v>
      </c>
      <c r="Y11" s="1" t="s">
        <v>91</v>
      </c>
      <c r="Z11" s="1" t="s">
        <v>91</v>
      </c>
      <c r="AA11" s="1" t="s">
        <v>91</v>
      </c>
      <c r="AB11" s="1" t="s">
        <v>91</v>
      </c>
      <c r="AC11" s="1" t="s">
        <v>91</v>
      </c>
      <c r="AD11" s="1" t="s">
        <v>91</v>
      </c>
      <c r="AE11" s="1" t="s">
        <v>91</v>
      </c>
      <c r="AF11" s="1" t="s">
        <v>91</v>
      </c>
      <c r="AG11" s="1" t="s">
        <v>91</v>
      </c>
      <c r="AH11" s="1" t="s">
        <v>91</v>
      </c>
      <c r="AI11" s="1" t="s">
        <v>91</v>
      </c>
      <c r="AJ11" s="1" t="s">
        <v>91</v>
      </c>
      <c r="AK11" s="1" t="s">
        <v>91</v>
      </c>
      <c r="AL11" s="1" t="s">
        <v>91</v>
      </c>
      <c r="AM11" s="1" t="s">
        <v>91</v>
      </c>
    </row>
    <row r="12" spans="1:48" ht="20" x14ac:dyDescent="0.25">
      <c r="A12" s="5" t="s">
        <v>8</v>
      </c>
      <c r="B12" s="1">
        <v>88200000</v>
      </c>
      <c r="C12" s="1">
        <v>114500000</v>
      </c>
      <c r="D12" s="1">
        <v>122200000</v>
      </c>
      <c r="E12" s="1">
        <v>137000000</v>
      </c>
      <c r="F12" s="1">
        <v>159500000</v>
      </c>
      <c r="G12" s="1">
        <v>183600000</v>
      </c>
      <c r="H12" s="1">
        <v>203400000</v>
      </c>
      <c r="I12" s="1">
        <v>222100000</v>
      </c>
      <c r="J12" s="1">
        <v>235600000</v>
      </c>
      <c r="K12" s="1">
        <v>263800000</v>
      </c>
      <c r="L12" s="1">
        <v>293100000</v>
      </c>
      <c r="M12" s="1">
        <v>332400000</v>
      </c>
      <c r="N12" s="1">
        <v>374100000</v>
      </c>
      <c r="O12" s="1">
        <v>415300000</v>
      </c>
      <c r="P12" s="1">
        <v>472822000</v>
      </c>
      <c r="Q12" s="1">
        <v>538726000</v>
      </c>
      <c r="R12" s="1">
        <v>608483000</v>
      </c>
      <c r="S12" s="1">
        <v>572316000</v>
      </c>
      <c r="T12" s="1">
        <v>628359000</v>
      </c>
      <c r="U12" s="1">
        <v>664395000</v>
      </c>
      <c r="V12" s="1">
        <v>786439000</v>
      </c>
      <c r="W12" s="1">
        <v>863033000</v>
      </c>
      <c r="X12" s="1">
        <v>935901000</v>
      </c>
      <c r="Y12" s="1">
        <v>1034357000</v>
      </c>
      <c r="Z12" s="1">
        <v>1130813000</v>
      </c>
      <c r="AA12" s="1">
        <v>1229775000</v>
      </c>
      <c r="AB12" s="1">
        <v>1304065000</v>
      </c>
      <c r="AC12" s="1">
        <v>1437886000</v>
      </c>
      <c r="AD12" s="1">
        <v>1526366000</v>
      </c>
      <c r="AE12" s="1">
        <v>1615371000</v>
      </c>
      <c r="AF12" s="1">
        <v>1738755000</v>
      </c>
      <c r="AG12" s="1">
        <v>1890408000</v>
      </c>
      <c r="AH12" s="1">
        <v>2043698000</v>
      </c>
      <c r="AI12" s="1">
        <v>2216550000</v>
      </c>
      <c r="AJ12" s="1">
        <v>2356704000</v>
      </c>
      <c r="AK12" s="1">
        <v>2503281000</v>
      </c>
      <c r="AL12" s="1">
        <v>2874469000</v>
      </c>
      <c r="AM12" s="1">
        <v>2759268000</v>
      </c>
      <c r="AS12" s="20" t="s">
        <v>121</v>
      </c>
      <c r="AT12" s="21" t="s">
        <v>122</v>
      </c>
      <c r="AU12" s="21" t="s">
        <v>123</v>
      </c>
      <c r="AV12" s="21" t="s">
        <v>124</v>
      </c>
    </row>
    <row r="13" spans="1:48" ht="19" x14ac:dyDescent="0.25">
      <c r="A13" s="14" t="s">
        <v>99</v>
      </c>
      <c r="B13" s="19">
        <f>B12/B3</f>
        <v>0.23463687150837989</v>
      </c>
      <c r="C13" s="19">
        <f t="shared" ref="C13:AM13" si="11">C12/C3</f>
        <v>0.21706161137440758</v>
      </c>
      <c r="D13" s="19">
        <f t="shared" si="11"/>
        <v>0.21215277777777777</v>
      </c>
      <c r="E13" s="19">
        <f t="shared" si="11"/>
        <v>0.21871008939974457</v>
      </c>
      <c r="F13" s="19">
        <f t="shared" si="11"/>
        <v>0.21745057941376961</v>
      </c>
      <c r="G13" s="19">
        <f t="shared" si="11"/>
        <v>0.22995991983967937</v>
      </c>
      <c r="H13" s="19">
        <f t="shared" si="11"/>
        <v>0.21955958549222798</v>
      </c>
      <c r="I13" s="19">
        <f t="shared" si="11"/>
        <v>0.21292301792733198</v>
      </c>
      <c r="J13" s="19">
        <f t="shared" si="11"/>
        <v>0.20998217468805705</v>
      </c>
      <c r="K13" s="19">
        <f t="shared" si="11"/>
        <v>0.20895049504950494</v>
      </c>
      <c r="L13" s="19">
        <f t="shared" si="11"/>
        <v>0.20548233314638251</v>
      </c>
      <c r="M13" s="19">
        <f t="shared" si="11"/>
        <v>0.19670966978340632</v>
      </c>
      <c r="N13" s="19">
        <f t="shared" si="11"/>
        <v>0.18811283753205613</v>
      </c>
      <c r="O13" s="19">
        <f t="shared" si="11"/>
        <v>0.1902950879765396</v>
      </c>
      <c r="P13" s="19">
        <f t="shared" si="11"/>
        <v>0.19153152467068885</v>
      </c>
      <c r="Q13" s="19">
        <f t="shared" si="11"/>
        <v>0.19886240102117392</v>
      </c>
      <c r="R13" s="19">
        <f t="shared" si="11"/>
        <v>0.20373796790727638</v>
      </c>
      <c r="S13" s="19">
        <f t="shared" si="11"/>
        <v>0.16206724399089414</v>
      </c>
      <c r="T13" s="19">
        <f t="shared" si="11"/>
        <v>0.16027182691961883</v>
      </c>
      <c r="U13" s="19">
        <f t="shared" si="11"/>
        <v>0.15669730353137626</v>
      </c>
      <c r="V13" s="19">
        <f t="shared" si="11"/>
        <v>0.15906361804457322</v>
      </c>
      <c r="W13" s="19">
        <f t="shared" si="11"/>
        <v>0.15493724653110028</v>
      </c>
      <c r="X13" s="19">
        <f t="shared" si="11"/>
        <v>0.15663059319066838</v>
      </c>
      <c r="Y13" s="19">
        <f t="shared" si="11"/>
        <v>0.15947191387665297</v>
      </c>
      <c r="Z13" s="19">
        <f t="shared" si="11"/>
        <v>0.15740248792734848</v>
      </c>
      <c r="AA13" s="19">
        <f t="shared" si="11"/>
        <v>0.15633859218672533</v>
      </c>
      <c r="AB13" s="19">
        <f t="shared" si="11"/>
        <v>0.15148941874757718</v>
      </c>
      <c r="AC13" s="19">
        <f t="shared" si="11"/>
        <v>0.14791445176017237</v>
      </c>
      <c r="AD13" s="19">
        <f t="shared" si="11"/>
        <v>0.14919973924653432</v>
      </c>
      <c r="AE13" s="19">
        <f t="shared" si="11"/>
        <v>0.14629761403091215</v>
      </c>
      <c r="AF13" s="19">
        <f t="shared" si="11"/>
        <v>0.14562438405564357</v>
      </c>
      <c r="AG13" s="19">
        <f t="shared" si="11"/>
        <v>0.14692187005630089</v>
      </c>
      <c r="AH13" s="19">
        <f t="shared" si="11"/>
        <v>0.14458696493148931</v>
      </c>
      <c r="AI13" s="19">
        <f t="shared" si="11"/>
        <v>0.14793232120498084</v>
      </c>
      <c r="AJ13" s="19">
        <f t="shared" si="11"/>
        <v>0.14693517511891119</v>
      </c>
      <c r="AK13" s="19">
        <f t="shared" si="11"/>
        <v>0.19975805096969135</v>
      </c>
      <c r="AL13" s="19">
        <f t="shared" si="11"/>
        <v>0.15195770365406577</v>
      </c>
      <c r="AM13" s="19">
        <f t="shared" si="11"/>
        <v>0.14758735758655045</v>
      </c>
      <c r="AS13" s="18">
        <f>AM28/AM72</f>
        <v>0.35257356567425652</v>
      </c>
      <c r="AT13" s="22">
        <f>AM28/AM54</f>
        <v>0.11270041888089283</v>
      </c>
      <c r="AU13" s="22">
        <f>AM22/(AM72+AM56+AM61)</f>
        <v>0.19884772732047828</v>
      </c>
      <c r="AV13" s="23">
        <f>AM67/AM72</f>
        <v>2.1284139772973965</v>
      </c>
    </row>
    <row r="14" spans="1:48" ht="19" x14ac:dyDescent="0.25">
      <c r="A14" s="5" t="s">
        <v>9</v>
      </c>
      <c r="B14" s="1">
        <v>5600000</v>
      </c>
      <c r="C14" s="1">
        <v>8500000</v>
      </c>
      <c r="D14" s="1">
        <v>8700000</v>
      </c>
      <c r="E14" s="1">
        <v>11300000</v>
      </c>
      <c r="F14" s="1">
        <v>12000000</v>
      </c>
      <c r="G14" s="1">
        <v>13100000</v>
      </c>
      <c r="H14" s="1">
        <v>15900000</v>
      </c>
      <c r="I14" s="1">
        <v>18700000</v>
      </c>
      <c r="J14" s="1">
        <v>29600000</v>
      </c>
      <c r="K14" s="1">
        <v>29000000</v>
      </c>
      <c r="L14" s="1">
        <v>32000000</v>
      </c>
      <c r="M14" s="1">
        <v>35400000</v>
      </c>
      <c r="N14" s="1">
        <v>39500000</v>
      </c>
      <c r="O14" s="1">
        <v>43200000</v>
      </c>
      <c r="P14" s="1">
        <v>48187000</v>
      </c>
      <c r="Q14" s="1">
        <v>55063000</v>
      </c>
      <c r="R14" s="1">
        <v>49897000</v>
      </c>
      <c r="S14" s="1" t="s">
        <v>91</v>
      </c>
      <c r="T14" s="1" t="s">
        <v>91</v>
      </c>
      <c r="U14" s="1" t="s">
        <v>91</v>
      </c>
      <c r="V14" s="1" t="s">
        <v>91</v>
      </c>
      <c r="W14" s="1" t="s">
        <v>91</v>
      </c>
      <c r="X14" s="1" t="s">
        <v>91</v>
      </c>
      <c r="Y14" s="1" t="s">
        <v>91</v>
      </c>
      <c r="Z14" s="1" t="s">
        <v>91</v>
      </c>
      <c r="AA14" s="1" t="s">
        <v>91</v>
      </c>
      <c r="AB14" s="1" t="s">
        <v>91</v>
      </c>
      <c r="AC14" s="1" t="s">
        <v>91</v>
      </c>
      <c r="AD14" s="1" t="s">
        <v>91</v>
      </c>
      <c r="AE14" s="1" t="s">
        <v>91</v>
      </c>
      <c r="AF14" s="1" t="s">
        <v>91</v>
      </c>
      <c r="AG14" s="1" t="s">
        <v>91</v>
      </c>
      <c r="AH14" s="1" t="s">
        <v>91</v>
      </c>
      <c r="AI14" s="1" t="s">
        <v>91</v>
      </c>
      <c r="AJ14" s="1" t="s">
        <v>91</v>
      </c>
      <c r="AK14" s="1" t="s">
        <v>91</v>
      </c>
      <c r="AL14" s="1" t="s">
        <v>91</v>
      </c>
      <c r="AM14" s="1">
        <v>2842000</v>
      </c>
    </row>
    <row r="15" spans="1:48" ht="20" x14ac:dyDescent="0.25">
      <c r="A15" s="5" t="s">
        <v>10</v>
      </c>
      <c r="B15" s="1">
        <v>93800000</v>
      </c>
      <c r="C15" s="1">
        <v>123000000</v>
      </c>
      <c r="D15" s="1">
        <v>130900000</v>
      </c>
      <c r="E15" s="1">
        <v>148300000</v>
      </c>
      <c r="F15" s="1">
        <v>171500000</v>
      </c>
      <c r="G15" s="1">
        <v>196700000</v>
      </c>
      <c r="H15" s="1">
        <v>219300000</v>
      </c>
      <c r="I15" s="1">
        <v>240800000</v>
      </c>
      <c r="J15" s="1">
        <v>265200000</v>
      </c>
      <c r="K15" s="1">
        <v>292800000</v>
      </c>
      <c r="L15" s="1">
        <v>325100000</v>
      </c>
      <c r="M15" s="1">
        <v>367800000</v>
      </c>
      <c r="N15" s="1">
        <v>413600000</v>
      </c>
      <c r="O15" s="1">
        <v>458500000</v>
      </c>
      <c r="P15" s="1">
        <v>521009000</v>
      </c>
      <c r="Q15" s="1">
        <v>593789000</v>
      </c>
      <c r="R15" s="1">
        <v>658380000</v>
      </c>
      <c r="S15" s="1">
        <v>572316000</v>
      </c>
      <c r="T15" s="1">
        <v>628359000</v>
      </c>
      <c r="U15" s="1">
        <v>664395000</v>
      </c>
      <c r="V15" s="1">
        <v>786439000</v>
      </c>
      <c r="W15" s="1">
        <v>863033000</v>
      </c>
      <c r="X15" s="1">
        <v>935901000</v>
      </c>
      <c r="Y15" s="1">
        <v>1034357000</v>
      </c>
      <c r="Z15" s="1">
        <v>1130813000</v>
      </c>
      <c r="AA15" s="1">
        <v>1229775000</v>
      </c>
      <c r="AB15" s="1">
        <v>1304065000</v>
      </c>
      <c r="AC15" s="1">
        <v>1437886000</v>
      </c>
      <c r="AD15" s="1">
        <v>1526366000</v>
      </c>
      <c r="AE15" s="1">
        <v>1615371000</v>
      </c>
      <c r="AF15" s="1">
        <v>1738755000</v>
      </c>
      <c r="AG15" s="1">
        <v>1890408000</v>
      </c>
      <c r="AH15" s="1">
        <v>2043698000</v>
      </c>
      <c r="AI15" s="1">
        <v>2216550000</v>
      </c>
      <c r="AJ15" s="1">
        <v>2356704000</v>
      </c>
      <c r="AK15" s="1">
        <v>2503281000</v>
      </c>
      <c r="AL15" s="1">
        <v>2874469000</v>
      </c>
      <c r="AM15" s="1">
        <v>2762110000</v>
      </c>
      <c r="AS15" s="20" t="s">
        <v>125</v>
      </c>
      <c r="AT15" s="21" t="s">
        <v>126</v>
      </c>
      <c r="AU15" s="21" t="s">
        <v>127</v>
      </c>
      <c r="AV15" s="21" t="s">
        <v>128</v>
      </c>
    </row>
    <row r="16" spans="1:48" ht="19" x14ac:dyDescent="0.25">
      <c r="A16" s="5" t="s">
        <v>11</v>
      </c>
      <c r="B16" s="1">
        <v>363100000</v>
      </c>
      <c r="C16" s="1">
        <v>526300000</v>
      </c>
      <c r="D16" s="1">
        <v>539600000</v>
      </c>
      <c r="E16" s="1">
        <v>586300000</v>
      </c>
      <c r="F16" s="1">
        <v>680300000</v>
      </c>
      <c r="G16" s="1">
        <v>765600000</v>
      </c>
      <c r="H16" s="1">
        <v>875800000</v>
      </c>
      <c r="I16" s="1">
        <v>983500000</v>
      </c>
      <c r="J16" s="1">
        <v>1070800000</v>
      </c>
      <c r="K16" s="1">
        <v>1208100000</v>
      </c>
      <c r="L16" s="1">
        <v>1351600000</v>
      </c>
      <c r="M16" s="1">
        <v>1555300000</v>
      </c>
      <c r="N16" s="1">
        <v>1793200000</v>
      </c>
      <c r="O16" s="1">
        <v>1962700000</v>
      </c>
      <c r="P16" s="1">
        <v>2213481000</v>
      </c>
      <c r="Q16" s="1">
        <v>2456387000</v>
      </c>
      <c r="R16" s="1">
        <v>2728839000</v>
      </c>
      <c r="S16" s="1">
        <v>3200728000</v>
      </c>
      <c r="T16" s="1">
        <v>3546294000</v>
      </c>
      <c r="U16" s="1">
        <v>3944272000</v>
      </c>
      <c r="V16" s="1">
        <v>4618735000</v>
      </c>
      <c r="W16" s="1">
        <v>5180560000</v>
      </c>
      <c r="X16" s="1">
        <v>5554121000</v>
      </c>
      <c r="Y16" s="1">
        <v>5990933000</v>
      </c>
      <c r="Z16" s="1">
        <v>6458091000</v>
      </c>
      <c r="AA16" s="1">
        <v>6959510000</v>
      </c>
      <c r="AB16" s="1">
        <v>7544825000</v>
      </c>
      <c r="AC16" s="1">
        <v>8449314000</v>
      </c>
      <c r="AD16" s="1">
        <v>8887290000</v>
      </c>
      <c r="AE16" s="1">
        <v>9553327000</v>
      </c>
      <c r="AF16" s="1">
        <v>10315628000</v>
      </c>
      <c r="AG16" s="1">
        <v>11064113000</v>
      </c>
      <c r="AH16" s="1">
        <v>12086336000</v>
      </c>
      <c r="AI16" s="1">
        <v>12942827000</v>
      </c>
      <c r="AJ16" s="1">
        <v>13892891000</v>
      </c>
      <c r="AK16" s="1">
        <v>12341855000</v>
      </c>
      <c r="AL16" s="1">
        <v>16583376000</v>
      </c>
      <c r="AM16" s="1">
        <v>16708340000</v>
      </c>
      <c r="AS16" s="37">
        <f>(AM35+AL35+AK35+AJ35+AI35)/5</f>
        <v>-2.1178397426260646E-2</v>
      </c>
      <c r="AT16" s="38">
        <f>AU101/AM3</f>
        <v>1.9580240605538273</v>
      </c>
      <c r="AU16" s="38">
        <f>AU101/AM28</f>
        <v>24.210244969547784</v>
      </c>
      <c r="AV16" s="39">
        <f>AU101/AM107</f>
        <v>35.358617732200138</v>
      </c>
    </row>
    <row r="17" spans="1:48" ht="19" x14ac:dyDescent="0.25">
      <c r="A17" s="5" t="s">
        <v>12</v>
      </c>
      <c r="B17" s="1" t="s">
        <v>91</v>
      </c>
      <c r="C17" s="1" t="s">
        <v>91</v>
      </c>
      <c r="D17" s="1" t="s">
        <v>91</v>
      </c>
      <c r="E17" s="1" t="s">
        <v>91</v>
      </c>
      <c r="F17" s="1" t="s">
        <v>91</v>
      </c>
      <c r="G17" s="1" t="s">
        <v>91</v>
      </c>
      <c r="H17" s="1" t="s">
        <v>91</v>
      </c>
      <c r="I17" s="1" t="s">
        <v>91</v>
      </c>
      <c r="J17" s="1" t="s">
        <v>91</v>
      </c>
      <c r="K17" s="1" t="s">
        <v>91</v>
      </c>
      <c r="L17" s="1" t="s">
        <v>91</v>
      </c>
      <c r="M17" s="1" t="s">
        <v>91</v>
      </c>
      <c r="N17" s="1" t="s">
        <v>91</v>
      </c>
      <c r="O17" s="1" t="s">
        <v>91</v>
      </c>
      <c r="P17" s="1" t="s">
        <v>91</v>
      </c>
      <c r="Q17" s="1" t="s">
        <v>91</v>
      </c>
      <c r="R17" s="1" t="s">
        <v>91</v>
      </c>
      <c r="S17" s="1" t="s">
        <v>91</v>
      </c>
      <c r="T17" s="1" t="s">
        <v>91</v>
      </c>
      <c r="U17" s="1" t="s">
        <v>91</v>
      </c>
      <c r="V17" s="1" t="s">
        <v>91</v>
      </c>
      <c r="W17" s="1" t="s">
        <v>91</v>
      </c>
      <c r="X17" s="1" t="s">
        <v>91</v>
      </c>
      <c r="Y17" s="1">
        <v>8343000</v>
      </c>
      <c r="Z17" s="1">
        <v>9400000</v>
      </c>
      <c r="AA17" s="1">
        <v>10700000</v>
      </c>
      <c r="AB17" s="1">
        <v>11000000</v>
      </c>
      <c r="AC17" s="1">
        <v>7500000</v>
      </c>
      <c r="AD17" s="1">
        <v>300000</v>
      </c>
      <c r="AE17" s="1">
        <v>3395000</v>
      </c>
      <c r="AF17" s="1">
        <v>13290000</v>
      </c>
      <c r="AG17" s="1">
        <v>19569000</v>
      </c>
      <c r="AH17" s="1">
        <v>18847000</v>
      </c>
      <c r="AI17" s="1">
        <v>16407000</v>
      </c>
      <c r="AJ17" s="1">
        <v>9740000</v>
      </c>
      <c r="AK17" s="1">
        <v>88064000</v>
      </c>
      <c r="AL17" s="1">
        <v>75161000</v>
      </c>
      <c r="AM17" s="1">
        <v>2842000</v>
      </c>
    </row>
    <row r="18" spans="1:48" ht="20" x14ac:dyDescent="0.25">
      <c r="A18" s="5" t="s">
        <v>13</v>
      </c>
      <c r="B18" s="1">
        <v>5600000</v>
      </c>
      <c r="C18" s="1">
        <v>8500000</v>
      </c>
      <c r="D18" s="1">
        <v>8700000</v>
      </c>
      <c r="E18" s="1">
        <v>11300000</v>
      </c>
      <c r="F18" s="1">
        <v>12000000</v>
      </c>
      <c r="G18" s="1">
        <v>13100000</v>
      </c>
      <c r="H18" s="1">
        <v>15900000</v>
      </c>
      <c r="I18" s="1">
        <v>18700000</v>
      </c>
      <c r="J18" s="1">
        <v>29600000</v>
      </c>
      <c r="K18" s="1">
        <v>29000000</v>
      </c>
      <c r="L18" s="1">
        <v>32000000</v>
      </c>
      <c r="M18" s="1">
        <v>35400000</v>
      </c>
      <c r="N18" s="1">
        <v>39500000</v>
      </c>
      <c r="O18" s="1">
        <v>43200000</v>
      </c>
      <c r="P18" s="1">
        <v>48187000</v>
      </c>
      <c r="Q18" s="1">
        <v>55063000</v>
      </c>
      <c r="R18" s="1">
        <v>62621000</v>
      </c>
      <c r="S18" s="1">
        <v>66176000</v>
      </c>
      <c r="T18" s="1">
        <v>76739000</v>
      </c>
      <c r="U18" s="1">
        <v>94593000</v>
      </c>
      <c r="V18" s="1">
        <v>110848000</v>
      </c>
      <c r="W18" s="1">
        <v>108135000</v>
      </c>
      <c r="X18" s="1">
        <v>120699000</v>
      </c>
      <c r="Y18" s="1">
        <v>141802000</v>
      </c>
      <c r="Z18" s="1">
        <v>159043000</v>
      </c>
      <c r="AA18" s="1">
        <v>160693000</v>
      </c>
      <c r="AB18" s="1">
        <v>159892000</v>
      </c>
      <c r="AC18" s="1">
        <v>185491000</v>
      </c>
      <c r="AD18" s="1">
        <v>206111000</v>
      </c>
      <c r="AE18" s="1">
        <v>232959000</v>
      </c>
      <c r="AF18" s="1">
        <v>274828000</v>
      </c>
      <c r="AG18" s="1">
        <v>302515000</v>
      </c>
      <c r="AH18" s="1">
        <v>313163000</v>
      </c>
      <c r="AI18" s="1">
        <v>330357000</v>
      </c>
      <c r="AJ18" s="1">
        <v>350892000</v>
      </c>
      <c r="AK18" s="1">
        <v>364245000</v>
      </c>
      <c r="AL18" s="1">
        <v>360664000</v>
      </c>
      <c r="AM18" s="1">
        <v>394655000</v>
      </c>
      <c r="AS18" s="20" t="s">
        <v>129</v>
      </c>
      <c r="AT18" s="21" t="s">
        <v>130</v>
      </c>
      <c r="AU18" s="21" t="s">
        <v>131</v>
      </c>
      <c r="AV18" s="21" t="s">
        <v>132</v>
      </c>
    </row>
    <row r="19" spans="1:48" ht="19" x14ac:dyDescent="0.25">
      <c r="A19" s="6" t="s">
        <v>14</v>
      </c>
      <c r="B19" s="10">
        <v>16600000</v>
      </c>
      <c r="C19" s="10">
        <v>-36900000</v>
      </c>
      <c r="D19" s="10">
        <v>27600000</v>
      </c>
      <c r="E19" s="10">
        <v>48300000</v>
      </c>
      <c r="F19" s="10">
        <v>59200000</v>
      </c>
      <c r="G19" s="10">
        <v>38300000</v>
      </c>
      <c r="H19" s="10">
        <v>61300000</v>
      </c>
      <c r="I19" s="10">
        <v>75400000</v>
      </c>
      <c r="J19" s="10">
        <v>78400000</v>
      </c>
      <c r="K19" s="10">
        <v>90300000</v>
      </c>
      <c r="L19" s="10">
        <v>104100000</v>
      </c>
      <c r="M19" s="10">
        <v>170200000</v>
      </c>
      <c r="N19" s="10">
        <v>235300000</v>
      </c>
      <c r="O19" s="10">
        <v>262600000</v>
      </c>
      <c r="P19" s="10">
        <v>294666000</v>
      </c>
      <c r="Q19" s="10">
        <v>304249000</v>
      </c>
      <c r="R19" s="10">
        <v>317210000</v>
      </c>
      <c r="S19" s="10">
        <v>396518000</v>
      </c>
      <c r="T19" s="10">
        <v>451290000</v>
      </c>
      <c r="U19" s="10">
        <v>373578000</v>
      </c>
      <c r="V19" s="10">
        <v>439190000</v>
      </c>
      <c r="W19" s="10">
        <v>506412000</v>
      </c>
      <c r="X19" s="10">
        <v>545819000</v>
      </c>
      <c r="Y19" s="10">
        <v>645508000</v>
      </c>
      <c r="Z19" s="10">
        <v>886972000</v>
      </c>
      <c r="AA19" s="10">
        <v>1068414000</v>
      </c>
      <c r="AB19" s="10">
        <v>1224036000</v>
      </c>
      <c r="AC19" s="10">
        <v>1457835000</v>
      </c>
      <c r="AD19" s="10">
        <v>1549721000</v>
      </c>
      <c r="AE19" s="10">
        <v>1721720000</v>
      </c>
      <c r="AF19" s="10">
        <v>1899877000</v>
      </c>
      <c r="AG19" s="10">
        <v>2108240000</v>
      </c>
      <c r="AH19" s="10">
        <v>2372730000</v>
      </c>
      <c r="AI19" s="10">
        <v>2397640000</v>
      </c>
      <c r="AJ19" s="10">
        <v>2524920000</v>
      </c>
      <c r="AK19" s="10">
        <v>558606000</v>
      </c>
      <c r="AL19" s="10">
        <v>2694365000</v>
      </c>
      <c r="AM19" s="10">
        <v>2384986000</v>
      </c>
      <c r="AN19" s="40">
        <v>2531000000</v>
      </c>
      <c r="AO19" s="40">
        <v>2791000000</v>
      </c>
      <c r="AP19" s="40">
        <v>3051000000</v>
      </c>
      <c r="AQ19" s="40">
        <v>3345000000</v>
      </c>
      <c r="AR19" s="40">
        <v>3823000000</v>
      </c>
      <c r="AS19" s="41">
        <f>AM40-AM56-AM61</f>
        <v>-1154571000</v>
      </c>
      <c r="AT19" s="38">
        <f>AU101/AN3</f>
        <v>1.8667456916879144</v>
      </c>
      <c r="AU19" s="38">
        <f>AU101/AN28</f>
        <v>21.986115924324324</v>
      </c>
      <c r="AV19" s="39">
        <f>AU101/AN106</f>
        <v>29.145607495222929</v>
      </c>
    </row>
    <row r="20" spans="1:48" ht="19" customHeight="1" x14ac:dyDescent="0.25">
      <c r="A20" s="14" t="s">
        <v>100</v>
      </c>
      <c r="B20" s="1"/>
      <c r="C20" s="19">
        <f>(C19/B19)-1</f>
        <v>-3.2228915662650603</v>
      </c>
      <c r="D20" s="19">
        <f>(D19/C19)-1</f>
        <v>-1.7479674796747968</v>
      </c>
      <c r="E20" s="19">
        <f>(E19/D19)-1</f>
        <v>0.75</v>
      </c>
      <c r="F20" s="19">
        <f t="shared" ref="F20:AC20" si="12">(F19/E19)-1</f>
        <v>0.22567287784679091</v>
      </c>
      <c r="G20" s="19">
        <f t="shared" si="12"/>
        <v>-0.35304054054054057</v>
      </c>
      <c r="H20" s="19">
        <f t="shared" si="12"/>
        <v>0.60052219321148814</v>
      </c>
      <c r="I20" s="19">
        <f t="shared" si="12"/>
        <v>0.23001631321370319</v>
      </c>
      <c r="J20" s="19">
        <f t="shared" si="12"/>
        <v>3.9787798408488007E-2</v>
      </c>
      <c r="K20" s="19">
        <f t="shared" si="12"/>
        <v>0.15178571428571419</v>
      </c>
      <c r="L20" s="19">
        <f t="shared" si="12"/>
        <v>0.15282392026578062</v>
      </c>
      <c r="M20" s="19">
        <f t="shared" si="12"/>
        <v>0.63496637848222859</v>
      </c>
      <c r="N20" s="19">
        <f t="shared" si="12"/>
        <v>0.38249118683901284</v>
      </c>
      <c r="O20" s="19">
        <f t="shared" si="12"/>
        <v>0.11602209944751385</v>
      </c>
      <c r="P20" s="19">
        <f t="shared" si="12"/>
        <v>0.12210967250571203</v>
      </c>
      <c r="Q20" s="19">
        <f t="shared" si="12"/>
        <v>3.2521566790875145E-2</v>
      </c>
      <c r="R20" s="19">
        <f t="shared" si="12"/>
        <v>4.2599975677816593E-2</v>
      </c>
      <c r="S20" s="19">
        <f t="shared" si="12"/>
        <v>0.25001733867154252</v>
      </c>
      <c r="T20" s="19">
        <f t="shared" si="12"/>
        <v>0.13813244291558013</v>
      </c>
      <c r="U20" s="19">
        <f t="shared" si="12"/>
        <v>-0.17219969420993153</v>
      </c>
      <c r="V20" s="19">
        <f t="shared" si="12"/>
        <v>0.17563132732655573</v>
      </c>
      <c r="W20" s="19">
        <f t="shared" si="12"/>
        <v>0.15305904050638675</v>
      </c>
      <c r="X20" s="19">
        <f t="shared" si="12"/>
        <v>7.7816086506638849E-2</v>
      </c>
      <c r="Y20" s="19">
        <f t="shared" si="12"/>
        <v>0.18264113195033516</v>
      </c>
      <c r="Z20" s="19">
        <f t="shared" si="12"/>
        <v>0.37406817576234541</v>
      </c>
      <c r="AA20" s="19">
        <f t="shared" si="12"/>
        <v>0.20456339095258924</v>
      </c>
      <c r="AB20" s="19">
        <f t="shared" si="12"/>
        <v>0.1456570205931409</v>
      </c>
      <c r="AC20" s="19">
        <f t="shared" si="12"/>
        <v>0.19100663705969434</v>
      </c>
      <c r="AD20" s="19">
        <f t="shared" ref="AD20" si="13">(AD19/AC19)-1</f>
        <v>6.3029080794465786E-2</v>
      </c>
      <c r="AE20" s="19">
        <f t="shared" ref="AE20" si="14">(AE19/AD19)-1</f>
        <v>0.11098707444759404</v>
      </c>
      <c r="AF20" s="19">
        <f t="shared" ref="AF20" si="15">(AF19/AE19)-1</f>
        <v>0.10347617498780282</v>
      </c>
      <c r="AG20" s="19">
        <f t="shared" ref="AG20" si="16">(AG19/AF19)-1</f>
        <v>0.10967183665047786</v>
      </c>
      <c r="AH20" s="19">
        <f t="shared" ref="AH20" si="17">(AH19/AG19)-1</f>
        <v>0.12545535612643732</v>
      </c>
      <c r="AI20" s="19">
        <f t="shared" ref="AI20" si="18">(AI19/AH19)-1</f>
        <v>1.0498455365760107E-2</v>
      </c>
      <c r="AJ20" s="19">
        <f t="shared" ref="AJ20" si="19">(AJ19/AI19)-1</f>
        <v>5.3085534108540111E-2</v>
      </c>
      <c r="AK20" s="19">
        <f t="shared" ref="AK20" si="20">(AK19/AJ19)-1</f>
        <v>-0.7787628914975524</v>
      </c>
      <c r="AL20" s="19">
        <f t="shared" ref="AL20" si="21">(AL19/AK19)-1</f>
        <v>3.8233728244952614</v>
      </c>
      <c r="AM20" s="19">
        <f t="shared" ref="AM20:AR20" si="22">(AM19/AL19)-1</f>
        <v>-0.11482445771081495</v>
      </c>
      <c r="AN20" s="17">
        <f t="shared" si="22"/>
        <v>6.1222162310386796E-2</v>
      </c>
      <c r="AO20" s="17">
        <f t="shared" si="22"/>
        <v>0.10272619517977088</v>
      </c>
      <c r="AP20" s="17">
        <f t="shared" si="22"/>
        <v>9.3156574704406969E-2</v>
      </c>
      <c r="AQ20" s="17">
        <f t="shared" si="22"/>
        <v>9.6361848574237907E-2</v>
      </c>
      <c r="AR20" s="17">
        <f t="shared" si="22"/>
        <v>0.14289985052316889</v>
      </c>
    </row>
    <row r="21" spans="1:48" ht="20" x14ac:dyDescent="0.25">
      <c r="A21" s="5" t="s">
        <v>15</v>
      </c>
      <c r="B21" s="2">
        <v>4.4200000000000003E-2</v>
      </c>
      <c r="C21" s="2">
        <v>-7.0000000000000007E-2</v>
      </c>
      <c r="D21" s="2">
        <v>4.7899999999999998E-2</v>
      </c>
      <c r="E21" s="2">
        <v>7.7100000000000002E-2</v>
      </c>
      <c r="F21" s="2">
        <v>8.0699999999999994E-2</v>
      </c>
      <c r="G21" s="2">
        <v>4.8000000000000001E-2</v>
      </c>
      <c r="H21" s="2">
        <v>6.6199999999999995E-2</v>
      </c>
      <c r="I21" s="2">
        <v>7.2300000000000003E-2</v>
      </c>
      <c r="J21" s="2">
        <v>6.9900000000000004E-2</v>
      </c>
      <c r="K21" s="2">
        <v>7.1499999999999994E-2</v>
      </c>
      <c r="L21" s="2">
        <v>7.2999999999999995E-2</v>
      </c>
      <c r="M21" s="2">
        <v>0.1007</v>
      </c>
      <c r="N21" s="2">
        <v>0.1183</v>
      </c>
      <c r="O21" s="2">
        <v>0.1203</v>
      </c>
      <c r="P21" s="2">
        <v>0.11940000000000001</v>
      </c>
      <c r="Q21" s="2">
        <v>0.1123</v>
      </c>
      <c r="R21" s="2">
        <v>0.1062</v>
      </c>
      <c r="S21" s="2">
        <v>0.1123</v>
      </c>
      <c r="T21" s="2">
        <v>0.11509999999999999</v>
      </c>
      <c r="U21" s="2">
        <v>8.8099999999999998E-2</v>
      </c>
      <c r="V21" s="2">
        <v>8.8800000000000004E-2</v>
      </c>
      <c r="W21" s="2">
        <v>9.0899999999999995E-2</v>
      </c>
      <c r="X21" s="2">
        <v>9.1300000000000006E-2</v>
      </c>
      <c r="Y21" s="2">
        <v>9.9500000000000005E-2</v>
      </c>
      <c r="Z21" s="2">
        <v>0.1235</v>
      </c>
      <c r="AA21" s="2">
        <v>0.1358</v>
      </c>
      <c r="AB21" s="2">
        <v>0.14219999999999999</v>
      </c>
      <c r="AC21" s="2">
        <v>0.15</v>
      </c>
      <c r="AD21" s="2">
        <v>0.1515</v>
      </c>
      <c r="AE21" s="2">
        <v>0.15590000000000001</v>
      </c>
      <c r="AF21" s="2">
        <v>0.15909999999999999</v>
      </c>
      <c r="AG21" s="2">
        <v>0.16389999999999999</v>
      </c>
      <c r="AH21" s="2">
        <v>0.16789999999999999</v>
      </c>
      <c r="AI21" s="2">
        <v>0.16</v>
      </c>
      <c r="AJ21" s="2">
        <v>0.15740000000000001</v>
      </c>
      <c r="AK21" s="2">
        <v>4.4600000000000001E-2</v>
      </c>
      <c r="AL21" s="2">
        <v>0.1424</v>
      </c>
      <c r="AM21" s="2">
        <v>0.12759999999999999</v>
      </c>
      <c r="AN21" s="42">
        <f>AN19/AN3</f>
        <v>0.12906680265170831</v>
      </c>
      <c r="AO21" s="42">
        <f t="shared" ref="AO21:AR21" si="23">AO19/AO3</f>
        <v>0.13617955598926568</v>
      </c>
      <c r="AP21" s="42">
        <f t="shared" si="23"/>
        <v>0.14078073089700996</v>
      </c>
      <c r="AQ21" s="42">
        <f t="shared" si="23"/>
        <v>0.14662049618655212</v>
      </c>
      <c r="AR21" s="42">
        <f t="shared" si="23"/>
        <v>0.1583678541839271</v>
      </c>
      <c r="AU21" s="20" t="s">
        <v>133</v>
      </c>
      <c r="AV21" s="21" t="s">
        <v>134</v>
      </c>
    </row>
    <row r="22" spans="1:48" ht="19" x14ac:dyDescent="0.25">
      <c r="A22" s="6" t="s">
        <v>16</v>
      </c>
      <c r="B22" s="10">
        <v>12800000</v>
      </c>
      <c r="C22" s="10">
        <v>1200000</v>
      </c>
      <c r="D22" s="10">
        <v>36400000</v>
      </c>
      <c r="E22" s="10">
        <v>40100000</v>
      </c>
      <c r="F22" s="10">
        <v>53200000</v>
      </c>
      <c r="G22" s="10">
        <v>32800000</v>
      </c>
      <c r="H22" s="10">
        <v>50600000</v>
      </c>
      <c r="I22" s="10">
        <v>59600000</v>
      </c>
      <c r="J22" s="10">
        <v>51200000</v>
      </c>
      <c r="K22" s="10">
        <v>54400000</v>
      </c>
      <c r="L22" s="10">
        <v>74800000</v>
      </c>
      <c r="M22" s="10">
        <v>134500000</v>
      </c>
      <c r="N22" s="10">
        <v>195500000</v>
      </c>
      <c r="O22" s="10">
        <v>219700000</v>
      </c>
      <c r="P22" s="10">
        <v>255157000</v>
      </c>
      <c r="Q22" s="10">
        <v>252652000</v>
      </c>
      <c r="R22" s="10">
        <v>257757000</v>
      </c>
      <c r="S22" s="10">
        <v>330621000</v>
      </c>
      <c r="T22" s="10">
        <v>374289000</v>
      </c>
      <c r="U22" s="10">
        <v>295718000</v>
      </c>
      <c r="V22" s="10">
        <v>325444000</v>
      </c>
      <c r="W22" s="10">
        <v>389650000</v>
      </c>
      <c r="X22" s="10">
        <v>421091000</v>
      </c>
      <c r="Y22" s="10">
        <v>495206000</v>
      </c>
      <c r="Z22" s="10">
        <v>726122000</v>
      </c>
      <c r="AA22" s="10">
        <v>906590000</v>
      </c>
      <c r="AB22" s="10">
        <v>1063466000</v>
      </c>
      <c r="AC22" s="10">
        <v>1271751000</v>
      </c>
      <c r="AD22" s="10">
        <v>1343063000</v>
      </c>
      <c r="AE22" s="10">
        <v>1488350000</v>
      </c>
      <c r="AF22" s="10">
        <v>1624371000</v>
      </c>
      <c r="AG22" s="10">
        <v>1802644000</v>
      </c>
      <c r="AH22" s="10">
        <v>2048396000</v>
      </c>
      <c r="AI22" s="10">
        <v>2040714000</v>
      </c>
      <c r="AJ22" s="10">
        <v>2146182000</v>
      </c>
      <c r="AK22" s="10">
        <v>189710000</v>
      </c>
      <c r="AL22" s="10">
        <v>2332868000</v>
      </c>
      <c r="AM22" s="10">
        <v>1987489000</v>
      </c>
      <c r="AU22" s="43">
        <f>(-1*AM98)/AU101</f>
        <v>1.1781800702208238E-2</v>
      </c>
      <c r="AV22" s="44">
        <f>AM107/AU101</f>
        <v>2.8281648552378986E-2</v>
      </c>
    </row>
    <row r="23" spans="1:48" ht="19" x14ac:dyDescent="0.25">
      <c r="A23" s="5" t="s">
        <v>17</v>
      </c>
      <c r="B23" s="2">
        <v>3.4099999999999998E-2</v>
      </c>
      <c r="C23" s="2">
        <v>2.3E-3</v>
      </c>
      <c r="D23" s="2">
        <v>6.3200000000000006E-2</v>
      </c>
      <c r="E23" s="2">
        <v>6.4000000000000001E-2</v>
      </c>
      <c r="F23" s="2">
        <v>7.2499999999999995E-2</v>
      </c>
      <c r="G23" s="2">
        <v>4.1099999999999998E-2</v>
      </c>
      <c r="H23" s="2">
        <v>5.4600000000000003E-2</v>
      </c>
      <c r="I23" s="2">
        <v>5.7099999999999998E-2</v>
      </c>
      <c r="J23" s="2">
        <v>4.5600000000000002E-2</v>
      </c>
      <c r="K23" s="2">
        <v>4.3099999999999999E-2</v>
      </c>
      <c r="L23" s="2">
        <v>5.2400000000000002E-2</v>
      </c>
      <c r="M23" s="2">
        <v>7.9600000000000004E-2</v>
      </c>
      <c r="N23" s="2">
        <v>9.8299999999999998E-2</v>
      </c>
      <c r="O23" s="2">
        <v>0.1007</v>
      </c>
      <c r="P23" s="2">
        <v>0.10340000000000001</v>
      </c>
      <c r="Q23" s="2">
        <v>9.3299999999999994E-2</v>
      </c>
      <c r="R23" s="2">
        <v>8.6300000000000002E-2</v>
      </c>
      <c r="S23" s="2">
        <v>9.3600000000000003E-2</v>
      </c>
      <c r="T23" s="2">
        <v>9.5500000000000002E-2</v>
      </c>
      <c r="U23" s="2">
        <v>6.9699999999999998E-2</v>
      </c>
      <c r="V23" s="2">
        <v>6.5799999999999997E-2</v>
      </c>
      <c r="W23" s="2">
        <v>7.0000000000000007E-2</v>
      </c>
      <c r="X23" s="2">
        <v>7.0499999999999993E-2</v>
      </c>
      <c r="Y23" s="2">
        <v>7.6300000000000007E-2</v>
      </c>
      <c r="Z23" s="2">
        <v>0.1011</v>
      </c>
      <c r="AA23" s="2">
        <v>0.1153</v>
      </c>
      <c r="AB23" s="2">
        <v>0.1235</v>
      </c>
      <c r="AC23" s="2">
        <v>0.1308</v>
      </c>
      <c r="AD23" s="2">
        <v>0.1313</v>
      </c>
      <c r="AE23" s="2">
        <v>0.1348</v>
      </c>
      <c r="AF23" s="2">
        <v>0.13600000000000001</v>
      </c>
      <c r="AG23" s="2">
        <v>0.1401</v>
      </c>
      <c r="AH23" s="2">
        <v>0.1449</v>
      </c>
      <c r="AI23" s="2">
        <v>0.13619999999999999</v>
      </c>
      <c r="AJ23" s="2">
        <v>0.1338</v>
      </c>
      <c r="AK23" s="2">
        <v>1.5100000000000001E-2</v>
      </c>
      <c r="AL23" s="2">
        <v>0.12330000000000001</v>
      </c>
      <c r="AM23" s="2">
        <v>0.10630000000000001</v>
      </c>
    </row>
    <row r="24" spans="1:48" ht="19" x14ac:dyDescent="0.25">
      <c r="A24" s="5" t="s">
        <v>18</v>
      </c>
      <c r="B24" s="1">
        <v>-1800000</v>
      </c>
      <c r="C24" s="1">
        <v>-46600000</v>
      </c>
      <c r="D24" s="1">
        <v>-17500000</v>
      </c>
      <c r="E24" s="1">
        <v>-3100000</v>
      </c>
      <c r="F24" s="1">
        <v>-6000000</v>
      </c>
      <c r="G24" s="1">
        <v>-7600000</v>
      </c>
      <c r="H24" s="1">
        <v>-5200000</v>
      </c>
      <c r="I24" s="1">
        <v>-2900000</v>
      </c>
      <c r="J24" s="1">
        <v>-2400000</v>
      </c>
      <c r="K24" s="1">
        <v>6900000</v>
      </c>
      <c r="L24" s="1">
        <v>-2700000</v>
      </c>
      <c r="M24" s="1">
        <v>300000</v>
      </c>
      <c r="N24" s="1">
        <v>300000</v>
      </c>
      <c r="O24" s="1">
        <v>-300000</v>
      </c>
      <c r="P24" s="1">
        <v>-8678000</v>
      </c>
      <c r="Q24" s="1">
        <v>-3466000</v>
      </c>
      <c r="R24" s="1">
        <v>-3168000</v>
      </c>
      <c r="S24" s="1">
        <v>-279000</v>
      </c>
      <c r="T24" s="1">
        <v>262000</v>
      </c>
      <c r="U24" s="1">
        <v>-16733000</v>
      </c>
      <c r="V24" s="1">
        <v>2898000</v>
      </c>
      <c r="W24" s="1">
        <v>8627000</v>
      </c>
      <c r="X24" s="1">
        <v>4029000</v>
      </c>
      <c r="Y24" s="1">
        <v>157000</v>
      </c>
      <c r="Z24" s="1">
        <v>-7593000</v>
      </c>
      <c r="AA24" s="1">
        <v>-9569000</v>
      </c>
      <c r="AB24" s="1">
        <v>-10322000</v>
      </c>
      <c r="AC24" s="1">
        <v>-6907000</v>
      </c>
      <c r="AD24" s="1">
        <v>247000</v>
      </c>
      <c r="AE24" s="1">
        <v>-2984000</v>
      </c>
      <c r="AF24" s="1">
        <v>-12612000</v>
      </c>
      <c r="AG24" s="1">
        <v>-16488000</v>
      </c>
      <c r="AH24" s="1">
        <v>-7676000</v>
      </c>
      <c r="AI24" s="1">
        <v>10162000</v>
      </c>
      <c r="AJ24" s="1">
        <v>18106000</v>
      </c>
      <c r="AK24" s="1">
        <v>-83413000</v>
      </c>
      <c r="AL24" s="1">
        <v>-74328000</v>
      </c>
      <c r="AM24" s="1" t="s">
        <v>91</v>
      </c>
    </row>
    <row r="25" spans="1:48" ht="19" x14ac:dyDescent="0.25">
      <c r="A25" s="6" t="s">
        <v>19</v>
      </c>
      <c r="B25" s="10">
        <v>11000000</v>
      </c>
      <c r="C25" s="10">
        <v>-45400000</v>
      </c>
      <c r="D25" s="10">
        <v>18900000</v>
      </c>
      <c r="E25" s="10">
        <v>37000000</v>
      </c>
      <c r="F25" s="10">
        <v>47200000</v>
      </c>
      <c r="G25" s="10">
        <v>25200000</v>
      </c>
      <c r="H25" s="10">
        <v>45400000</v>
      </c>
      <c r="I25" s="10">
        <v>56700000</v>
      </c>
      <c r="J25" s="10">
        <v>48800000</v>
      </c>
      <c r="K25" s="10">
        <v>61300000</v>
      </c>
      <c r="L25" s="10">
        <v>72100000</v>
      </c>
      <c r="M25" s="10">
        <v>134800000</v>
      </c>
      <c r="N25" s="10">
        <v>195800000</v>
      </c>
      <c r="O25" s="10">
        <v>219400000</v>
      </c>
      <c r="P25" s="10">
        <v>246479000</v>
      </c>
      <c r="Q25" s="10">
        <v>249186000</v>
      </c>
      <c r="R25" s="10">
        <v>254589000</v>
      </c>
      <c r="S25" s="10">
        <v>330342000</v>
      </c>
      <c r="T25" s="10">
        <v>374551000</v>
      </c>
      <c r="U25" s="10">
        <v>278985000</v>
      </c>
      <c r="V25" s="10">
        <v>328342000</v>
      </c>
      <c r="W25" s="10">
        <v>398277000</v>
      </c>
      <c r="X25" s="10">
        <v>425120000</v>
      </c>
      <c r="Y25" s="10">
        <v>495363000</v>
      </c>
      <c r="Z25" s="10">
        <v>718529000</v>
      </c>
      <c r="AA25" s="10">
        <v>897021000</v>
      </c>
      <c r="AB25" s="10">
        <v>1053144000</v>
      </c>
      <c r="AC25" s="10">
        <v>1264844000</v>
      </c>
      <c r="AD25" s="10">
        <v>1343310000</v>
      </c>
      <c r="AE25" s="10">
        <v>1485366000</v>
      </c>
      <c r="AF25" s="10">
        <v>1611759000</v>
      </c>
      <c r="AG25" s="10">
        <v>1786156000</v>
      </c>
      <c r="AH25" s="10">
        <v>2040720000</v>
      </c>
      <c r="AI25" s="10">
        <v>2050876000</v>
      </c>
      <c r="AJ25" s="10">
        <v>2164288000</v>
      </c>
      <c r="AK25" s="10">
        <v>106297000</v>
      </c>
      <c r="AL25" s="10">
        <v>2258540000</v>
      </c>
      <c r="AM25" s="10">
        <v>1987489000</v>
      </c>
    </row>
    <row r="26" spans="1:48" ht="19" x14ac:dyDescent="0.25">
      <c r="A26" s="5" t="s">
        <v>20</v>
      </c>
      <c r="B26" s="2">
        <v>2.93E-2</v>
      </c>
      <c r="C26" s="2">
        <v>-8.6099999999999996E-2</v>
      </c>
      <c r="D26" s="2">
        <v>3.2800000000000003E-2</v>
      </c>
      <c r="E26" s="2">
        <v>5.91E-2</v>
      </c>
      <c r="F26" s="2">
        <v>6.4299999999999996E-2</v>
      </c>
      <c r="G26" s="2">
        <v>3.1600000000000003E-2</v>
      </c>
      <c r="H26" s="2">
        <v>4.9000000000000002E-2</v>
      </c>
      <c r="I26" s="2">
        <v>5.4399999999999997E-2</v>
      </c>
      <c r="J26" s="2">
        <v>4.3499999999999997E-2</v>
      </c>
      <c r="K26" s="2">
        <v>4.8599999999999997E-2</v>
      </c>
      <c r="L26" s="2">
        <v>5.0500000000000003E-2</v>
      </c>
      <c r="M26" s="2">
        <v>7.9799999999999996E-2</v>
      </c>
      <c r="N26" s="2">
        <v>9.8500000000000004E-2</v>
      </c>
      <c r="O26" s="2">
        <v>0.10050000000000001</v>
      </c>
      <c r="P26" s="2">
        <v>9.98E-2</v>
      </c>
      <c r="Q26" s="2">
        <v>9.1999999999999998E-2</v>
      </c>
      <c r="R26" s="2">
        <v>8.5199999999999998E-2</v>
      </c>
      <c r="S26" s="2">
        <v>9.35E-2</v>
      </c>
      <c r="T26" s="2">
        <v>9.5500000000000002E-2</v>
      </c>
      <c r="U26" s="2">
        <v>6.5799999999999997E-2</v>
      </c>
      <c r="V26" s="2">
        <v>6.6400000000000001E-2</v>
      </c>
      <c r="W26" s="2">
        <v>7.1499999999999994E-2</v>
      </c>
      <c r="X26" s="2">
        <v>7.1099999999999997E-2</v>
      </c>
      <c r="Y26" s="2">
        <v>7.6399999999999996E-2</v>
      </c>
      <c r="Z26" s="2">
        <v>0.1</v>
      </c>
      <c r="AA26" s="2">
        <v>0.114</v>
      </c>
      <c r="AB26" s="2">
        <v>0.12230000000000001</v>
      </c>
      <c r="AC26" s="2">
        <v>0.13009999999999999</v>
      </c>
      <c r="AD26" s="2">
        <v>0.1313</v>
      </c>
      <c r="AE26" s="2">
        <v>0.13450000000000001</v>
      </c>
      <c r="AF26" s="2">
        <v>0.13500000000000001</v>
      </c>
      <c r="AG26" s="2">
        <v>0.13880000000000001</v>
      </c>
      <c r="AH26" s="2">
        <v>0.1444</v>
      </c>
      <c r="AI26" s="2">
        <v>0.13689999999999999</v>
      </c>
      <c r="AJ26" s="2">
        <v>0.13489999999999999</v>
      </c>
      <c r="AK26" s="2">
        <v>8.5000000000000006E-3</v>
      </c>
      <c r="AL26" s="2">
        <v>0.11940000000000001</v>
      </c>
      <c r="AM26" s="2">
        <v>0.10630000000000001</v>
      </c>
    </row>
    <row r="27" spans="1:48" ht="19" x14ac:dyDescent="0.25">
      <c r="A27" s="5" t="s">
        <v>21</v>
      </c>
      <c r="B27" s="1">
        <v>3900000</v>
      </c>
      <c r="C27" s="1">
        <v>-4000000</v>
      </c>
      <c r="D27" s="1">
        <v>7400000</v>
      </c>
      <c r="E27" s="1">
        <v>10700000</v>
      </c>
      <c r="F27" s="1">
        <v>17400000</v>
      </c>
      <c r="G27" s="1">
        <v>8600000</v>
      </c>
      <c r="H27" s="1">
        <v>17700000</v>
      </c>
      <c r="I27" s="1">
        <v>22700000</v>
      </c>
      <c r="J27" s="1">
        <v>19500000</v>
      </c>
      <c r="K27" s="1">
        <v>24500000</v>
      </c>
      <c r="L27" s="1">
        <v>28800000</v>
      </c>
      <c r="M27" s="1">
        <v>53900000</v>
      </c>
      <c r="N27" s="1">
        <v>78300000</v>
      </c>
      <c r="O27" s="1">
        <v>85600000</v>
      </c>
      <c r="P27" s="1">
        <v>96373000</v>
      </c>
      <c r="Q27" s="1">
        <v>97432000</v>
      </c>
      <c r="R27" s="1">
        <v>99544000</v>
      </c>
      <c r="S27" s="1">
        <v>129164000</v>
      </c>
      <c r="T27" s="1">
        <v>146449000</v>
      </c>
      <c r="U27" s="1">
        <v>109083000</v>
      </c>
      <c r="V27" s="1">
        <v>128710000</v>
      </c>
      <c r="W27" s="1">
        <v>156643000</v>
      </c>
      <c r="X27" s="1">
        <v>164069000</v>
      </c>
      <c r="Y27" s="1">
        <v>189922000</v>
      </c>
      <c r="Z27" s="1">
        <v>275772000</v>
      </c>
      <c r="AA27" s="1">
        <v>342224000</v>
      </c>
      <c r="AB27" s="1">
        <v>395974000</v>
      </c>
      <c r="AC27" s="1">
        <v>478081000</v>
      </c>
      <c r="AD27" s="1">
        <v>506006000</v>
      </c>
      <c r="AE27" s="1">
        <v>560642000</v>
      </c>
      <c r="AF27" s="1">
        <v>591098000</v>
      </c>
      <c r="AG27" s="1">
        <v>668502000</v>
      </c>
      <c r="AH27" s="1">
        <v>677967000</v>
      </c>
      <c r="AI27" s="1">
        <v>463419000</v>
      </c>
      <c r="AJ27" s="1">
        <v>503360000</v>
      </c>
      <c r="AK27" s="1">
        <v>20915000</v>
      </c>
      <c r="AL27" s="1">
        <v>535951000</v>
      </c>
      <c r="AM27" s="1">
        <v>475448000</v>
      </c>
    </row>
    <row r="28" spans="1:48" ht="20" thickBot="1" x14ac:dyDescent="0.3">
      <c r="A28" s="7" t="s">
        <v>22</v>
      </c>
      <c r="B28" s="11">
        <v>7100000</v>
      </c>
      <c r="C28" s="11">
        <v>-41400000</v>
      </c>
      <c r="D28" s="11">
        <v>11500000</v>
      </c>
      <c r="E28" s="11">
        <v>26300000</v>
      </c>
      <c r="F28" s="11">
        <v>29800000</v>
      </c>
      <c r="G28" s="11">
        <v>16600000</v>
      </c>
      <c r="H28" s="11">
        <v>27700000</v>
      </c>
      <c r="I28" s="11">
        <v>34000000</v>
      </c>
      <c r="J28" s="11">
        <v>29300000</v>
      </c>
      <c r="K28" s="11">
        <v>36800000</v>
      </c>
      <c r="L28" s="11">
        <v>43300000</v>
      </c>
      <c r="M28" s="11">
        <v>80900000</v>
      </c>
      <c r="N28" s="11">
        <v>117500000</v>
      </c>
      <c r="O28" s="11">
        <v>133800000</v>
      </c>
      <c r="P28" s="11">
        <v>150106000</v>
      </c>
      <c r="Q28" s="11">
        <v>151754000</v>
      </c>
      <c r="R28" s="11">
        <v>155045000</v>
      </c>
      <c r="S28" s="11">
        <v>201178000</v>
      </c>
      <c r="T28" s="11">
        <v>228102000</v>
      </c>
      <c r="U28" s="11">
        <v>169902000</v>
      </c>
      <c r="V28" s="11">
        <v>199632000</v>
      </c>
      <c r="W28" s="11">
        <v>241634000</v>
      </c>
      <c r="X28" s="11">
        <v>261051000</v>
      </c>
      <c r="Y28" s="11">
        <v>305441000</v>
      </c>
      <c r="Z28" s="11">
        <v>442757000</v>
      </c>
      <c r="AA28" s="11">
        <v>554797000</v>
      </c>
      <c r="AB28" s="11">
        <v>657170000</v>
      </c>
      <c r="AC28" s="11">
        <v>786763000</v>
      </c>
      <c r="AD28" s="11">
        <v>837304000</v>
      </c>
      <c r="AE28" s="11">
        <v>924724000</v>
      </c>
      <c r="AF28" s="11">
        <v>1020661000</v>
      </c>
      <c r="AG28" s="11">
        <v>1117654000</v>
      </c>
      <c r="AH28" s="11">
        <v>1362753000</v>
      </c>
      <c r="AI28" s="11">
        <v>1587457000</v>
      </c>
      <c r="AJ28" s="11">
        <v>1660928000</v>
      </c>
      <c r="AK28" s="11">
        <v>85382000</v>
      </c>
      <c r="AL28" s="11">
        <v>1722589000</v>
      </c>
      <c r="AM28" s="11">
        <v>1512041000</v>
      </c>
      <c r="AN28" s="45">
        <v>1665000000</v>
      </c>
      <c r="AO28" s="45">
        <v>1806000000</v>
      </c>
      <c r="AP28" s="45">
        <v>2022000000</v>
      </c>
      <c r="AQ28" s="45">
        <v>2224000000</v>
      </c>
      <c r="AR28" s="45">
        <v>2498000000</v>
      </c>
    </row>
    <row r="29" spans="1:48" ht="20" customHeight="1" thickTop="1" x14ac:dyDescent="0.25">
      <c r="A29" s="14" t="s">
        <v>101</v>
      </c>
      <c r="B29" s="1"/>
      <c r="C29" s="19">
        <f>(C28/B28)-1</f>
        <v>-6.830985915492958</v>
      </c>
      <c r="D29" s="19">
        <f>(D28/C28)-1</f>
        <v>-1.2777777777777777</v>
      </c>
      <c r="E29" s="19">
        <f>(E28/D28)-1</f>
        <v>1.2869565217391306</v>
      </c>
      <c r="F29" s="19">
        <f t="shared" ref="F29:AD29" si="24">(F28/E28)-1</f>
        <v>0.13307984790874516</v>
      </c>
      <c r="G29" s="19">
        <f t="shared" si="24"/>
        <v>-0.44295302013422821</v>
      </c>
      <c r="H29" s="19">
        <f t="shared" si="24"/>
        <v>0.66867469879518082</v>
      </c>
      <c r="I29" s="19">
        <f t="shared" si="24"/>
        <v>0.22743682310469304</v>
      </c>
      <c r="J29" s="19">
        <f t="shared" si="24"/>
        <v>-0.13823529411764701</v>
      </c>
      <c r="K29" s="19">
        <f t="shared" si="24"/>
        <v>0.25597269624573382</v>
      </c>
      <c r="L29" s="19">
        <f t="shared" si="24"/>
        <v>0.17663043478260865</v>
      </c>
      <c r="M29" s="19">
        <f t="shared" si="24"/>
        <v>0.86836027713625863</v>
      </c>
      <c r="N29" s="19">
        <f t="shared" si="24"/>
        <v>0.45241038318912241</v>
      </c>
      <c r="O29" s="19">
        <f t="shared" si="24"/>
        <v>0.13872340425531915</v>
      </c>
      <c r="P29" s="19">
        <f t="shared" si="24"/>
        <v>0.12186846038863974</v>
      </c>
      <c r="Q29" s="19">
        <f t="shared" si="24"/>
        <v>1.0978908238178375E-2</v>
      </c>
      <c r="R29" s="19">
        <f t="shared" si="24"/>
        <v>2.1686413537699067E-2</v>
      </c>
      <c r="S29" s="19">
        <f t="shared" si="24"/>
        <v>0.29754587377858033</v>
      </c>
      <c r="T29" s="19">
        <f t="shared" si="24"/>
        <v>0.13383173110379865</v>
      </c>
      <c r="U29" s="19">
        <f t="shared" si="24"/>
        <v>-0.25514901228397824</v>
      </c>
      <c r="V29" s="19">
        <f t="shared" si="24"/>
        <v>0.17498322562418345</v>
      </c>
      <c r="W29" s="19">
        <f t="shared" si="24"/>
        <v>0.21039713072052568</v>
      </c>
      <c r="X29" s="19">
        <f t="shared" si="24"/>
        <v>8.0357068955527744E-2</v>
      </c>
      <c r="Y29" s="19">
        <f t="shared" si="24"/>
        <v>0.17004340148093666</v>
      </c>
      <c r="Z29" s="19">
        <f t="shared" si="24"/>
        <v>0.44956636469891076</v>
      </c>
      <c r="AA29" s="19">
        <f t="shared" si="24"/>
        <v>0.253050770512945</v>
      </c>
      <c r="AB29" s="19">
        <f t="shared" si="24"/>
        <v>0.18452334817960447</v>
      </c>
      <c r="AC29" s="19">
        <f t="shared" si="24"/>
        <v>0.1971985939711185</v>
      </c>
      <c r="AD29" s="19">
        <f t="shared" si="24"/>
        <v>6.4239167322306612E-2</v>
      </c>
      <c r="AE29" s="19">
        <f t="shared" ref="AE29" si="25">(AE28/AD28)-1</f>
        <v>0.10440652379541948</v>
      </c>
      <c r="AF29" s="19">
        <f t="shared" ref="AF29" si="26">(AF28/AE28)-1</f>
        <v>0.10374663142732321</v>
      </c>
      <c r="AG29" s="19">
        <f t="shared" ref="AG29" si="27">(AG28/AF28)-1</f>
        <v>9.5029593567306003E-2</v>
      </c>
      <c r="AH29" s="19">
        <f t="shared" ref="AH29" si="28">(AH28/AG28)-1</f>
        <v>0.21929774330875218</v>
      </c>
      <c r="AI29" s="19">
        <f t="shared" ref="AI29" si="29">(AI28/AH28)-1</f>
        <v>0.16488974891267905</v>
      </c>
      <c r="AJ29" s="19">
        <f t="shared" ref="AJ29" si="30">(AJ28/AI28)-1</f>
        <v>4.6282198509943973E-2</v>
      </c>
      <c r="AK29" s="19">
        <f t="shared" ref="AK29" si="31">(AK28/AJ28)-1</f>
        <v>-0.94859379816584466</v>
      </c>
      <c r="AL29" s="19">
        <f t="shared" ref="AL29" si="32">(AL28/AK28)-1</f>
        <v>19.175083741303787</v>
      </c>
      <c r="AM29" s="19">
        <f t="shared" ref="AM29:AR29" si="33">(AM28/AL28)-1</f>
        <v>-0.12222764687339815</v>
      </c>
      <c r="AN29" s="17">
        <f t="shared" si="33"/>
        <v>0.10116061667639964</v>
      </c>
      <c r="AO29" s="17">
        <f t="shared" si="33"/>
        <v>8.4684684684684708E-2</v>
      </c>
      <c r="AP29" s="17">
        <f t="shared" si="33"/>
        <v>0.11960132890365438</v>
      </c>
      <c r="AQ29" s="17">
        <f t="shared" si="33"/>
        <v>9.9901088031651764E-2</v>
      </c>
      <c r="AR29" s="17">
        <f t="shared" si="33"/>
        <v>0.12320143884892087</v>
      </c>
    </row>
    <row r="30" spans="1:48" ht="19" x14ac:dyDescent="0.25">
      <c r="A30" s="5" t="s">
        <v>23</v>
      </c>
      <c r="B30" s="2">
        <v>1.89E-2</v>
      </c>
      <c r="C30" s="2">
        <v>-7.85E-2</v>
      </c>
      <c r="D30" s="2">
        <v>0.02</v>
      </c>
      <c r="E30" s="2">
        <v>4.2000000000000003E-2</v>
      </c>
      <c r="F30" s="2">
        <v>4.0599999999999997E-2</v>
      </c>
      <c r="G30" s="2">
        <v>2.0799999999999999E-2</v>
      </c>
      <c r="H30" s="2">
        <v>2.9899999999999999E-2</v>
      </c>
      <c r="I30" s="2">
        <v>3.2599999999999997E-2</v>
      </c>
      <c r="J30" s="2">
        <v>2.6100000000000002E-2</v>
      </c>
      <c r="K30" s="2">
        <v>2.9100000000000001E-2</v>
      </c>
      <c r="L30" s="2">
        <v>3.04E-2</v>
      </c>
      <c r="M30" s="2">
        <v>4.7899999999999998E-2</v>
      </c>
      <c r="N30" s="2">
        <v>5.91E-2</v>
      </c>
      <c r="O30" s="2">
        <v>6.13E-2</v>
      </c>
      <c r="P30" s="2">
        <v>6.08E-2</v>
      </c>
      <c r="Q30" s="2">
        <v>5.6000000000000001E-2</v>
      </c>
      <c r="R30" s="2">
        <v>5.1900000000000002E-2</v>
      </c>
      <c r="S30" s="2">
        <v>5.7000000000000002E-2</v>
      </c>
      <c r="T30" s="2">
        <v>5.8200000000000002E-2</v>
      </c>
      <c r="U30" s="2">
        <v>4.0099999999999997E-2</v>
      </c>
      <c r="V30" s="2">
        <v>4.0399999999999998E-2</v>
      </c>
      <c r="W30" s="2">
        <v>4.3400000000000001E-2</v>
      </c>
      <c r="X30" s="2">
        <v>4.3700000000000003E-2</v>
      </c>
      <c r="Y30" s="2">
        <v>4.7100000000000003E-2</v>
      </c>
      <c r="Z30" s="2">
        <v>6.1600000000000002E-2</v>
      </c>
      <c r="AA30" s="2">
        <v>7.0499999999999993E-2</v>
      </c>
      <c r="AB30" s="2">
        <v>7.6300000000000007E-2</v>
      </c>
      <c r="AC30" s="2">
        <v>8.09E-2</v>
      </c>
      <c r="AD30" s="2">
        <v>8.1799999999999998E-2</v>
      </c>
      <c r="AE30" s="2">
        <v>8.3699999999999997E-2</v>
      </c>
      <c r="AF30" s="2">
        <v>8.5500000000000007E-2</v>
      </c>
      <c r="AG30" s="2">
        <v>8.6900000000000005E-2</v>
      </c>
      <c r="AH30" s="2">
        <v>9.64E-2</v>
      </c>
      <c r="AI30" s="2">
        <v>0.10589999999999999</v>
      </c>
      <c r="AJ30" s="2">
        <v>0.1036</v>
      </c>
      <c r="AK30" s="2">
        <v>6.7999999999999996E-3</v>
      </c>
      <c r="AL30" s="2">
        <v>9.11E-2</v>
      </c>
      <c r="AM30" s="2">
        <v>8.09E-2</v>
      </c>
      <c r="AN30" s="46">
        <f>AN28/AN3</f>
        <v>8.4905660377358486E-2</v>
      </c>
      <c r="AO30" s="46">
        <f t="shared" ref="AO30:AR30" si="34">AO28/AO3</f>
        <v>8.8119053427665281E-2</v>
      </c>
      <c r="AP30" s="46">
        <f t="shared" si="34"/>
        <v>9.3300110741971212E-2</v>
      </c>
      <c r="AQ30" s="46">
        <f t="shared" si="34"/>
        <v>9.7484001051985625E-2</v>
      </c>
      <c r="AR30" s="46">
        <f t="shared" si="34"/>
        <v>0.10347970173985087</v>
      </c>
    </row>
    <row r="31" spans="1:48" ht="19" x14ac:dyDescent="0.25">
      <c r="A31" s="5" t="s">
        <v>24</v>
      </c>
      <c r="B31" s="12">
        <v>0.01</v>
      </c>
      <c r="C31" s="12">
        <v>-0.05</v>
      </c>
      <c r="D31" s="12">
        <v>0.01</v>
      </c>
      <c r="E31" s="12">
        <v>0.03</v>
      </c>
      <c r="F31" s="12">
        <v>0.04</v>
      </c>
      <c r="G31" s="12">
        <v>0.02</v>
      </c>
      <c r="H31" s="12">
        <v>0.04</v>
      </c>
      <c r="I31" s="12">
        <v>0.04</v>
      </c>
      <c r="J31" s="12">
        <v>0.04</v>
      </c>
      <c r="K31" s="12">
        <v>0.05</v>
      </c>
      <c r="L31" s="12">
        <v>0.06</v>
      </c>
      <c r="M31" s="12">
        <v>0.1</v>
      </c>
      <c r="N31" s="12">
        <v>0.15</v>
      </c>
      <c r="O31" s="12">
        <v>0.18</v>
      </c>
      <c r="P31" s="12">
        <v>0.21</v>
      </c>
      <c r="Q31" s="12">
        <v>0.23</v>
      </c>
      <c r="R31" s="12">
        <v>0.24</v>
      </c>
      <c r="S31" s="12">
        <v>0.32</v>
      </c>
      <c r="T31" s="12">
        <v>0.38</v>
      </c>
      <c r="U31" s="12">
        <v>0.28999999999999998</v>
      </c>
      <c r="V31" s="12">
        <v>0.34</v>
      </c>
      <c r="W31" s="12">
        <v>0.43</v>
      </c>
      <c r="X31" s="12">
        <v>0.48</v>
      </c>
      <c r="Y31" s="12">
        <v>0.59</v>
      </c>
      <c r="Z31" s="12">
        <v>0.9</v>
      </c>
      <c r="AA31" s="12">
        <v>1.18</v>
      </c>
      <c r="AB31" s="12">
        <v>1.46</v>
      </c>
      <c r="AC31" s="12">
        <v>1.79</v>
      </c>
      <c r="AD31" s="12">
        <v>1.97</v>
      </c>
      <c r="AE31" s="12">
        <v>2.23</v>
      </c>
      <c r="AF31" s="12">
        <v>2.5299999999999998</v>
      </c>
      <c r="AG31" s="12">
        <v>2.85</v>
      </c>
      <c r="AH31" s="12">
        <v>3.58</v>
      </c>
      <c r="AI31" s="12">
        <v>4.3</v>
      </c>
      <c r="AJ31" s="12">
        <v>4.63</v>
      </c>
      <c r="AK31" s="12">
        <v>0.24</v>
      </c>
      <c r="AL31" s="12">
        <v>4.9000000000000004</v>
      </c>
      <c r="AM31" s="12">
        <v>4.4000000000000004</v>
      </c>
      <c r="AN31" s="47">
        <v>4.8899999999999997</v>
      </c>
      <c r="AO31" s="47">
        <v>5.3</v>
      </c>
      <c r="AP31" s="47">
        <v>5.94</v>
      </c>
      <c r="AQ31" s="47">
        <v>6.53</v>
      </c>
      <c r="AR31" s="47">
        <v>7.33</v>
      </c>
    </row>
    <row r="32" spans="1:48" ht="19" x14ac:dyDescent="0.25">
      <c r="A32" s="5" t="s">
        <v>25</v>
      </c>
      <c r="B32" s="12">
        <v>0.01</v>
      </c>
      <c r="C32" s="12">
        <v>-0.05</v>
      </c>
      <c r="D32" s="12">
        <v>0.01</v>
      </c>
      <c r="E32" s="12">
        <v>0.03</v>
      </c>
      <c r="F32" s="12">
        <v>0.04</v>
      </c>
      <c r="G32" s="12">
        <v>0.02</v>
      </c>
      <c r="H32" s="12">
        <v>0.04</v>
      </c>
      <c r="I32" s="12">
        <v>0.04</v>
      </c>
      <c r="J32" s="12">
        <v>0.04</v>
      </c>
      <c r="K32" s="12">
        <v>0.05</v>
      </c>
      <c r="L32" s="12">
        <v>0.06</v>
      </c>
      <c r="M32" s="12">
        <v>0.1</v>
      </c>
      <c r="N32" s="12">
        <v>0.15</v>
      </c>
      <c r="O32" s="12">
        <v>0.17</v>
      </c>
      <c r="P32" s="12">
        <v>0.2</v>
      </c>
      <c r="Q32" s="12">
        <v>0.23</v>
      </c>
      <c r="R32" s="12">
        <v>0.24</v>
      </c>
      <c r="S32" s="12">
        <v>0.32</v>
      </c>
      <c r="T32" s="12">
        <v>0.37</v>
      </c>
      <c r="U32" s="12">
        <v>0.28000000000000003</v>
      </c>
      <c r="V32" s="12">
        <v>0.34</v>
      </c>
      <c r="W32" s="12">
        <v>0.42</v>
      </c>
      <c r="X32" s="12">
        <v>0.47</v>
      </c>
      <c r="Y32" s="12">
        <v>0.57999999999999996</v>
      </c>
      <c r="Z32" s="12">
        <v>0.89</v>
      </c>
      <c r="AA32" s="12">
        <v>1.1599999999999999</v>
      </c>
      <c r="AB32" s="12">
        <v>1.43</v>
      </c>
      <c r="AC32" s="12">
        <v>1.76</v>
      </c>
      <c r="AD32" s="12">
        <v>1.94</v>
      </c>
      <c r="AE32" s="12">
        <v>2.21</v>
      </c>
      <c r="AF32" s="12">
        <v>2.5099999999999998</v>
      </c>
      <c r="AG32" s="12">
        <v>2.83</v>
      </c>
      <c r="AH32" s="12">
        <v>3.55</v>
      </c>
      <c r="AI32" s="12">
        <v>4.26</v>
      </c>
      <c r="AJ32" s="12">
        <v>4.5999999999999996</v>
      </c>
      <c r="AK32" s="12">
        <v>0.24</v>
      </c>
      <c r="AL32" s="12">
        <v>4.87</v>
      </c>
      <c r="AM32" s="12">
        <v>4.38</v>
      </c>
    </row>
    <row r="33" spans="1:39" ht="19" x14ac:dyDescent="0.25">
      <c r="A33" s="5" t="s">
        <v>26</v>
      </c>
      <c r="B33" s="1">
        <v>710000000</v>
      </c>
      <c r="C33" s="1">
        <v>807804878</v>
      </c>
      <c r="D33" s="1">
        <v>836363636</v>
      </c>
      <c r="E33" s="1">
        <v>841600000</v>
      </c>
      <c r="F33" s="1">
        <v>745000000</v>
      </c>
      <c r="G33" s="1">
        <v>737777778</v>
      </c>
      <c r="H33" s="1">
        <v>764137931</v>
      </c>
      <c r="I33" s="1">
        <v>824242424</v>
      </c>
      <c r="J33" s="1">
        <v>808275862</v>
      </c>
      <c r="K33" s="1">
        <v>774736842</v>
      </c>
      <c r="L33" s="1">
        <v>787272727</v>
      </c>
      <c r="M33" s="1">
        <v>799012346</v>
      </c>
      <c r="N33" s="1">
        <v>782848000</v>
      </c>
      <c r="O33" s="1">
        <v>748531469</v>
      </c>
      <c r="P33" s="1">
        <v>723328000</v>
      </c>
      <c r="Q33" s="1">
        <v>660952000</v>
      </c>
      <c r="R33" s="1">
        <v>639088000</v>
      </c>
      <c r="S33" s="1">
        <v>624984000</v>
      </c>
      <c r="T33" s="1">
        <v>608660000</v>
      </c>
      <c r="U33" s="1">
        <v>589872000</v>
      </c>
      <c r="V33" s="1">
        <v>577300000</v>
      </c>
      <c r="W33" s="1">
        <v>557952000</v>
      </c>
      <c r="X33" s="1">
        <v>540372000</v>
      </c>
      <c r="Y33" s="1">
        <v>516940000</v>
      </c>
      <c r="Z33" s="1">
        <v>491548000</v>
      </c>
      <c r="AA33" s="1">
        <v>471284000</v>
      </c>
      <c r="AB33" s="1">
        <v>451830000</v>
      </c>
      <c r="AC33" s="1">
        <v>438260000</v>
      </c>
      <c r="AD33" s="1">
        <v>425762000</v>
      </c>
      <c r="AE33" s="1">
        <v>413554000</v>
      </c>
      <c r="AF33" s="1">
        <v>403034000</v>
      </c>
      <c r="AG33" s="1">
        <v>392124000</v>
      </c>
      <c r="AH33" s="1">
        <v>381174000</v>
      </c>
      <c r="AI33" s="1">
        <v>369533000</v>
      </c>
      <c r="AJ33" s="1">
        <v>358462000</v>
      </c>
      <c r="AK33" s="1">
        <v>352392000</v>
      </c>
      <c r="AL33" s="1">
        <v>351496000</v>
      </c>
      <c r="AM33" s="1">
        <v>343452000</v>
      </c>
    </row>
    <row r="34" spans="1:39" ht="19" x14ac:dyDescent="0.25">
      <c r="A34" s="5" t="s">
        <v>27</v>
      </c>
      <c r="B34" s="1">
        <v>710000000</v>
      </c>
      <c r="C34" s="1">
        <v>807804878</v>
      </c>
      <c r="D34" s="1">
        <v>836363636</v>
      </c>
      <c r="E34" s="1">
        <v>841600000</v>
      </c>
      <c r="F34" s="1">
        <v>769032258</v>
      </c>
      <c r="G34" s="1">
        <v>737777778</v>
      </c>
      <c r="H34" s="1">
        <v>791428571</v>
      </c>
      <c r="I34" s="1">
        <v>824242424</v>
      </c>
      <c r="J34" s="1">
        <v>808275862</v>
      </c>
      <c r="K34" s="1">
        <v>774736842</v>
      </c>
      <c r="L34" s="1">
        <v>787272727</v>
      </c>
      <c r="M34" s="1">
        <v>819240506</v>
      </c>
      <c r="N34" s="1">
        <v>800032000</v>
      </c>
      <c r="O34" s="1">
        <v>764571429</v>
      </c>
      <c r="P34" s="1">
        <v>733368000</v>
      </c>
      <c r="Q34" s="1">
        <v>666696000</v>
      </c>
      <c r="R34" s="1">
        <v>649680000</v>
      </c>
      <c r="S34" s="1">
        <v>637968000</v>
      </c>
      <c r="T34" s="1">
        <v>620604000</v>
      </c>
      <c r="U34" s="1">
        <v>601520000</v>
      </c>
      <c r="V34" s="1">
        <v>586128000</v>
      </c>
      <c r="W34" s="1">
        <v>567532000</v>
      </c>
      <c r="X34" s="1">
        <v>548568000</v>
      </c>
      <c r="Y34" s="1">
        <v>525260000</v>
      </c>
      <c r="Z34" s="1">
        <v>500056000</v>
      </c>
      <c r="AA34" s="1">
        <v>479608000</v>
      </c>
      <c r="AB34" s="1">
        <v>459964000</v>
      </c>
      <c r="AC34" s="1">
        <v>445568000</v>
      </c>
      <c r="AD34" s="1">
        <v>431610000</v>
      </c>
      <c r="AE34" s="1">
        <v>418078000</v>
      </c>
      <c r="AF34" s="1">
        <v>406405000</v>
      </c>
      <c r="AG34" s="1">
        <v>394958000</v>
      </c>
      <c r="AH34" s="1">
        <v>384329000</v>
      </c>
      <c r="AI34" s="1">
        <v>372678000</v>
      </c>
      <c r="AJ34" s="1">
        <v>361182000</v>
      </c>
      <c r="AK34" s="1">
        <v>354619000</v>
      </c>
      <c r="AL34" s="1">
        <v>353734000</v>
      </c>
      <c r="AM34" s="1">
        <v>345222000</v>
      </c>
    </row>
    <row r="35" spans="1:39" ht="20" customHeight="1" x14ac:dyDescent="0.25">
      <c r="A35" s="14" t="s">
        <v>102</v>
      </c>
      <c r="B35" s="1"/>
      <c r="C35" s="24">
        <f>(C34-B34)/B34</f>
        <v>0.13775334929577465</v>
      </c>
      <c r="D35" s="24">
        <f t="shared" ref="D35:AD35" si="35">(D34-C34)/C34</f>
        <v>3.5353534965902988E-2</v>
      </c>
      <c r="E35" s="24">
        <f t="shared" si="35"/>
        <v>6.2608700027221176E-3</v>
      </c>
      <c r="F35" s="24">
        <f t="shared" si="35"/>
        <v>-8.62259291825095E-2</v>
      </c>
      <c r="G35" s="24">
        <f t="shared" si="35"/>
        <v>-4.0641312083946418E-2</v>
      </c>
      <c r="H35" s="24">
        <f t="shared" si="35"/>
        <v>7.2719448321470051E-2</v>
      </c>
      <c r="I35" s="24">
        <f t="shared" si="35"/>
        <v>4.1461547134365458E-2</v>
      </c>
      <c r="J35" s="24">
        <f t="shared" si="35"/>
        <v>-1.9371196549815058E-2</v>
      </c>
      <c r="K35" s="24">
        <f t="shared" si="35"/>
        <v>-4.1494521334598508E-2</v>
      </c>
      <c r="L35" s="24">
        <f t="shared" si="35"/>
        <v>1.6180829825568049E-2</v>
      </c>
      <c r="M35" s="24">
        <f t="shared" si="35"/>
        <v>4.0605723917068959E-2</v>
      </c>
      <c r="N35" s="24">
        <f t="shared" si="35"/>
        <v>-2.3446723958739413E-2</v>
      </c>
      <c r="O35" s="24">
        <f t="shared" si="35"/>
        <v>-4.4323940792368302E-2</v>
      </c>
      <c r="P35" s="24">
        <f t="shared" si="35"/>
        <v>-4.0811659730486741E-2</v>
      </c>
      <c r="Q35" s="24">
        <f t="shared" si="35"/>
        <v>-9.0912065975063003E-2</v>
      </c>
      <c r="R35" s="24">
        <f t="shared" si="35"/>
        <v>-2.552287699341229E-2</v>
      </c>
      <c r="S35" s="24">
        <f t="shared" si="35"/>
        <v>-1.8027336534909493E-2</v>
      </c>
      <c r="T35" s="24">
        <f t="shared" si="35"/>
        <v>-2.7217666089835228E-2</v>
      </c>
      <c r="U35" s="24">
        <f t="shared" si="35"/>
        <v>-3.0750688039393882E-2</v>
      </c>
      <c r="V35" s="24">
        <f t="shared" si="35"/>
        <v>-2.5588509110254024E-2</v>
      </c>
      <c r="W35" s="24">
        <f t="shared" si="35"/>
        <v>-3.1726858297163762E-2</v>
      </c>
      <c r="X35" s="24">
        <f t="shared" si="35"/>
        <v>-3.3414855902398455E-2</v>
      </c>
      <c r="Y35" s="24">
        <f t="shared" si="35"/>
        <v>-4.2488807221711805E-2</v>
      </c>
      <c r="Z35" s="24">
        <f t="shared" si="35"/>
        <v>-4.7983855614362414E-2</v>
      </c>
      <c r="AA35" s="24">
        <f t="shared" si="35"/>
        <v>-4.0891420160941973E-2</v>
      </c>
      <c r="AB35" s="24">
        <f t="shared" si="35"/>
        <v>-4.0958449400343613E-2</v>
      </c>
      <c r="AC35" s="24">
        <f t="shared" si="35"/>
        <v>-3.1298101590559263E-2</v>
      </c>
      <c r="AD35" s="24">
        <f t="shared" si="35"/>
        <v>-3.1326307095662163E-2</v>
      </c>
      <c r="AE35" s="24">
        <f t="shared" ref="AE35" si="36">(AE34-AD34)/AD34</f>
        <v>-3.1352378304487845E-2</v>
      </c>
      <c r="AF35" s="24">
        <f t="shared" ref="AF35" si="37">(AF34-AE34)/AE34</f>
        <v>-2.7920627251374147E-2</v>
      </c>
      <c r="AG35" s="24">
        <f t="shared" ref="AG35" si="38">(AG34-AF34)/AF34</f>
        <v>-2.8166484172192762E-2</v>
      </c>
      <c r="AH35" s="24">
        <f t="shared" ref="AH35" si="39">(AH34-AG34)/AG34</f>
        <v>-2.6911722259075649E-2</v>
      </c>
      <c r="AI35" s="24">
        <f t="shared" ref="AI35" si="40">(AI34-AH34)/AH34</f>
        <v>-3.0315172677575723E-2</v>
      </c>
      <c r="AJ35" s="24">
        <f t="shared" ref="AJ35" si="41">(AJ34-AI34)/AI34</f>
        <v>-3.0847004652810199E-2</v>
      </c>
      <c r="AK35" s="24">
        <f t="shared" ref="AK35" si="42">(AK34-AJ34)/AJ34</f>
        <v>-1.8170894452104479E-2</v>
      </c>
      <c r="AL35" s="24">
        <f t="shared" ref="AL35" si="43">(AL34-AK34)/AK34</f>
        <v>-2.4956361616269855E-3</v>
      </c>
      <c r="AM35" s="24">
        <f t="shared" ref="AM35" si="44">(AM34-AL34)/AL34</f>
        <v>-2.406327918718585E-2</v>
      </c>
    </row>
    <row r="36" spans="1:39" ht="19" x14ac:dyDescent="0.25">
      <c r="A36" s="5" t="s">
        <v>28</v>
      </c>
      <c r="B36" s="13" t="s">
        <v>92</v>
      </c>
      <c r="C36" s="13" t="s">
        <v>92</v>
      </c>
      <c r="D36" s="13" t="s">
        <v>92</v>
      </c>
      <c r="E36" s="13" t="s">
        <v>92</v>
      </c>
      <c r="F36" s="13" t="s">
        <v>92</v>
      </c>
      <c r="G36" s="13" t="s">
        <v>92</v>
      </c>
      <c r="H36" s="13" t="s">
        <v>92</v>
      </c>
      <c r="I36" s="13" t="s">
        <v>92</v>
      </c>
      <c r="J36" s="13" t="s">
        <v>92</v>
      </c>
      <c r="K36" s="13" t="s">
        <v>92</v>
      </c>
      <c r="L36" s="13" t="s">
        <v>92</v>
      </c>
      <c r="M36" s="13" t="s">
        <v>92</v>
      </c>
      <c r="N36" s="13" t="s">
        <v>92</v>
      </c>
      <c r="O36" s="13" t="s">
        <v>92</v>
      </c>
      <c r="P36" s="13" t="s">
        <v>92</v>
      </c>
      <c r="Q36" s="13" t="s">
        <v>92</v>
      </c>
      <c r="R36" s="13" t="s">
        <v>92</v>
      </c>
      <c r="S36" s="13" t="s">
        <v>92</v>
      </c>
      <c r="T36" s="13" t="s">
        <v>92</v>
      </c>
      <c r="U36" s="13" t="s">
        <v>92</v>
      </c>
      <c r="V36" s="13" t="s">
        <v>92</v>
      </c>
      <c r="W36" s="13" t="s">
        <v>92</v>
      </c>
      <c r="X36" s="13" t="s">
        <v>92</v>
      </c>
      <c r="Y36" s="13" t="s">
        <v>92</v>
      </c>
      <c r="Z36" s="13" t="s">
        <v>92</v>
      </c>
      <c r="AA36" s="13" t="s">
        <v>92</v>
      </c>
      <c r="AB36" s="13" t="s">
        <v>92</v>
      </c>
      <c r="AC36" s="13" t="s">
        <v>92</v>
      </c>
      <c r="AD36" s="13" t="s">
        <v>92</v>
      </c>
      <c r="AE36" s="13" t="s">
        <v>92</v>
      </c>
      <c r="AF36" s="13" t="s">
        <v>92</v>
      </c>
      <c r="AG36" s="13" t="s">
        <v>92</v>
      </c>
      <c r="AH36" s="13" t="s">
        <v>92</v>
      </c>
      <c r="AI36" s="13" t="s">
        <v>92</v>
      </c>
      <c r="AJ36" s="13" t="s">
        <v>92</v>
      </c>
      <c r="AK36" s="13" t="s">
        <v>92</v>
      </c>
      <c r="AL36" s="13" t="s">
        <v>92</v>
      </c>
      <c r="AM36" s="13" t="s">
        <v>92</v>
      </c>
    </row>
    <row r="37" spans="1:39" ht="21" x14ac:dyDescent="0.25">
      <c r="A37" s="4" t="s">
        <v>29</v>
      </c>
      <c r="B37" s="9" t="s">
        <v>90</v>
      </c>
      <c r="C37" s="9" t="s">
        <v>90</v>
      </c>
      <c r="D37" s="9" t="s">
        <v>90</v>
      </c>
      <c r="E37" s="9" t="s">
        <v>90</v>
      </c>
      <c r="F37" s="9" t="s">
        <v>90</v>
      </c>
      <c r="G37" s="9" t="s">
        <v>90</v>
      </c>
      <c r="H37" s="9" t="s">
        <v>90</v>
      </c>
      <c r="I37" s="9" t="s">
        <v>90</v>
      </c>
      <c r="J37" s="9" t="s">
        <v>90</v>
      </c>
      <c r="K37" s="9" t="s">
        <v>90</v>
      </c>
      <c r="L37" s="9" t="s">
        <v>90</v>
      </c>
      <c r="M37" s="9" t="s">
        <v>90</v>
      </c>
      <c r="N37" s="9" t="s">
        <v>90</v>
      </c>
      <c r="O37" s="9" t="s">
        <v>90</v>
      </c>
      <c r="P37" s="9" t="s">
        <v>90</v>
      </c>
      <c r="Q37" s="9" t="s">
        <v>90</v>
      </c>
      <c r="R37" s="9" t="s">
        <v>90</v>
      </c>
      <c r="S37" s="9" t="s">
        <v>90</v>
      </c>
      <c r="T37" s="9" t="s">
        <v>90</v>
      </c>
      <c r="U37" s="9" t="s">
        <v>90</v>
      </c>
      <c r="V37" s="9" t="s">
        <v>90</v>
      </c>
      <c r="W37" s="9" t="s">
        <v>90</v>
      </c>
      <c r="X37" s="9" t="s">
        <v>90</v>
      </c>
      <c r="Y37" s="9" t="s">
        <v>90</v>
      </c>
      <c r="Z37" s="9" t="s">
        <v>90</v>
      </c>
      <c r="AA37" s="9" t="s">
        <v>90</v>
      </c>
      <c r="AB37" s="9" t="s">
        <v>90</v>
      </c>
      <c r="AC37" s="9" t="s">
        <v>90</v>
      </c>
      <c r="AD37" s="9" t="s">
        <v>90</v>
      </c>
      <c r="AE37" s="9" t="s">
        <v>90</v>
      </c>
      <c r="AF37" s="9" t="s">
        <v>90</v>
      </c>
      <c r="AG37" s="9" t="s">
        <v>90</v>
      </c>
      <c r="AH37" s="9" t="s">
        <v>90</v>
      </c>
      <c r="AI37" s="9" t="s">
        <v>90</v>
      </c>
      <c r="AJ37" s="9" t="s">
        <v>90</v>
      </c>
      <c r="AK37" s="9" t="s">
        <v>90</v>
      </c>
      <c r="AL37" s="9" t="s">
        <v>90</v>
      </c>
      <c r="AM37" s="9" t="s">
        <v>90</v>
      </c>
    </row>
    <row r="38" spans="1:39" ht="19" x14ac:dyDescent="0.25">
      <c r="A38" s="5" t="s">
        <v>30</v>
      </c>
      <c r="B38" s="1" t="s">
        <v>91</v>
      </c>
      <c r="C38" s="1" t="s">
        <v>91</v>
      </c>
      <c r="D38" s="1" t="s">
        <v>91</v>
      </c>
      <c r="E38" s="1" t="s">
        <v>91</v>
      </c>
      <c r="F38" s="1" t="s">
        <v>91</v>
      </c>
      <c r="G38" s="1" t="s">
        <v>91</v>
      </c>
      <c r="H38" s="1" t="s">
        <v>91</v>
      </c>
      <c r="I38" s="1" t="s">
        <v>91</v>
      </c>
      <c r="J38" s="1" t="s">
        <v>91</v>
      </c>
      <c r="K38" s="1">
        <v>23600000</v>
      </c>
      <c r="L38" s="1">
        <v>23400000</v>
      </c>
      <c r="M38" s="1">
        <v>44800000</v>
      </c>
      <c r="N38" s="1">
        <v>56400000</v>
      </c>
      <c r="O38" s="1">
        <v>80100000</v>
      </c>
      <c r="P38" s="1">
        <v>79300000</v>
      </c>
      <c r="Q38" s="1">
        <v>37200000</v>
      </c>
      <c r="R38" s="1">
        <v>30400000</v>
      </c>
      <c r="S38" s="1">
        <v>150649000</v>
      </c>
      <c r="T38" s="1">
        <v>201546000</v>
      </c>
      <c r="U38" s="1">
        <v>115331000</v>
      </c>
      <c r="V38" s="1">
        <v>191767000</v>
      </c>
      <c r="W38" s="1">
        <v>367388000</v>
      </c>
      <c r="X38" s="1">
        <v>257580000</v>
      </c>
      <c r="Y38" s="1">
        <v>321355000</v>
      </c>
      <c r="Z38" s="1">
        <v>768343000</v>
      </c>
      <c r="AA38" s="1">
        <v>833924000</v>
      </c>
      <c r="AB38" s="1">
        <v>649835000</v>
      </c>
      <c r="AC38" s="1">
        <v>646761000</v>
      </c>
      <c r="AD38" s="1">
        <v>423168000</v>
      </c>
      <c r="AE38" s="1">
        <v>696608000</v>
      </c>
      <c r="AF38" s="1">
        <v>761602000</v>
      </c>
      <c r="AG38" s="1">
        <v>1111599000</v>
      </c>
      <c r="AH38" s="1">
        <v>1290294000</v>
      </c>
      <c r="AI38" s="1">
        <v>1412912000</v>
      </c>
      <c r="AJ38" s="1">
        <v>1351205000</v>
      </c>
      <c r="AK38" s="1">
        <v>4819293000</v>
      </c>
      <c r="AL38" s="1">
        <v>4922365000</v>
      </c>
      <c r="AM38" s="1">
        <v>4551876000</v>
      </c>
    </row>
    <row r="39" spans="1:39" ht="19" x14ac:dyDescent="0.25">
      <c r="A39" s="5" t="s">
        <v>31</v>
      </c>
      <c r="B39" s="1" t="s">
        <v>91</v>
      </c>
      <c r="C39" s="1" t="s">
        <v>91</v>
      </c>
      <c r="D39" s="1" t="s">
        <v>91</v>
      </c>
      <c r="E39" s="1" t="s">
        <v>91</v>
      </c>
      <c r="F39" s="1" t="s">
        <v>91</v>
      </c>
      <c r="G39" s="1" t="s">
        <v>91</v>
      </c>
      <c r="H39" s="1" t="s">
        <v>91</v>
      </c>
      <c r="I39" s="1" t="s">
        <v>91</v>
      </c>
      <c r="J39" s="1" t="s">
        <v>91</v>
      </c>
      <c r="K39" s="1" t="s">
        <v>91</v>
      </c>
      <c r="L39" s="1" t="s">
        <v>91</v>
      </c>
      <c r="M39" s="1" t="s">
        <v>91</v>
      </c>
      <c r="N39" s="1" t="s">
        <v>91</v>
      </c>
      <c r="O39" s="1" t="s">
        <v>91</v>
      </c>
      <c r="P39" s="1" t="s">
        <v>91</v>
      </c>
      <c r="Q39" s="1" t="s">
        <v>91</v>
      </c>
      <c r="R39" s="1" t="s">
        <v>91</v>
      </c>
      <c r="S39" s="1" t="s">
        <v>91</v>
      </c>
      <c r="T39" s="1" t="s">
        <v>91</v>
      </c>
      <c r="U39" s="1">
        <v>67400000</v>
      </c>
      <c r="V39" s="1">
        <v>12763000</v>
      </c>
      <c r="W39" s="1">
        <v>5247000</v>
      </c>
      <c r="X39" s="1">
        <v>6098000</v>
      </c>
      <c r="Y39" s="1">
        <v>798000</v>
      </c>
      <c r="Z39" s="1">
        <v>1754000</v>
      </c>
      <c r="AA39" s="1">
        <v>3204000</v>
      </c>
      <c r="AB39" s="1">
        <v>658000</v>
      </c>
      <c r="AC39" s="1">
        <v>1087000</v>
      </c>
      <c r="AD39" s="1">
        <v>12006000</v>
      </c>
      <c r="AE39" s="1">
        <v>500000</v>
      </c>
      <c r="AF39" s="1">
        <v>1737000</v>
      </c>
      <c r="AG39" s="1" t="s">
        <v>91</v>
      </c>
      <c r="AH39" s="1">
        <v>512000</v>
      </c>
      <c r="AI39" s="1" t="s">
        <v>91</v>
      </c>
      <c r="AJ39" s="1" t="s">
        <v>91</v>
      </c>
      <c r="AK39" s="1" t="s">
        <v>91</v>
      </c>
      <c r="AL39" s="1" t="s">
        <v>91</v>
      </c>
      <c r="AM39" s="1" t="s">
        <v>91</v>
      </c>
    </row>
    <row r="40" spans="1:39" ht="19" x14ac:dyDescent="0.25">
      <c r="A40" s="5" t="s">
        <v>32</v>
      </c>
      <c r="B40" s="1" t="s">
        <v>91</v>
      </c>
      <c r="C40" s="1" t="s">
        <v>91</v>
      </c>
      <c r="D40" s="1" t="s">
        <v>91</v>
      </c>
      <c r="E40" s="1" t="s">
        <v>91</v>
      </c>
      <c r="F40" s="1" t="s">
        <v>91</v>
      </c>
      <c r="G40" s="1" t="s">
        <v>91</v>
      </c>
      <c r="H40" s="1" t="s">
        <v>91</v>
      </c>
      <c r="I40" s="1" t="s">
        <v>91</v>
      </c>
      <c r="J40" s="1" t="s">
        <v>91</v>
      </c>
      <c r="K40" s="1">
        <v>23600000</v>
      </c>
      <c r="L40" s="1">
        <v>23400000</v>
      </c>
      <c r="M40" s="1">
        <v>44800000</v>
      </c>
      <c r="N40" s="1">
        <v>56400000</v>
      </c>
      <c r="O40" s="1">
        <v>80100000</v>
      </c>
      <c r="P40" s="1">
        <v>79300000</v>
      </c>
      <c r="Q40" s="1">
        <v>37200000</v>
      </c>
      <c r="R40" s="1">
        <v>30400000</v>
      </c>
      <c r="S40" s="1">
        <v>150649000</v>
      </c>
      <c r="T40" s="1">
        <v>201546000</v>
      </c>
      <c r="U40" s="1">
        <v>182731000</v>
      </c>
      <c r="V40" s="1">
        <v>204530000</v>
      </c>
      <c r="W40" s="1">
        <v>372635000</v>
      </c>
      <c r="X40" s="1">
        <v>263678000</v>
      </c>
      <c r="Y40" s="1">
        <v>322153000</v>
      </c>
      <c r="Z40" s="1">
        <v>770097000</v>
      </c>
      <c r="AA40" s="1">
        <v>837128000</v>
      </c>
      <c r="AB40" s="1">
        <v>650493000</v>
      </c>
      <c r="AC40" s="1">
        <v>647848000</v>
      </c>
      <c r="AD40" s="1">
        <v>435174000</v>
      </c>
      <c r="AE40" s="1">
        <v>697108000</v>
      </c>
      <c r="AF40" s="1">
        <v>763339000</v>
      </c>
      <c r="AG40" s="1">
        <v>1111599000</v>
      </c>
      <c r="AH40" s="1">
        <v>1290806000</v>
      </c>
      <c r="AI40" s="1">
        <v>1412912000</v>
      </c>
      <c r="AJ40" s="1">
        <v>1351205000</v>
      </c>
      <c r="AK40" s="1">
        <v>4819293000</v>
      </c>
      <c r="AL40" s="1">
        <v>4922365000</v>
      </c>
      <c r="AM40" s="1">
        <v>4551876000</v>
      </c>
    </row>
    <row r="41" spans="1:39" ht="19" x14ac:dyDescent="0.25">
      <c r="A41" s="5" t="s">
        <v>33</v>
      </c>
      <c r="B41" s="1" t="s">
        <v>91</v>
      </c>
      <c r="C41" s="1" t="s">
        <v>91</v>
      </c>
      <c r="D41" s="1" t="s">
        <v>91</v>
      </c>
      <c r="E41" s="1" t="s">
        <v>91</v>
      </c>
      <c r="F41" s="1" t="s">
        <v>91</v>
      </c>
      <c r="G41" s="1" t="s">
        <v>91</v>
      </c>
      <c r="H41" s="1" t="s">
        <v>91</v>
      </c>
      <c r="I41" s="1" t="s">
        <v>91</v>
      </c>
      <c r="J41" s="1" t="s">
        <v>91</v>
      </c>
      <c r="K41" s="1">
        <v>5400000</v>
      </c>
      <c r="L41" s="1">
        <v>7600000</v>
      </c>
      <c r="M41" s="1">
        <v>7800000</v>
      </c>
      <c r="N41" s="1">
        <v>8100000</v>
      </c>
      <c r="O41" s="1">
        <v>11600000</v>
      </c>
      <c r="P41" s="1">
        <v>15700000</v>
      </c>
      <c r="Q41" s="1">
        <v>14400000</v>
      </c>
      <c r="R41" s="1">
        <v>20500000</v>
      </c>
      <c r="S41" s="1">
        <v>18349000</v>
      </c>
      <c r="T41" s="1">
        <v>25292000</v>
      </c>
      <c r="U41" s="1">
        <v>31154000</v>
      </c>
      <c r="V41" s="1">
        <v>29122000</v>
      </c>
      <c r="W41" s="1">
        <v>30105000</v>
      </c>
      <c r="X41" s="1">
        <v>37468000</v>
      </c>
      <c r="Y41" s="1">
        <v>41170000</v>
      </c>
      <c r="Z41" s="1">
        <v>44234000</v>
      </c>
      <c r="AA41" s="1">
        <v>45384000</v>
      </c>
      <c r="AB41" s="1">
        <v>50848000</v>
      </c>
      <c r="AC41" s="1">
        <v>59617000</v>
      </c>
      <c r="AD41" s="1">
        <v>62612000</v>
      </c>
      <c r="AE41" s="1">
        <v>73278000</v>
      </c>
      <c r="AF41" s="1">
        <v>73627000</v>
      </c>
      <c r="AG41" s="1">
        <v>75154000</v>
      </c>
      <c r="AH41" s="1">
        <v>87868000</v>
      </c>
      <c r="AI41" s="1">
        <v>96711000</v>
      </c>
      <c r="AJ41" s="1">
        <v>102236000</v>
      </c>
      <c r="AK41" s="1">
        <v>115067000</v>
      </c>
      <c r="AL41" s="1">
        <v>119247000</v>
      </c>
      <c r="AM41" s="1">
        <v>145694000</v>
      </c>
    </row>
    <row r="42" spans="1:39" ht="19" x14ac:dyDescent="0.25">
      <c r="A42" s="5" t="s">
        <v>34</v>
      </c>
      <c r="B42" s="1" t="s">
        <v>91</v>
      </c>
      <c r="C42" s="1" t="s">
        <v>91</v>
      </c>
      <c r="D42" s="1" t="s">
        <v>91</v>
      </c>
      <c r="E42" s="1" t="s">
        <v>91</v>
      </c>
      <c r="F42" s="1" t="s">
        <v>91</v>
      </c>
      <c r="G42" s="1" t="s">
        <v>91</v>
      </c>
      <c r="H42" s="1" t="s">
        <v>91</v>
      </c>
      <c r="I42" s="1" t="s">
        <v>91</v>
      </c>
      <c r="J42" s="1" t="s">
        <v>91</v>
      </c>
      <c r="K42" s="1">
        <v>275200000</v>
      </c>
      <c r="L42" s="1">
        <v>296000000</v>
      </c>
      <c r="M42" s="1">
        <v>373700000</v>
      </c>
      <c r="N42" s="1">
        <v>418800000</v>
      </c>
      <c r="O42" s="1">
        <v>466500000</v>
      </c>
      <c r="P42" s="1">
        <v>500500000</v>
      </c>
      <c r="Q42" s="1">
        <v>559600000</v>
      </c>
      <c r="R42" s="1">
        <v>623400000</v>
      </c>
      <c r="S42" s="1">
        <v>716518000</v>
      </c>
      <c r="T42" s="1">
        <v>841491000</v>
      </c>
      <c r="U42" s="1">
        <v>853112000</v>
      </c>
      <c r="V42" s="1">
        <v>938091000</v>
      </c>
      <c r="W42" s="1">
        <v>1051729000</v>
      </c>
      <c r="X42" s="1">
        <v>1025295000</v>
      </c>
      <c r="Y42" s="1">
        <v>881058000</v>
      </c>
      <c r="Z42" s="1">
        <v>872498000</v>
      </c>
      <c r="AA42" s="1">
        <v>1086917000</v>
      </c>
      <c r="AB42" s="1">
        <v>1130070000</v>
      </c>
      <c r="AC42" s="1">
        <v>1209237000</v>
      </c>
      <c r="AD42" s="1">
        <v>1257155000</v>
      </c>
      <c r="AE42" s="1">
        <v>1372675000</v>
      </c>
      <c r="AF42" s="1">
        <v>1419104000</v>
      </c>
      <c r="AG42" s="1">
        <v>1512886000</v>
      </c>
      <c r="AH42" s="1">
        <v>1641735000</v>
      </c>
      <c r="AI42" s="1">
        <v>1750442000</v>
      </c>
      <c r="AJ42" s="1">
        <v>1832339000</v>
      </c>
      <c r="AK42" s="1">
        <v>1508982000</v>
      </c>
      <c r="AL42" s="1">
        <v>2262273000</v>
      </c>
      <c r="AM42" s="1">
        <v>2023495000</v>
      </c>
    </row>
    <row r="43" spans="1:39" ht="19" x14ac:dyDescent="0.25">
      <c r="A43" s="5" t="s">
        <v>35</v>
      </c>
      <c r="B43" s="1" t="s">
        <v>91</v>
      </c>
      <c r="C43" s="1" t="s">
        <v>91</v>
      </c>
      <c r="D43" s="1" t="s">
        <v>91</v>
      </c>
      <c r="E43" s="1" t="s">
        <v>91</v>
      </c>
      <c r="F43" s="1" t="s">
        <v>91</v>
      </c>
      <c r="G43" s="1" t="s">
        <v>91</v>
      </c>
      <c r="H43" s="1" t="s">
        <v>91</v>
      </c>
      <c r="I43" s="1" t="s">
        <v>91</v>
      </c>
      <c r="J43" s="1" t="s">
        <v>91</v>
      </c>
      <c r="K43" s="1">
        <v>12100000</v>
      </c>
      <c r="L43" s="1">
        <v>13500000</v>
      </c>
      <c r="M43" s="1">
        <v>13300000</v>
      </c>
      <c r="N43" s="1">
        <v>15100000</v>
      </c>
      <c r="O43" s="1">
        <v>15700000</v>
      </c>
      <c r="P43" s="1">
        <v>17700000</v>
      </c>
      <c r="Q43" s="1">
        <v>19900000</v>
      </c>
      <c r="R43" s="1">
        <v>40700000</v>
      </c>
      <c r="S43" s="1">
        <v>36904000</v>
      </c>
      <c r="T43" s="1">
        <v>52209000</v>
      </c>
      <c r="U43" s="1">
        <v>55724000</v>
      </c>
      <c r="V43" s="1">
        <v>57104000</v>
      </c>
      <c r="W43" s="1">
        <v>60487000</v>
      </c>
      <c r="X43" s="1">
        <v>71560000</v>
      </c>
      <c r="Y43" s="1">
        <v>69334000</v>
      </c>
      <c r="Z43" s="1">
        <v>58618000</v>
      </c>
      <c r="AA43" s="1">
        <v>73810000</v>
      </c>
      <c r="AB43" s="1">
        <v>92960000</v>
      </c>
      <c r="AC43" s="1">
        <v>114725000</v>
      </c>
      <c r="AD43" s="1">
        <v>112218000</v>
      </c>
      <c r="AE43" s="1">
        <v>119729000</v>
      </c>
      <c r="AF43" s="1">
        <v>116125000</v>
      </c>
      <c r="AG43" s="1">
        <v>113410000</v>
      </c>
      <c r="AH43" s="1">
        <v>130748000</v>
      </c>
      <c r="AI43" s="1">
        <v>143954000</v>
      </c>
      <c r="AJ43" s="1">
        <v>147048000</v>
      </c>
      <c r="AK43" s="1">
        <v>249149000</v>
      </c>
      <c r="AL43" s="1">
        <v>169291000</v>
      </c>
      <c r="AM43" s="1">
        <v>183654000</v>
      </c>
    </row>
    <row r="44" spans="1:39" ht="19" x14ac:dyDescent="0.25">
      <c r="A44" s="6" t="s">
        <v>36</v>
      </c>
      <c r="B44" s="10" t="s">
        <v>91</v>
      </c>
      <c r="C44" s="10" t="s">
        <v>91</v>
      </c>
      <c r="D44" s="10" t="s">
        <v>91</v>
      </c>
      <c r="E44" s="10" t="s">
        <v>91</v>
      </c>
      <c r="F44" s="10" t="s">
        <v>91</v>
      </c>
      <c r="G44" s="10" t="s">
        <v>91</v>
      </c>
      <c r="H44" s="10" t="s">
        <v>91</v>
      </c>
      <c r="I44" s="10" t="s">
        <v>91</v>
      </c>
      <c r="J44" s="10" t="s">
        <v>91</v>
      </c>
      <c r="K44" s="10">
        <v>316300000</v>
      </c>
      <c r="L44" s="10">
        <v>340500000</v>
      </c>
      <c r="M44" s="10">
        <v>439600000</v>
      </c>
      <c r="N44" s="10">
        <v>498400000</v>
      </c>
      <c r="O44" s="10">
        <v>573900000</v>
      </c>
      <c r="P44" s="10">
        <v>613200000</v>
      </c>
      <c r="Q44" s="10">
        <v>631100000</v>
      </c>
      <c r="R44" s="10">
        <v>715000000</v>
      </c>
      <c r="S44" s="10">
        <v>922420000</v>
      </c>
      <c r="T44" s="10">
        <v>1120538000</v>
      </c>
      <c r="U44" s="10">
        <v>1122721000</v>
      </c>
      <c r="V44" s="10">
        <v>1228847000</v>
      </c>
      <c r="W44" s="10">
        <v>1514956000</v>
      </c>
      <c r="X44" s="10">
        <v>1398001000</v>
      </c>
      <c r="Y44" s="10">
        <v>1313715000</v>
      </c>
      <c r="Z44" s="10">
        <v>1745447000</v>
      </c>
      <c r="AA44" s="10">
        <v>2043239000</v>
      </c>
      <c r="AB44" s="10">
        <v>1924371000</v>
      </c>
      <c r="AC44" s="10">
        <v>2031427000</v>
      </c>
      <c r="AD44" s="10">
        <v>1867159000</v>
      </c>
      <c r="AE44" s="10">
        <v>2262790000</v>
      </c>
      <c r="AF44" s="10">
        <v>2372195000</v>
      </c>
      <c r="AG44" s="10">
        <v>2813049000</v>
      </c>
      <c r="AH44" s="10">
        <v>3151157000</v>
      </c>
      <c r="AI44" s="10">
        <v>3404019000</v>
      </c>
      <c r="AJ44" s="10">
        <v>3432828000</v>
      </c>
      <c r="AK44" s="10">
        <v>6692491000</v>
      </c>
      <c r="AL44" s="10">
        <v>7473176000</v>
      </c>
      <c r="AM44" s="10">
        <v>6904719000</v>
      </c>
    </row>
    <row r="45" spans="1:39" ht="19" x14ac:dyDescent="0.25">
      <c r="A45" s="5" t="s">
        <v>37</v>
      </c>
      <c r="B45" s="1" t="s">
        <v>91</v>
      </c>
      <c r="C45" s="1" t="s">
        <v>91</v>
      </c>
      <c r="D45" s="1" t="s">
        <v>91</v>
      </c>
      <c r="E45" s="1" t="s">
        <v>91</v>
      </c>
      <c r="F45" s="1" t="s">
        <v>91</v>
      </c>
      <c r="G45" s="1" t="s">
        <v>91</v>
      </c>
      <c r="H45" s="1" t="s">
        <v>91</v>
      </c>
      <c r="I45" s="1" t="s">
        <v>91</v>
      </c>
      <c r="J45" s="1" t="s">
        <v>91</v>
      </c>
      <c r="K45" s="1">
        <v>171300000</v>
      </c>
      <c r="L45" s="1">
        <v>181400000</v>
      </c>
      <c r="M45" s="1">
        <v>192600000</v>
      </c>
      <c r="N45" s="1">
        <v>204700000</v>
      </c>
      <c r="O45" s="1">
        <v>248700000</v>
      </c>
      <c r="P45" s="1">
        <v>273200000</v>
      </c>
      <c r="Q45" s="1">
        <v>301700000</v>
      </c>
      <c r="R45" s="1">
        <v>331600000</v>
      </c>
      <c r="S45" s="1">
        <v>402683000</v>
      </c>
      <c r="T45" s="1">
        <v>484199000</v>
      </c>
      <c r="U45" s="1">
        <v>556178000</v>
      </c>
      <c r="V45" s="1">
        <v>639852000</v>
      </c>
      <c r="W45" s="1">
        <v>748233000</v>
      </c>
      <c r="X45" s="1">
        <v>868315000</v>
      </c>
      <c r="Y45" s="1">
        <v>951656000</v>
      </c>
      <c r="Z45" s="1">
        <v>942999000</v>
      </c>
      <c r="AA45" s="1">
        <v>983776000</v>
      </c>
      <c r="AB45" s="1">
        <v>1241722000</v>
      </c>
      <c r="AC45" s="1">
        <v>1493284000</v>
      </c>
      <c r="AD45" s="1">
        <v>1875299000</v>
      </c>
      <c r="AE45" s="1">
        <v>2273752000</v>
      </c>
      <c r="AF45" s="1">
        <v>2342906000</v>
      </c>
      <c r="AG45" s="1">
        <v>2328048000</v>
      </c>
      <c r="AH45" s="1">
        <v>2382464000</v>
      </c>
      <c r="AI45" s="1">
        <v>2475201000</v>
      </c>
      <c r="AJ45" s="1">
        <v>5707218000</v>
      </c>
      <c r="AK45" s="1">
        <v>5795315000</v>
      </c>
      <c r="AL45" s="1">
        <v>5925799000</v>
      </c>
      <c r="AM45" s="1">
        <v>6279661000</v>
      </c>
    </row>
    <row r="46" spans="1:39" ht="19" x14ac:dyDescent="0.25">
      <c r="A46" s="5" t="s">
        <v>38</v>
      </c>
      <c r="B46" s="1" t="s">
        <v>91</v>
      </c>
      <c r="C46" s="1" t="s">
        <v>91</v>
      </c>
      <c r="D46" s="1" t="s">
        <v>91</v>
      </c>
      <c r="E46" s="1" t="s">
        <v>91</v>
      </c>
      <c r="F46" s="1" t="s">
        <v>91</v>
      </c>
      <c r="G46" s="1" t="s">
        <v>91</v>
      </c>
      <c r="H46" s="1" t="s">
        <v>91</v>
      </c>
      <c r="I46" s="1" t="s">
        <v>91</v>
      </c>
      <c r="J46" s="1" t="s">
        <v>91</v>
      </c>
      <c r="K46" s="1" t="s">
        <v>91</v>
      </c>
      <c r="L46" s="1" t="s">
        <v>91</v>
      </c>
      <c r="M46" s="1" t="s">
        <v>91</v>
      </c>
      <c r="N46" s="1" t="s">
        <v>91</v>
      </c>
      <c r="O46" s="1" t="s">
        <v>91</v>
      </c>
      <c r="P46" s="1" t="s">
        <v>91</v>
      </c>
      <c r="Q46" s="1" t="s">
        <v>91</v>
      </c>
      <c r="R46" s="1" t="s">
        <v>91</v>
      </c>
      <c r="S46" s="1" t="s">
        <v>91</v>
      </c>
      <c r="T46" s="1" t="s">
        <v>91</v>
      </c>
      <c r="U46" s="1" t="s">
        <v>91</v>
      </c>
      <c r="V46" s="1" t="s">
        <v>91</v>
      </c>
      <c r="W46" s="1" t="s">
        <v>91</v>
      </c>
      <c r="X46" s="1">
        <v>2889000</v>
      </c>
      <c r="Y46" s="1">
        <v>2889000</v>
      </c>
      <c r="Z46" s="1">
        <v>2889000</v>
      </c>
      <c r="AA46" s="1">
        <v>2889000</v>
      </c>
      <c r="AB46" s="1">
        <v>2889000</v>
      </c>
      <c r="AC46" s="1">
        <v>2889000</v>
      </c>
      <c r="AD46" s="1">
        <v>2889000</v>
      </c>
      <c r="AE46" s="1">
        <v>2889000</v>
      </c>
      <c r="AF46" s="1" t="s">
        <v>91</v>
      </c>
      <c r="AG46" s="1" t="s">
        <v>91</v>
      </c>
      <c r="AH46" s="1" t="s">
        <v>91</v>
      </c>
      <c r="AI46" s="1" t="s">
        <v>91</v>
      </c>
      <c r="AJ46" s="1" t="s">
        <v>91</v>
      </c>
      <c r="AK46" s="1" t="s">
        <v>91</v>
      </c>
      <c r="AL46" s="1" t="s">
        <v>91</v>
      </c>
      <c r="AM46" s="1" t="s">
        <v>91</v>
      </c>
    </row>
    <row r="47" spans="1:39" ht="19" x14ac:dyDescent="0.25">
      <c r="A47" s="5" t="s">
        <v>39</v>
      </c>
      <c r="B47" s="1" t="s">
        <v>91</v>
      </c>
      <c r="C47" s="1" t="s">
        <v>91</v>
      </c>
      <c r="D47" s="1" t="s">
        <v>91</v>
      </c>
      <c r="E47" s="1" t="s">
        <v>91</v>
      </c>
      <c r="F47" s="1" t="s">
        <v>91</v>
      </c>
      <c r="G47" s="1" t="s">
        <v>91</v>
      </c>
      <c r="H47" s="1" t="s">
        <v>91</v>
      </c>
      <c r="I47" s="1" t="s">
        <v>91</v>
      </c>
      <c r="J47" s="1" t="s">
        <v>91</v>
      </c>
      <c r="K47" s="1" t="s">
        <v>91</v>
      </c>
      <c r="L47" s="1" t="s">
        <v>91</v>
      </c>
      <c r="M47" s="1" t="s">
        <v>91</v>
      </c>
      <c r="N47" s="1" t="s">
        <v>91</v>
      </c>
      <c r="O47" s="1" t="s">
        <v>91</v>
      </c>
      <c r="P47" s="1" t="s">
        <v>91</v>
      </c>
      <c r="Q47" s="1" t="s">
        <v>91</v>
      </c>
      <c r="R47" s="1" t="s">
        <v>91</v>
      </c>
      <c r="S47" s="1" t="s">
        <v>91</v>
      </c>
      <c r="T47" s="1" t="s">
        <v>91</v>
      </c>
      <c r="U47" s="1" t="s">
        <v>91</v>
      </c>
      <c r="V47" s="1" t="s">
        <v>91</v>
      </c>
      <c r="W47" s="1" t="s">
        <v>91</v>
      </c>
      <c r="X47" s="1">
        <v>9907000</v>
      </c>
      <c r="Y47" s="1">
        <v>8082000</v>
      </c>
      <c r="Z47" s="1" t="s">
        <v>91</v>
      </c>
      <c r="AA47" s="1" t="s">
        <v>91</v>
      </c>
      <c r="AB47" s="1" t="s">
        <v>91</v>
      </c>
      <c r="AC47" s="1" t="s">
        <v>91</v>
      </c>
      <c r="AD47" s="1" t="s">
        <v>91</v>
      </c>
      <c r="AE47" s="1" t="s">
        <v>91</v>
      </c>
      <c r="AF47" s="1" t="s">
        <v>91</v>
      </c>
      <c r="AG47" s="1" t="s">
        <v>91</v>
      </c>
      <c r="AH47" s="1" t="s">
        <v>91</v>
      </c>
      <c r="AI47" s="1" t="s">
        <v>91</v>
      </c>
      <c r="AJ47" s="1" t="s">
        <v>91</v>
      </c>
      <c r="AK47" s="1" t="s">
        <v>91</v>
      </c>
      <c r="AL47" s="1" t="s">
        <v>91</v>
      </c>
      <c r="AM47" s="1" t="s">
        <v>91</v>
      </c>
    </row>
    <row r="48" spans="1:39" ht="19" x14ac:dyDescent="0.25">
      <c r="A48" s="5" t="s">
        <v>40</v>
      </c>
      <c r="B48" s="1" t="s">
        <v>91</v>
      </c>
      <c r="C48" s="1" t="s">
        <v>91</v>
      </c>
      <c r="D48" s="1" t="s">
        <v>91</v>
      </c>
      <c r="E48" s="1" t="s">
        <v>91</v>
      </c>
      <c r="F48" s="1" t="s">
        <v>91</v>
      </c>
      <c r="G48" s="1" t="s">
        <v>91</v>
      </c>
      <c r="H48" s="1" t="s">
        <v>91</v>
      </c>
      <c r="I48" s="1" t="s">
        <v>91</v>
      </c>
      <c r="J48" s="1" t="s">
        <v>91</v>
      </c>
      <c r="K48" s="1" t="s">
        <v>91</v>
      </c>
      <c r="L48" s="1" t="s">
        <v>91</v>
      </c>
      <c r="M48" s="1" t="s">
        <v>91</v>
      </c>
      <c r="N48" s="1" t="s">
        <v>91</v>
      </c>
      <c r="O48" s="1" t="s">
        <v>91</v>
      </c>
      <c r="P48" s="1" t="s">
        <v>91</v>
      </c>
      <c r="Q48" s="1" t="s">
        <v>91</v>
      </c>
      <c r="R48" s="1" t="s">
        <v>91</v>
      </c>
      <c r="S48" s="1" t="s">
        <v>91</v>
      </c>
      <c r="T48" s="1" t="s">
        <v>91</v>
      </c>
      <c r="U48" s="1" t="s">
        <v>91</v>
      </c>
      <c r="V48" s="1" t="s">
        <v>91</v>
      </c>
      <c r="W48" s="1" t="s">
        <v>91</v>
      </c>
      <c r="X48" s="1">
        <v>12796000</v>
      </c>
      <c r="Y48" s="1">
        <v>10971000</v>
      </c>
      <c r="Z48" s="1">
        <v>2889000</v>
      </c>
      <c r="AA48" s="1">
        <v>2889000</v>
      </c>
      <c r="AB48" s="1">
        <v>2889000</v>
      </c>
      <c r="AC48" s="1">
        <v>2889000</v>
      </c>
      <c r="AD48" s="1">
        <v>2889000</v>
      </c>
      <c r="AE48" s="1">
        <v>2889000</v>
      </c>
      <c r="AF48" s="1" t="s">
        <v>91</v>
      </c>
      <c r="AG48" s="1" t="s">
        <v>91</v>
      </c>
      <c r="AH48" s="1" t="s">
        <v>91</v>
      </c>
      <c r="AI48" s="1" t="s">
        <v>91</v>
      </c>
      <c r="AJ48" s="1" t="s">
        <v>91</v>
      </c>
      <c r="AK48" s="1" t="s">
        <v>91</v>
      </c>
      <c r="AL48" s="1" t="s">
        <v>91</v>
      </c>
      <c r="AM48" s="1" t="s">
        <v>91</v>
      </c>
    </row>
    <row r="49" spans="1:39" ht="19" x14ac:dyDescent="0.25">
      <c r="A49" s="5" t="s">
        <v>41</v>
      </c>
      <c r="B49" s="1" t="s">
        <v>91</v>
      </c>
      <c r="C49" s="1" t="s">
        <v>91</v>
      </c>
      <c r="D49" s="1" t="s">
        <v>91</v>
      </c>
      <c r="E49" s="1" t="s">
        <v>91</v>
      </c>
      <c r="F49" s="1" t="s">
        <v>91</v>
      </c>
      <c r="G49" s="1" t="s">
        <v>91</v>
      </c>
      <c r="H49" s="1" t="s">
        <v>91</v>
      </c>
      <c r="I49" s="1" t="s">
        <v>91</v>
      </c>
      <c r="J49" s="1" t="s">
        <v>91</v>
      </c>
      <c r="K49" s="1" t="s">
        <v>91</v>
      </c>
      <c r="L49" s="1" t="s">
        <v>91</v>
      </c>
      <c r="M49" s="1" t="s">
        <v>91</v>
      </c>
      <c r="N49" s="1" t="s">
        <v>91</v>
      </c>
      <c r="O49" s="1" t="s">
        <v>91</v>
      </c>
      <c r="P49" s="1" t="s">
        <v>91</v>
      </c>
      <c r="Q49" s="1" t="s">
        <v>91</v>
      </c>
      <c r="R49" s="1" t="s">
        <v>91</v>
      </c>
      <c r="S49" s="1" t="s">
        <v>91</v>
      </c>
      <c r="T49" s="1" t="s">
        <v>91</v>
      </c>
      <c r="U49" s="1" t="s">
        <v>91</v>
      </c>
      <c r="V49" s="1" t="s">
        <v>91</v>
      </c>
      <c r="W49" s="1" t="s">
        <v>91</v>
      </c>
      <c r="X49" s="1" t="s">
        <v>91</v>
      </c>
      <c r="Y49" s="1">
        <v>38014000</v>
      </c>
      <c r="Z49" s="1">
        <v>16848000</v>
      </c>
      <c r="AA49" s="1">
        <v>14082000</v>
      </c>
      <c r="AB49" s="1">
        <v>5602000</v>
      </c>
      <c r="AC49" s="1">
        <v>4374000</v>
      </c>
      <c r="AD49" s="1">
        <v>3710000</v>
      </c>
      <c r="AE49" s="1">
        <v>3110000</v>
      </c>
      <c r="AF49" s="1">
        <v>1331000</v>
      </c>
      <c r="AG49" s="1">
        <v>1288000</v>
      </c>
      <c r="AH49" s="1">
        <v>712000</v>
      </c>
      <c r="AI49" s="1">
        <v>125000</v>
      </c>
      <c r="AJ49" s="1" t="s">
        <v>91</v>
      </c>
      <c r="AK49" s="1" t="s">
        <v>91</v>
      </c>
      <c r="AL49" s="1" t="s">
        <v>91</v>
      </c>
      <c r="AM49" s="1" t="s">
        <v>91</v>
      </c>
    </row>
    <row r="50" spans="1:39" ht="19" x14ac:dyDescent="0.25">
      <c r="A50" s="5" t="s">
        <v>42</v>
      </c>
      <c r="B50" s="1" t="s">
        <v>91</v>
      </c>
      <c r="C50" s="1" t="s">
        <v>91</v>
      </c>
      <c r="D50" s="1" t="s">
        <v>91</v>
      </c>
      <c r="E50" s="1" t="s">
        <v>91</v>
      </c>
      <c r="F50" s="1" t="s">
        <v>91</v>
      </c>
      <c r="G50" s="1" t="s">
        <v>91</v>
      </c>
      <c r="H50" s="1" t="s">
        <v>91</v>
      </c>
      <c r="I50" s="1" t="s">
        <v>91</v>
      </c>
      <c r="J50" s="1" t="s">
        <v>91</v>
      </c>
      <c r="K50" s="1">
        <v>21100000</v>
      </c>
      <c r="L50" s="1">
        <v>21100000</v>
      </c>
      <c r="M50" s="1">
        <v>25900000</v>
      </c>
      <c r="N50" s="1" t="s">
        <v>91</v>
      </c>
      <c r="O50" s="1">
        <v>42500000</v>
      </c>
      <c r="P50" s="1">
        <v>51800000</v>
      </c>
      <c r="Q50" s="1">
        <v>43400000</v>
      </c>
      <c r="R50" s="1">
        <v>41000000</v>
      </c>
      <c r="S50" s="1" t="s">
        <v>91</v>
      </c>
      <c r="T50" s="1" t="s">
        <v>91</v>
      </c>
      <c r="U50" s="1" t="s">
        <v>91</v>
      </c>
      <c r="V50" s="1" t="s">
        <v>91</v>
      </c>
      <c r="W50" s="1" t="s">
        <v>91</v>
      </c>
      <c r="X50" s="1" t="s">
        <v>91</v>
      </c>
      <c r="Y50" s="1" t="s">
        <v>91</v>
      </c>
      <c r="Z50" s="1" t="s">
        <v>91</v>
      </c>
      <c r="AA50" s="1" t="s">
        <v>91</v>
      </c>
      <c r="AB50" s="1" t="s">
        <v>91</v>
      </c>
      <c r="AC50" s="1" t="s">
        <v>91</v>
      </c>
      <c r="AD50" s="1" t="s">
        <v>91</v>
      </c>
      <c r="AE50" s="1" t="s">
        <v>91</v>
      </c>
      <c r="AF50" s="1" t="s">
        <v>91</v>
      </c>
      <c r="AG50" s="1" t="s">
        <v>91</v>
      </c>
      <c r="AH50" s="1" t="s">
        <v>91</v>
      </c>
      <c r="AI50" s="1" t="s">
        <v>91</v>
      </c>
      <c r="AJ50" s="1" t="s">
        <v>91</v>
      </c>
      <c r="AK50" s="1" t="s">
        <v>91</v>
      </c>
      <c r="AL50" s="1" t="s">
        <v>91</v>
      </c>
      <c r="AM50" s="1" t="s">
        <v>91</v>
      </c>
    </row>
    <row r="51" spans="1:39" ht="19" x14ac:dyDescent="0.25">
      <c r="A51" s="5" t="s">
        <v>43</v>
      </c>
      <c r="B51" s="1" t="s">
        <v>91</v>
      </c>
      <c r="C51" s="1" t="s">
        <v>91</v>
      </c>
      <c r="D51" s="1" t="s">
        <v>91</v>
      </c>
      <c r="E51" s="1" t="s">
        <v>91</v>
      </c>
      <c r="F51" s="1" t="s">
        <v>91</v>
      </c>
      <c r="G51" s="1" t="s">
        <v>91</v>
      </c>
      <c r="H51" s="1" t="s">
        <v>91</v>
      </c>
      <c r="I51" s="1" t="s">
        <v>91</v>
      </c>
      <c r="J51" s="1" t="s">
        <v>91</v>
      </c>
      <c r="K51" s="1">
        <v>-2500000</v>
      </c>
      <c r="L51" s="1">
        <v>-1800000</v>
      </c>
      <c r="M51" s="1">
        <v>1400000</v>
      </c>
      <c r="N51" s="1">
        <v>34900000</v>
      </c>
      <c r="O51" s="1">
        <v>5200000</v>
      </c>
      <c r="P51" s="1">
        <v>9500000</v>
      </c>
      <c r="Q51" s="1">
        <v>-1200000</v>
      </c>
      <c r="R51" s="1">
        <v>-4900000</v>
      </c>
      <c r="S51" s="1">
        <v>36242000</v>
      </c>
      <c r="T51" s="1">
        <v>52473000</v>
      </c>
      <c r="U51" s="1">
        <v>57100000</v>
      </c>
      <c r="V51" s="1">
        <v>70039000</v>
      </c>
      <c r="W51" s="1">
        <v>95402000</v>
      </c>
      <c r="X51" s="1">
        <v>92210000</v>
      </c>
      <c r="Y51" s="1">
        <v>41155000</v>
      </c>
      <c r="Z51" s="1">
        <v>60450000</v>
      </c>
      <c r="AA51" s="1">
        <v>72218000</v>
      </c>
      <c r="AB51" s="1">
        <v>126625000</v>
      </c>
      <c r="AC51" s="1">
        <v>138587000</v>
      </c>
      <c r="AD51" s="1">
        <v>147740000</v>
      </c>
      <c r="AE51" s="1">
        <v>160593000</v>
      </c>
      <c r="AF51" s="1">
        <v>152687000</v>
      </c>
      <c r="AG51" s="1">
        <v>166966000</v>
      </c>
      <c r="AH51" s="1">
        <v>187718000</v>
      </c>
      <c r="AI51" s="1">
        <v>194346000</v>
      </c>
      <c r="AJ51" s="1">
        <v>208321000</v>
      </c>
      <c r="AK51" s="1">
        <v>230061000</v>
      </c>
      <c r="AL51" s="1">
        <v>241281000</v>
      </c>
      <c r="AM51" s="1">
        <v>232083000</v>
      </c>
    </row>
    <row r="52" spans="1:39" ht="19" x14ac:dyDescent="0.25">
      <c r="A52" s="5" t="s">
        <v>44</v>
      </c>
      <c r="B52" s="1" t="s">
        <v>91</v>
      </c>
      <c r="C52" s="1" t="s">
        <v>91</v>
      </c>
      <c r="D52" s="1" t="s">
        <v>91</v>
      </c>
      <c r="E52" s="1" t="s">
        <v>91</v>
      </c>
      <c r="F52" s="1" t="s">
        <v>91</v>
      </c>
      <c r="G52" s="1" t="s">
        <v>91</v>
      </c>
      <c r="H52" s="1" t="s">
        <v>91</v>
      </c>
      <c r="I52" s="1" t="s">
        <v>91</v>
      </c>
      <c r="J52" s="1" t="s">
        <v>91</v>
      </c>
      <c r="K52" s="1">
        <v>189900000</v>
      </c>
      <c r="L52" s="1">
        <v>200700000</v>
      </c>
      <c r="M52" s="1">
        <v>219900000</v>
      </c>
      <c r="N52" s="1">
        <v>239600000</v>
      </c>
      <c r="O52" s="1">
        <v>296400000</v>
      </c>
      <c r="P52" s="1">
        <v>334500000</v>
      </c>
      <c r="Q52" s="1">
        <v>343900000</v>
      </c>
      <c r="R52" s="1">
        <v>367700000</v>
      </c>
      <c r="S52" s="1">
        <v>438925000</v>
      </c>
      <c r="T52" s="1">
        <v>536672000</v>
      </c>
      <c r="U52" s="1">
        <v>613278000</v>
      </c>
      <c r="V52" s="1">
        <v>709891000</v>
      </c>
      <c r="W52" s="1">
        <v>843635000</v>
      </c>
      <c r="X52" s="1">
        <v>973321000</v>
      </c>
      <c r="Y52" s="1">
        <v>1041796000</v>
      </c>
      <c r="Z52" s="1">
        <v>1023186000</v>
      </c>
      <c r="AA52" s="1">
        <v>1072965000</v>
      </c>
      <c r="AB52" s="1">
        <v>1376838000</v>
      </c>
      <c r="AC52" s="1">
        <v>1639134000</v>
      </c>
      <c r="AD52" s="1">
        <v>2029638000</v>
      </c>
      <c r="AE52" s="1">
        <v>2440344000</v>
      </c>
      <c r="AF52" s="1">
        <v>2496924000</v>
      </c>
      <c r="AG52" s="1">
        <v>2496302000</v>
      </c>
      <c r="AH52" s="1">
        <v>2570894000</v>
      </c>
      <c r="AI52" s="1">
        <v>2669672000</v>
      </c>
      <c r="AJ52" s="1">
        <v>5915539000</v>
      </c>
      <c r="AK52" s="1">
        <v>6025376000</v>
      </c>
      <c r="AL52" s="1">
        <v>6167080000</v>
      </c>
      <c r="AM52" s="1">
        <v>6511744000</v>
      </c>
    </row>
    <row r="53" spans="1:39" ht="19" x14ac:dyDescent="0.25">
      <c r="A53" s="5" t="s">
        <v>45</v>
      </c>
      <c r="B53" s="1" t="s">
        <v>91</v>
      </c>
      <c r="C53" s="1" t="s">
        <v>91</v>
      </c>
      <c r="D53" s="1" t="s">
        <v>91</v>
      </c>
      <c r="E53" s="1" t="s">
        <v>91</v>
      </c>
      <c r="F53" s="1" t="s">
        <v>91</v>
      </c>
      <c r="G53" s="1" t="s">
        <v>91</v>
      </c>
      <c r="H53" s="1" t="s">
        <v>91</v>
      </c>
      <c r="I53" s="1" t="s">
        <v>91</v>
      </c>
      <c r="J53" s="1" t="s">
        <v>91</v>
      </c>
      <c r="K53" s="1" t="s">
        <v>91</v>
      </c>
      <c r="L53" s="1" t="s">
        <v>91</v>
      </c>
      <c r="M53" s="1" t="s">
        <v>91</v>
      </c>
      <c r="N53" s="1" t="s">
        <v>91</v>
      </c>
      <c r="O53" s="1" t="s">
        <v>91</v>
      </c>
      <c r="P53" s="1" t="s">
        <v>91</v>
      </c>
      <c r="Q53" s="1" t="s">
        <v>91</v>
      </c>
      <c r="R53" s="1" t="s">
        <v>91</v>
      </c>
      <c r="S53" s="1" t="s">
        <v>91</v>
      </c>
      <c r="T53" s="1" t="s">
        <v>91</v>
      </c>
      <c r="U53" s="1" t="s">
        <v>91</v>
      </c>
      <c r="V53" s="1" t="s">
        <v>91</v>
      </c>
      <c r="W53" s="1" t="s">
        <v>91</v>
      </c>
      <c r="X53" s="1" t="s">
        <v>91</v>
      </c>
      <c r="Y53" s="1" t="s">
        <v>91</v>
      </c>
      <c r="Z53" s="1" t="s">
        <v>91</v>
      </c>
      <c r="AA53" s="1" t="s">
        <v>91</v>
      </c>
      <c r="AB53" s="1" t="s">
        <v>91</v>
      </c>
      <c r="AC53" s="1" t="s">
        <v>91</v>
      </c>
      <c r="AD53" s="1" t="s">
        <v>91</v>
      </c>
      <c r="AE53" s="1" t="s">
        <v>91</v>
      </c>
      <c r="AF53" s="1" t="s">
        <v>91</v>
      </c>
      <c r="AG53" s="1" t="s">
        <v>91</v>
      </c>
      <c r="AH53" s="1" t="s">
        <v>91</v>
      </c>
      <c r="AI53" s="1" t="s">
        <v>91</v>
      </c>
      <c r="AJ53" s="1" t="s">
        <v>91</v>
      </c>
      <c r="AK53" s="1" t="s">
        <v>91</v>
      </c>
      <c r="AL53" s="1" t="s">
        <v>91</v>
      </c>
      <c r="AM53" s="1" t="s">
        <v>91</v>
      </c>
    </row>
    <row r="54" spans="1:39" ht="20" thickBot="1" x14ac:dyDescent="0.3">
      <c r="A54" s="7" t="s">
        <v>46</v>
      </c>
      <c r="B54" s="11" t="s">
        <v>91</v>
      </c>
      <c r="C54" s="11" t="s">
        <v>91</v>
      </c>
      <c r="D54" s="11" t="s">
        <v>91</v>
      </c>
      <c r="E54" s="11" t="s">
        <v>91</v>
      </c>
      <c r="F54" s="11" t="s">
        <v>91</v>
      </c>
      <c r="G54" s="11" t="s">
        <v>91</v>
      </c>
      <c r="H54" s="11" t="s">
        <v>91</v>
      </c>
      <c r="I54" s="11" t="s">
        <v>91</v>
      </c>
      <c r="J54" s="11" t="s">
        <v>91</v>
      </c>
      <c r="K54" s="11">
        <v>506200000</v>
      </c>
      <c r="L54" s="11">
        <v>541200000</v>
      </c>
      <c r="M54" s="11">
        <v>659500000</v>
      </c>
      <c r="N54" s="11">
        <v>738000000</v>
      </c>
      <c r="O54" s="11">
        <v>870300000</v>
      </c>
      <c r="P54" s="11">
        <v>947700000</v>
      </c>
      <c r="Q54" s="11">
        <v>975000000</v>
      </c>
      <c r="R54" s="11">
        <v>1082700000</v>
      </c>
      <c r="S54" s="11">
        <v>1361345000</v>
      </c>
      <c r="T54" s="11">
        <v>1657210000</v>
      </c>
      <c r="U54" s="11">
        <v>1735999000</v>
      </c>
      <c r="V54" s="11">
        <v>1938738000</v>
      </c>
      <c r="W54" s="11">
        <v>2358591000</v>
      </c>
      <c r="X54" s="11">
        <v>2371322000</v>
      </c>
      <c r="Y54" s="11">
        <v>2355511000</v>
      </c>
      <c r="Z54" s="11">
        <v>2768633000</v>
      </c>
      <c r="AA54" s="11">
        <v>3116204000</v>
      </c>
      <c r="AB54" s="11">
        <v>3301209000</v>
      </c>
      <c r="AC54" s="11">
        <v>3670561000</v>
      </c>
      <c r="AD54" s="11">
        <v>3896797000</v>
      </c>
      <c r="AE54" s="11">
        <v>4703134000</v>
      </c>
      <c r="AF54" s="11">
        <v>4869119000</v>
      </c>
      <c r="AG54" s="11">
        <v>5309351000</v>
      </c>
      <c r="AH54" s="11">
        <v>5722051000</v>
      </c>
      <c r="AI54" s="11">
        <v>6073691000</v>
      </c>
      <c r="AJ54" s="11">
        <v>9348367000</v>
      </c>
      <c r="AK54" s="11">
        <v>12717867000</v>
      </c>
      <c r="AL54" s="11">
        <v>13640256000</v>
      </c>
      <c r="AM54" s="11">
        <v>13416463000</v>
      </c>
    </row>
    <row r="55" spans="1:39" ht="20" thickTop="1" x14ac:dyDescent="0.25">
      <c r="A55" s="5" t="s">
        <v>47</v>
      </c>
      <c r="B55" s="1" t="s">
        <v>91</v>
      </c>
      <c r="C55" s="1" t="s">
        <v>91</v>
      </c>
      <c r="D55" s="1" t="s">
        <v>91</v>
      </c>
      <c r="E55" s="1" t="s">
        <v>91</v>
      </c>
      <c r="F55" s="1" t="s">
        <v>91</v>
      </c>
      <c r="G55" s="1" t="s">
        <v>91</v>
      </c>
      <c r="H55" s="1" t="s">
        <v>91</v>
      </c>
      <c r="I55" s="1" t="s">
        <v>91</v>
      </c>
      <c r="J55" s="1" t="s">
        <v>91</v>
      </c>
      <c r="K55" s="1">
        <v>109600000</v>
      </c>
      <c r="L55" s="1">
        <v>137700000</v>
      </c>
      <c r="M55" s="1">
        <v>184100000</v>
      </c>
      <c r="N55" s="1">
        <v>202000000</v>
      </c>
      <c r="O55" s="1">
        <v>248100000</v>
      </c>
      <c r="P55" s="1">
        <v>254300000</v>
      </c>
      <c r="Q55" s="1">
        <v>260100000</v>
      </c>
      <c r="R55" s="1">
        <v>314500000</v>
      </c>
      <c r="S55" s="1">
        <v>397193000</v>
      </c>
      <c r="T55" s="1">
        <v>448044000</v>
      </c>
      <c r="U55" s="1">
        <v>451861000</v>
      </c>
      <c r="V55" s="1">
        <v>474614000</v>
      </c>
      <c r="W55" s="1">
        <v>698063000</v>
      </c>
      <c r="X55" s="1">
        <v>637158000</v>
      </c>
      <c r="Y55" s="1">
        <v>536745000</v>
      </c>
      <c r="Z55" s="1">
        <v>658299000</v>
      </c>
      <c r="AA55" s="1">
        <v>767455000</v>
      </c>
      <c r="AB55" s="1">
        <v>761717000</v>
      </c>
      <c r="AC55" s="1">
        <v>807534000</v>
      </c>
      <c r="AD55" s="1">
        <v>779455000</v>
      </c>
      <c r="AE55" s="1">
        <v>1000700000</v>
      </c>
      <c r="AF55" s="1">
        <v>945559000</v>
      </c>
      <c r="AG55" s="1">
        <v>1021735000</v>
      </c>
      <c r="AH55" s="1">
        <v>1059844000</v>
      </c>
      <c r="AI55" s="1">
        <v>1177104000</v>
      </c>
      <c r="AJ55" s="1">
        <v>1296482000</v>
      </c>
      <c r="AK55" s="1">
        <v>2256928000</v>
      </c>
      <c r="AL55" s="1">
        <v>2372302000</v>
      </c>
      <c r="AM55" s="1">
        <v>2009924000</v>
      </c>
    </row>
    <row r="56" spans="1:39" ht="19" x14ac:dyDescent="0.25">
      <c r="A56" s="5" t="s">
        <v>48</v>
      </c>
      <c r="B56" s="1" t="s">
        <v>91</v>
      </c>
      <c r="C56" s="1" t="s">
        <v>91</v>
      </c>
      <c r="D56" s="1" t="s">
        <v>91</v>
      </c>
      <c r="E56" s="1" t="s">
        <v>91</v>
      </c>
      <c r="F56" s="1" t="s">
        <v>91</v>
      </c>
      <c r="G56" s="1" t="s">
        <v>91</v>
      </c>
      <c r="H56" s="1" t="s">
        <v>91</v>
      </c>
      <c r="I56" s="1" t="s">
        <v>91</v>
      </c>
      <c r="J56" s="1" t="s">
        <v>91</v>
      </c>
      <c r="K56" s="1" t="s">
        <v>91</v>
      </c>
      <c r="L56" s="1" t="s">
        <v>91</v>
      </c>
      <c r="M56" s="1" t="s">
        <v>91</v>
      </c>
      <c r="N56" s="1" t="s">
        <v>91</v>
      </c>
      <c r="O56" s="1" t="s">
        <v>91</v>
      </c>
      <c r="P56" s="1" t="s">
        <v>91</v>
      </c>
      <c r="Q56" s="1">
        <v>34000000</v>
      </c>
      <c r="R56" s="1" t="s">
        <v>91</v>
      </c>
      <c r="S56" s="1" t="s">
        <v>91</v>
      </c>
      <c r="T56" s="1" t="s">
        <v>91</v>
      </c>
      <c r="U56" s="1" t="s">
        <v>91</v>
      </c>
      <c r="V56" s="1">
        <v>50000000</v>
      </c>
      <c r="W56" s="1" t="s">
        <v>91</v>
      </c>
      <c r="X56" s="1" t="s">
        <v>91</v>
      </c>
      <c r="Y56" s="1" t="s">
        <v>91</v>
      </c>
      <c r="Z56" s="1" t="s">
        <v>91</v>
      </c>
      <c r="AA56" s="1" t="s">
        <v>91</v>
      </c>
      <c r="AB56" s="1" t="s">
        <v>91</v>
      </c>
      <c r="AC56" s="1" t="s">
        <v>91</v>
      </c>
      <c r="AD56" s="1" t="s">
        <v>91</v>
      </c>
      <c r="AE56" s="1" t="s">
        <v>91</v>
      </c>
      <c r="AF56" s="1" t="s">
        <v>91</v>
      </c>
      <c r="AG56" s="1" t="s">
        <v>91</v>
      </c>
      <c r="AH56" s="1">
        <v>84973000</v>
      </c>
      <c r="AI56" s="1" t="s">
        <v>91</v>
      </c>
      <c r="AJ56" s="1">
        <v>564481000</v>
      </c>
      <c r="AK56" s="1">
        <v>663030000</v>
      </c>
      <c r="AL56" s="1">
        <v>630517000</v>
      </c>
      <c r="AM56" s="1">
        <v>655976000</v>
      </c>
    </row>
    <row r="57" spans="1:39" ht="19" x14ac:dyDescent="0.25">
      <c r="A57" s="5" t="s">
        <v>49</v>
      </c>
      <c r="B57" s="1" t="s">
        <v>91</v>
      </c>
      <c r="C57" s="1" t="s">
        <v>91</v>
      </c>
      <c r="D57" s="1" t="s">
        <v>91</v>
      </c>
      <c r="E57" s="1" t="s">
        <v>91</v>
      </c>
      <c r="F57" s="1" t="s">
        <v>91</v>
      </c>
      <c r="G57" s="1" t="s">
        <v>91</v>
      </c>
      <c r="H57" s="1" t="s">
        <v>91</v>
      </c>
      <c r="I57" s="1" t="s">
        <v>91</v>
      </c>
      <c r="J57" s="1" t="s">
        <v>91</v>
      </c>
      <c r="K57" s="1" t="s">
        <v>91</v>
      </c>
      <c r="L57" s="1" t="s">
        <v>91</v>
      </c>
      <c r="M57" s="1" t="s">
        <v>91</v>
      </c>
      <c r="N57" s="1" t="s">
        <v>91</v>
      </c>
      <c r="O57" s="1" t="s">
        <v>91</v>
      </c>
      <c r="P57" s="1" t="s">
        <v>91</v>
      </c>
      <c r="Q57" s="1" t="s">
        <v>91</v>
      </c>
      <c r="R57" s="1">
        <v>11885000000</v>
      </c>
      <c r="S57" s="1" t="s">
        <v>91</v>
      </c>
      <c r="T57" s="1" t="s">
        <v>91</v>
      </c>
      <c r="U57" s="1" t="s">
        <v>91</v>
      </c>
      <c r="V57" s="1" t="s">
        <v>91</v>
      </c>
      <c r="W57" s="1" t="s">
        <v>91</v>
      </c>
      <c r="X57" s="1" t="s">
        <v>91</v>
      </c>
      <c r="Y57" s="1">
        <v>9120000</v>
      </c>
      <c r="Z57" s="1">
        <v>51505000</v>
      </c>
      <c r="AA57" s="1">
        <v>57661000</v>
      </c>
      <c r="AB57" s="1">
        <v>31129000</v>
      </c>
      <c r="AC57" s="1">
        <v>53504000</v>
      </c>
      <c r="AD57" s="1">
        <v>18349000</v>
      </c>
      <c r="AE57" s="1">
        <v>17202000</v>
      </c>
      <c r="AF57" s="1" t="s">
        <v>91</v>
      </c>
      <c r="AG57" s="1">
        <v>16153000</v>
      </c>
      <c r="AH57" s="1" t="s">
        <v>91</v>
      </c>
      <c r="AI57" s="1">
        <v>37749000</v>
      </c>
      <c r="AJ57" s="1">
        <v>14425000</v>
      </c>
      <c r="AK57" s="1">
        <v>54680000</v>
      </c>
      <c r="AL57" s="1">
        <v>10249000</v>
      </c>
      <c r="AM57" s="1">
        <v>52075000</v>
      </c>
    </row>
    <row r="58" spans="1:39" ht="19" x14ac:dyDescent="0.25">
      <c r="A58" s="5" t="s">
        <v>50</v>
      </c>
      <c r="B58" s="1" t="s">
        <v>91</v>
      </c>
      <c r="C58" s="1" t="s">
        <v>91</v>
      </c>
      <c r="D58" s="1" t="s">
        <v>91</v>
      </c>
      <c r="E58" s="1" t="s">
        <v>91</v>
      </c>
      <c r="F58" s="1" t="s">
        <v>91</v>
      </c>
      <c r="G58" s="1" t="s">
        <v>91</v>
      </c>
      <c r="H58" s="1" t="s">
        <v>91</v>
      </c>
      <c r="I58" s="1" t="s">
        <v>91</v>
      </c>
      <c r="J58" s="1" t="s">
        <v>91</v>
      </c>
      <c r="K58" s="1" t="s">
        <v>91</v>
      </c>
      <c r="L58" s="1" t="s">
        <v>91</v>
      </c>
      <c r="M58" s="1" t="s">
        <v>91</v>
      </c>
      <c r="N58" s="1" t="s">
        <v>91</v>
      </c>
      <c r="O58" s="1" t="s">
        <v>91</v>
      </c>
      <c r="P58" s="1" t="s">
        <v>91</v>
      </c>
      <c r="Q58" s="1">
        <v>42313000</v>
      </c>
      <c r="R58" s="1">
        <v>36184000000</v>
      </c>
      <c r="S58" s="1" t="s">
        <v>91</v>
      </c>
      <c r="T58" s="1" t="s">
        <v>91</v>
      </c>
      <c r="U58" s="1" t="s">
        <v>91</v>
      </c>
      <c r="V58" s="1" t="s">
        <v>91</v>
      </c>
      <c r="W58" s="1" t="s">
        <v>91</v>
      </c>
      <c r="X58" s="1" t="s">
        <v>91</v>
      </c>
      <c r="Y58" s="1" t="s">
        <v>91</v>
      </c>
      <c r="Z58" s="1" t="s">
        <v>91</v>
      </c>
      <c r="AA58" s="1" t="s">
        <v>91</v>
      </c>
      <c r="AB58" s="1" t="s">
        <v>91</v>
      </c>
      <c r="AC58" s="1" t="s">
        <v>91</v>
      </c>
      <c r="AD58" s="1" t="s">
        <v>91</v>
      </c>
      <c r="AE58" s="1" t="s">
        <v>91</v>
      </c>
      <c r="AF58" s="1" t="s">
        <v>91</v>
      </c>
      <c r="AG58" s="1" t="s">
        <v>91</v>
      </c>
      <c r="AH58" s="1" t="s">
        <v>91</v>
      </c>
      <c r="AI58" s="1" t="s">
        <v>91</v>
      </c>
      <c r="AJ58" s="1" t="s">
        <v>91</v>
      </c>
      <c r="AK58" s="1" t="s">
        <v>91</v>
      </c>
      <c r="AL58" s="1" t="s">
        <v>91</v>
      </c>
      <c r="AM58" s="1" t="s">
        <v>91</v>
      </c>
    </row>
    <row r="59" spans="1:39" ht="19" x14ac:dyDescent="0.25">
      <c r="A59" s="5" t="s">
        <v>51</v>
      </c>
      <c r="B59" s="1" t="s">
        <v>91</v>
      </c>
      <c r="C59" s="1" t="s">
        <v>91</v>
      </c>
      <c r="D59" s="1" t="s">
        <v>91</v>
      </c>
      <c r="E59" s="1" t="s">
        <v>91</v>
      </c>
      <c r="F59" s="1" t="s">
        <v>91</v>
      </c>
      <c r="G59" s="1" t="s">
        <v>91</v>
      </c>
      <c r="H59" s="1" t="s">
        <v>91</v>
      </c>
      <c r="I59" s="1" t="s">
        <v>91</v>
      </c>
      <c r="J59" s="1" t="s">
        <v>91</v>
      </c>
      <c r="K59" s="1">
        <v>74900000</v>
      </c>
      <c r="L59" s="1">
        <v>81100000</v>
      </c>
      <c r="M59" s="1">
        <v>120700000</v>
      </c>
      <c r="N59" s="1">
        <v>121700000</v>
      </c>
      <c r="O59" s="1">
        <v>155000000</v>
      </c>
      <c r="P59" s="1">
        <v>168200000</v>
      </c>
      <c r="Q59" s="1">
        <v>97687000</v>
      </c>
      <c r="R59" s="1">
        <v>-47893900000</v>
      </c>
      <c r="S59" s="1">
        <v>229491000</v>
      </c>
      <c r="T59" s="1">
        <v>263800000</v>
      </c>
      <c r="U59" s="1">
        <v>259700000</v>
      </c>
      <c r="V59" s="1">
        <v>354369000</v>
      </c>
      <c r="W59" s="1">
        <v>385194000</v>
      </c>
      <c r="X59" s="1">
        <v>373447000</v>
      </c>
      <c r="Y59" s="1">
        <v>409394000</v>
      </c>
      <c r="Z59" s="1">
        <v>480710000</v>
      </c>
      <c r="AA59" s="1">
        <v>527204000</v>
      </c>
      <c r="AB59" s="1">
        <v>553206000</v>
      </c>
      <c r="AC59" s="1">
        <v>561544000</v>
      </c>
      <c r="AD59" s="1">
        <v>595253000</v>
      </c>
      <c r="AE59" s="1">
        <v>641466000</v>
      </c>
      <c r="AF59" s="1">
        <v>657288000</v>
      </c>
      <c r="AG59" s="1">
        <v>714618000</v>
      </c>
      <c r="AH59" s="1">
        <v>781585000</v>
      </c>
      <c r="AI59" s="1">
        <v>794631000</v>
      </c>
      <c r="AJ59" s="1">
        <v>826546000</v>
      </c>
      <c r="AK59" s="1">
        <v>992395000</v>
      </c>
      <c r="AL59" s="1">
        <v>1201861000</v>
      </c>
      <c r="AM59" s="1">
        <v>918271000</v>
      </c>
    </row>
    <row r="60" spans="1:39" ht="19" x14ac:dyDescent="0.25">
      <c r="A60" s="6" t="s">
        <v>52</v>
      </c>
      <c r="B60" s="10" t="s">
        <v>91</v>
      </c>
      <c r="C60" s="10" t="s">
        <v>91</v>
      </c>
      <c r="D60" s="10" t="s">
        <v>91</v>
      </c>
      <c r="E60" s="10" t="s">
        <v>91</v>
      </c>
      <c r="F60" s="10" t="s">
        <v>91</v>
      </c>
      <c r="G60" s="10" t="s">
        <v>91</v>
      </c>
      <c r="H60" s="10" t="s">
        <v>91</v>
      </c>
      <c r="I60" s="10" t="s">
        <v>91</v>
      </c>
      <c r="J60" s="10" t="s">
        <v>91</v>
      </c>
      <c r="K60" s="10">
        <v>184500000</v>
      </c>
      <c r="L60" s="10">
        <v>218800000</v>
      </c>
      <c r="M60" s="10">
        <v>304800000</v>
      </c>
      <c r="N60" s="10">
        <v>323700000</v>
      </c>
      <c r="O60" s="10">
        <v>403100000</v>
      </c>
      <c r="P60" s="10">
        <v>422500000</v>
      </c>
      <c r="Q60" s="10">
        <v>434100000</v>
      </c>
      <c r="R60" s="10">
        <v>489600000</v>
      </c>
      <c r="S60" s="10">
        <v>626684000</v>
      </c>
      <c r="T60" s="10">
        <v>711844000</v>
      </c>
      <c r="U60" s="10">
        <v>711561000</v>
      </c>
      <c r="V60" s="10">
        <v>878983000</v>
      </c>
      <c r="W60" s="10">
        <v>1083257000</v>
      </c>
      <c r="X60" s="10">
        <v>1010605000</v>
      </c>
      <c r="Y60" s="10">
        <v>955259000</v>
      </c>
      <c r="Z60" s="10">
        <v>1190514000</v>
      </c>
      <c r="AA60" s="10">
        <v>1352320000</v>
      </c>
      <c r="AB60" s="10">
        <v>1346052000</v>
      </c>
      <c r="AC60" s="10">
        <v>1422582000</v>
      </c>
      <c r="AD60" s="10">
        <v>1393057000</v>
      </c>
      <c r="AE60" s="10">
        <v>1659368000</v>
      </c>
      <c r="AF60" s="10">
        <v>1602847000</v>
      </c>
      <c r="AG60" s="10">
        <v>1752506000</v>
      </c>
      <c r="AH60" s="10">
        <v>1926402000</v>
      </c>
      <c r="AI60" s="10">
        <v>2009484000</v>
      </c>
      <c r="AJ60" s="10">
        <v>2701934000</v>
      </c>
      <c r="AK60" s="10">
        <v>3967033000</v>
      </c>
      <c r="AL60" s="10">
        <v>4214929000</v>
      </c>
      <c r="AM60" s="10">
        <v>3636246000</v>
      </c>
    </row>
    <row r="61" spans="1:39" ht="19" x14ac:dyDescent="0.25">
      <c r="A61" s="5" t="s">
        <v>53</v>
      </c>
      <c r="B61" s="1" t="s">
        <v>91</v>
      </c>
      <c r="C61" s="1" t="s">
        <v>91</v>
      </c>
      <c r="D61" s="1" t="s">
        <v>91</v>
      </c>
      <c r="E61" s="1" t="s">
        <v>91</v>
      </c>
      <c r="F61" s="1" t="s">
        <v>91</v>
      </c>
      <c r="G61" s="1" t="s">
        <v>91</v>
      </c>
      <c r="H61" s="1" t="s">
        <v>91</v>
      </c>
      <c r="I61" s="1" t="s">
        <v>91</v>
      </c>
      <c r="J61" s="1" t="s">
        <v>91</v>
      </c>
      <c r="K61" s="1">
        <v>46100000</v>
      </c>
      <c r="L61" s="1">
        <v>9800000</v>
      </c>
      <c r="M61" s="1" t="s">
        <v>91</v>
      </c>
      <c r="N61" s="1" t="s">
        <v>91</v>
      </c>
      <c r="O61" s="1" t="s">
        <v>91</v>
      </c>
      <c r="P61" s="1" t="s">
        <v>91</v>
      </c>
      <c r="Q61" s="1">
        <v>30000000</v>
      </c>
      <c r="R61" s="1" t="s">
        <v>91</v>
      </c>
      <c r="S61" s="1">
        <v>25000000</v>
      </c>
      <c r="T61" s="1">
        <v>50000000</v>
      </c>
      <c r="U61" s="1">
        <v>50000000</v>
      </c>
      <c r="V61" s="1" t="s">
        <v>91</v>
      </c>
      <c r="W61" s="1">
        <v>150000000</v>
      </c>
      <c r="X61" s="1">
        <v>150000000</v>
      </c>
      <c r="Y61" s="1">
        <v>150000000</v>
      </c>
      <c r="Z61" s="1">
        <v>150000000</v>
      </c>
      <c r="AA61" s="1">
        <v>150000000</v>
      </c>
      <c r="AB61" s="1">
        <v>150000000</v>
      </c>
      <c r="AC61" s="1">
        <v>150000000</v>
      </c>
      <c r="AD61" s="1">
        <v>150000000</v>
      </c>
      <c r="AE61" s="1">
        <v>398375000</v>
      </c>
      <c r="AF61" s="1">
        <v>396025000</v>
      </c>
      <c r="AG61" s="1">
        <v>396493000</v>
      </c>
      <c r="AH61" s="1">
        <v>311994000</v>
      </c>
      <c r="AI61" s="1">
        <v>312440000</v>
      </c>
      <c r="AJ61" s="1">
        <v>2923419000</v>
      </c>
      <c r="AK61" s="1">
        <v>5069769000</v>
      </c>
      <c r="AL61" s="1">
        <v>4991622000</v>
      </c>
      <c r="AM61" s="1">
        <v>5050471000</v>
      </c>
    </row>
    <row r="62" spans="1:39" ht="19" x14ac:dyDescent="0.25">
      <c r="A62" s="5" t="s">
        <v>50</v>
      </c>
      <c r="B62" s="1" t="s">
        <v>91</v>
      </c>
      <c r="C62" s="1" t="s">
        <v>91</v>
      </c>
      <c r="D62" s="1" t="s">
        <v>91</v>
      </c>
      <c r="E62" s="1" t="s">
        <v>91</v>
      </c>
      <c r="F62" s="1" t="s">
        <v>91</v>
      </c>
      <c r="G62" s="1" t="s">
        <v>91</v>
      </c>
      <c r="H62" s="1" t="s">
        <v>91</v>
      </c>
      <c r="I62" s="1" t="s">
        <v>91</v>
      </c>
      <c r="J62" s="1" t="s">
        <v>91</v>
      </c>
      <c r="K62" s="1" t="s">
        <v>91</v>
      </c>
      <c r="L62" s="1" t="s">
        <v>91</v>
      </c>
      <c r="M62" s="1" t="s">
        <v>91</v>
      </c>
      <c r="N62" s="1" t="s">
        <v>91</v>
      </c>
      <c r="O62" s="1" t="s">
        <v>91</v>
      </c>
      <c r="P62" s="1" t="s">
        <v>91</v>
      </c>
      <c r="Q62" s="1" t="s">
        <v>91</v>
      </c>
      <c r="R62" s="1" t="s">
        <v>91</v>
      </c>
      <c r="S62" s="1" t="s">
        <v>91</v>
      </c>
      <c r="T62" s="1" t="s">
        <v>91</v>
      </c>
      <c r="U62" s="1" t="s">
        <v>91</v>
      </c>
      <c r="V62" s="1" t="s">
        <v>91</v>
      </c>
      <c r="W62" s="1" t="s">
        <v>91</v>
      </c>
      <c r="X62" s="1" t="s">
        <v>91</v>
      </c>
      <c r="Y62" s="1" t="s">
        <v>91</v>
      </c>
      <c r="Z62" s="1" t="s">
        <v>91</v>
      </c>
      <c r="AA62" s="1" t="s">
        <v>91</v>
      </c>
      <c r="AB62" s="1" t="s">
        <v>91</v>
      </c>
      <c r="AC62" s="1" t="s">
        <v>91</v>
      </c>
      <c r="AD62" s="1" t="s">
        <v>91</v>
      </c>
      <c r="AE62" s="1" t="s">
        <v>91</v>
      </c>
      <c r="AF62" s="1" t="s">
        <v>91</v>
      </c>
      <c r="AG62" s="1" t="s">
        <v>91</v>
      </c>
      <c r="AH62" s="1" t="s">
        <v>91</v>
      </c>
      <c r="AI62" s="1" t="s">
        <v>91</v>
      </c>
      <c r="AJ62" s="1" t="s">
        <v>91</v>
      </c>
      <c r="AK62" s="1" t="s">
        <v>91</v>
      </c>
      <c r="AL62" s="1" t="s">
        <v>91</v>
      </c>
      <c r="AM62" s="1" t="s">
        <v>91</v>
      </c>
    </row>
    <row r="63" spans="1:39" ht="19" x14ac:dyDescent="0.25">
      <c r="A63" s="5" t="s">
        <v>54</v>
      </c>
      <c r="B63" s="1" t="s">
        <v>91</v>
      </c>
      <c r="C63" s="1" t="s">
        <v>91</v>
      </c>
      <c r="D63" s="1" t="s">
        <v>91</v>
      </c>
      <c r="E63" s="1" t="s">
        <v>91</v>
      </c>
      <c r="F63" s="1" t="s">
        <v>91</v>
      </c>
      <c r="G63" s="1" t="s">
        <v>91</v>
      </c>
      <c r="H63" s="1" t="s">
        <v>91</v>
      </c>
      <c r="I63" s="1" t="s">
        <v>91</v>
      </c>
      <c r="J63" s="1" t="s">
        <v>91</v>
      </c>
      <c r="K63" s="1" t="s">
        <v>91</v>
      </c>
      <c r="L63" s="1" t="s">
        <v>91</v>
      </c>
      <c r="M63" s="1" t="s">
        <v>91</v>
      </c>
      <c r="N63" s="1" t="s">
        <v>91</v>
      </c>
      <c r="O63" s="1" t="s">
        <v>91</v>
      </c>
      <c r="P63" s="1" t="s">
        <v>91</v>
      </c>
      <c r="Q63" s="1">
        <v>42313000</v>
      </c>
      <c r="R63" s="1">
        <v>36184000000</v>
      </c>
      <c r="S63" s="1">
        <v>66473000</v>
      </c>
      <c r="T63" s="1">
        <v>79709000</v>
      </c>
      <c r="U63" s="1">
        <v>92201000</v>
      </c>
      <c r="V63" s="1">
        <v>100657000</v>
      </c>
      <c r="W63" s="1">
        <v>86201000</v>
      </c>
      <c r="X63" s="1">
        <v>78899000</v>
      </c>
      <c r="Y63" s="1">
        <v>97157000</v>
      </c>
      <c r="Z63" s="1">
        <v>96283000</v>
      </c>
      <c r="AA63" s="1">
        <v>91203000</v>
      </c>
      <c r="AB63" s="1">
        <v>108520000</v>
      </c>
      <c r="AC63" s="1">
        <v>84301000</v>
      </c>
      <c r="AD63" s="1">
        <v>58871000</v>
      </c>
      <c r="AE63" s="1">
        <v>86681000</v>
      </c>
      <c r="AF63" s="1">
        <v>130088000</v>
      </c>
      <c r="AG63" s="1">
        <v>121385000</v>
      </c>
      <c r="AH63" s="1">
        <v>85806000</v>
      </c>
      <c r="AI63" s="1">
        <v>124308000</v>
      </c>
      <c r="AJ63" s="1">
        <v>149679000</v>
      </c>
      <c r="AK63" s="1">
        <v>158568000</v>
      </c>
      <c r="AL63" s="1">
        <v>137642000</v>
      </c>
      <c r="AM63" s="1">
        <v>217059000</v>
      </c>
    </row>
    <row r="64" spans="1:39" ht="19" x14ac:dyDescent="0.25">
      <c r="A64" s="5" t="s">
        <v>55</v>
      </c>
      <c r="B64" s="1" t="s">
        <v>91</v>
      </c>
      <c r="C64" s="1" t="s">
        <v>91</v>
      </c>
      <c r="D64" s="1" t="s">
        <v>91</v>
      </c>
      <c r="E64" s="1" t="s">
        <v>91</v>
      </c>
      <c r="F64" s="1" t="s">
        <v>91</v>
      </c>
      <c r="G64" s="1" t="s">
        <v>91</v>
      </c>
      <c r="H64" s="1" t="s">
        <v>91</v>
      </c>
      <c r="I64" s="1" t="s">
        <v>91</v>
      </c>
      <c r="J64" s="1" t="s">
        <v>91</v>
      </c>
      <c r="K64" s="1">
        <v>21100000</v>
      </c>
      <c r="L64" s="1">
        <v>21000000</v>
      </c>
      <c r="M64" s="1">
        <v>25800000</v>
      </c>
      <c r="N64" s="1">
        <v>33600000</v>
      </c>
      <c r="O64" s="1">
        <v>42500000</v>
      </c>
      <c r="P64" s="1">
        <v>51700000</v>
      </c>
      <c r="Q64" s="1">
        <v>1087000</v>
      </c>
      <c r="R64" s="1">
        <v>-36135300000</v>
      </c>
      <c r="S64" s="1" t="s">
        <v>91</v>
      </c>
      <c r="T64" s="1">
        <v>60238000</v>
      </c>
      <c r="U64" s="1">
        <v>116668000</v>
      </c>
      <c r="V64" s="1">
        <v>122926000</v>
      </c>
      <c r="W64" s="1">
        <v>129303000</v>
      </c>
      <c r="X64" s="1">
        <v>161169000</v>
      </c>
      <c r="Y64" s="1">
        <v>156726000</v>
      </c>
      <c r="Z64" s="1">
        <v>174543000</v>
      </c>
      <c r="AA64" s="1">
        <v>189989000</v>
      </c>
      <c r="AB64" s="1">
        <v>203625000</v>
      </c>
      <c r="AC64" s="1">
        <v>246815000</v>
      </c>
      <c r="AD64" s="1">
        <v>287567000</v>
      </c>
      <c r="AE64" s="1">
        <v>279500000</v>
      </c>
      <c r="AF64" s="1">
        <v>268168000</v>
      </c>
      <c r="AG64" s="1">
        <v>290950000</v>
      </c>
      <c r="AH64" s="1">
        <v>348541000</v>
      </c>
      <c r="AI64" s="1">
        <v>321713000</v>
      </c>
      <c r="AJ64" s="1">
        <v>214086000</v>
      </c>
      <c r="AK64" s="1">
        <v>231857000</v>
      </c>
      <c r="AL64" s="1">
        <v>236013000</v>
      </c>
      <c r="AM64" s="1">
        <v>224104000</v>
      </c>
    </row>
    <row r="65" spans="1:39" ht="19" x14ac:dyDescent="0.25">
      <c r="A65" s="5" t="s">
        <v>56</v>
      </c>
      <c r="B65" s="1" t="s">
        <v>91</v>
      </c>
      <c r="C65" s="1" t="s">
        <v>91</v>
      </c>
      <c r="D65" s="1" t="s">
        <v>91</v>
      </c>
      <c r="E65" s="1" t="s">
        <v>91</v>
      </c>
      <c r="F65" s="1" t="s">
        <v>91</v>
      </c>
      <c r="G65" s="1" t="s">
        <v>91</v>
      </c>
      <c r="H65" s="1" t="s">
        <v>91</v>
      </c>
      <c r="I65" s="1" t="s">
        <v>91</v>
      </c>
      <c r="J65" s="1" t="s">
        <v>91</v>
      </c>
      <c r="K65" s="1">
        <v>67200000</v>
      </c>
      <c r="L65" s="1">
        <v>30800000</v>
      </c>
      <c r="M65" s="1">
        <v>25800000</v>
      </c>
      <c r="N65" s="1">
        <v>33600000</v>
      </c>
      <c r="O65" s="1">
        <v>42500000</v>
      </c>
      <c r="P65" s="1">
        <v>51700000</v>
      </c>
      <c r="Q65" s="1">
        <v>73400000</v>
      </c>
      <c r="R65" s="1">
        <v>48700000</v>
      </c>
      <c r="S65" s="1">
        <v>91473000</v>
      </c>
      <c r="T65" s="1">
        <v>189947000</v>
      </c>
      <c r="U65" s="1">
        <v>258869000</v>
      </c>
      <c r="V65" s="1">
        <v>223583000</v>
      </c>
      <c r="W65" s="1">
        <v>365504000</v>
      </c>
      <c r="X65" s="1">
        <v>390068000</v>
      </c>
      <c r="Y65" s="1">
        <v>403883000</v>
      </c>
      <c r="Z65" s="1">
        <v>420826000</v>
      </c>
      <c r="AA65" s="1">
        <v>431192000</v>
      </c>
      <c r="AB65" s="1">
        <v>462145000</v>
      </c>
      <c r="AC65" s="1">
        <v>481116000</v>
      </c>
      <c r="AD65" s="1">
        <v>496438000</v>
      </c>
      <c r="AE65" s="1">
        <v>764556000</v>
      </c>
      <c r="AF65" s="1">
        <v>794281000</v>
      </c>
      <c r="AG65" s="1">
        <v>808828000</v>
      </c>
      <c r="AH65" s="1">
        <v>746341000</v>
      </c>
      <c r="AI65" s="1">
        <v>758461000</v>
      </c>
      <c r="AJ65" s="1">
        <v>3287184000</v>
      </c>
      <c r="AK65" s="1">
        <v>5460194000</v>
      </c>
      <c r="AL65" s="1">
        <v>5365277000</v>
      </c>
      <c r="AM65" s="1">
        <v>5491634000</v>
      </c>
    </row>
    <row r="66" spans="1:39" ht="19" x14ac:dyDescent="0.25">
      <c r="A66" s="5" t="s">
        <v>57</v>
      </c>
      <c r="B66" s="1" t="s">
        <v>91</v>
      </c>
      <c r="C66" s="1" t="s">
        <v>91</v>
      </c>
      <c r="D66" s="1" t="s">
        <v>91</v>
      </c>
      <c r="E66" s="1" t="s">
        <v>91</v>
      </c>
      <c r="F66" s="1" t="s">
        <v>91</v>
      </c>
      <c r="G66" s="1" t="s">
        <v>91</v>
      </c>
      <c r="H66" s="1" t="s">
        <v>91</v>
      </c>
      <c r="I66" s="1" t="s">
        <v>91</v>
      </c>
      <c r="J66" s="1" t="s">
        <v>91</v>
      </c>
      <c r="K66" s="1" t="s">
        <v>91</v>
      </c>
      <c r="L66" s="1" t="s">
        <v>91</v>
      </c>
      <c r="M66" s="1" t="s">
        <v>91</v>
      </c>
      <c r="N66" s="1" t="s">
        <v>91</v>
      </c>
      <c r="O66" s="1" t="s">
        <v>91</v>
      </c>
      <c r="P66" s="1" t="s">
        <v>91</v>
      </c>
      <c r="Q66" s="1" t="s">
        <v>91</v>
      </c>
      <c r="R66" s="1" t="s">
        <v>91</v>
      </c>
      <c r="S66" s="1" t="s">
        <v>91</v>
      </c>
      <c r="T66" s="1" t="s">
        <v>91</v>
      </c>
      <c r="U66" s="1" t="s">
        <v>91</v>
      </c>
      <c r="V66" s="1" t="s">
        <v>91</v>
      </c>
      <c r="W66" s="1" t="s">
        <v>91</v>
      </c>
      <c r="X66" s="1" t="s">
        <v>91</v>
      </c>
      <c r="Y66" s="1" t="s">
        <v>91</v>
      </c>
      <c r="Z66" s="1" t="s">
        <v>91</v>
      </c>
      <c r="AA66" s="1" t="s">
        <v>91</v>
      </c>
      <c r="AB66" s="1" t="s">
        <v>91</v>
      </c>
      <c r="AC66" s="1" t="s">
        <v>91</v>
      </c>
      <c r="AD66" s="1" t="s">
        <v>91</v>
      </c>
      <c r="AE66" s="1" t="s">
        <v>91</v>
      </c>
      <c r="AF66" s="1" t="s">
        <v>91</v>
      </c>
      <c r="AG66" s="1" t="s">
        <v>91</v>
      </c>
      <c r="AH66" s="1" t="s">
        <v>91</v>
      </c>
      <c r="AI66" s="1" t="s">
        <v>91</v>
      </c>
      <c r="AJ66" s="1" t="s">
        <v>91</v>
      </c>
      <c r="AK66" s="1" t="s">
        <v>91</v>
      </c>
      <c r="AL66" s="1" t="s">
        <v>91</v>
      </c>
      <c r="AM66" s="1" t="s">
        <v>91</v>
      </c>
    </row>
    <row r="67" spans="1:39" ht="19" x14ac:dyDescent="0.25">
      <c r="A67" s="6" t="s">
        <v>58</v>
      </c>
      <c r="B67" s="10" t="s">
        <v>91</v>
      </c>
      <c r="C67" s="10" t="s">
        <v>91</v>
      </c>
      <c r="D67" s="10" t="s">
        <v>91</v>
      </c>
      <c r="E67" s="10" t="s">
        <v>91</v>
      </c>
      <c r="F67" s="10" t="s">
        <v>91</v>
      </c>
      <c r="G67" s="10" t="s">
        <v>91</v>
      </c>
      <c r="H67" s="10" t="s">
        <v>91</v>
      </c>
      <c r="I67" s="10" t="s">
        <v>91</v>
      </c>
      <c r="J67" s="10" t="s">
        <v>91</v>
      </c>
      <c r="K67" s="10">
        <v>251700000</v>
      </c>
      <c r="L67" s="10">
        <v>249600000</v>
      </c>
      <c r="M67" s="10">
        <v>330600000</v>
      </c>
      <c r="N67" s="10">
        <v>357300000</v>
      </c>
      <c r="O67" s="10">
        <v>445600000</v>
      </c>
      <c r="P67" s="10">
        <v>474200000</v>
      </c>
      <c r="Q67" s="10">
        <v>507500000</v>
      </c>
      <c r="R67" s="10">
        <v>538300000</v>
      </c>
      <c r="S67" s="10">
        <v>718157000</v>
      </c>
      <c r="T67" s="10">
        <v>901791000</v>
      </c>
      <c r="U67" s="10">
        <v>970430000</v>
      </c>
      <c r="V67" s="10">
        <v>1102566000</v>
      </c>
      <c r="W67" s="10">
        <v>1448761000</v>
      </c>
      <c r="X67" s="10">
        <v>1400673000</v>
      </c>
      <c r="Y67" s="10">
        <v>1359142000</v>
      </c>
      <c r="Z67" s="10">
        <v>1611340000</v>
      </c>
      <c r="AA67" s="10">
        <v>1783512000</v>
      </c>
      <c r="AB67" s="10">
        <v>1808197000</v>
      </c>
      <c r="AC67" s="10">
        <v>1903698000</v>
      </c>
      <c r="AD67" s="10">
        <v>1889495000</v>
      </c>
      <c r="AE67" s="10">
        <v>2423924000</v>
      </c>
      <c r="AF67" s="10">
        <v>2397128000</v>
      </c>
      <c r="AG67" s="10">
        <v>2561334000</v>
      </c>
      <c r="AH67" s="10">
        <v>2672743000</v>
      </c>
      <c r="AI67" s="10">
        <v>2767945000</v>
      </c>
      <c r="AJ67" s="10">
        <v>5989118000</v>
      </c>
      <c r="AK67" s="10">
        <v>9427227000</v>
      </c>
      <c r="AL67" s="10">
        <v>9580206000</v>
      </c>
      <c r="AM67" s="10">
        <v>9127880000</v>
      </c>
    </row>
    <row r="68" spans="1:39" ht="19" x14ac:dyDescent="0.25">
      <c r="A68" s="5" t="s">
        <v>59</v>
      </c>
      <c r="B68" s="1" t="s">
        <v>91</v>
      </c>
      <c r="C68" s="1" t="s">
        <v>91</v>
      </c>
      <c r="D68" s="1" t="s">
        <v>91</v>
      </c>
      <c r="E68" s="1" t="s">
        <v>91</v>
      </c>
      <c r="F68" s="1" t="s">
        <v>91</v>
      </c>
      <c r="G68" s="1" t="s">
        <v>91</v>
      </c>
      <c r="H68" s="1" t="s">
        <v>91</v>
      </c>
      <c r="I68" s="1" t="s">
        <v>91</v>
      </c>
      <c r="J68" s="1" t="s">
        <v>91</v>
      </c>
      <c r="K68" s="1">
        <v>200000</v>
      </c>
      <c r="L68" s="1">
        <v>500000</v>
      </c>
      <c r="M68" s="1">
        <v>500000</v>
      </c>
      <c r="N68" s="1" t="s">
        <v>91</v>
      </c>
      <c r="O68" s="1">
        <v>900000</v>
      </c>
      <c r="P68" s="1">
        <v>900000</v>
      </c>
      <c r="Q68" s="1">
        <v>800000</v>
      </c>
      <c r="R68" s="1">
        <v>800000</v>
      </c>
      <c r="S68" s="1">
        <v>775000</v>
      </c>
      <c r="T68" s="1">
        <v>1512000</v>
      </c>
      <c r="U68" s="1">
        <v>1472000</v>
      </c>
      <c r="V68" s="1">
        <v>1448000</v>
      </c>
      <c r="W68" s="1">
        <v>1402000</v>
      </c>
      <c r="X68" s="1">
        <v>1341000</v>
      </c>
      <c r="Y68" s="1">
        <v>1273000</v>
      </c>
      <c r="Z68" s="1">
        <v>1229000</v>
      </c>
      <c r="AA68" s="1">
        <v>1181000</v>
      </c>
      <c r="AB68" s="1">
        <v>2269000</v>
      </c>
      <c r="AC68" s="1">
        <v>2207000</v>
      </c>
      <c r="AD68" s="1">
        <v>2134000</v>
      </c>
      <c r="AE68" s="1">
        <v>2075000</v>
      </c>
      <c r="AF68" s="1">
        <v>4023000</v>
      </c>
      <c r="AG68" s="1">
        <v>3919000</v>
      </c>
      <c r="AH68" s="1">
        <v>3796000</v>
      </c>
      <c r="AI68" s="1">
        <v>3682000</v>
      </c>
      <c r="AJ68" s="1">
        <v>3568000</v>
      </c>
      <c r="AK68" s="1">
        <v>3565000</v>
      </c>
      <c r="AL68" s="1">
        <v>3517000</v>
      </c>
      <c r="AM68" s="1" t="s">
        <v>91</v>
      </c>
    </row>
    <row r="69" spans="1:39" ht="19" x14ac:dyDescent="0.25">
      <c r="A69" s="5" t="s">
        <v>60</v>
      </c>
      <c r="B69" s="1" t="s">
        <v>91</v>
      </c>
      <c r="C69" s="1" t="s">
        <v>91</v>
      </c>
      <c r="D69" s="1" t="s">
        <v>91</v>
      </c>
      <c r="E69" s="1" t="s">
        <v>91</v>
      </c>
      <c r="F69" s="1" t="s">
        <v>91</v>
      </c>
      <c r="G69" s="1" t="s">
        <v>91</v>
      </c>
      <c r="H69" s="1" t="s">
        <v>91</v>
      </c>
      <c r="I69" s="1" t="s">
        <v>91</v>
      </c>
      <c r="J69" s="1" t="s">
        <v>91</v>
      </c>
      <c r="K69" s="1">
        <v>128900000</v>
      </c>
      <c r="L69" s="1">
        <v>157900000</v>
      </c>
      <c r="M69" s="1">
        <v>164200000</v>
      </c>
      <c r="N69" s="1">
        <v>184600000</v>
      </c>
      <c r="O69" s="1">
        <v>208400000</v>
      </c>
      <c r="P69" s="1">
        <v>237900000</v>
      </c>
      <c r="Q69" s="1">
        <v>230600000</v>
      </c>
      <c r="R69" s="1">
        <v>253900000</v>
      </c>
      <c r="S69" s="1">
        <v>301372000</v>
      </c>
      <c r="T69" s="1">
        <v>370278000</v>
      </c>
      <c r="U69" s="1">
        <v>351457000</v>
      </c>
      <c r="V69" s="1">
        <v>359757000</v>
      </c>
      <c r="W69" s="1">
        <v>384920000</v>
      </c>
      <c r="X69" s="1">
        <v>416091000</v>
      </c>
      <c r="Y69" s="1">
        <v>400972000</v>
      </c>
      <c r="Z69" s="1">
        <v>510850000</v>
      </c>
      <c r="AA69" s="1">
        <v>636705000</v>
      </c>
      <c r="AB69" s="1">
        <v>763475000</v>
      </c>
      <c r="AC69" s="1">
        <v>989260000</v>
      </c>
      <c r="AD69" s="1">
        <v>1190747000</v>
      </c>
      <c r="AE69" s="1">
        <v>1421724000</v>
      </c>
      <c r="AF69" s="1">
        <v>1574982000</v>
      </c>
      <c r="AG69" s="1">
        <v>1801138000</v>
      </c>
      <c r="AH69" s="1">
        <v>2071400000</v>
      </c>
      <c r="AI69" s="1">
        <v>2298762000</v>
      </c>
      <c r="AJ69" s="1">
        <v>2330702000</v>
      </c>
      <c r="AK69" s="1">
        <v>2185801000</v>
      </c>
      <c r="AL69" s="1">
        <v>2874898000</v>
      </c>
      <c r="AM69" s="1" t="s">
        <v>91</v>
      </c>
    </row>
    <row r="70" spans="1:39" ht="19" x14ac:dyDescent="0.25">
      <c r="A70" s="5" t="s">
        <v>61</v>
      </c>
      <c r="B70" s="1" t="s">
        <v>91</v>
      </c>
      <c r="C70" s="1" t="s">
        <v>91</v>
      </c>
      <c r="D70" s="1" t="s">
        <v>91</v>
      </c>
      <c r="E70" s="1" t="s">
        <v>91</v>
      </c>
      <c r="F70" s="1" t="s">
        <v>91</v>
      </c>
      <c r="G70" s="1" t="s">
        <v>91</v>
      </c>
      <c r="H70" s="1" t="s">
        <v>91</v>
      </c>
      <c r="I70" s="1" t="s">
        <v>91</v>
      </c>
      <c r="J70" s="1" t="s">
        <v>91</v>
      </c>
      <c r="K70" s="1">
        <v>-122000000</v>
      </c>
      <c r="L70" s="1">
        <v>-140200000</v>
      </c>
      <c r="M70" s="1">
        <v>-156100000</v>
      </c>
      <c r="N70" s="1">
        <v>-179600000</v>
      </c>
      <c r="O70" s="1">
        <v>-192400000</v>
      </c>
      <c r="P70" s="1">
        <v>-226400000</v>
      </c>
      <c r="Q70" s="1">
        <v>-267100000</v>
      </c>
      <c r="R70" s="1">
        <v>-307400000</v>
      </c>
      <c r="S70" s="1">
        <v>-358700000</v>
      </c>
      <c r="T70" s="1">
        <v>-419683000</v>
      </c>
      <c r="U70" s="1">
        <v>-25266000</v>
      </c>
      <c r="V70" s="1">
        <v>-29355000</v>
      </c>
      <c r="W70" s="1">
        <v>-163000</v>
      </c>
      <c r="X70" s="1">
        <v>1340000</v>
      </c>
      <c r="Y70" s="1">
        <v>-1174000</v>
      </c>
      <c r="Z70" s="1">
        <v>170000</v>
      </c>
      <c r="AA70" s="1">
        <v>488000</v>
      </c>
      <c r="AB70" s="1">
        <v>635000</v>
      </c>
      <c r="AC70" s="1">
        <v>585000</v>
      </c>
      <c r="AD70" s="1">
        <v>389000</v>
      </c>
      <c r="AE70" s="1">
        <v>330000</v>
      </c>
      <c r="AF70" s="1">
        <v>182000</v>
      </c>
      <c r="AG70" s="1">
        <v>91000</v>
      </c>
      <c r="AH70" s="1">
        <v>27000</v>
      </c>
      <c r="AI70" s="1" t="s">
        <v>91</v>
      </c>
      <c r="AJ70" s="1">
        <v>-3048101000</v>
      </c>
      <c r="AK70" s="1" t="s">
        <v>91</v>
      </c>
      <c r="AL70" s="1" t="s">
        <v>91</v>
      </c>
      <c r="AM70" s="1" t="s">
        <v>91</v>
      </c>
    </row>
    <row r="71" spans="1:39" ht="19" x14ac:dyDescent="0.25">
      <c r="A71" s="5" t="s">
        <v>62</v>
      </c>
      <c r="B71" s="1" t="s">
        <v>91</v>
      </c>
      <c r="C71" s="1" t="s">
        <v>91</v>
      </c>
      <c r="D71" s="1" t="s">
        <v>91</v>
      </c>
      <c r="E71" s="1" t="s">
        <v>91</v>
      </c>
      <c r="F71" s="1" t="s">
        <v>91</v>
      </c>
      <c r="G71" s="1" t="s">
        <v>91</v>
      </c>
      <c r="H71" s="1" t="s">
        <v>91</v>
      </c>
      <c r="I71" s="1" t="s">
        <v>91</v>
      </c>
      <c r="J71" s="1" t="s">
        <v>91</v>
      </c>
      <c r="K71" s="1">
        <v>247500000</v>
      </c>
      <c r="L71" s="1">
        <v>273300000</v>
      </c>
      <c r="M71" s="1">
        <v>320200000</v>
      </c>
      <c r="N71" s="1">
        <v>375700000</v>
      </c>
      <c r="O71" s="1">
        <v>407800000</v>
      </c>
      <c r="P71" s="1">
        <v>461000000</v>
      </c>
      <c r="Q71" s="1">
        <v>503200000</v>
      </c>
      <c r="R71" s="1">
        <v>597200000</v>
      </c>
      <c r="S71" s="1">
        <v>699741000</v>
      </c>
      <c r="T71" s="1">
        <v>803312000</v>
      </c>
      <c r="U71" s="1">
        <v>437906000</v>
      </c>
      <c r="V71" s="1">
        <v>504322000</v>
      </c>
      <c r="W71" s="1">
        <v>523671000</v>
      </c>
      <c r="X71" s="1">
        <v>551877000</v>
      </c>
      <c r="Y71" s="1">
        <v>595298000</v>
      </c>
      <c r="Z71" s="1">
        <v>645044000</v>
      </c>
      <c r="AA71" s="1">
        <v>694318000</v>
      </c>
      <c r="AB71" s="1">
        <v>726633000</v>
      </c>
      <c r="AC71" s="1">
        <v>774811000</v>
      </c>
      <c r="AD71" s="1">
        <v>814032000</v>
      </c>
      <c r="AE71" s="1">
        <v>855081000</v>
      </c>
      <c r="AF71" s="1">
        <v>892804000</v>
      </c>
      <c r="AG71" s="1">
        <v>942869000</v>
      </c>
      <c r="AH71" s="1">
        <v>974085000</v>
      </c>
      <c r="AI71" s="1">
        <v>1003302000</v>
      </c>
      <c r="AJ71" s="1">
        <v>4073080000</v>
      </c>
      <c r="AK71" s="1">
        <v>1101274000</v>
      </c>
      <c r="AL71" s="1">
        <v>1181635000</v>
      </c>
      <c r="AM71" s="1" t="s">
        <v>91</v>
      </c>
    </row>
    <row r="72" spans="1:39" ht="19" x14ac:dyDescent="0.25">
      <c r="A72" s="6" t="s">
        <v>63</v>
      </c>
      <c r="B72" s="10" t="s">
        <v>91</v>
      </c>
      <c r="C72" s="10" t="s">
        <v>91</v>
      </c>
      <c r="D72" s="10" t="s">
        <v>91</v>
      </c>
      <c r="E72" s="10" t="s">
        <v>91</v>
      </c>
      <c r="F72" s="10" t="s">
        <v>91</v>
      </c>
      <c r="G72" s="10" t="s">
        <v>91</v>
      </c>
      <c r="H72" s="10" t="s">
        <v>91</v>
      </c>
      <c r="I72" s="10" t="s">
        <v>91</v>
      </c>
      <c r="J72" s="10" t="s">
        <v>91</v>
      </c>
      <c r="K72" s="10">
        <v>254600000</v>
      </c>
      <c r="L72" s="10">
        <v>291500000</v>
      </c>
      <c r="M72" s="10">
        <v>328800000</v>
      </c>
      <c r="N72" s="10">
        <v>380700000</v>
      </c>
      <c r="O72" s="10">
        <v>424700000</v>
      </c>
      <c r="P72" s="10">
        <v>473400000</v>
      </c>
      <c r="Q72" s="10">
        <v>467500000</v>
      </c>
      <c r="R72" s="10">
        <v>544500000</v>
      </c>
      <c r="S72" s="10">
        <v>643188000</v>
      </c>
      <c r="T72" s="10">
        <v>755419000</v>
      </c>
      <c r="U72" s="10">
        <v>765569000</v>
      </c>
      <c r="V72" s="10">
        <v>836172000</v>
      </c>
      <c r="W72" s="10">
        <v>909830000</v>
      </c>
      <c r="X72" s="10">
        <v>970649000</v>
      </c>
      <c r="Y72" s="10">
        <v>996369000</v>
      </c>
      <c r="Z72" s="10">
        <v>1157293000</v>
      </c>
      <c r="AA72" s="10">
        <v>1332692000</v>
      </c>
      <c r="AB72" s="10">
        <v>1493012000</v>
      </c>
      <c r="AC72" s="10">
        <v>1766863000</v>
      </c>
      <c r="AD72" s="10">
        <v>2007302000</v>
      </c>
      <c r="AE72" s="10">
        <v>2279210000</v>
      </c>
      <c r="AF72" s="10">
        <v>2471991000</v>
      </c>
      <c r="AG72" s="10">
        <v>2748017000</v>
      </c>
      <c r="AH72" s="10">
        <v>3049308000</v>
      </c>
      <c r="AI72" s="10">
        <v>3305746000</v>
      </c>
      <c r="AJ72" s="10">
        <v>3359249000</v>
      </c>
      <c r="AK72" s="10">
        <v>3290640000</v>
      </c>
      <c r="AL72" s="10">
        <v>4060050000</v>
      </c>
      <c r="AM72" s="10">
        <v>4288583000</v>
      </c>
    </row>
    <row r="73" spans="1:39" ht="20" thickBot="1" x14ac:dyDescent="0.3">
      <c r="A73" s="7" t="s">
        <v>64</v>
      </c>
      <c r="B73" s="11" t="s">
        <v>91</v>
      </c>
      <c r="C73" s="11" t="s">
        <v>91</v>
      </c>
      <c r="D73" s="11" t="s">
        <v>91</v>
      </c>
      <c r="E73" s="11" t="s">
        <v>91</v>
      </c>
      <c r="F73" s="11" t="s">
        <v>91</v>
      </c>
      <c r="G73" s="11" t="s">
        <v>91</v>
      </c>
      <c r="H73" s="11" t="s">
        <v>91</v>
      </c>
      <c r="I73" s="11" t="s">
        <v>91</v>
      </c>
      <c r="J73" s="11" t="s">
        <v>91</v>
      </c>
      <c r="K73" s="11">
        <v>506300000</v>
      </c>
      <c r="L73" s="11">
        <v>541100000</v>
      </c>
      <c r="M73" s="11">
        <v>659400000</v>
      </c>
      <c r="N73" s="11">
        <v>738000000</v>
      </c>
      <c r="O73" s="11">
        <v>870300000</v>
      </c>
      <c r="P73" s="11">
        <v>947600000</v>
      </c>
      <c r="Q73" s="11">
        <v>975000000</v>
      </c>
      <c r="R73" s="11">
        <v>1082800000</v>
      </c>
      <c r="S73" s="11">
        <v>1361345000</v>
      </c>
      <c r="T73" s="11">
        <v>1657210000</v>
      </c>
      <c r="U73" s="11">
        <v>1735999000</v>
      </c>
      <c r="V73" s="11">
        <v>1938738000</v>
      </c>
      <c r="W73" s="11">
        <v>2358591000</v>
      </c>
      <c r="X73" s="11">
        <v>2371322000</v>
      </c>
      <c r="Y73" s="11">
        <v>2355511000</v>
      </c>
      <c r="Z73" s="11">
        <v>2768633000</v>
      </c>
      <c r="AA73" s="11">
        <v>3116204000</v>
      </c>
      <c r="AB73" s="11">
        <v>3301209000</v>
      </c>
      <c r="AC73" s="11">
        <v>3670561000</v>
      </c>
      <c r="AD73" s="11">
        <v>3896797000</v>
      </c>
      <c r="AE73" s="11">
        <v>4703134000</v>
      </c>
      <c r="AF73" s="11">
        <v>4869119000</v>
      </c>
      <c r="AG73" s="11">
        <v>5309351000</v>
      </c>
      <c r="AH73" s="11">
        <v>5722051000</v>
      </c>
      <c r="AI73" s="11">
        <v>6073691000</v>
      </c>
      <c r="AJ73" s="11">
        <v>9348367000</v>
      </c>
      <c r="AK73" s="11">
        <v>12717867000</v>
      </c>
      <c r="AL73" s="11">
        <v>13640256000</v>
      </c>
      <c r="AM73" s="11">
        <v>13416463000</v>
      </c>
    </row>
    <row r="74" spans="1:39" ht="20" thickTop="1" x14ac:dyDescent="0.25">
      <c r="A74" s="5" t="s">
        <v>28</v>
      </c>
      <c r="B74" s="13" t="s">
        <v>92</v>
      </c>
      <c r="C74" s="13" t="s">
        <v>92</v>
      </c>
      <c r="D74" s="13" t="s">
        <v>92</v>
      </c>
      <c r="E74" s="13" t="s">
        <v>92</v>
      </c>
      <c r="F74" s="13" t="s">
        <v>92</v>
      </c>
      <c r="G74" s="13" t="s">
        <v>92</v>
      </c>
      <c r="H74" s="13" t="s">
        <v>92</v>
      </c>
      <c r="I74" s="13" t="s">
        <v>92</v>
      </c>
      <c r="J74" s="13" t="s">
        <v>92</v>
      </c>
      <c r="K74" s="13" t="s">
        <v>92</v>
      </c>
      <c r="L74" s="13" t="s">
        <v>92</v>
      </c>
      <c r="M74" s="13" t="s">
        <v>92</v>
      </c>
      <c r="N74" s="13" t="s">
        <v>92</v>
      </c>
      <c r="O74" s="13" t="s">
        <v>92</v>
      </c>
      <c r="P74" s="13" t="s">
        <v>92</v>
      </c>
      <c r="Q74" s="13" t="s">
        <v>92</v>
      </c>
      <c r="R74" s="13" t="s">
        <v>92</v>
      </c>
      <c r="S74" s="13" t="s">
        <v>92</v>
      </c>
      <c r="T74" s="13" t="s">
        <v>92</v>
      </c>
      <c r="U74" s="13" t="s">
        <v>92</v>
      </c>
      <c r="V74" s="13" t="s">
        <v>92</v>
      </c>
      <c r="W74" s="13" t="s">
        <v>92</v>
      </c>
      <c r="X74" s="13" t="s">
        <v>92</v>
      </c>
      <c r="Y74" s="13" t="s">
        <v>92</v>
      </c>
      <c r="Z74" s="13" t="s">
        <v>92</v>
      </c>
      <c r="AA74" s="13" t="s">
        <v>92</v>
      </c>
      <c r="AB74" s="13" t="s">
        <v>92</v>
      </c>
      <c r="AC74" s="13" t="s">
        <v>92</v>
      </c>
      <c r="AD74" s="13" t="s">
        <v>92</v>
      </c>
      <c r="AE74" s="13" t="s">
        <v>92</v>
      </c>
      <c r="AF74" s="13" t="s">
        <v>92</v>
      </c>
      <c r="AG74" s="13" t="s">
        <v>92</v>
      </c>
      <c r="AH74" s="13" t="s">
        <v>92</v>
      </c>
      <c r="AI74" s="13" t="s">
        <v>92</v>
      </c>
      <c r="AJ74" s="13" t="s">
        <v>92</v>
      </c>
      <c r="AK74" s="13" t="s">
        <v>92</v>
      </c>
      <c r="AL74" s="13" t="s">
        <v>92</v>
      </c>
      <c r="AM74" s="13" t="s">
        <v>92</v>
      </c>
    </row>
    <row r="75" spans="1:39" ht="21" x14ac:dyDescent="0.25">
      <c r="A75" s="4" t="s">
        <v>65</v>
      </c>
      <c r="B75" s="9" t="s">
        <v>90</v>
      </c>
      <c r="C75" s="9" t="s">
        <v>90</v>
      </c>
      <c r="D75" s="9" t="s">
        <v>90</v>
      </c>
      <c r="E75" s="9" t="s">
        <v>90</v>
      </c>
      <c r="F75" s="9" t="s">
        <v>90</v>
      </c>
      <c r="G75" s="9" t="s">
        <v>90</v>
      </c>
      <c r="H75" s="9" t="s">
        <v>90</v>
      </c>
      <c r="I75" s="9" t="s">
        <v>90</v>
      </c>
      <c r="J75" s="9" t="s">
        <v>90</v>
      </c>
      <c r="K75" s="9" t="s">
        <v>90</v>
      </c>
      <c r="L75" s="9" t="s">
        <v>90</v>
      </c>
      <c r="M75" s="9" t="s">
        <v>90</v>
      </c>
      <c r="N75" s="9" t="s">
        <v>90</v>
      </c>
      <c r="O75" s="9" t="s">
        <v>90</v>
      </c>
      <c r="P75" s="9" t="s">
        <v>90</v>
      </c>
      <c r="Q75" s="9" t="s">
        <v>90</v>
      </c>
      <c r="R75" s="9" t="s">
        <v>90</v>
      </c>
      <c r="S75" s="9" t="s">
        <v>90</v>
      </c>
      <c r="T75" s="9" t="s">
        <v>90</v>
      </c>
      <c r="U75" s="9" t="s">
        <v>90</v>
      </c>
      <c r="V75" s="9" t="s">
        <v>90</v>
      </c>
      <c r="W75" s="9" t="s">
        <v>90</v>
      </c>
      <c r="X75" s="9" t="s">
        <v>90</v>
      </c>
      <c r="Y75" s="9" t="s">
        <v>90</v>
      </c>
      <c r="Z75" s="9" t="s">
        <v>90</v>
      </c>
      <c r="AA75" s="9" t="s">
        <v>90</v>
      </c>
      <c r="AB75" s="9" t="s">
        <v>90</v>
      </c>
      <c r="AC75" s="9" t="s">
        <v>90</v>
      </c>
      <c r="AD75" s="9" t="s">
        <v>90</v>
      </c>
      <c r="AE75" s="9" t="s">
        <v>90</v>
      </c>
      <c r="AF75" s="9" t="s">
        <v>90</v>
      </c>
      <c r="AG75" s="9" t="s">
        <v>90</v>
      </c>
      <c r="AH75" s="9" t="s">
        <v>90</v>
      </c>
      <c r="AI75" s="9" t="s">
        <v>90</v>
      </c>
      <c r="AJ75" s="9" t="s">
        <v>90</v>
      </c>
      <c r="AK75" s="9" t="s">
        <v>90</v>
      </c>
      <c r="AL75" s="9" t="s">
        <v>90</v>
      </c>
      <c r="AM75" s="9" t="s">
        <v>90</v>
      </c>
    </row>
    <row r="76" spans="1:39" ht="19" x14ac:dyDescent="0.25">
      <c r="A76" s="5" t="s">
        <v>66</v>
      </c>
      <c r="B76" s="1" t="s">
        <v>91</v>
      </c>
      <c r="C76" s="1" t="s">
        <v>91</v>
      </c>
      <c r="D76" s="1" t="s">
        <v>91</v>
      </c>
      <c r="E76" s="1" t="s">
        <v>91</v>
      </c>
      <c r="F76" s="1">
        <v>29800000</v>
      </c>
      <c r="G76" s="1">
        <v>16600000</v>
      </c>
      <c r="H76" s="1">
        <v>27700000</v>
      </c>
      <c r="I76" s="1">
        <v>34000000</v>
      </c>
      <c r="J76" s="1">
        <v>29300000</v>
      </c>
      <c r="K76" s="1">
        <v>36800000</v>
      </c>
      <c r="L76" s="1">
        <v>43300000</v>
      </c>
      <c r="M76" s="1">
        <v>80900000</v>
      </c>
      <c r="N76" s="1">
        <v>117500000</v>
      </c>
      <c r="O76" s="1">
        <v>133800000</v>
      </c>
      <c r="P76" s="1">
        <v>150106000</v>
      </c>
      <c r="Q76" s="1">
        <v>151754000</v>
      </c>
      <c r="R76" s="1">
        <v>155045000</v>
      </c>
      <c r="S76" s="1">
        <v>201178000</v>
      </c>
      <c r="T76" s="1">
        <v>228102000</v>
      </c>
      <c r="U76" s="1">
        <v>169902000</v>
      </c>
      <c r="V76" s="1">
        <v>199632000</v>
      </c>
      <c r="W76" s="1">
        <v>241634000</v>
      </c>
      <c r="X76" s="1">
        <v>261051000</v>
      </c>
      <c r="Y76" s="1">
        <v>305441000</v>
      </c>
      <c r="Z76" s="1">
        <v>442757000</v>
      </c>
      <c r="AA76" s="1">
        <v>554797000</v>
      </c>
      <c r="AB76" s="1">
        <v>657170000</v>
      </c>
      <c r="AC76" s="1">
        <v>786763000</v>
      </c>
      <c r="AD76" s="1">
        <v>837304000</v>
      </c>
      <c r="AE76" s="1">
        <v>924724000</v>
      </c>
      <c r="AF76" s="1">
        <v>1020661000</v>
      </c>
      <c r="AG76" s="1">
        <v>1117654000</v>
      </c>
      <c r="AH76" s="1">
        <v>1362753000</v>
      </c>
      <c r="AI76" s="1">
        <v>1587457000</v>
      </c>
      <c r="AJ76" s="1">
        <v>1660928000</v>
      </c>
      <c r="AK76" s="1">
        <v>85382000</v>
      </c>
      <c r="AL76" s="1">
        <v>1722589000</v>
      </c>
      <c r="AM76" s="1">
        <v>1512041000</v>
      </c>
    </row>
    <row r="77" spans="1:39" ht="19" x14ac:dyDescent="0.25">
      <c r="A77" s="5" t="s">
        <v>13</v>
      </c>
      <c r="B77" s="1" t="s">
        <v>91</v>
      </c>
      <c r="C77" s="1" t="s">
        <v>91</v>
      </c>
      <c r="D77" s="1" t="s">
        <v>91</v>
      </c>
      <c r="E77" s="1" t="s">
        <v>91</v>
      </c>
      <c r="F77" s="1">
        <v>12000000</v>
      </c>
      <c r="G77" s="1">
        <v>13100000</v>
      </c>
      <c r="H77" s="1">
        <v>15900000</v>
      </c>
      <c r="I77" s="1">
        <v>18700000</v>
      </c>
      <c r="J77" s="1">
        <v>29600000</v>
      </c>
      <c r="K77" s="1">
        <v>29000000</v>
      </c>
      <c r="L77" s="1">
        <v>32000000</v>
      </c>
      <c r="M77" s="1">
        <v>35400000</v>
      </c>
      <c r="N77" s="1">
        <v>39500000</v>
      </c>
      <c r="O77" s="1">
        <v>43200000</v>
      </c>
      <c r="P77" s="1">
        <v>48187000</v>
      </c>
      <c r="Q77" s="1">
        <v>55063000</v>
      </c>
      <c r="R77" s="1">
        <v>62621000</v>
      </c>
      <c r="S77" s="1">
        <v>66176000</v>
      </c>
      <c r="T77" s="1">
        <v>76739000</v>
      </c>
      <c r="U77" s="1">
        <v>94593000</v>
      </c>
      <c r="V77" s="1">
        <v>110848000</v>
      </c>
      <c r="W77" s="1">
        <v>108135000</v>
      </c>
      <c r="X77" s="1">
        <v>120699000</v>
      </c>
      <c r="Y77" s="1">
        <v>141802000</v>
      </c>
      <c r="Z77" s="1">
        <v>159043000</v>
      </c>
      <c r="AA77" s="1">
        <v>160693000</v>
      </c>
      <c r="AB77" s="1">
        <v>159892000</v>
      </c>
      <c r="AC77" s="1">
        <v>185491000</v>
      </c>
      <c r="AD77" s="1">
        <v>206111000</v>
      </c>
      <c r="AE77" s="1">
        <v>232959000</v>
      </c>
      <c r="AF77" s="1">
        <v>274828000</v>
      </c>
      <c r="AG77" s="1">
        <v>302515000</v>
      </c>
      <c r="AH77" s="1">
        <v>313163000</v>
      </c>
      <c r="AI77" s="1">
        <v>330357000</v>
      </c>
      <c r="AJ77" s="1">
        <v>350892000</v>
      </c>
      <c r="AK77" s="1">
        <v>364245000</v>
      </c>
      <c r="AL77" s="1">
        <v>360664000</v>
      </c>
      <c r="AM77" s="1">
        <v>394655000</v>
      </c>
    </row>
    <row r="78" spans="1:39" ht="19" x14ac:dyDescent="0.25">
      <c r="A78" s="5" t="s">
        <v>67</v>
      </c>
      <c r="B78" s="1" t="s">
        <v>91</v>
      </c>
      <c r="C78" s="1" t="s">
        <v>91</v>
      </c>
      <c r="D78" s="1" t="s">
        <v>91</v>
      </c>
      <c r="E78" s="1" t="s">
        <v>91</v>
      </c>
      <c r="F78" s="1">
        <v>400000</v>
      </c>
      <c r="G78" s="1">
        <v>700000</v>
      </c>
      <c r="H78" s="1">
        <v>-2900000</v>
      </c>
      <c r="I78" s="1">
        <v>2900000</v>
      </c>
      <c r="J78" s="1">
        <v>700000</v>
      </c>
      <c r="K78" s="1">
        <v>900000</v>
      </c>
      <c r="L78" s="1">
        <v>-2900000</v>
      </c>
      <c r="M78" s="1">
        <v>-7400000</v>
      </c>
      <c r="N78" s="1">
        <v>-1700000</v>
      </c>
      <c r="O78" s="1">
        <v>-4400000</v>
      </c>
      <c r="P78" s="1">
        <v>-5296000</v>
      </c>
      <c r="Q78" s="1">
        <v>10015000</v>
      </c>
      <c r="R78" s="1">
        <v>12633000</v>
      </c>
      <c r="S78" s="1">
        <v>17375000</v>
      </c>
      <c r="T78" s="1">
        <v>31946000</v>
      </c>
      <c r="U78" s="1">
        <v>28101000</v>
      </c>
      <c r="V78" s="1">
        <v>-2590000</v>
      </c>
      <c r="W78" s="1">
        <v>-10684000</v>
      </c>
      <c r="X78" s="1">
        <v>-10699000</v>
      </c>
      <c r="Y78" s="1">
        <v>23804000</v>
      </c>
      <c r="Z78" s="1">
        <v>16113000</v>
      </c>
      <c r="AA78" s="1">
        <v>-17977000</v>
      </c>
      <c r="AB78" s="1">
        <v>40762000</v>
      </c>
      <c r="AC78" s="1">
        <v>-9039000</v>
      </c>
      <c r="AD78" s="1">
        <v>12411000</v>
      </c>
      <c r="AE78" s="1">
        <v>54845000</v>
      </c>
      <c r="AF78" s="1">
        <v>98740000</v>
      </c>
      <c r="AG78" s="1">
        <v>14628000</v>
      </c>
      <c r="AH78" s="1">
        <v>-34903000</v>
      </c>
      <c r="AI78" s="1">
        <v>31777000</v>
      </c>
      <c r="AJ78" s="1">
        <v>32009000</v>
      </c>
      <c r="AK78" s="1">
        <v>-27812000</v>
      </c>
      <c r="AL78" s="1">
        <v>15775000</v>
      </c>
      <c r="AM78" s="1">
        <v>79417000</v>
      </c>
    </row>
    <row r="79" spans="1:39" ht="19" x14ac:dyDescent="0.25">
      <c r="A79" s="5" t="s">
        <v>68</v>
      </c>
      <c r="B79" s="1" t="s">
        <v>91</v>
      </c>
      <c r="C79" s="1" t="s">
        <v>91</v>
      </c>
      <c r="D79" s="1" t="s">
        <v>91</v>
      </c>
      <c r="E79" s="1" t="s">
        <v>91</v>
      </c>
      <c r="F79" s="1" t="s">
        <v>91</v>
      </c>
      <c r="G79" s="1" t="s">
        <v>91</v>
      </c>
      <c r="H79" s="1" t="s">
        <v>91</v>
      </c>
      <c r="I79" s="1" t="s">
        <v>91</v>
      </c>
      <c r="J79" s="1" t="s">
        <v>91</v>
      </c>
      <c r="K79" s="1" t="s">
        <v>91</v>
      </c>
      <c r="L79" s="1" t="s">
        <v>91</v>
      </c>
      <c r="M79" s="1" t="s">
        <v>91</v>
      </c>
      <c r="N79" s="1" t="s">
        <v>91</v>
      </c>
      <c r="O79" s="1" t="s">
        <v>91</v>
      </c>
      <c r="P79" s="1" t="s">
        <v>91</v>
      </c>
      <c r="Q79" s="1" t="s">
        <v>91</v>
      </c>
      <c r="R79" s="1" t="s">
        <v>91</v>
      </c>
      <c r="S79" s="1" t="s">
        <v>91</v>
      </c>
      <c r="T79" s="1" t="s">
        <v>91</v>
      </c>
      <c r="U79" s="1" t="s">
        <v>91</v>
      </c>
      <c r="V79" s="1" t="s">
        <v>91</v>
      </c>
      <c r="W79" s="1" t="s">
        <v>91</v>
      </c>
      <c r="X79" s="1" t="s">
        <v>91</v>
      </c>
      <c r="Y79" s="1">
        <v>22575000</v>
      </c>
      <c r="Z79" s="1">
        <v>25746000</v>
      </c>
      <c r="AA79" s="1">
        <v>36551000</v>
      </c>
      <c r="AB79" s="1">
        <v>40404000</v>
      </c>
      <c r="AC79" s="1">
        <v>48952000</v>
      </c>
      <c r="AD79" s="1">
        <v>46847000</v>
      </c>
      <c r="AE79" s="1">
        <v>53001000</v>
      </c>
      <c r="AF79" s="1">
        <v>70937000</v>
      </c>
      <c r="AG79" s="1">
        <v>74554000</v>
      </c>
      <c r="AH79" s="1">
        <v>87417000</v>
      </c>
      <c r="AI79" s="1">
        <v>95585000</v>
      </c>
      <c r="AJ79" s="1">
        <v>95438000</v>
      </c>
      <c r="AK79" s="1">
        <v>101568000</v>
      </c>
      <c r="AL79" s="1">
        <v>134217000</v>
      </c>
      <c r="AM79" s="1">
        <v>121936000</v>
      </c>
    </row>
    <row r="80" spans="1:39" ht="19" x14ac:dyDescent="0.25">
      <c r="A80" s="14" t="s">
        <v>103</v>
      </c>
      <c r="B80" s="19" t="e">
        <f t="shared" ref="B80:AM80" si="45">B79/B3</f>
        <v>#VALUE!</v>
      </c>
      <c r="C80" s="19" t="e">
        <f t="shared" si="45"/>
        <v>#VALUE!</v>
      </c>
      <c r="D80" s="19" t="e">
        <f t="shared" si="45"/>
        <v>#VALUE!</v>
      </c>
      <c r="E80" s="19" t="e">
        <f t="shared" si="45"/>
        <v>#VALUE!</v>
      </c>
      <c r="F80" s="19" t="e">
        <f t="shared" si="45"/>
        <v>#VALUE!</v>
      </c>
      <c r="G80" s="19" t="e">
        <f t="shared" si="45"/>
        <v>#VALUE!</v>
      </c>
      <c r="H80" s="19" t="e">
        <f t="shared" si="45"/>
        <v>#VALUE!</v>
      </c>
      <c r="I80" s="19" t="e">
        <f t="shared" si="45"/>
        <v>#VALUE!</v>
      </c>
      <c r="J80" s="19" t="e">
        <f t="shared" si="45"/>
        <v>#VALUE!</v>
      </c>
      <c r="K80" s="19" t="e">
        <f t="shared" si="45"/>
        <v>#VALUE!</v>
      </c>
      <c r="L80" s="19" t="e">
        <f t="shared" si="45"/>
        <v>#VALUE!</v>
      </c>
      <c r="M80" s="19" t="e">
        <f t="shared" si="45"/>
        <v>#VALUE!</v>
      </c>
      <c r="N80" s="19" t="e">
        <f t="shared" si="45"/>
        <v>#VALUE!</v>
      </c>
      <c r="O80" s="19" t="e">
        <f t="shared" si="45"/>
        <v>#VALUE!</v>
      </c>
      <c r="P80" s="19" t="e">
        <f t="shared" si="45"/>
        <v>#VALUE!</v>
      </c>
      <c r="Q80" s="19" t="e">
        <f t="shared" si="45"/>
        <v>#VALUE!</v>
      </c>
      <c r="R80" s="19" t="e">
        <f t="shared" si="45"/>
        <v>#VALUE!</v>
      </c>
      <c r="S80" s="19" t="e">
        <f t="shared" si="45"/>
        <v>#VALUE!</v>
      </c>
      <c r="T80" s="19" t="e">
        <f t="shared" si="45"/>
        <v>#VALUE!</v>
      </c>
      <c r="U80" s="19" t="e">
        <f t="shared" si="45"/>
        <v>#VALUE!</v>
      </c>
      <c r="V80" s="19" t="e">
        <f t="shared" si="45"/>
        <v>#VALUE!</v>
      </c>
      <c r="W80" s="19" t="e">
        <f t="shared" si="45"/>
        <v>#VALUE!</v>
      </c>
      <c r="X80" s="19" t="e">
        <f t="shared" si="45"/>
        <v>#VALUE!</v>
      </c>
      <c r="Y80" s="19">
        <f t="shared" si="45"/>
        <v>3.4804989532293404E-3</v>
      </c>
      <c r="Z80" s="19">
        <f t="shared" si="45"/>
        <v>3.5836910737473957E-3</v>
      </c>
      <c r="AA80" s="19">
        <f t="shared" si="45"/>
        <v>4.6466482755113713E-3</v>
      </c>
      <c r="AB80" s="19">
        <f t="shared" si="45"/>
        <v>4.693614562983524E-3</v>
      </c>
      <c r="AC80" s="19">
        <f t="shared" si="45"/>
        <v>5.0356622448260559E-3</v>
      </c>
      <c r="AD80" s="19">
        <f t="shared" si="45"/>
        <v>4.5792163769910969E-3</v>
      </c>
      <c r="AE80" s="19">
        <f t="shared" si="45"/>
        <v>4.8000860738817118E-3</v>
      </c>
      <c r="AF80" s="19">
        <f t="shared" si="45"/>
        <v>5.9411227756384234E-3</v>
      </c>
      <c r="AG80" s="19">
        <f t="shared" si="45"/>
        <v>5.7943116513352972E-3</v>
      </c>
      <c r="AH80" s="19">
        <f t="shared" si="45"/>
        <v>6.1845530569663437E-3</v>
      </c>
      <c r="AI80" s="19">
        <f t="shared" si="45"/>
        <v>6.3793331629686204E-3</v>
      </c>
      <c r="AJ80" s="19">
        <f t="shared" si="45"/>
        <v>5.9503438883282099E-3</v>
      </c>
      <c r="AK80" s="19">
        <f t="shared" si="45"/>
        <v>8.1049733213688791E-3</v>
      </c>
      <c r="AL80" s="19">
        <f t="shared" si="45"/>
        <v>7.0953303414779383E-3</v>
      </c>
      <c r="AM80" s="19">
        <f t="shared" si="45"/>
        <v>6.5220964526365747E-3</v>
      </c>
    </row>
    <row r="81" spans="1:47" ht="19" x14ac:dyDescent="0.25">
      <c r="A81" s="5" t="s">
        <v>69</v>
      </c>
      <c r="B81" s="1" t="s">
        <v>91</v>
      </c>
      <c r="C81" s="1" t="s">
        <v>91</v>
      </c>
      <c r="D81" s="1" t="s">
        <v>91</v>
      </c>
      <c r="E81" s="1" t="s">
        <v>91</v>
      </c>
      <c r="F81" s="1">
        <v>-28500000</v>
      </c>
      <c r="G81" s="1">
        <v>500000</v>
      </c>
      <c r="H81" s="1">
        <v>1600000</v>
      </c>
      <c r="I81" s="1">
        <v>-20800000</v>
      </c>
      <c r="J81" s="1">
        <v>-19700000</v>
      </c>
      <c r="K81" s="1">
        <v>-16600000</v>
      </c>
      <c r="L81" s="1">
        <v>10600000</v>
      </c>
      <c r="M81" s="1">
        <v>7900000</v>
      </c>
      <c r="N81" s="1">
        <v>-37300000</v>
      </c>
      <c r="O81" s="1">
        <v>27800000</v>
      </c>
      <c r="P81" s="1">
        <v>-9631000</v>
      </c>
      <c r="Q81" s="1">
        <v>-73484000</v>
      </c>
      <c r="R81" s="1">
        <v>12590000</v>
      </c>
      <c r="S81" s="1">
        <v>39368000</v>
      </c>
      <c r="T81" s="1">
        <v>-41289000</v>
      </c>
      <c r="U81" s="1">
        <v>-36987000</v>
      </c>
      <c r="V81" s="1">
        <v>42837000</v>
      </c>
      <c r="W81" s="1">
        <v>138611000</v>
      </c>
      <c r="X81" s="1">
        <v>-44052000</v>
      </c>
      <c r="Y81" s="1">
        <v>87258000</v>
      </c>
      <c r="Z81" s="1">
        <v>243434000</v>
      </c>
      <c r="AA81" s="1">
        <v>-61664000</v>
      </c>
      <c r="AB81" s="1">
        <v>-59943000</v>
      </c>
      <c r="AC81" s="1">
        <v>-3420000</v>
      </c>
      <c r="AD81" s="1">
        <v>-53764000</v>
      </c>
      <c r="AE81" s="1">
        <v>136751000</v>
      </c>
      <c r="AF81" s="1">
        <v>-96612000</v>
      </c>
      <c r="AG81" s="1">
        <v>72831000</v>
      </c>
      <c r="AH81" s="1">
        <v>-40824000</v>
      </c>
      <c r="AI81" s="1">
        <v>21501000</v>
      </c>
      <c r="AJ81" s="1">
        <v>32279000</v>
      </c>
      <c r="AK81" s="1">
        <v>1482597000</v>
      </c>
      <c r="AL81" s="1">
        <v>-494396000</v>
      </c>
      <c r="AM81" s="1">
        <v>-418676000</v>
      </c>
    </row>
    <row r="82" spans="1:47" ht="19" x14ac:dyDescent="0.25">
      <c r="A82" s="5" t="s">
        <v>70</v>
      </c>
      <c r="B82" s="1" t="s">
        <v>91</v>
      </c>
      <c r="C82" s="1" t="s">
        <v>91</v>
      </c>
      <c r="D82" s="1" t="s">
        <v>91</v>
      </c>
      <c r="E82" s="1" t="s">
        <v>91</v>
      </c>
      <c r="F82" s="1" t="s">
        <v>91</v>
      </c>
      <c r="G82" s="1" t="s">
        <v>91</v>
      </c>
      <c r="H82" s="1" t="s">
        <v>91</v>
      </c>
      <c r="I82" s="1" t="s">
        <v>91</v>
      </c>
      <c r="J82" s="1" t="s">
        <v>91</v>
      </c>
      <c r="K82" s="1" t="s">
        <v>91</v>
      </c>
      <c r="L82" s="1" t="s">
        <v>91</v>
      </c>
      <c r="M82" s="1" t="s">
        <v>91</v>
      </c>
      <c r="N82" s="1" t="s">
        <v>91</v>
      </c>
      <c r="O82" s="1" t="s">
        <v>91</v>
      </c>
      <c r="P82" s="1" t="s">
        <v>91</v>
      </c>
      <c r="Q82" s="1" t="s">
        <v>91</v>
      </c>
      <c r="R82" s="1" t="s">
        <v>91</v>
      </c>
      <c r="S82" s="1" t="s">
        <v>91</v>
      </c>
      <c r="T82" s="1" t="s">
        <v>91</v>
      </c>
      <c r="U82" s="1" t="s">
        <v>91</v>
      </c>
      <c r="V82" s="1" t="s">
        <v>91</v>
      </c>
      <c r="W82" s="1" t="s">
        <v>91</v>
      </c>
      <c r="X82" s="1" t="s">
        <v>91</v>
      </c>
      <c r="Y82" s="1" t="s">
        <v>91</v>
      </c>
      <c r="Z82" s="1" t="s">
        <v>91</v>
      </c>
      <c r="AA82" s="1" t="s">
        <v>91</v>
      </c>
      <c r="AB82" s="1" t="s">
        <v>91</v>
      </c>
      <c r="AC82" s="1" t="s">
        <v>91</v>
      </c>
      <c r="AD82" s="1" t="s">
        <v>91</v>
      </c>
      <c r="AE82" s="1" t="s">
        <v>91</v>
      </c>
      <c r="AF82" s="1" t="s">
        <v>91</v>
      </c>
      <c r="AG82" s="1" t="s">
        <v>91</v>
      </c>
      <c r="AH82" s="1" t="s">
        <v>91</v>
      </c>
      <c r="AI82" s="1" t="s">
        <v>91</v>
      </c>
      <c r="AJ82" s="1" t="s">
        <v>91</v>
      </c>
      <c r="AK82" s="1" t="s">
        <v>91</v>
      </c>
      <c r="AL82" s="1" t="s">
        <v>91</v>
      </c>
      <c r="AM82" s="1" t="s">
        <v>91</v>
      </c>
    </row>
    <row r="83" spans="1:47" ht="21" x14ac:dyDescent="0.25">
      <c r="A83" s="5" t="s">
        <v>34</v>
      </c>
      <c r="B83" s="1" t="s">
        <v>91</v>
      </c>
      <c r="C83" s="1" t="s">
        <v>91</v>
      </c>
      <c r="D83" s="1" t="s">
        <v>91</v>
      </c>
      <c r="E83" s="1" t="s">
        <v>91</v>
      </c>
      <c r="F83" s="1">
        <v>-12200000</v>
      </c>
      <c r="G83" s="1">
        <v>-28500000</v>
      </c>
      <c r="H83" s="1">
        <v>-27100000</v>
      </c>
      <c r="I83" s="1">
        <v>-36000000</v>
      </c>
      <c r="J83" s="1">
        <v>-7900000</v>
      </c>
      <c r="K83" s="1">
        <v>1700000</v>
      </c>
      <c r="L83" s="1">
        <v>-20800000</v>
      </c>
      <c r="M83" s="1">
        <v>-77700000</v>
      </c>
      <c r="N83" s="1">
        <v>-45100000</v>
      </c>
      <c r="O83" s="1">
        <v>-47600000</v>
      </c>
      <c r="P83" s="1">
        <v>-34034000</v>
      </c>
      <c r="Q83" s="1">
        <v>-59071000</v>
      </c>
      <c r="R83" s="1">
        <v>-63824000</v>
      </c>
      <c r="S83" s="1">
        <v>-93128000</v>
      </c>
      <c r="T83" s="1">
        <v>-124973000</v>
      </c>
      <c r="U83" s="1">
        <v>-11621000</v>
      </c>
      <c r="V83" s="1">
        <v>-84979000</v>
      </c>
      <c r="W83" s="1">
        <v>-113638000</v>
      </c>
      <c r="X83" s="1">
        <v>26434000</v>
      </c>
      <c r="Y83" s="1">
        <v>144237000</v>
      </c>
      <c r="Z83" s="1">
        <v>8560000</v>
      </c>
      <c r="AA83" s="1">
        <v>-214419000</v>
      </c>
      <c r="AB83" s="1">
        <v>-43153000</v>
      </c>
      <c r="AC83" s="1">
        <v>-79167000</v>
      </c>
      <c r="AD83" s="1">
        <v>-47918000</v>
      </c>
      <c r="AE83" s="1">
        <v>-115520000</v>
      </c>
      <c r="AF83" s="1">
        <v>-46429000</v>
      </c>
      <c r="AG83" s="1">
        <v>-93782000</v>
      </c>
      <c r="AH83" s="1">
        <v>-128849000</v>
      </c>
      <c r="AI83" s="1">
        <v>-108707000</v>
      </c>
      <c r="AJ83" s="1">
        <v>-81897000</v>
      </c>
      <c r="AK83" s="1">
        <v>323357000</v>
      </c>
      <c r="AL83" s="1">
        <v>-753291000</v>
      </c>
      <c r="AM83" s="1">
        <v>238778000</v>
      </c>
      <c r="AT83" s="66" t="s">
        <v>135</v>
      </c>
      <c r="AU83" s="67"/>
    </row>
    <row r="84" spans="1:47" ht="19" x14ac:dyDescent="0.25">
      <c r="A84" s="5" t="s">
        <v>47</v>
      </c>
      <c r="B84" s="1" t="s">
        <v>91</v>
      </c>
      <c r="C84" s="1" t="s">
        <v>91</v>
      </c>
      <c r="D84" s="1" t="s">
        <v>91</v>
      </c>
      <c r="E84" s="1" t="s">
        <v>91</v>
      </c>
      <c r="F84" s="1" t="s">
        <v>91</v>
      </c>
      <c r="G84" s="1" t="s">
        <v>91</v>
      </c>
      <c r="H84" s="1" t="s">
        <v>91</v>
      </c>
      <c r="I84" s="1" t="s">
        <v>91</v>
      </c>
      <c r="J84" s="1" t="s">
        <v>91</v>
      </c>
      <c r="K84" s="1" t="s">
        <v>91</v>
      </c>
      <c r="L84" s="1" t="s">
        <v>91</v>
      </c>
      <c r="M84" s="1" t="s">
        <v>91</v>
      </c>
      <c r="N84" s="1" t="s">
        <v>91</v>
      </c>
      <c r="O84" s="1" t="s">
        <v>91</v>
      </c>
      <c r="P84" s="1" t="s">
        <v>91</v>
      </c>
      <c r="Q84" s="1" t="s">
        <v>91</v>
      </c>
      <c r="R84" s="1" t="s">
        <v>91</v>
      </c>
      <c r="S84" s="1" t="s">
        <v>91</v>
      </c>
      <c r="T84" s="1" t="s">
        <v>91</v>
      </c>
      <c r="U84" s="1" t="s">
        <v>91</v>
      </c>
      <c r="V84" s="1" t="s">
        <v>91</v>
      </c>
      <c r="W84" s="1" t="s">
        <v>91</v>
      </c>
      <c r="X84" s="1" t="s">
        <v>91</v>
      </c>
      <c r="Y84" s="1">
        <v>-101682000</v>
      </c>
      <c r="Z84" s="1">
        <v>115893000</v>
      </c>
      <c r="AA84" s="1">
        <v>102851000</v>
      </c>
      <c r="AB84" s="1">
        <v>-11614000</v>
      </c>
      <c r="AC84" s="1">
        <v>40109000</v>
      </c>
      <c r="AD84" s="1">
        <v>-4104000</v>
      </c>
      <c r="AE84" s="1">
        <v>204158000</v>
      </c>
      <c r="AF84" s="1">
        <v>-41464000</v>
      </c>
      <c r="AG84" s="1">
        <v>83085000</v>
      </c>
      <c r="AH84" s="1">
        <v>41322000</v>
      </c>
      <c r="AI84" s="1">
        <v>110483000</v>
      </c>
      <c r="AJ84" s="1">
        <v>114153000</v>
      </c>
      <c r="AK84" s="1">
        <v>938837000</v>
      </c>
      <c r="AL84" s="1">
        <v>135311000</v>
      </c>
      <c r="AM84" s="1">
        <v>-365262000</v>
      </c>
      <c r="AT84" s="68" t="s">
        <v>136</v>
      </c>
      <c r="AU84" s="68"/>
    </row>
    <row r="85" spans="1:47" ht="20" x14ac:dyDescent="0.25">
      <c r="A85" s="5" t="s">
        <v>71</v>
      </c>
      <c r="B85" s="1" t="s">
        <v>91</v>
      </c>
      <c r="C85" s="1" t="s">
        <v>91</v>
      </c>
      <c r="D85" s="1" t="s">
        <v>91</v>
      </c>
      <c r="E85" s="1" t="s">
        <v>91</v>
      </c>
      <c r="F85" s="1" t="s">
        <v>91</v>
      </c>
      <c r="G85" s="1" t="s">
        <v>91</v>
      </c>
      <c r="H85" s="1" t="s">
        <v>91</v>
      </c>
      <c r="I85" s="1" t="s">
        <v>91</v>
      </c>
      <c r="J85" s="1" t="s">
        <v>91</v>
      </c>
      <c r="K85" s="1" t="s">
        <v>91</v>
      </c>
      <c r="L85" s="1" t="s">
        <v>91</v>
      </c>
      <c r="M85" s="1" t="s">
        <v>91</v>
      </c>
      <c r="N85" s="1" t="s">
        <v>91</v>
      </c>
      <c r="O85" s="1" t="s">
        <v>91</v>
      </c>
      <c r="P85" s="1">
        <v>2906000</v>
      </c>
      <c r="Q85" s="1">
        <v>7652000</v>
      </c>
      <c r="R85" s="1">
        <v>4867000</v>
      </c>
      <c r="S85" s="1" t="s">
        <v>91</v>
      </c>
      <c r="T85" s="1" t="s">
        <v>91</v>
      </c>
      <c r="U85" s="1" t="s">
        <v>91</v>
      </c>
      <c r="V85" s="1" t="s">
        <v>91</v>
      </c>
      <c r="W85" s="1">
        <v>4326000</v>
      </c>
      <c r="X85" s="1">
        <v>26468000</v>
      </c>
      <c r="Y85" s="1">
        <v>1454000</v>
      </c>
      <c r="Z85" s="1">
        <v>6442000</v>
      </c>
      <c r="AA85" s="1">
        <v>3649000</v>
      </c>
      <c r="AB85" s="1">
        <v>7262000</v>
      </c>
      <c r="AC85" s="1">
        <v>31966000</v>
      </c>
      <c r="AD85" s="1">
        <v>26695000</v>
      </c>
      <c r="AE85" s="1">
        <v>-5045000</v>
      </c>
      <c r="AF85" s="1">
        <v>-3019000</v>
      </c>
      <c r="AG85" s="1">
        <v>7780000</v>
      </c>
      <c r="AH85" s="1">
        <v>29431000</v>
      </c>
      <c r="AI85" s="1">
        <v>-33060000</v>
      </c>
      <c r="AJ85" s="1">
        <v>15064000</v>
      </c>
      <c r="AK85" s="1">
        <v>48559000</v>
      </c>
      <c r="AL85" s="1">
        <v>-31852000</v>
      </c>
      <c r="AM85" s="1" t="s">
        <v>91</v>
      </c>
      <c r="AT85" s="25" t="s">
        <v>137</v>
      </c>
      <c r="AU85" s="26">
        <f>AM17</f>
        <v>2842000</v>
      </c>
    </row>
    <row r="86" spans="1:47" ht="20" x14ac:dyDescent="0.25">
      <c r="A86" s="5" t="s">
        <v>72</v>
      </c>
      <c r="B86" s="1" t="s">
        <v>91</v>
      </c>
      <c r="C86" s="1" t="s">
        <v>91</v>
      </c>
      <c r="D86" s="1" t="s">
        <v>91</v>
      </c>
      <c r="E86" s="1" t="s">
        <v>91</v>
      </c>
      <c r="F86" s="1">
        <v>2900000</v>
      </c>
      <c r="G86" s="1">
        <v>6100000</v>
      </c>
      <c r="H86" s="1">
        <v>10500000</v>
      </c>
      <c r="I86" s="1">
        <v>8600000</v>
      </c>
      <c r="J86" s="1" t="s">
        <v>91</v>
      </c>
      <c r="K86" s="1">
        <v>-4900000</v>
      </c>
      <c r="L86" s="1">
        <v>5000000</v>
      </c>
      <c r="M86" s="1">
        <v>300000</v>
      </c>
      <c r="N86" s="1">
        <v>-100000</v>
      </c>
      <c r="O86" s="1">
        <v>100000</v>
      </c>
      <c r="P86" s="1" t="s">
        <v>91</v>
      </c>
      <c r="Q86" s="1" t="s">
        <v>91</v>
      </c>
      <c r="R86" s="1" t="s">
        <v>91</v>
      </c>
      <c r="S86" s="1">
        <v>8348000</v>
      </c>
      <c r="T86" s="1">
        <v>19808000</v>
      </c>
      <c r="U86" s="1">
        <v>42548000</v>
      </c>
      <c r="V86" s="1">
        <v>24464000</v>
      </c>
      <c r="W86" s="1">
        <v>29171000</v>
      </c>
      <c r="X86" s="1">
        <v>26560000</v>
      </c>
      <c r="Y86" s="1">
        <v>2559000</v>
      </c>
      <c r="Z86" s="1">
        <v>1291000</v>
      </c>
      <c r="AA86" s="1">
        <v>666000</v>
      </c>
      <c r="AB86" s="1">
        <v>-18180000</v>
      </c>
      <c r="AC86" s="1">
        <v>-29103000</v>
      </c>
      <c r="AD86" s="1">
        <v>-26906000</v>
      </c>
      <c r="AE86" s="1">
        <v>-29415000</v>
      </c>
      <c r="AF86" s="1">
        <v>-42302000</v>
      </c>
      <c r="AG86" s="1">
        <v>-23331000</v>
      </c>
      <c r="AH86" s="1">
        <v>-6328000</v>
      </c>
      <c r="AI86" s="1" t="s">
        <v>91</v>
      </c>
      <c r="AJ86" s="1" t="s">
        <v>91</v>
      </c>
      <c r="AK86" s="1">
        <v>239953000</v>
      </c>
      <c r="AL86" s="1" t="s">
        <v>91</v>
      </c>
      <c r="AM86" s="1" t="s">
        <v>91</v>
      </c>
      <c r="AT86" s="25" t="s">
        <v>138</v>
      </c>
      <c r="AU86" s="26">
        <f>AM56</f>
        <v>655976000</v>
      </c>
    </row>
    <row r="87" spans="1:47" ht="20" x14ac:dyDescent="0.25">
      <c r="A87" s="6" t="s">
        <v>73</v>
      </c>
      <c r="B87" s="10" t="s">
        <v>91</v>
      </c>
      <c r="C87" s="10" t="s">
        <v>91</v>
      </c>
      <c r="D87" s="10" t="s">
        <v>91</v>
      </c>
      <c r="E87" s="10" t="s">
        <v>91</v>
      </c>
      <c r="F87" s="10">
        <v>16600000</v>
      </c>
      <c r="G87" s="10">
        <v>37000000</v>
      </c>
      <c r="H87" s="10">
        <v>52800000</v>
      </c>
      <c r="I87" s="10">
        <v>43400000</v>
      </c>
      <c r="J87" s="10">
        <v>39900000</v>
      </c>
      <c r="K87" s="10">
        <v>45200000</v>
      </c>
      <c r="L87" s="10">
        <v>88000000</v>
      </c>
      <c r="M87" s="10">
        <v>117100000</v>
      </c>
      <c r="N87" s="10">
        <v>117900000</v>
      </c>
      <c r="O87" s="10">
        <v>200500000</v>
      </c>
      <c r="P87" s="10">
        <v>183366000</v>
      </c>
      <c r="Q87" s="10">
        <v>143348000</v>
      </c>
      <c r="R87" s="10">
        <v>242889000</v>
      </c>
      <c r="S87" s="10">
        <v>332445000</v>
      </c>
      <c r="T87" s="10">
        <v>315306000</v>
      </c>
      <c r="U87" s="10">
        <v>298157000</v>
      </c>
      <c r="V87" s="10">
        <v>375191000</v>
      </c>
      <c r="W87" s="10">
        <v>506867000</v>
      </c>
      <c r="X87" s="10">
        <v>353559000</v>
      </c>
      <c r="Y87" s="10">
        <v>583439000</v>
      </c>
      <c r="Z87" s="10">
        <v>888384000</v>
      </c>
      <c r="AA87" s="10">
        <v>673066000</v>
      </c>
      <c r="AB87" s="10">
        <v>820105000</v>
      </c>
      <c r="AC87" s="10">
        <v>979644000</v>
      </c>
      <c r="AD87" s="10">
        <v>1022003000</v>
      </c>
      <c r="AE87" s="10">
        <v>1372865000</v>
      </c>
      <c r="AF87" s="10">
        <v>1326252000</v>
      </c>
      <c r="AG87" s="10">
        <v>1558851000</v>
      </c>
      <c r="AH87" s="10">
        <v>1681278000</v>
      </c>
      <c r="AI87" s="10">
        <v>2066677000</v>
      </c>
      <c r="AJ87" s="10">
        <v>2171546000</v>
      </c>
      <c r="AK87" s="10">
        <v>2245933000</v>
      </c>
      <c r="AL87" s="10">
        <v>1738849000</v>
      </c>
      <c r="AM87" s="10">
        <v>1689373000</v>
      </c>
      <c r="AT87" s="25" t="s">
        <v>139</v>
      </c>
      <c r="AU87" s="26">
        <f>AM61</f>
        <v>5050471000</v>
      </c>
    </row>
    <row r="88" spans="1:47" ht="20" x14ac:dyDescent="0.25">
      <c r="A88" s="5" t="s">
        <v>74</v>
      </c>
      <c r="B88" s="1" t="s">
        <v>91</v>
      </c>
      <c r="C88" s="1" t="s">
        <v>91</v>
      </c>
      <c r="D88" s="1" t="s">
        <v>91</v>
      </c>
      <c r="E88" s="1" t="s">
        <v>91</v>
      </c>
      <c r="F88" s="1">
        <v>-30800000</v>
      </c>
      <c r="G88" s="1">
        <v>-40700000</v>
      </c>
      <c r="H88" s="1">
        <v>-31700000</v>
      </c>
      <c r="I88" s="1">
        <v>-21700000</v>
      </c>
      <c r="J88" s="1">
        <v>-34800000</v>
      </c>
      <c r="K88" s="1">
        <v>-52100000</v>
      </c>
      <c r="L88" s="1">
        <v>-41700000</v>
      </c>
      <c r="M88" s="1">
        <v>-37100000</v>
      </c>
      <c r="N88" s="1">
        <v>-33300000</v>
      </c>
      <c r="O88" s="1">
        <v>-78500000</v>
      </c>
      <c r="P88" s="1">
        <v>-74012000</v>
      </c>
      <c r="Q88" s="1">
        <v>-82114000</v>
      </c>
      <c r="R88" s="1">
        <v>-86002000</v>
      </c>
      <c r="S88" s="1">
        <v>-133166000</v>
      </c>
      <c r="T88" s="1">
        <v>-146529000</v>
      </c>
      <c r="U88" s="1">
        <v>-149541000</v>
      </c>
      <c r="V88" s="1">
        <v>-175851000</v>
      </c>
      <c r="W88" s="1">
        <v>-223955000</v>
      </c>
      <c r="X88" s="1">
        <v>-236121000</v>
      </c>
      <c r="Y88" s="1">
        <v>-224418000</v>
      </c>
      <c r="Z88" s="1">
        <v>-158487000</v>
      </c>
      <c r="AA88" s="1">
        <v>-198651000</v>
      </c>
      <c r="AB88" s="1">
        <v>-416271000</v>
      </c>
      <c r="AC88" s="1">
        <v>-424434000</v>
      </c>
      <c r="AD88" s="1">
        <v>-550515000</v>
      </c>
      <c r="AE88" s="1">
        <v>-646691000</v>
      </c>
      <c r="AF88" s="1">
        <v>-366960000</v>
      </c>
      <c r="AG88" s="1">
        <v>-297880000</v>
      </c>
      <c r="AH88" s="1">
        <v>-371423000</v>
      </c>
      <c r="AI88" s="1">
        <v>-413898000</v>
      </c>
      <c r="AJ88" s="1">
        <v>-555483000</v>
      </c>
      <c r="AK88" s="1">
        <v>-405433000</v>
      </c>
      <c r="AL88" s="1">
        <v>-557840000</v>
      </c>
      <c r="AM88" s="1">
        <v>-654070000</v>
      </c>
      <c r="AT88" s="48" t="s">
        <v>140</v>
      </c>
      <c r="AU88" s="49">
        <f>AU85/(AU86+AU87)</f>
        <v>4.9803318947849685E-4</v>
      </c>
    </row>
    <row r="89" spans="1:47" ht="20" customHeight="1" x14ac:dyDescent="0.25">
      <c r="A89" s="14" t="s">
        <v>104</v>
      </c>
      <c r="B89" s="19" t="e">
        <f t="shared" ref="B89:AM89" si="46">(-1*B88)/B3</f>
        <v>#VALUE!</v>
      </c>
      <c r="C89" s="19" t="e">
        <f t="shared" si="46"/>
        <v>#VALUE!</v>
      </c>
      <c r="D89" s="19" t="e">
        <f t="shared" si="46"/>
        <v>#VALUE!</v>
      </c>
      <c r="E89" s="19" t="e">
        <f t="shared" si="46"/>
        <v>#VALUE!</v>
      </c>
      <c r="F89" s="19">
        <f t="shared" si="46"/>
        <v>4.1990456714383097E-2</v>
      </c>
      <c r="G89" s="19">
        <f t="shared" si="46"/>
        <v>5.0976953907815634E-2</v>
      </c>
      <c r="H89" s="19">
        <f t="shared" si="46"/>
        <v>3.4218480138169256E-2</v>
      </c>
      <c r="I89" s="19">
        <f t="shared" si="46"/>
        <v>2.0803374556610105E-2</v>
      </c>
      <c r="J89" s="19">
        <f t="shared" si="46"/>
        <v>3.1016042780748664E-2</v>
      </c>
      <c r="K89" s="19">
        <f t="shared" si="46"/>
        <v>4.1267326732673269E-2</v>
      </c>
      <c r="L89" s="19">
        <f t="shared" si="46"/>
        <v>2.9234436343241726E-2</v>
      </c>
      <c r="M89" s="19">
        <f t="shared" si="46"/>
        <v>2.1955260977630488E-2</v>
      </c>
      <c r="N89" s="19">
        <f t="shared" si="46"/>
        <v>1.6744607029717907E-2</v>
      </c>
      <c r="O89" s="19">
        <f t="shared" si="46"/>
        <v>3.5969574780058654E-2</v>
      </c>
      <c r="P89" s="19">
        <f t="shared" si="46"/>
        <v>2.9980904450146194E-2</v>
      </c>
      <c r="Q89" s="19">
        <f t="shared" si="46"/>
        <v>3.0311117706315782E-2</v>
      </c>
      <c r="R89" s="19">
        <f t="shared" si="46"/>
        <v>2.8795993833782674E-2</v>
      </c>
      <c r="S89" s="19">
        <f t="shared" si="46"/>
        <v>3.7709668458144469E-2</v>
      </c>
      <c r="T89" s="19">
        <f t="shared" si="46"/>
        <v>3.7374288466791798E-2</v>
      </c>
      <c r="U89" s="19">
        <f t="shared" si="46"/>
        <v>3.5269186955629611E-2</v>
      </c>
      <c r="V89" s="19">
        <f t="shared" si="46"/>
        <v>3.5567280229943134E-2</v>
      </c>
      <c r="W89" s="19">
        <f t="shared" si="46"/>
        <v>4.0205845022000967E-2</v>
      </c>
      <c r="X89" s="19">
        <f t="shared" si="46"/>
        <v>3.9516756894985482E-2</v>
      </c>
      <c r="Y89" s="19">
        <f t="shared" si="46"/>
        <v>3.4599628530933423E-2</v>
      </c>
      <c r="Z89" s="19">
        <f t="shared" si="46"/>
        <v>2.206045394255432E-2</v>
      </c>
      <c r="AA89" s="19">
        <f t="shared" si="46"/>
        <v>2.5254064911455487E-2</v>
      </c>
      <c r="AB89" s="19">
        <f t="shared" si="46"/>
        <v>4.8356985143741073E-2</v>
      </c>
      <c r="AC89" s="19">
        <f t="shared" si="46"/>
        <v>4.3661265509488928E-2</v>
      </c>
      <c r="AD89" s="19">
        <f t="shared" si="46"/>
        <v>5.3811926137837078E-2</v>
      </c>
      <c r="AE89" s="19">
        <f t="shared" si="46"/>
        <v>5.8568186698451694E-2</v>
      </c>
      <c r="AF89" s="19">
        <f t="shared" si="46"/>
        <v>3.0733670915717833E-2</v>
      </c>
      <c r="AG89" s="19">
        <f t="shared" si="46"/>
        <v>2.3151132799041747E-2</v>
      </c>
      <c r="AH89" s="19">
        <f t="shared" si="46"/>
        <v>2.6277328781330978E-2</v>
      </c>
      <c r="AI89" s="19">
        <f t="shared" si="46"/>
        <v>2.76235103571312E-2</v>
      </c>
      <c r="AJ89" s="19">
        <f t="shared" si="46"/>
        <v>3.4633111277690427E-2</v>
      </c>
      <c r="AK89" s="19">
        <f t="shared" si="46"/>
        <v>3.2352942349977834E-2</v>
      </c>
      <c r="AL89" s="19">
        <f t="shared" si="46"/>
        <v>2.9489998120134208E-2</v>
      </c>
      <c r="AM89" s="19">
        <f t="shared" si="46"/>
        <v>3.4984808643681968E-2</v>
      </c>
      <c r="AT89" s="25" t="s">
        <v>105</v>
      </c>
      <c r="AU89" s="26">
        <f>AM27</f>
        <v>475448000</v>
      </c>
    </row>
    <row r="90" spans="1:47" ht="20" x14ac:dyDescent="0.25">
      <c r="A90" s="5" t="s">
        <v>75</v>
      </c>
      <c r="B90" s="1" t="s">
        <v>91</v>
      </c>
      <c r="C90" s="1" t="s">
        <v>91</v>
      </c>
      <c r="D90" s="1" t="s">
        <v>91</v>
      </c>
      <c r="E90" s="1" t="s">
        <v>91</v>
      </c>
      <c r="F90" s="1" t="s">
        <v>91</v>
      </c>
      <c r="G90" s="1" t="s">
        <v>91</v>
      </c>
      <c r="H90" s="1" t="s">
        <v>91</v>
      </c>
      <c r="I90" s="1" t="s">
        <v>91</v>
      </c>
      <c r="J90" s="1" t="s">
        <v>91</v>
      </c>
      <c r="K90" s="1" t="s">
        <v>91</v>
      </c>
      <c r="L90" s="1" t="s">
        <v>91</v>
      </c>
      <c r="M90" s="1" t="s">
        <v>91</v>
      </c>
      <c r="N90" s="1" t="s">
        <v>91</v>
      </c>
      <c r="O90" s="1" t="s">
        <v>91</v>
      </c>
      <c r="P90" s="1" t="s">
        <v>91</v>
      </c>
      <c r="Q90" s="1" t="s">
        <v>91</v>
      </c>
      <c r="R90" s="1" t="s">
        <v>91</v>
      </c>
      <c r="S90" s="1" t="s">
        <v>91</v>
      </c>
      <c r="T90" s="1" t="s">
        <v>91</v>
      </c>
      <c r="U90" s="1" t="s">
        <v>91</v>
      </c>
      <c r="V90" s="1" t="s">
        <v>91</v>
      </c>
      <c r="W90" s="1" t="s">
        <v>91</v>
      </c>
      <c r="X90" s="1" t="s">
        <v>91</v>
      </c>
      <c r="Y90" s="1" t="s">
        <v>91</v>
      </c>
      <c r="Z90" s="1" t="s">
        <v>91</v>
      </c>
      <c r="AA90" s="1" t="s">
        <v>91</v>
      </c>
      <c r="AB90" s="1" t="s">
        <v>91</v>
      </c>
      <c r="AC90" s="1" t="s">
        <v>91</v>
      </c>
      <c r="AD90" s="1" t="s">
        <v>91</v>
      </c>
      <c r="AE90" s="1" t="s">
        <v>91</v>
      </c>
      <c r="AF90" s="1" t="s">
        <v>91</v>
      </c>
      <c r="AG90" s="1" t="s">
        <v>91</v>
      </c>
      <c r="AH90" s="1" t="s">
        <v>91</v>
      </c>
      <c r="AI90" s="1" t="s">
        <v>91</v>
      </c>
      <c r="AJ90" s="1" t="s">
        <v>91</v>
      </c>
      <c r="AK90" s="1" t="s">
        <v>91</v>
      </c>
      <c r="AL90" s="1" t="s">
        <v>91</v>
      </c>
      <c r="AM90" s="1" t="s">
        <v>91</v>
      </c>
      <c r="AT90" s="25" t="s">
        <v>19</v>
      </c>
      <c r="AU90" s="26">
        <f>AM25</f>
        <v>1987489000</v>
      </c>
    </row>
    <row r="91" spans="1:47" ht="20" x14ac:dyDescent="0.25">
      <c r="A91" s="5" t="s">
        <v>76</v>
      </c>
      <c r="B91" s="1" t="s">
        <v>91</v>
      </c>
      <c r="C91" s="1" t="s">
        <v>91</v>
      </c>
      <c r="D91" s="1" t="s">
        <v>91</v>
      </c>
      <c r="E91" s="1" t="s">
        <v>91</v>
      </c>
      <c r="F91" s="1" t="s">
        <v>91</v>
      </c>
      <c r="G91" s="1" t="s">
        <v>91</v>
      </c>
      <c r="H91" s="1" t="s">
        <v>91</v>
      </c>
      <c r="I91" s="1" t="s">
        <v>91</v>
      </c>
      <c r="J91" s="1" t="s">
        <v>91</v>
      </c>
      <c r="K91" s="1" t="s">
        <v>91</v>
      </c>
      <c r="L91" s="1" t="s">
        <v>91</v>
      </c>
      <c r="M91" s="1" t="s">
        <v>91</v>
      </c>
      <c r="N91" s="1" t="s">
        <v>91</v>
      </c>
      <c r="O91" s="1" t="s">
        <v>91</v>
      </c>
      <c r="P91" s="1" t="s">
        <v>91</v>
      </c>
      <c r="Q91" s="1" t="s">
        <v>91</v>
      </c>
      <c r="R91" s="1" t="s">
        <v>91</v>
      </c>
      <c r="S91" s="1" t="s">
        <v>91</v>
      </c>
      <c r="T91" s="1" t="s">
        <v>91</v>
      </c>
      <c r="U91" s="1">
        <v>-67400000</v>
      </c>
      <c r="V91" s="1" t="s">
        <v>91</v>
      </c>
      <c r="W91" s="1">
        <v>-71938000</v>
      </c>
      <c r="X91" s="1">
        <v>-146082000</v>
      </c>
      <c r="Y91" s="1">
        <v>-36984000</v>
      </c>
      <c r="Z91" s="1">
        <v>-2904000</v>
      </c>
      <c r="AA91" s="1">
        <v>-6842000</v>
      </c>
      <c r="AB91" s="1" t="s">
        <v>91</v>
      </c>
      <c r="AC91" s="1">
        <v>-5430000</v>
      </c>
      <c r="AD91" s="1">
        <v>-12012000</v>
      </c>
      <c r="AE91" s="1" t="s">
        <v>91</v>
      </c>
      <c r="AF91" s="1">
        <v>-718000</v>
      </c>
      <c r="AG91" s="1" t="s">
        <v>91</v>
      </c>
      <c r="AH91" s="1" t="s">
        <v>91</v>
      </c>
      <c r="AI91" s="1" t="s">
        <v>91</v>
      </c>
      <c r="AJ91" s="1" t="s">
        <v>91</v>
      </c>
      <c r="AK91" s="1" t="s">
        <v>91</v>
      </c>
      <c r="AL91" s="1" t="s">
        <v>91</v>
      </c>
      <c r="AM91" s="1" t="s">
        <v>91</v>
      </c>
      <c r="AT91" s="48" t="s">
        <v>141</v>
      </c>
      <c r="AU91" s="49">
        <f>AU89/AU90</f>
        <v>0.23922044348421551</v>
      </c>
    </row>
    <row r="92" spans="1:47" ht="20" x14ac:dyDescent="0.25">
      <c r="A92" s="5" t="s">
        <v>77</v>
      </c>
      <c r="B92" s="1" t="s">
        <v>91</v>
      </c>
      <c r="C92" s="1" t="s">
        <v>91</v>
      </c>
      <c r="D92" s="1" t="s">
        <v>91</v>
      </c>
      <c r="E92" s="1" t="s">
        <v>91</v>
      </c>
      <c r="F92" s="1" t="s">
        <v>91</v>
      </c>
      <c r="G92" s="1" t="s">
        <v>91</v>
      </c>
      <c r="H92" s="1" t="s">
        <v>91</v>
      </c>
      <c r="I92" s="1" t="s">
        <v>91</v>
      </c>
      <c r="J92" s="1" t="s">
        <v>91</v>
      </c>
      <c r="K92" s="1" t="s">
        <v>91</v>
      </c>
      <c r="L92" s="1" t="s">
        <v>91</v>
      </c>
      <c r="M92" s="1" t="s">
        <v>91</v>
      </c>
      <c r="N92" s="1" t="s">
        <v>91</v>
      </c>
      <c r="O92" s="1" t="s">
        <v>91</v>
      </c>
      <c r="P92" s="1" t="s">
        <v>91</v>
      </c>
      <c r="Q92" s="1" t="s">
        <v>91</v>
      </c>
      <c r="R92" s="1" t="s">
        <v>91</v>
      </c>
      <c r="S92" s="1" t="s">
        <v>91</v>
      </c>
      <c r="T92" s="1" t="s">
        <v>91</v>
      </c>
      <c r="U92" s="1" t="s">
        <v>91</v>
      </c>
      <c r="V92" s="1">
        <v>43455000</v>
      </c>
      <c r="W92" s="1">
        <v>59337000</v>
      </c>
      <c r="X92" s="1">
        <v>137104000</v>
      </c>
      <c r="Y92" s="1">
        <v>42522000</v>
      </c>
      <c r="Z92" s="1">
        <v>24548000</v>
      </c>
      <c r="AA92" s="1">
        <v>8648000</v>
      </c>
      <c r="AB92" s="1">
        <v>4589000</v>
      </c>
      <c r="AC92" s="1">
        <v>6247000</v>
      </c>
      <c r="AD92" s="1">
        <v>1614000</v>
      </c>
      <c r="AE92" s="1">
        <v>12021000</v>
      </c>
      <c r="AF92" s="1">
        <v>1104000</v>
      </c>
      <c r="AG92" s="1">
        <v>1729000</v>
      </c>
      <c r="AH92" s="1">
        <v>40000</v>
      </c>
      <c r="AI92" s="1">
        <v>3489000</v>
      </c>
      <c r="AJ92" s="1">
        <v>517000</v>
      </c>
      <c r="AK92" s="1" t="s">
        <v>91</v>
      </c>
      <c r="AL92" s="1" t="s">
        <v>91</v>
      </c>
      <c r="AM92" s="1" t="s">
        <v>91</v>
      </c>
      <c r="AT92" s="48" t="s">
        <v>142</v>
      </c>
      <c r="AU92" s="49">
        <f>AU88*(1-AU91)</f>
        <v>3.788934690215925E-4</v>
      </c>
    </row>
    <row r="93" spans="1:47" ht="19" x14ac:dyDescent="0.25">
      <c r="A93" s="5" t="s">
        <v>78</v>
      </c>
      <c r="B93" s="1" t="s">
        <v>91</v>
      </c>
      <c r="C93" s="1" t="s">
        <v>91</v>
      </c>
      <c r="D93" s="1" t="s">
        <v>91</v>
      </c>
      <c r="E93" s="1" t="s">
        <v>91</v>
      </c>
      <c r="F93" s="1">
        <v>2500000</v>
      </c>
      <c r="G93" s="1">
        <v>1700000</v>
      </c>
      <c r="H93" s="1" t="s">
        <v>91</v>
      </c>
      <c r="I93" s="1" t="s">
        <v>91</v>
      </c>
      <c r="J93" s="1" t="s">
        <v>91</v>
      </c>
      <c r="K93" s="1" t="s">
        <v>91</v>
      </c>
      <c r="L93" s="1" t="s">
        <v>91</v>
      </c>
      <c r="M93" s="1" t="s">
        <v>91</v>
      </c>
      <c r="N93" s="1" t="s">
        <v>91</v>
      </c>
      <c r="O93" s="1" t="s">
        <v>91</v>
      </c>
      <c r="P93" s="1" t="s">
        <v>91</v>
      </c>
      <c r="Q93" s="1" t="s">
        <v>91</v>
      </c>
      <c r="R93" s="1" t="s">
        <v>91</v>
      </c>
      <c r="S93" s="1" t="s">
        <v>91</v>
      </c>
      <c r="T93" s="1" t="s">
        <v>91</v>
      </c>
      <c r="U93" s="1">
        <v>17400000</v>
      </c>
      <c r="V93" s="1" t="s">
        <v>91</v>
      </c>
      <c r="W93" s="1">
        <v>615000</v>
      </c>
      <c r="X93" s="1">
        <v>356000</v>
      </c>
      <c r="Y93" s="1">
        <v>117000</v>
      </c>
      <c r="Z93" s="1">
        <v>10000</v>
      </c>
      <c r="AA93" s="1" t="s">
        <v>91</v>
      </c>
      <c r="AB93" s="1">
        <v>-60086000</v>
      </c>
      <c r="AC93" s="1">
        <v>-2107000</v>
      </c>
      <c r="AD93" s="1">
        <v>-2895000</v>
      </c>
      <c r="AE93" s="1">
        <v>-4329000</v>
      </c>
      <c r="AF93" s="1">
        <v>4065000</v>
      </c>
      <c r="AG93" s="1">
        <v>3388000</v>
      </c>
      <c r="AH93" s="1">
        <v>18291000</v>
      </c>
      <c r="AI93" s="1" t="s">
        <v>91</v>
      </c>
      <c r="AJ93" s="1" t="s">
        <v>91</v>
      </c>
      <c r="AK93" s="1" t="s">
        <v>91</v>
      </c>
      <c r="AL93" s="1" t="s">
        <v>91</v>
      </c>
      <c r="AM93" s="1" t="s">
        <v>91</v>
      </c>
      <c r="AT93" s="68" t="s">
        <v>143</v>
      </c>
      <c r="AU93" s="68"/>
    </row>
    <row r="94" spans="1:47" ht="20" x14ac:dyDescent="0.25">
      <c r="A94" s="6" t="s">
        <v>79</v>
      </c>
      <c r="B94" s="10" t="s">
        <v>91</v>
      </c>
      <c r="C94" s="10" t="s">
        <v>91</v>
      </c>
      <c r="D94" s="10" t="s">
        <v>91</v>
      </c>
      <c r="E94" s="10" t="s">
        <v>91</v>
      </c>
      <c r="F94" s="10">
        <v>-28300000</v>
      </c>
      <c r="G94" s="10">
        <v>-39000000</v>
      </c>
      <c r="H94" s="10">
        <v>-31700000</v>
      </c>
      <c r="I94" s="10">
        <v>-21700000</v>
      </c>
      <c r="J94" s="10">
        <v>-34800000</v>
      </c>
      <c r="K94" s="10">
        <v>-52100000</v>
      </c>
      <c r="L94" s="10">
        <v>-41700000</v>
      </c>
      <c r="M94" s="10">
        <v>-37100000</v>
      </c>
      <c r="N94" s="10">
        <v>-33300000</v>
      </c>
      <c r="O94" s="10">
        <v>-78500000</v>
      </c>
      <c r="P94" s="10">
        <v>-74012000</v>
      </c>
      <c r="Q94" s="10">
        <v>-82114000</v>
      </c>
      <c r="R94" s="10">
        <v>-86002000</v>
      </c>
      <c r="S94" s="10">
        <v>-133166000</v>
      </c>
      <c r="T94" s="10">
        <v>-146529000</v>
      </c>
      <c r="U94" s="10">
        <v>-199541000</v>
      </c>
      <c r="V94" s="10">
        <v>-132396000</v>
      </c>
      <c r="W94" s="10">
        <v>-235941000</v>
      </c>
      <c r="X94" s="10">
        <v>-244743000</v>
      </c>
      <c r="Y94" s="10">
        <v>-218763000</v>
      </c>
      <c r="Z94" s="10">
        <v>-136833000</v>
      </c>
      <c r="AA94" s="10">
        <v>-196845000</v>
      </c>
      <c r="AB94" s="10">
        <v>-471768000</v>
      </c>
      <c r="AC94" s="10">
        <v>-425724000</v>
      </c>
      <c r="AD94" s="10">
        <v>-563808000</v>
      </c>
      <c r="AE94" s="10">
        <v>-638999000</v>
      </c>
      <c r="AF94" s="10">
        <v>-362509000</v>
      </c>
      <c r="AG94" s="10">
        <v>-292763000</v>
      </c>
      <c r="AH94" s="10">
        <v>-353092000</v>
      </c>
      <c r="AI94" s="10">
        <v>-410409000</v>
      </c>
      <c r="AJ94" s="10">
        <v>-554966000</v>
      </c>
      <c r="AK94" s="10">
        <v>-405433000</v>
      </c>
      <c r="AL94" s="10">
        <v>-557840000</v>
      </c>
      <c r="AM94" s="10">
        <v>-654070000</v>
      </c>
      <c r="AT94" s="25" t="s">
        <v>144</v>
      </c>
      <c r="AU94" s="50">
        <f>[1]Treasuries!$C$8</f>
        <v>3.8190000000000002E-2</v>
      </c>
    </row>
    <row r="95" spans="1:47" ht="20" x14ac:dyDescent="0.25">
      <c r="A95" s="5" t="s">
        <v>80</v>
      </c>
      <c r="B95" s="1" t="s">
        <v>91</v>
      </c>
      <c r="C95" s="1" t="s">
        <v>91</v>
      </c>
      <c r="D95" s="1" t="s">
        <v>91</v>
      </c>
      <c r="E95" s="1" t="s">
        <v>91</v>
      </c>
      <c r="F95" s="1" t="s">
        <v>91</v>
      </c>
      <c r="G95" s="1" t="s">
        <v>91</v>
      </c>
      <c r="H95" s="1" t="s">
        <v>91</v>
      </c>
      <c r="I95" s="1" t="s">
        <v>91</v>
      </c>
      <c r="J95" s="1" t="s">
        <v>91</v>
      </c>
      <c r="K95" s="1" t="s">
        <v>91</v>
      </c>
      <c r="L95" s="1" t="s">
        <v>91</v>
      </c>
      <c r="M95" s="1" t="s">
        <v>91</v>
      </c>
      <c r="N95" s="1" t="s">
        <v>91</v>
      </c>
      <c r="O95" s="1" t="s">
        <v>91</v>
      </c>
      <c r="P95" s="1" t="s">
        <v>91</v>
      </c>
      <c r="Q95" s="1" t="s">
        <v>91</v>
      </c>
      <c r="R95" s="1" t="s">
        <v>91</v>
      </c>
      <c r="S95" s="1" t="s">
        <v>91</v>
      </c>
      <c r="T95" s="1" t="s">
        <v>91</v>
      </c>
      <c r="U95" s="1" t="s">
        <v>91</v>
      </c>
      <c r="V95" s="1" t="s">
        <v>91</v>
      </c>
      <c r="W95" s="1" t="s">
        <v>91</v>
      </c>
      <c r="X95" s="1" t="s">
        <v>91</v>
      </c>
      <c r="Y95" s="1" t="s">
        <v>91</v>
      </c>
      <c r="Z95" s="1" t="s">
        <v>91</v>
      </c>
      <c r="AA95" s="1" t="s">
        <v>91</v>
      </c>
      <c r="AB95" s="1" t="s">
        <v>91</v>
      </c>
      <c r="AC95" s="1" t="s">
        <v>91</v>
      </c>
      <c r="AD95" s="1" t="s">
        <v>91</v>
      </c>
      <c r="AE95" s="1" t="s">
        <v>91</v>
      </c>
      <c r="AF95" s="1" t="s">
        <v>91</v>
      </c>
      <c r="AG95" s="1" t="s">
        <v>91</v>
      </c>
      <c r="AH95" s="1" t="s">
        <v>91</v>
      </c>
      <c r="AI95" s="1">
        <v>-85000000</v>
      </c>
      <c r="AJ95" s="1" t="s">
        <v>91</v>
      </c>
      <c r="AK95" s="1">
        <v>-1580610000</v>
      </c>
      <c r="AL95" s="1">
        <v>-65000000</v>
      </c>
      <c r="AM95" s="1" t="s">
        <v>91</v>
      </c>
      <c r="AT95" s="51" t="s">
        <v>145</v>
      </c>
      <c r="AU95" s="52" cm="1">
        <f t="array" ref="AU95">_FV(A1,"Beta")</f>
        <v>0.99580000000000002</v>
      </c>
    </row>
    <row r="96" spans="1:47" ht="20" x14ac:dyDescent="0.25">
      <c r="A96" s="5" t="s">
        <v>81</v>
      </c>
      <c r="B96" s="1" t="s">
        <v>91</v>
      </c>
      <c r="C96" s="1" t="s">
        <v>91</v>
      </c>
      <c r="D96" s="1" t="s">
        <v>91</v>
      </c>
      <c r="E96" s="1" t="s">
        <v>91</v>
      </c>
      <c r="F96" s="1">
        <v>3800000</v>
      </c>
      <c r="G96" s="1">
        <v>1000000</v>
      </c>
      <c r="H96" s="1">
        <v>6600000</v>
      </c>
      <c r="I96" s="1">
        <v>9700000</v>
      </c>
      <c r="J96" s="1">
        <v>4600000</v>
      </c>
      <c r="K96" s="1" t="s">
        <v>91</v>
      </c>
      <c r="L96" s="1">
        <v>7900000</v>
      </c>
      <c r="M96" s="1">
        <v>38700000</v>
      </c>
      <c r="N96" s="1">
        <v>34100000</v>
      </c>
      <c r="O96" s="1">
        <v>22000000</v>
      </c>
      <c r="P96" s="1">
        <v>21654000</v>
      </c>
      <c r="Q96" s="1">
        <v>14332000</v>
      </c>
      <c r="R96" s="1">
        <v>54582000</v>
      </c>
      <c r="S96" s="1">
        <v>50863000</v>
      </c>
      <c r="T96" s="1">
        <v>24695000</v>
      </c>
      <c r="U96" s="1">
        <v>23391000</v>
      </c>
      <c r="V96" s="1">
        <v>39356000</v>
      </c>
      <c r="W96" s="1">
        <v>32517000</v>
      </c>
      <c r="X96" s="1">
        <v>20753000</v>
      </c>
      <c r="Y96" s="1">
        <v>47873000</v>
      </c>
      <c r="Z96" s="1">
        <v>49393000</v>
      </c>
      <c r="AA96" s="1">
        <v>36479000</v>
      </c>
      <c r="AB96" s="1">
        <v>17290000</v>
      </c>
      <c r="AC96" s="1" t="s">
        <v>91</v>
      </c>
      <c r="AD96" s="1" t="s">
        <v>91</v>
      </c>
      <c r="AE96" s="1" t="s">
        <v>91</v>
      </c>
      <c r="AF96" s="1" t="s">
        <v>91</v>
      </c>
      <c r="AG96" s="1" t="s">
        <v>91</v>
      </c>
      <c r="AH96" s="1" t="s">
        <v>91</v>
      </c>
      <c r="AI96" s="1" t="s">
        <v>91</v>
      </c>
      <c r="AJ96" s="1" t="s">
        <v>91</v>
      </c>
      <c r="AK96" s="1" t="s">
        <v>91</v>
      </c>
      <c r="AL96" s="1">
        <v>25069</v>
      </c>
      <c r="AM96" s="1">
        <v>24702000</v>
      </c>
      <c r="AT96" s="25" t="s">
        <v>146</v>
      </c>
      <c r="AU96" s="50">
        <v>8.4000000000000005E-2</v>
      </c>
    </row>
    <row r="97" spans="1:47" ht="20" x14ac:dyDescent="0.25">
      <c r="A97" s="5" t="s">
        <v>82</v>
      </c>
      <c r="B97" s="1" t="s">
        <v>91</v>
      </c>
      <c r="C97" s="1" t="s">
        <v>91</v>
      </c>
      <c r="D97" s="1" t="s">
        <v>91</v>
      </c>
      <c r="E97" s="1" t="s">
        <v>91</v>
      </c>
      <c r="F97" s="1">
        <v>-45600000</v>
      </c>
      <c r="G97" s="1" t="s">
        <v>91</v>
      </c>
      <c r="H97" s="1" t="s">
        <v>91</v>
      </c>
      <c r="I97" s="1" t="s">
        <v>91</v>
      </c>
      <c r="J97" s="1">
        <v>-17600000</v>
      </c>
      <c r="K97" s="1">
        <v>-12900000</v>
      </c>
      <c r="L97" s="1">
        <v>-12100000</v>
      </c>
      <c r="M97" s="1">
        <v>-80400000</v>
      </c>
      <c r="N97" s="1">
        <v>-98100000</v>
      </c>
      <c r="O97" s="1">
        <v>-110000000</v>
      </c>
      <c r="P97" s="1">
        <v>-120000000</v>
      </c>
      <c r="Q97" s="1">
        <v>-169324000</v>
      </c>
      <c r="R97" s="1">
        <v>-130676000</v>
      </c>
      <c r="S97" s="1">
        <v>-149997000</v>
      </c>
      <c r="T97" s="1">
        <v>-150003000</v>
      </c>
      <c r="U97" s="1">
        <v>-175000000</v>
      </c>
      <c r="V97" s="1">
        <v>-175000000</v>
      </c>
      <c r="W97" s="1">
        <v>-203787000</v>
      </c>
      <c r="X97" s="1">
        <v>-203879000</v>
      </c>
      <c r="Y97" s="1">
        <v>-304909000</v>
      </c>
      <c r="Z97" s="1">
        <v>-306045000</v>
      </c>
      <c r="AA97" s="1">
        <v>-384544000</v>
      </c>
      <c r="AB97" s="1">
        <v>-465854000</v>
      </c>
      <c r="AC97" s="1">
        <v>-479446000</v>
      </c>
      <c r="AD97" s="1">
        <v>-579851000</v>
      </c>
      <c r="AE97" s="1">
        <v>-589041000</v>
      </c>
      <c r="AF97" s="1">
        <v>-768925000</v>
      </c>
      <c r="AG97" s="1">
        <v>-743321000</v>
      </c>
      <c r="AH97" s="1">
        <v>-920433000</v>
      </c>
      <c r="AI97" s="1">
        <v>-1129384000</v>
      </c>
      <c r="AJ97" s="1">
        <v>-1335665000</v>
      </c>
      <c r="AK97" s="1">
        <v>-177689000</v>
      </c>
      <c r="AL97" s="1">
        <v>-707342000</v>
      </c>
      <c r="AM97" s="1">
        <v>-48855000</v>
      </c>
      <c r="AT97" s="48" t="s">
        <v>147</v>
      </c>
      <c r="AU97" s="49">
        <f>(AU94)+((AU95)*(AU96-AU94))</f>
        <v>8.3807598000000011E-2</v>
      </c>
    </row>
    <row r="98" spans="1:47" ht="19" x14ac:dyDescent="0.25">
      <c r="A98" s="5" t="s">
        <v>83</v>
      </c>
      <c r="B98" s="1" t="s">
        <v>91</v>
      </c>
      <c r="C98" s="1" t="s">
        <v>91</v>
      </c>
      <c r="D98" s="1" t="s">
        <v>91</v>
      </c>
      <c r="E98" s="1" t="s">
        <v>91</v>
      </c>
      <c r="F98" s="1" t="s">
        <v>91</v>
      </c>
      <c r="G98" s="1" t="s">
        <v>91</v>
      </c>
      <c r="H98" s="1" t="s">
        <v>91</v>
      </c>
      <c r="I98" s="1" t="s">
        <v>91</v>
      </c>
      <c r="J98" s="1" t="s">
        <v>91</v>
      </c>
      <c r="K98" s="1">
        <v>-4900000</v>
      </c>
      <c r="L98" s="1">
        <v>-5900000</v>
      </c>
      <c r="M98" s="1">
        <v>-7000000</v>
      </c>
      <c r="N98" s="1">
        <v>-8800000</v>
      </c>
      <c r="O98" s="1">
        <v>-10400000</v>
      </c>
      <c r="P98" s="1">
        <v>-11762000</v>
      </c>
      <c r="Q98" s="1">
        <v>-12418000</v>
      </c>
      <c r="R98" s="1">
        <v>-13596000</v>
      </c>
      <c r="S98" s="1">
        <v>-14847000</v>
      </c>
      <c r="T98" s="1">
        <v>-17572000</v>
      </c>
      <c r="U98" s="1">
        <v>-25260000</v>
      </c>
      <c r="V98" s="1">
        <v>-30715000</v>
      </c>
      <c r="W98" s="1">
        <v>-33634000</v>
      </c>
      <c r="X98" s="1">
        <v>-40638000</v>
      </c>
      <c r="Y98" s="1">
        <v>-49838000</v>
      </c>
      <c r="Z98" s="1">
        <v>-55202000</v>
      </c>
      <c r="AA98" s="1">
        <v>-77321000</v>
      </c>
      <c r="AB98" s="1">
        <v>-102042000</v>
      </c>
      <c r="AC98" s="1">
        <v>-125694000</v>
      </c>
      <c r="AD98" s="1">
        <v>-147917000</v>
      </c>
      <c r="AE98" s="1">
        <v>-168454000</v>
      </c>
      <c r="AF98" s="1">
        <v>-192312000</v>
      </c>
      <c r="AG98" s="1">
        <v>-214640000</v>
      </c>
      <c r="AH98" s="1">
        <v>-247526000</v>
      </c>
      <c r="AI98" s="1">
        <v>-337189000</v>
      </c>
      <c r="AJ98" s="1">
        <v>-369793000</v>
      </c>
      <c r="AK98" s="1">
        <v>-101404000</v>
      </c>
      <c r="AL98" s="1">
        <v>-405123000</v>
      </c>
      <c r="AM98" s="1">
        <v>-431295000</v>
      </c>
      <c r="AT98" s="68" t="s">
        <v>148</v>
      </c>
      <c r="AU98" s="68"/>
    </row>
    <row r="99" spans="1:47" ht="20" x14ac:dyDescent="0.25">
      <c r="A99" s="5" t="s">
        <v>84</v>
      </c>
      <c r="B99" s="1" t="s">
        <v>91</v>
      </c>
      <c r="C99" s="1" t="s">
        <v>91</v>
      </c>
      <c r="D99" s="1" t="s">
        <v>91</v>
      </c>
      <c r="E99" s="1" t="s">
        <v>91</v>
      </c>
      <c r="F99" s="1">
        <v>8900000</v>
      </c>
      <c r="G99" s="1">
        <v>3700000</v>
      </c>
      <c r="H99" s="1">
        <v>-16600000</v>
      </c>
      <c r="I99" s="1">
        <v>-7300000</v>
      </c>
      <c r="J99" s="1">
        <v>-300000</v>
      </c>
      <c r="K99" s="1">
        <v>15900000</v>
      </c>
      <c r="L99" s="1">
        <v>-36300000</v>
      </c>
      <c r="M99" s="1">
        <v>-9900000</v>
      </c>
      <c r="N99" s="1">
        <v>-200000</v>
      </c>
      <c r="O99" s="1">
        <v>100000</v>
      </c>
      <c r="P99" s="1" t="s">
        <v>91</v>
      </c>
      <c r="Q99" s="1">
        <v>64000000</v>
      </c>
      <c r="R99" s="1">
        <v>-64000000</v>
      </c>
      <c r="S99" s="1">
        <v>25000000</v>
      </c>
      <c r="T99" s="1">
        <v>25000000</v>
      </c>
      <c r="U99" s="1">
        <v>-7962000</v>
      </c>
      <c r="V99" s="1" t="s">
        <v>91</v>
      </c>
      <c r="W99" s="1">
        <v>109599000</v>
      </c>
      <c r="X99" s="1">
        <v>5140000</v>
      </c>
      <c r="Y99" s="1">
        <v>5973000</v>
      </c>
      <c r="Z99" s="1">
        <v>7291000</v>
      </c>
      <c r="AA99" s="1">
        <v>14746000</v>
      </c>
      <c r="AB99" s="1">
        <v>18180000</v>
      </c>
      <c r="AC99" s="1">
        <v>48146000</v>
      </c>
      <c r="AD99" s="1">
        <v>45980000</v>
      </c>
      <c r="AE99" s="1">
        <v>297069000</v>
      </c>
      <c r="AF99" s="1">
        <v>62488000</v>
      </c>
      <c r="AG99" s="1">
        <v>41870000</v>
      </c>
      <c r="AH99" s="1">
        <v>18468000</v>
      </c>
      <c r="AI99" s="1">
        <v>20112000</v>
      </c>
      <c r="AJ99" s="1">
        <v>22209000</v>
      </c>
      <c r="AK99" s="1">
        <v>3561562000</v>
      </c>
      <c r="AL99" s="1">
        <v>25043931</v>
      </c>
      <c r="AM99" s="1">
        <v>-949996000</v>
      </c>
      <c r="AT99" s="25" t="s">
        <v>149</v>
      </c>
      <c r="AU99" s="26">
        <f>AU86+AU87</f>
        <v>5706447000</v>
      </c>
    </row>
    <row r="100" spans="1:47" ht="20" x14ac:dyDescent="0.25">
      <c r="A100" s="6" t="s">
        <v>85</v>
      </c>
      <c r="B100" s="10" t="s">
        <v>91</v>
      </c>
      <c r="C100" s="10" t="s">
        <v>91</v>
      </c>
      <c r="D100" s="10" t="s">
        <v>91</v>
      </c>
      <c r="E100" s="10" t="s">
        <v>91</v>
      </c>
      <c r="F100" s="10">
        <v>-32900000</v>
      </c>
      <c r="G100" s="10">
        <v>4700000</v>
      </c>
      <c r="H100" s="10">
        <v>-10000000</v>
      </c>
      <c r="I100" s="10">
        <v>2400000</v>
      </c>
      <c r="J100" s="10">
        <v>-13300000</v>
      </c>
      <c r="K100" s="10">
        <v>-1900000</v>
      </c>
      <c r="L100" s="10">
        <v>-46400000</v>
      </c>
      <c r="M100" s="10">
        <v>-58600000</v>
      </c>
      <c r="N100" s="10">
        <v>-73000000</v>
      </c>
      <c r="O100" s="10">
        <v>-98300000</v>
      </c>
      <c r="P100" s="10">
        <v>-110108000</v>
      </c>
      <c r="Q100" s="10">
        <v>-103410000</v>
      </c>
      <c r="R100" s="10">
        <v>-153690000</v>
      </c>
      <c r="S100" s="10">
        <v>-88981000</v>
      </c>
      <c r="T100" s="10">
        <v>-117880000</v>
      </c>
      <c r="U100" s="10">
        <v>-184831000</v>
      </c>
      <c r="V100" s="10">
        <v>-166359000</v>
      </c>
      <c r="W100" s="10">
        <v>-95305000</v>
      </c>
      <c r="X100" s="10">
        <v>-218624000</v>
      </c>
      <c r="Y100" s="10">
        <v>-300901000</v>
      </c>
      <c r="Z100" s="10">
        <v>-304563000</v>
      </c>
      <c r="AA100" s="10">
        <v>-410640000</v>
      </c>
      <c r="AB100" s="10">
        <v>-532426000</v>
      </c>
      <c r="AC100" s="10">
        <v>-556994000</v>
      </c>
      <c r="AD100" s="10">
        <v>-681788000</v>
      </c>
      <c r="AE100" s="10">
        <v>-460426000</v>
      </c>
      <c r="AF100" s="10">
        <v>-898749000</v>
      </c>
      <c r="AG100" s="10">
        <v>-916091000</v>
      </c>
      <c r="AH100" s="10">
        <v>-1149491000</v>
      </c>
      <c r="AI100" s="10">
        <v>-1531461000</v>
      </c>
      <c r="AJ100" s="10">
        <v>-1683249000</v>
      </c>
      <c r="AK100" s="10">
        <v>1701859000</v>
      </c>
      <c r="AL100" s="10">
        <v>-1152396000</v>
      </c>
      <c r="AM100" s="10">
        <v>-1405444000</v>
      </c>
      <c r="AT100" s="48" t="s">
        <v>150</v>
      </c>
      <c r="AU100" s="49">
        <f>AU99/AU103</f>
        <v>0.13486168538642401</v>
      </c>
    </row>
    <row r="101" spans="1:47" ht="20" x14ac:dyDescent="0.25">
      <c r="A101" s="5" t="s">
        <v>86</v>
      </c>
      <c r="B101" s="1" t="s">
        <v>91</v>
      </c>
      <c r="C101" s="1" t="s">
        <v>91</v>
      </c>
      <c r="D101" s="1" t="s">
        <v>91</v>
      </c>
      <c r="E101" s="1" t="s">
        <v>91</v>
      </c>
      <c r="F101" s="1" t="s">
        <v>91</v>
      </c>
      <c r="G101" s="1" t="s">
        <v>91</v>
      </c>
      <c r="H101" s="1" t="s">
        <v>91</v>
      </c>
      <c r="I101" s="1" t="s">
        <v>91</v>
      </c>
      <c r="J101" s="1" t="s">
        <v>91</v>
      </c>
      <c r="K101" s="1" t="s">
        <v>91</v>
      </c>
      <c r="L101" s="1" t="s">
        <v>91</v>
      </c>
      <c r="M101" s="1" t="s">
        <v>91</v>
      </c>
      <c r="N101" s="1" t="s">
        <v>91</v>
      </c>
      <c r="O101" s="1" t="s">
        <v>91</v>
      </c>
      <c r="P101" s="1" t="s">
        <v>91</v>
      </c>
      <c r="Q101" s="1" t="s">
        <v>91</v>
      </c>
      <c r="R101" s="1" t="s">
        <v>91</v>
      </c>
      <c r="S101" s="1" t="s">
        <v>91</v>
      </c>
      <c r="T101" s="1" t="s">
        <v>91</v>
      </c>
      <c r="U101" s="1" t="s">
        <v>91</v>
      </c>
      <c r="V101" s="1" t="s">
        <v>91</v>
      </c>
      <c r="W101" s="1" t="s">
        <v>91</v>
      </c>
      <c r="X101" s="1" t="s">
        <v>91</v>
      </c>
      <c r="Y101" s="1" t="s">
        <v>91</v>
      </c>
      <c r="Z101" s="1" t="s">
        <v>91</v>
      </c>
      <c r="AA101" s="1" t="s">
        <v>91</v>
      </c>
      <c r="AB101" s="1" t="s">
        <v>91</v>
      </c>
      <c r="AC101" s="1" t="s">
        <v>91</v>
      </c>
      <c r="AD101" s="1" t="s">
        <v>91</v>
      </c>
      <c r="AE101" s="1" t="s">
        <v>91</v>
      </c>
      <c r="AF101" s="1" t="s">
        <v>91</v>
      </c>
      <c r="AG101" s="1" t="s">
        <v>91</v>
      </c>
      <c r="AH101" s="1" t="s">
        <v>91</v>
      </c>
      <c r="AI101" s="1" t="s">
        <v>91</v>
      </c>
      <c r="AJ101" s="1" t="s">
        <v>91</v>
      </c>
      <c r="AK101" s="1" t="s">
        <v>91</v>
      </c>
      <c r="AL101" s="1" t="s">
        <v>91</v>
      </c>
      <c r="AM101" s="1" t="s">
        <v>91</v>
      </c>
      <c r="AT101" s="51" t="s">
        <v>151</v>
      </c>
      <c r="AU101" s="53" cm="1">
        <f t="array" ref="AU101">_FV(A1,"Market cap",TRUE)</f>
        <v>36606883014</v>
      </c>
    </row>
    <row r="102" spans="1:47" ht="20" x14ac:dyDescent="0.25">
      <c r="A102" s="6" t="s">
        <v>87</v>
      </c>
      <c r="B102" s="10" t="s">
        <v>91</v>
      </c>
      <c r="C102" s="10" t="s">
        <v>91</v>
      </c>
      <c r="D102" s="10" t="s">
        <v>91</v>
      </c>
      <c r="E102" s="10" t="s">
        <v>91</v>
      </c>
      <c r="F102" s="10">
        <v>-32900000</v>
      </c>
      <c r="G102" s="10">
        <v>4700000</v>
      </c>
      <c r="H102" s="10">
        <v>-10000000</v>
      </c>
      <c r="I102" s="10">
        <v>2400000</v>
      </c>
      <c r="J102" s="10">
        <v>-13300000</v>
      </c>
      <c r="K102" s="10">
        <v>-1900000</v>
      </c>
      <c r="L102" s="10">
        <v>-46400000</v>
      </c>
      <c r="M102" s="10">
        <v>-58600000</v>
      </c>
      <c r="N102" s="10">
        <v>-73000000</v>
      </c>
      <c r="O102" s="10">
        <v>-98300000</v>
      </c>
      <c r="P102" s="10">
        <v>-754000</v>
      </c>
      <c r="Q102" s="10">
        <v>-42175000</v>
      </c>
      <c r="R102" s="10">
        <v>3197000</v>
      </c>
      <c r="S102" s="10">
        <v>110298000</v>
      </c>
      <c r="T102" s="10">
        <v>50897000</v>
      </c>
      <c r="U102" s="10">
        <v>-86215000</v>
      </c>
      <c r="V102" s="10">
        <v>76436000</v>
      </c>
      <c r="W102" s="10">
        <v>175621000</v>
      </c>
      <c r="X102" s="10">
        <v>-109808000</v>
      </c>
      <c r="Y102" s="10">
        <v>63775000</v>
      </c>
      <c r="Z102" s="10">
        <v>446988000</v>
      </c>
      <c r="AA102" s="10">
        <v>65581000</v>
      </c>
      <c r="AB102" s="10">
        <v>-184089000</v>
      </c>
      <c r="AC102" s="10">
        <v>-3074000</v>
      </c>
      <c r="AD102" s="10">
        <v>-223593000</v>
      </c>
      <c r="AE102" s="10">
        <v>273440000</v>
      </c>
      <c r="AF102" s="10">
        <v>64994000</v>
      </c>
      <c r="AG102" s="10">
        <v>349997000</v>
      </c>
      <c r="AH102" s="10">
        <v>178695000</v>
      </c>
      <c r="AI102" s="10">
        <v>124807000</v>
      </c>
      <c r="AJ102" s="10">
        <v>-66669000</v>
      </c>
      <c r="AK102" s="10">
        <v>3542359000</v>
      </c>
      <c r="AL102" s="10">
        <v>28613000</v>
      </c>
      <c r="AM102" s="10">
        <v>-370141000</v>
      </c>
      <c r="AT102" s="48" t="s">
        <v>152</v>
      </c>
      <c r="AU102" s="49">
        <f>AU101/AU103</f>
        <v>0.86513831461357604</v>
      </c>
    </row>
    <row r="103" spans="1:47" ht="20" x14ac:dyDescent="0.25">
      <c r="A103" s="5" t="s">
        <v>88</v>
      </c>
      <c r="B103" s="1" t="s">
        <v>91</v>
      </c>
      <c r="C103" s="1" t="s">
        <v>91</v>
      </c>
      <c r="D103" s="1" t="s">
        <v>91</v>
      </c>
      <c r="E103" s="1" t="s">
        <v>91</v>
      </c>
      <c r="F103" s="1">
        <v>47000000</v>
      </c>
      <c r="G103" s="1">
        <v>2500000</v>
      </c>
      <c r="H103" s="1">
        <v>5300000</v>
      </c>
      <c r="I103" s="1">
        <v>16400000</v>
      </c>
      <c r="J103" s="1">
        <v>40500000</v>
      </c>
      <c r="K103" s="1">
        <v>32300000</v>
      </c>
      <c r="L103" s="1">
        <v>23600000</v>
      </c>
      <c r="M103" s="1">
        <v>23400000</v>
      </c>
      <c r="N103" s="1">
        <v>44800000</v>
      </c>
      <c r="O103" s="1">
        <v>56400000</v>
      </c>
      <c r="P103" s="1">
        <v>80083000</v>
      </c>
      <c r="Q103" s="1">
        <v>79329000</v>
      </c>
      <c r="R103" s="1">
        <v>37154000</v>
      </c>
      <c r="S103" s="1">
        <v>40351000</v>
      </c>
      <c r="T103" s="1">
        <v>150649000</v>
      </c>
      <c r="U103" s="1">
        <v>201546000</v>
      </c>
      <c r="V103" s="1">
        <v>115331000</v>
      </c>
      <c r="W103" s="1">
        <v>191767000</v>
      </c>
      <c r="X103" s="1">
        <v>367388000</v>
      </c>
      <c r="Y103" s="1">
        <v>257580000</v>
      </c>
      <c r="Z103" s="1">
        <v>321355000</v>
      </c>
      <c r="AA103" s="1">
        <v>768343000</v>
      </c>
      <c r="AB103" s="1">
        <v>833924000</v>
      </c>
      <c r="AC103" s="1">
        <v>649835000</v>
      </c>
      <c r="AD103" s="1">
        <v>646761000</v>
      </c>
      <c r="AE103" s="1">
        <v>423168000</v>
      </c>
      <c r="AF103" s="1">
        <v>696608000</v>
      </c>
      <c r="AG103" s="1">
        <v>761602000</v>
      </c>
      <c r="AH103" s="1">
        <v>1111599000</v>
      </c>
      <c r="AI103" s="1">
        <v>1353272000</v>
      </c>
      <c r="AJ103" s="1">
        <v>1478079000</v>
      </c>
      <c r="AK103" s="1">
        <v>1411410000</v>
      </c>
      <c r="AL103" s="1">
        <v>4953769000</v>
      </c>
      <c r="AM103" s="1">
        <v>4982382000</v>
      </c>
      <c r="AT103" s="48" t="s">
        <v>153</v>
      </c>
      <c r="AU103" s="54">
        <f>AU99+AU101</f>
        <v>42313330014</v>
      </c>
    </row>
    <row r="104" spans="1:47" ht="20" thickBot="1" x14ac:dyDescent="0.3">
      <c r="A104" s="7" t="s">
        <v>89</v>
      </c>
      <c r="B104" s="11" t="s">
        <v>91</v>
      </c>
      <c r="C104" s="11" t="s">
        <v>91</v>
      </c>
      <c r="D104" s="11" t="s">
        <v>91</v>
      </c>
      <c r="E104" s="11" t="s">
        <v>91</v>
      </c>
      <c r="F104" s="11" t="s">
        <v>91</v>
      </c>
      <c r="G104" s="11" t="s">
        <v>91</v>
      </c>
      <c r="H104" s="11" t="s">
        <v>91</v>
      </c>
      <c r="I104" s="11" t="s">
        <v>91</v>
      </c>
      <c r="J104" s="11" t="s">
        <v>91</v>
      </c>
      <c r="K104" s="11" t="s">
        <v>91</v>
      </c>
      <c r="L104" s="11" t="s">
        <v>91</v>
      </c>
      <c r="M104" s="11" t="s">
        <v>91</v>
      </c>
      <c r="N104" s="11" t="s">
        <v>91</v>
      </c>
      <c r="O104" s="11" t="s">
        <v>91</v>
      </c>
      <c r="P104" s="11">
        <v>79329000</v>
      </c>
      <c r="Q104" s="11">
        <v>37154000</v>
      </c>
      <c r="R104" s="11">
        <v>40351000</v>
      </c>
      <c r="S104" s="11">
        <v>150649000</v>
      </c>
      <c r="T104" s="11">
        <v>201546000</v>
      </c>
      <c r="U104" s="11">
        <v>115331000</v>
      </c>
      <c r="V104" s="11">
        <v>191767000</v>
      </c>
      <c r="W104" s="11">
        <v>367388000</v>
      </c>
      <c r="X104" s="11">
        <v>257580000</v>
      </c>
      <c r="Y104" s="11">
        <v>321355000</v>
      </c>
      <c r="Z104" s="11">
        <v>768343000</v>
      </c>
      <c r="AA104" s="11">
        <v>833924000</v>
      </c>
      <c r="AB104" s="11">
        <v>649835000</v>
      </c>
      <c r="AC104" s="11">
        <v>646761000</v>
      </c>
      <c r="AD104" s="11">
        <v>423168000</v>
      </c>
      <c r="AE104" s="11">
        <v>696608000</v>
      </c>
      <c r="AF104" s="11">
        <v>761602000</v>
      </c>
      <c r="AG104" s="11">
        <v>1111599000</v>
      </c>
      <c r="AH104" s="11">
        <v>1290294000</v>
      </c>
      <c r="AI104" s="11">
        <v>1478079000</v>
      </c>
      <c r="AJ104" s="11">
        <v>1411410000</v>
      </c>
      <c r="AK104" s="11">
        <v>4953769000</v>
      </c>
      <c r="AL104" s="11">
        <v>4982382000</v>
      </c>
      <c r="AM104" s="11">
        <v>4612241000</v>
      </c>
      <c r="AT104" s="68" t="s">
        <v>154</v>
      </c>
      <c r="AU104" s="68"/>
    </row>
    <row r="105" spans="1:47" ht="21" thickTop="1" x14ac:dyDescent="0.25">
      <c r="A105" s="14" t="s">
        <v>110</v>
      </c>
      <c r="B105" s="1" t="e">
        <f t="shared" ref="B105:AL105" si="47">(B22*(1-$AU$91))+B77+B88+B81</f>
        <v>#VALUE!</v>
      </c>
      <c r="C105" s="1" t="e">
        <f t="shared" si="47"/>
        <v>#VALUE!</v>
      </c>
      <c r="D105" s="1" t="e">
        <f t="shared" si="47"/>
        <v>#VALUE!</v>
      </c>
      <c r="E105" s="1" t="e">
        <f t="shared" si="47"/>
        <v>#VALUE!</v>
      </c>
      <c r="F105" s="1">
        <f t="shared" si="47"/>
        <v>-6826527.5933602676</v>
      </c>
      <c r="G105" s="1">
        <f t="shared" si="47"/>
        <v>-2146430.5462822691</v>
      </c>
      <c r="H105" s="1">
        <f t="shared" si="47"/>
        <v>24295445.559698693</v>
      </c>
      <c r="I105" s="1">
        <f t="shared" si="47"/>
        <v>21542461.568340756</v>
      </c>
      <c r="J105" s="1">
        <f t="shared" si="47"/>
        <v>14051913.293608159</v>
      </c>
      <c r="K105" s="1">
        <f t="shared" si="47"/>
        <v>1686407.8744586706</v>
      </c>
      <c r="L105" s="1">
        <f t="shared" si="47"/>
        <v>57806310.827380687</v>
      </c>
      <c r="M105" s="1">
        <f t="shared" si="47"/>
        <v>108524850.35137302</v>
      </c>
      <c r="N105" s="1">
        <f t="shared" si="47"/>
        <v>117632403.29883584</v>
      </c>
      <c r="O105" s="1">
        <f t="shared" si="47"/>
        <v>159643268.56651783</v>
      </c>
      <c r="P105" s="1">
        <f t="shared" si="47"/>
        <v>158662229.301898</v>
      </c>
      <c r="Q105" s="1">
        <f t="shared" si="47"/>
        <v>91677476.512825966</v>
      </c>
      <c r="R105" s="1">
        <f t="shared" si="47"/>
        <v>185305256.14883906</v>
      </c>
      <c r="S105" s="1">
        <f t="shared" si="47"/>
        <v>223907697.75480521</v>
      </c>
      <c r="T105" s="1">
        <f t="shared" si="47"/>
        <v>173672419.42873645</v>
      </c>
      <c r="U105" s="1">
        <f t="shared" si="47"/>
        <v>133041208.89373475</v>
      </c>
      <c r="V105" s="1">
        <f t="shared" si="47"/>
        <v>225425141.99072295</v>
      </c>
      <c r="W105" s="1">
        <f t="shared" si="47"/>
        <v>319228754.19637543</v>
      </c>
      <c r="X105" s="1">
        <f t="shared" si="47"/>
        <v>160883424.23278821</v>
      </c>
      <c r="Y105" s="1">
        <f t="shared" si="47"/>
        <v>381384601.06395555</v>
      </c>
      <c r="Z105" s="1">
        <f t="shared" si="47"/>
        <v>796408773.13635445</v>
      </c>
      <c r="AA105" s="1">
        <f t="shared" si="47"/>
        <v>590093138.14164495</v>
      </c>
      <c r="AB105" s="1">
        <f t="shared" si="47"/>
        <v>492741191.84961522</v>
      </c>
      <c r="AC105" s="1">
        <f t="shared" si="47"/>
        <v>725159161.77850533</v>
      </c>
      <c r="AD105" s="1">
        <f t="shared" si="47"/>
        <v>623606873.51275897</v>
      </c>
      <c r="AE105" s="1">
        <f t="shared" si="47"/>
        <v>855325252.9402678</v>
      </c>
      <c r="AF105" s="1">
        <f t="shared" si="47"/>
        <v>1047044248.9971013</v>
      </c>
      <c r="AG105" s="1">
        <f t="shared" si="47"/>
        <v>1448880702.8758397</v>
      </c>
      <c r="AH105" s="1">
        <f t="shared" si="47"/>
        <v>1459293800.4487069</v>
      </c>
      <c r="AI105" s="1">
        <f t="shared" si="47"/>
        <v>1490493491.8955526</v>
      </c>
      <c r="AJ105" s="1">
        <f t="shared" si="47"/>
        <v>1460459390.1621592</v>
      </c>
      <c r="AK105" s="1">
        <f t="shared" si="47"/>
        <v>1585736489.6666095</v>
      </c>
      <c r="AL105" s="1">
        <f t="shared" si="47"/>
        <v>1083226282.4498651</v>
      </c>
      <c r="AM105" s="1">
        <f>(AM22*(1-$AU$91))+AM77+AM88+AM81</f>
        <v>833950000</v>
      </c>
      <c r="AN105" s="32">
        <f>AM105*(1+$AU$106)</f>
        <v>877694456.94807172</v>
      </c>
      <c r="AO105" s="32">
        <f t="shared" ref="AO105:AR105" si="48">AN105*(1+$AU$106)</f>
        <v>923733508.91224957</v>
      </c>
      <c r="AP105" s="32">
        <f t="shared" si="48"/>
        <v>972187517.80019629</v>
      </c>
      <c r="AQ105" s="32">
        <f t="shared" si="48"/>
        <v>1023183159.0471097</v>
      </c>
      <c r="AR105" s="32">
        <f t="shared" si="48"/>
        <v>1076853752.7888548</v>
      </c>
      <c r="AS105" s="28" t="s">
        <v>111</v>
      </c>
      <c r="AT105" s="33" t="s">
        <v>112</v>
      </c>
      <c r="AU105" s="34">
        <f>(AU100*AU92)+(AU102*AU97)</f>
        <v>7.2556262297346283E-2</v>
      </c>
    </row>
    <row r="106" spans="1:47" ht="21" customHeight="1" x14ac:dyDescent="0.25">
      <c r="A106" s="14" t="s">
        <v>106</v>
      </c>
      <c r="B106" s="1"/>
      <c r="C106" s="19" t="e">
        <f t="shared" ref="C106:AD106" si="49">(C107/B107)-1</f>
        <v>#VALUE!</v>
      </c>
      <c r="D106" s="19" t="e">
        <f t="shared" si="49"/>
        <v>#VALUE!</v>
      </c>
      <c r="E106" s="19" t="e">
        <f t="shared" si="49"/>
        <v>#VALUE!</v>
      </c>
      <c r="F106" s="19" t="e">
        <f t="shared" si="49"/>
        <v>#VALUE!</v>
      </c>
      <c r="G106" s="19">
        <f t="shared" si="49"/>
        <v>-0.73943661971830987</v>
      </c>
      <c r="H106" s="19">
        <f t="shared" si="49"/>
        <v>-6.7027027027027026</v>
      </c>
      <c r="I106" s="19">
        <f t="shared" si="49"/>
        <v>2.8436018957346043E-2</v>
      </c>
      <c r="J106" s="19">
        <f t="shared" si="49"/>
        <v>-0.76497695852534564</v>
      </c>
      <c r="K106" s="19">
        <f t="shared" si="49"/>
        <v>-2.3529411764705883</v>
      </c>
      <c r="L106" s="19">
        <f t="shared" si="49"/>
        <v>-7.7101449275362315</v>
      </c>
      <c r="M106" s="19">
        <f t="shared" si="49"/>
        <v>0.72786177105831529</v>
      </c>
      <c r="N106" s="19">
        <f t="shared" si="49"/>
        <v>5.7500000000000107E-2</v>
      </c>
      <c r="O106" s="19">
        <f t="shared" si="49"/>
        <v>0.4420803782505911</v>
      </c>
      <c r="P106" s="19">
        <f t="shared" si="49"/>
        <v>-0.10365573770491798</v>
      </c>
      <c r="Q106" s="19">
        <f t="shared" si="49"/>
        <v>-0.44003877315873219</v>
      </c>
      <c r="R106" s="19">
        <f t="shared" si="49"/>
        <v>1.5620896887350164</v>
      </c>
      <c r="S106" s="19">
        <f t="shared" si="49"/>
        <v>0.27020721920872992</v>
      </c>
      <c r="T106" s="19">
        <f t="shared" si="49"/>
        <v>-0.15306178774482004</v>
      </c>
      <c r="U106" s="19">
        <f t="shared" si="49"/>
        <v>-0.11945348003578682</v>
      </c>
      <c r="V106" s="19">
        <f t="shared" si="49"/>
        <v>0.341309145717823</v>
      </c>
      <c r="W106" s="19">
        <f t="shared" si="49"/>
        <v>0.41924350356175388</v>
      </c>
      <c r="X106" s="19">
        <f t="shared" si="49"/>
        <v>-0.58489565659993215</v>
      </c>
      <c r="Y106" s="19">
        <f t="shared" si="49"/>
        <v>2.0571109862225172</v>
      </c>
      <c r="Z106" s="19">
        <f t="shared" si="49"/>
        <v>1.0330203525699053</v>
      </c>
      <c r="AA106" s="19">
        <f t="shared" si="49"/>
        <v>-0.35002472951663044</v>
      </c>
      <c r="AB106" s="19">
        <f t="shared" si="49"/>
        <v>-0.14877480686740507</v>
      </c>
      <c r="AC106" s="19">
        <f t="shared" si="49"/>
        <v>0.37484709063625155</v>
      </c>
      <c r="AD106" s="19">
        <f t="shared" si="49"/>
        <v>-0.15079339349075127</v>
      </c>
      <c r="AE106" s="19">
        <f t="shared" ref="AE106" si="50">(AE107/AD107)-1</f>
        <v>0.54017493552327944</v>
      </c>
      <c r="AF106" s="19">
        <f t="shared" ref="AF106" si="51">(AF107/AE107)-1</f>
        <v>0.32102223434053001</v>
      </c>
      <c r="AG106" s="19">
        <f t="shared" ref="AG106" si="52">(AG107/AF107)-1</f>
        <v>0.3144808879882246</v>
      </c>
      <c r="AH106" s="19">
        <f t="shared" ref="AH106" si="53">(AH107/AG107)-1</f>
        <v>3.8766950231210684E-2</v>
      </c>
      <c r="AI106" s="19">
        <f t="shared" ref="AI106" si="54">(AI107/AH107)-1</f>
        <v>0.26180302399883959</v>
      </c>
      <c r="AJ106" s="19">
        <f t="shared" ref="AJ106" si="55">(AJ107/AI107)-1</f>
        <v>-2.2214706261393657E-2</v>
      </c>
      <c r="AK106" s="19">
        <f t="shared" ref="AK106" si="56">(AK107/AJ107)-1</f>
        <v>0.13887886796492466</v>
      </c>
      <c r="AL106" s="19">
        <f t="shared" ref="AL106" si="57">(AL107/AK107)-1</f>
        <v>-0.35832165172507469</v>
      </c>
      <c r="AM106" s="19">
        <f t="shared" ref="AM106" si="58">(AM107/AL107)-1</f>
        <v>-0.12337416564988068</v>
      </c>
      <c r="AN106" s="27">
        <v>1256000000</v>
      </c>
      <c r="AO106" s="27">
        <v>1461000000</v>
      </c>
      <c r="AP106" s="27">
        <v>1661000000</v>
      </c>
      <c r="AQ106" s="27">
        <v>1832000000</v>
      </c>
      <c r="AR106" s="27">
        <v>2176000000</v>
      </c>
      <c r="AS106" s="28" t="s">
        <v>107</v>
      </c>
      <c r="AT106" s="29" t="s">
        <v>108</v>
      </c>
      <c r="AU106" s="30">
        <f>(SUM(AN4:AR4)/5)</f>
        <v>5.2454531984017991E-2</v>
      </c>
    </row>
    <row r="107" spans="1:47" ht="19" x14ac:dyDescent="0.25">
      <c r="A107" s="31" t="s">
        <v>109</v>
      </c>
      <c r="B107" s="1" t="s">
        <v>91</v>
      </c>
      <c r="C107" s="1" t="s">
        <v>91</v>
      </c>
      <c r="D107" s="1" t="s">
        <v>91</v>
      </c>
      <c r="E107" s="1" t="s">
        <v>91</v>
      </c>
      <c r="F107" s="1">
        <v>-14200000</v>
      </c>
      <c r="G107" s="1">
        <v>-3700000</v>
      </c>
      <c r="H107" s="1">
        <v>21100000</v>
      </c>
      <c r="I107" s="1">
        <v>21700000</v>
      </c>
      <c r="J107" s="1">
        <v>5100000</v>
      </c>
      <c r="K107" s="1">
        <v>-6900000</v>
      </c>
      <c r="L107" s="1">
        <v>46300000</v>
      </c>
      <c r="M107" s="1">
        <v>80000000</v>
      </c>
      <c r="N107" s="1">
        <v>84600000</v>
      </c>
      <c r="O107" s="1">
        <v>122000000</v>
      </c>
      <c r="P107" s="1">
        <v>109354000</v>
      </c>
      <c r="Q107" s="1">
        <v>61234000</v>
      </c>
      <c r="R107" s="1">
        <v>156887000</v>
      </c>
      <c r="S107" s="1">
        <v>199279000</v>
      </c>
      <c r="T107" s="1">
        <v>168777000</v>
      </c>
      <c r="U107" s="1">
        <v>148616000</v>
      </c>
      <c r="V107" s="1">
        <v>199340000</v>
      </c>
      <c r="W107" s="1">
        <v>282912000</v>
      </c>
      <c r="X107" s="1">
        <v>117438000</v>
      </c>
      <c r="Y107" s="1">
        <v>359021000</v>
      </c>
      <c r="Z107" s="1">
        <v>729897000</v>
      </c>
      <c r="AA107" s="1">
        <v>474415000</v>
      </c>
      <c r="AB107" s="1">
        <v>403834000</v>
      </c>
      <c r="AC107" s="1">
        <v>555210000</v>
      </c>
      <c r="AD107" s="1">
        <v>471488000</v>
      </c>
      <c r="AE107" s="1">
        <v>726174000</v>
      </c>
      <c r="AF107" s="1">
        <v>959292000</v>
      </c>
      <c r="AG107" s="1">
        <v>1260971000</v>
      </c>
      <c r="AH107" s="1">
        <v>1309855000</v>
      </c>
      <c r="AI107" s="1">
        <v>1652779000</v>
      </c>
      <c r="AJ107" s="1">
        <v>1616063000</v>
      </c>
      <c r="AK107" s="1">
        <v>1840500000</v>
      </c>
      <c r="AL107" s="1">
        <v>1181009000</v>
      </c>
      <c r="AM107" s="1">
        <v>1035303000</v>
      </c>
      <c r="AN107" s="28"/>
      <c r="AO107" s="28"/>
      <c r="AP107" s="28"/>
      <c r="AQ107" s="28"/>
      <c r="AR107" s="55">
        <f>AR106*(1+AU107)/(AU108-AU107)</f>
        <v>46900237576.586418</v>
      </c>
      <c r="AS107" s="56" t="s">
        <v>155</v>
      </c>
      <c r="AT107" s="57" t="s">
        <v>156</v>
      </c>
      <c r="AU107" s="58">
        <v>2.5000000000000001E-2</v>
      </c>
    </row>
    <row r="108" spans="1:47" ht="19" x14ac:dyDescent="0.25">
      <c r="A108" s="5"/>
      <c r="B108" s="13"/>
      <c r="C108" s="13"/>
      <c r="D108" s="13"/>
      <c r="E108" s="13"/>
      <c r="F108" s="13"/>
      <c r="G108" s="13"/>
      <c r="H108" s="13"/>
      <c r="I108" s="13"/>
      <c r="J108" s="13"/>
      <c r="K108" s="13"/>
      <c r="L108" s="13"/>
      <c r="M108" s="13"/>
      <c r="N108" s="13"/>
      <c r="O108" s="13"/>
      <c r="P108" s="13"/>
      <c r="Q108" s="13"/>
      <c r="R108" s="13"/>
      <c r="S108" s="13"/>
      <c r="T108" s="13"/>
      <c r="U108" s="13"/>
      <c r="V108" s="13"/>
      <c r="W108" s="13"/>
      <c r="X108" s="13"/>
      <c r="Y108" s="13"/>
      <c r="Z108" s="13"/>
      <c r="AA108" s="13"/>
      <c r="AB108" s="13"/>
      <c r="AC108" s="13"/>
      <c r="AD108" s="13"/>
      <c r="AE108" s="13"/>
      <c r="AF108" s="13"/>
      <c r="AG108" s="13"/>
      <c r="AH108" s="13"/>
      <c r="AI108" s="13"/>
      <c r="AJ108" s="13"/>
      <c r="AK108" s="13"/>
      <c r="AL108" s="13"/>
      <c r="AM108" s="13"/>
      <c r="AN108" s="55">
        <f t="shared" ref="AN108:AQ108" si="59">AN107+AN106</f>
        <v>1256000000</v>
      </c>
      <c r="AO108" s="55">
        <f t="shared" si="59"/>
        <v>1461000000</v>
      </c>
      <c r="AP108" s="55">
        <f t="shared" si="59"/>
        <v>1661000000</v>
      </c>
      <c r="AQ108" s="55">
        <f t="shared" si="59"/>
        <v>1832000000</v>
      </c>
      <c r="AR108" s="55">
        <f>AR107+AR106</f>
        <v>49076237576.586418</v>
      </c>
      <c r="AS108" s="56" t="s">
        <v>153</v>
      </c>
      <c r="AT108" s="59" t="s">
        <v>157</v>
      </c>
      <c r="AU108" s="30">
        <f>AU105</f>
        <v>7.2556262297346283E-2</v>
      </c>
    </row>
    <row r="109" spans="1:47" ht="19" x14ac:dyDescent="0.25">
      <c r="AN109" s="69" t="s">
        <v>158</v>
      </c>
      <c r="AO109" s="69"/>
    </row>
    <row r="110" spans="1:47" ht="20" x14ac:dyDescent="0.25">
      <c r="AN110" s="60" t="s">
        <v>159</v>
      </c>
      <c r="AO110" s="53">
        <f>NPV(AU108,AN108,AO108,AP108,AQ108,AR108)</f>
        <v>39747288766.127174</v>
      </c>
    </row>
    <row r="111" spans="1:47" ht="20" x14ac:dyDescent="0.25">
      <c r="AN111" s="60" t="s">
        <v>160</v>
      </c>
      <c r="AO111" s="53">
        <f>AM40</f>
        <v>4551876000</v>
      </c>
    </row>
    <row r="112" spans="1:47" ht="20" x14ac:dyDescent="0.25">
      <c r="AN112" s="60" t="s">
        <v>149</v>
      </c>
      <c r="AO112" s="53">
        <f>AU99</f>
        <v>5706447000</v>
      </c>
    </row>
    <row r="113" spans="40:41" ht="20" x14ac:dyDescent="0.25">
      <c r="AN113" s="60" t="s">
        <v>161</v>
      </c>
      <c r="AO113" s="53">
        <f>AO110+AO111-AO112</f>
        <v>38592717766.127174</v>
      </c>
    </row>
    <row r="114" spans="40:41" ht="20" x14ac:dyDescent="0.25">
      <c r="AN114" s="60" t="s">
        <v>162</v>
      </c>
      <c r="AO114" s="60">
        <f>AM34*(1+(AS16*5))</f>
        <v>308665756.41855723</v>
      </c>
    </row>
    <row r="115" spans="40:41" ht="20" x14ac:dyDescent="0.25">
      <c r="AN115" s="61" t="s">
        <v>163</v>
      </c>
      <c r="AO115" s="62">
        <f>AO113/AO114</f>
        <v>125.03077184174147</v>
      </c>
    </row>
    <row r="116" spans="40:41" ht="20" x14ac:dyDescent="0.25">
      <c r="AN116" s="60" t="s">
        <v>164</v>
      </c>
      <c r="AO116" s="63" cm="1">
        <f t="array" ref="AO116">_FV(A1,"Price")</f>
        <v>107.46</v>
      </c>
    </row>
    <row r="117" spans="40:41" ht="20" x14ac:dyDescent="0.25">
      <c r="AN117" s="61" t="s">
        <v>165</v>
      </c>
      <c r="AO117" s="64">
        <f>AO115/AO116-1</f>
        <v>0.16350988127434829</v>
      </c>
    </row>
    <row r="118" spans="40:41" ht="20" x14ac:dyDescent="0.25">
      <c r="AN118" s="61" t="s">
        <v>166</v>
      </c>
      <c r="AO118" s="65" t="str">
        <f>IF(AO115&gt;AO116,"BUY","SELL")</f>
        <v>BUY</v>
      </c>
    </row>
  </sheetData>
  <mergeCells count="6">
    <mergeCell ref="AN109:AO109"/>
    <mergeCell ref="AT83:AU83"/>
    <mergeCell ref="AT84:AU84"/>
    <mergeCell ref="AT93:AU93"/>
    <mergeCell ref="AT98:AU98"/>
    <mergeCell ref="AT104:AU104"/>
  </mergeCells>
  <hyperlinks>
    <hyperlink ref="A1" r:id="rId1" tooltip="https://roic.ai/company/ROST" display="ROIC.AI | ROST" xr:uid="{00000000-0004-0000-0000-000000000000}"/>
    <hyperlink ref="B36" r:id="rId2" tooltip="https://sec.gov" xr:uid="{00000000-0004-0000-0000-000001000000}"/>
    <hyperlink ref="B74" r:id="rId3" tooltip="https://sec.gov" xr:uid="{00000000-0004-0000-0000-000002000000}"/>
    <hyperlink ref="C36" r:id="rId4" tooltip="https://sec.gov" xr:uid="{00000000-0004-0000-0000-000004000000}"/>
    <hyperlink ref="C74" r:id="rId5" tooltip="https://sec.gov" xr:uid="{00000000-0004-0000-0000-000005000000}"/>
    <hyperlink ref="D36" r:id="rId6" tooltip="https://sec.gov" xr:uid="{00000000-0004-0000-0000-000007000000}"/>
    <hyperlink ref="D74" r:id="rId7" tooltip="https://sec.gov" xr:uid="{00000000-0004-0000-0000-000008000000}"/>
    <hyperlink ref="E36" r:id="rId8" tooltip="https://sec.gov" xr:uid="{00000000-0004-0000-0000-00000A000000}"/>
    <hyperlink ref="E74" r:id="rId9" tooltip="https://sec.gov" xr:uid="{00000000-0004-0000-0000-00000B000000}"/>
    <hyperlink ref="F36" r:id="rId10" tooltip="https://sec.gov" xr:uid="{00000000-0004-0000-0000-00000D000000}"/>
    <hyperlink ref="F74" r:id="rId11" tooltip="https://sec.gov" xr:uid="{00000000-0004-0000-0000-00000E000000}"/>
    <hyperlink ref="G36" r:id="rId12" tooltip="https://sec.gov" xr:uid="{00000000-0004-0000-0000-000010000000}"/>
    <hyperlink ref="G74" r:id="rId13" tooltip="https://sec.gov" xr:uid="{00000000-0004-0000-0000-000011000000}"/>
    <hyperlink ref="H36" r:id="rId14" tooltip="https://sec.gov" xr:uid="{00000000-0004-0000-0000-000013000000}"/>
    <hyperlink ref="H74" r:id="rId15" tooltip="https://sec.gov" xr:uid="{00000000-0004-0000-0000-000014000000}"/>
    <hyperlink ref="I36" r:id="rId16" tooltip="https://sec.gov" xr:uid="{00000000-0004-0000-0000-000016000000}"/>
    <hyperlink ref="I74" r:id="rId17" tooltip="https://sec.gov" xr:uid="{00000000-0004-0000-0000-000017000000}"/>
    <hyperlink ref="J36" r:id="rId18" tooltip="https://sec.gov" xr:uid="{00000000-0004-0000-0000-000019000000}"/>
    <hyperlink ref="J74" r:id="rId19" tooltip="https://sec.gov" xr:uid="{00000000-0004-0000-0000-00001A000000}"/>
    <hyperlink ref="K36" r:id="rId20" tooltip="https://sec.gov" xr:uid="{00000000-0004-0000-0000-00001C000000}"/>
    <hyperlink ref="K74" r:id="rId21" tooltip="https://sec.gov" xr:uid="{00000000-0004-0000-0000-00001D000000}"/>
    <hyperlink ref="L36" r:id="rId22" tooltip="https://www.sec.gov/Archives/edgar/data/745732/000074573296000004/0000745732-96-000004-index.html" xr:uid="{00000000-0004-0000-0000-00001F000000}"/>
    <hyperlink ref="L74" r:id="rId23" tooltip="https://www.sec.gov/Archives/edgar/data/745732/000074573296000004/0000745732-96-000004-index.html" xr:uid="{00000000-0004-0000-0000-000020000000}"/>
    <hyperlink ref="M36" r:id="rId24" tooltip="https://sec.gov" xr:uid="{00000000-0004-0000-0000-000022000000}"/>
    <hyperlink ref="M74" r:id="rId25" tooltip="https://sec.gov" xr:uid="{00000000-0004-0000-0000-000023000000}"/>
    <hyperlink ref="N36" r:id="rId26" tooltip="https://sec.gov" xr:uid="{00000000-0004-0000-0000-000025000000}"/>
    <hyperlink ref="N74" r:id="rId27" tooltip="https://sec.gov" xr:uid="{00000000-0004-0000-0000-000026000000}"/>
    <hyperlink ref="O36" r:id="rId28" tooltip="https://sec.gov" xr:uid="{00000000-0004-0000-0000-000028000000}"/>
    <hyperlink ref="O74" r:id="rId29" tooltip="https://sec.gov" xr:uid="{00000000-0004-0000-0000-000029000000}"/>
    <hyperlink ref="P36" r:id="rId30" tooltip="https://www.sec.gov/Archives/edgar/data/745732/000091205700020304/0000912057-00-020304-index.html" xr:uid="{00000000-0004-0000-0000-00002B000000}"/>
    <hyperlink ref="P74" r:id="rId31" tooltip="https://www.sec.gov/Archives/edgar/data/745732/000091205700020304/0000912057-00-020304-index.html" xr:uid="{00000000-0004-0000-0000-00002C000000}"/>
    <hyperlink ref="Q36" r:id="rId32" tooltip="https://www.sec.gov/Archives/edgar/data/745732/000091205701510903/0000912057-01-510903-index.html" xr:uid="{00000000-0004-0000-0000-00002E000000}"/>
    <hyperlink ref="Q74" r:id="rId33" tooltip="https://www.sec.gov/Archives/edgar/data/745732/000091205701510903/0000912057-01-510903-index.html" xr:uid="{00000000-0004-0000-0000-00002F000000}"/>
    <hyperlink ref="R36" r:id="rId34" tooltip="https://www.sec.gov/Archives/edgar/data/745732/000091205702016435/0000912057-02-016435-index.html" xr:uid="{00000000-0004-0000-0000-000031000000}"/>
    <hyperlink ref="R74" r:id="rId35" tooltip="https://www.sec.gov/Archives/edgar/data/745732/000091205702016435/0000912057-02-016435-index.html" xr:uid="{00000000-0004-0000-0000-000032000000}"/>
    <hyperlink ref="S36" r:id="rId36" tooltip="https://www.sec.gov/Archives/edgar/data/745732/000120677403000339/d12512.htm" xr:uid="{00000000-0004-0000-0000-000034000000}"/>
    <hyperlink ref="S74" r:id="rId37" tooltip="https://www.sec.gov/Archives/edgar/data/745732/000120677403000339/d12512.htm" xr:uid="{00000000-0004-0000-0000-000035000000}"/>
    <hyperlink ref="T36" r:id="rId38" tooltip="https://www.sec.gov/Archives/edgar/data/745732/000120677404000332/rs907356.htm" xr:uid="{00000000-0004-0000-0000-000037000000}"/>
    <hyperlink ref="T74" r:id="rId39" tooltip="https://www.sec.gov/Archives/edgar/data/745732/000120677404000332/rs907356.htm" xr:uid="{00000000-0004-0000-0000-000038000000}"/>
    <hyperlink ref="U36" r:id="rId40" tooltip="https://www.sec.gov/Archives/edgar/data/745732/000120677405000592/rs907928.htm" xr:uid="{00000000-0004-0000-0000-00003A000000}"/>
    <hyperlink ref="U74" r:id="rId41" tooltip="https://www.sec.gov/Archives/edgar/data/745732/000120677405000592/rs907928.htm" xr:uid="{00000000-0004-0000-0000-00003B000000}"/>
    <hyperlink ref="V36" r:id="rId42" tooltip="https://www.sec.gov/Archives/edgar/data/745732/000120677406000745/rs101600.htm" xr:uid="{00000000-0004-0000-0000-00003D000000}"/>
    <hyperlink ref="V74" r:id="rId43" tooltip="https://www.sec.gov/Archives/edgar/data/745732/000120677406000745/rs101600.htm" xr:uid="{00000000-0004-0000-0000-00003E000000}"/>
    <hyperlink ref="W36" r:id="rId44" tooltip="https://www.sec.gov/Archives/edgar/data/745732/000120677407000885/0001206774-07-000885-index.html" xr:uid="{00000000-0004-0000-0000-000040000000}"/>
    <hyperlink ref="W74" r:id="rId45" tooltip="https://www.sec.gov/Archives/edgar/data/745732/000120677407000885/0001206774-07-000885-index.html" xr:uid="{00000000-0004-0000-0000-000041000000}"/>
    <hyperlink ref="X36" r:id="rId46" tooltip="https://www.sec.gov/Archives/edgar/data/745732/000120677408000659/0001206774-08-000659-index.html" xr:uid="{00000000-0004-0000-0000-000043000000}"/>
    <hyperlink ref="X74" r:id="rId47" tooltip="https://www.sec.gov/Archives/edgar/data/745732/000120677408000659/0001206774-08-000659-index.html" xr:uid="{00000000-0004-0000-0000-000044000000}"/>
    <hyperlink ref="Y36" r:id="rId48" tooltip="https://www.sec.gov/Archives/edgar/data/745732/000120677409000660/0001206774-09-000660-index.html" xr:uid="{00000000-0004-0000-0000-000046000000}"/>
    <hyperlink ref="Y74" r:id="rId49" tooltip="https://www.sec.gov/Archives/edgar/data/745732/000120677409000660/0001206774-09-000660-index.html" xr:uid="{00000000-0004-0000-0000-000047000000}"/>
    <hyperlink ref="Z36" r:id="rId50" tooltip="https://www.sec.gov/Archives/edgar/data/745732/000120677410000742/0001206774-10-000742-index.html" xr:uid="{00000000-0004-0000-0000-000049000000}"/>
    <hyperlink ref="Z74" r:id="rId51" tooltip="https://www.sec.gov/Archives/edgar/data/745732/000120677410000742/0001206774-10-000742-index.html" xr:uid="{00000000-0004-0000-0000-00004A000000}"/>
    <hyperlink ref="AA36" r:id="rId52" tooltip="https://www.sec.gov/Archives/edgar/data/745732/000120677411000627/rossstores_10k.htm" xr:uid="{00000000-0004-0000-0000-00004C000000}"/>
    <hyperlink ref="AA74" r:id="rId53" tooltip="https://www.sec.gov/Archives/edgar/data/745732/000120677411000627/rossstores_10k.htm" xr:uid="{00000000-0004-0000-0000-00004D000000}"/>
    <hyperlink ref="AB36" r:id="rId54" tooltip="https://www.sec.gov/Archives/edgar/data/745732/000120677412001210/0001206774-12-001210-index.html" xr:uid="{00000000-0004-0000-0000-00004F000000}"/>
    <hyperlink ref="AB74" r:id="rId55" tooltip="https://www.sec.gov/Archives/edgar/data/745732/000120677412001210/0001206774-12-001210-index.html" xr:uid="{00000000-0004-0000-0000-000050000000}"/>
    <hyperlink ref="AC36" r:id="rId56" tooltip="https://www.sec.gov/Archives/edgar/data/745732/000074573213000006/0000745732-13-000006-index.html" xr:uid="{00000000-0004-0000-0000-000052000000}"/>
    <hyperlink ref="AC74" r:id="rId57" tooltip="https://www.sec.gov/Archives/edgar/data/745732/000074573213000006/0000745732-13-000006-index.html" xr:uid="{00000000-0004-0000-0000-000053000000}"/>
    <hyperlink ref="AD36" r:id="rId58" tooltip="https://www.sec.gov/Archives/edgar/data/745732/000074573214000006/0000745732-14-000006-index.html" xr:uid="{00000000-0004-0000-0000-000055000000}"/>
    <hyperlink ref="AD74" r:id="rId59" tooltip="https://www.sec.gov/Archives/edgar/data/745732/000074573214000006/0000745732-14-000006-index.html" xr:uid="{00000000-0004-0000-0000-000056000000}"/>
    <hyperlink ref="AE36" r:id="rId60" tooltip="https://www.sec.gov/Archives/edgar/data/745732/000074573215000009/rost-20150131x10k.htm" xr:uid="{00000000-0004-0000-0000-000058000000}"/>
    <hyperlink ref="AE74" r:id="rId61" tooltip="https://www.sec.gov/Archives/edgar/data/745732/000074573215000009/rost-20150131x10k.htm" xr:uid="{00000000-0004-0000-0000-000059000000}"/>
    <hyperlink ref="AF36" r:id="rId62" tooltip="https://www.sec.gov/Archives/edgar/data/745732/000074573216000037/0000745732-16-000037-index.html" xr:uid="{00000000-0004-0000-0000-00005B000000}"/>
    <hyperlink ref="AF74" r:id="rId63" tooltip="https://www.sec.gov/Archives/edgar/data/745732/000074573216000037/0000745732-16-000037-index.html" xr:uid="{00000000-0004-0000-0000-00005C000000}"/>
    <hyperlink ref="AG36" r:id="rId64" tooltip="https://www.sec.gov/Archives/edgar/data/745732/000074573217000009/0000745732-17-000009-index.html" xr:uid="{00000000-0004-0000-0000-00005E000000}"/>
    <hyperlink ref="AG74" r:id="rId65" tooltip="https://www.sec.gov/Archives/edgar/data/745732/000074573217000009/0000745732-17-000009-index.html" xr:uid="{00000000-0004-0000-0000-00005F000000}"/>
    <hyperlink ref="AH36" r:id="rId66" tooltip="https://www.sec.gov/Archives/edgar/data/745732/000074573218000004/0000745732-18-000004-index.html" xr:uid="{00000000-0004-0000-0000-000061000000}"/>
    <hyperlink ref="AH74" r:id="rId67" tooltip="https://www.sec.gov/Archives/edgar/data/745732/000074573218000004/0000745732-18-000004-index.html" xr:uid="{00000000-0004-0000-0000-000062000000}"/>
    <hyperlink ref="AI36" r:id="rId68" tooltip="https://www.sec.gov/Archives/edgar/data/745732/000074573219000009/0000745732-19-000009-index.html" xr:uid="{00000000-0004-0000-0000-000064000000}"/>
    <hyperlink ref="AI74" r:id="rId69" tooltip="https://www.sec.gov/Archives/edgar/data/745732/000074573219000009/0000745732-19-000009-index.html" xr:uid="{00000000-0004-0000-0000-000065000000}"/>
    <hyperlink ref="AJ36" r:id="rId70" tooltip="https://www.sec.gov/Archives/edgar/data/745732/000074573220000016/0000745732-20-000016-index.html" xr:uid="{00000000-0004-0000-0000-000067000000}"/>
    <hyperlink ref="AJ74" r:id="rId71" tooltip="https://www.sec.gov/Archives/edgar/data/745732/000074573220000016/0000745732-20-000016-index.html" xr:uid="{00000000-0004-0000-0000-000068000000}"/>
    <hyperlink ref="AK36" r:id="rId72" tooltip="https://www.sec.gov/Archives/edgar/data/745732/000074573221000017/0000745732-21-000017-index.htm" xr:uid="{00000000-0004-0000-0000-00006A000000}"/>
    <hyperlink ref="AK74" r:id="rId73" tooltip="https://www.sec.gov/Archives/edgar/data/745732/000074573221000017/0000745732-21-000017-index.htm" xr:uid="{00000000-0004-0000-0000-00006B000000}"/>
    <hyperlink ref="AL36" r:id="rId74" tooltip="https://www.sec.gov/Archives/edgar/data/745732/000074573222000014/0000745732-22-000014-index.htm" xr:uid="{00000000-0004-0000-0000-00006D000000}"/>
    <hyperlink ref="AL74" r:id="rId75" tooltip="https://www.sec.gov/Archives/edgar/data/745732/000074573222000014/0000745732-22-000014-index.htm" xr:uid="{00000000-0004-0000-0000-00006E000000}"/>
    <hyperlink ref="AM36" r:id="rId76" tooltip="https://sec.gov" xr:uid="{00000000-0004-0000-0000-000070000000}"/>
    <hyperlink ref="AM74" r:id="rId77" tooltip="https://sec.gov" xr:uid="{00000000-0004-0000-0000-000071000000}"/>
    <hyperlink ref="AN1" r:id="rId78" display="https://finbox.com/NASDAQGS:ROST/explorer/revenue_proj" xr:uid="{E79BF03B-B29A-3748-98E3-EC684AB38E69}"/>
    <hyperlink ref="AS106" r:id="rId79" xr:uid="{6486BE52-F8EE-7E46-8678-67AC9AE0EF23}"/>
  </hyperlinks>
  <pageMargins left="0.7" right="0.7" top="0.75" bottom="0.75" header="0.3" footer="0.3"/>
  <drawing r:id="rId8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Bina Desai</cp:lastModifiedBy>
  <dcterms:created xsi:type="dcterms:W3CDTF">2023-03-12T20:15:09Z</dcterms:created>
  <dcterms:modified xsi:type="dcterms:W3CDTF">2023-07-08T06:37:24Z</dcterms:modified>
</cp:coreProperties>
</file>