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F5FCEAE8-02D0-C943-8722-51F4130F374E}"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definedNames>
    <definedName name="_xlchart.v1.0" hidden="1">'Sheet 1'!$A$107:$B$107</definedName>
    <definedName name="_xlchart.v1.1" hidden="1">'Sheet 1'!$A$28:$B$28</definedName>
    <definedName name="_xlchart.v1.10" hidden="1">'Sheet 1'!$C$28:$AM$28</definedName>
    <definedName name="_xlchart.v1.11" hidden="1">'Sheet 1'!$C$3:$AM$3</definedName>
    <definedName name="_xlchart.v1.2" hidden="1">'Sheet 1'!$A$3:$B$3</definedName>
    <definedName name="_xlchart.v1.3" hidden="1">'Sheet 1'!$C$107:$AM$107</definedName>
    <definedName name="_xlchart.v1.4" hidden="1">'Sheet 1'!$C$28:$AM$28</definedName>
    <definedName name="_xlchart.v1.5" hidden="1">'Sheet 1'!$C$3:$AM$3</definedName>
    <definedName name="_xlchart.v1.6" hidden="1">'Sheet 1'!$A$107:$B$107</definedName>
    <definedName name="_xlchart.v1.7" hidden="1">'Sheet 1'!$A$28:$B$28</definedName>
    <definedName name="_xlchart.v1.8" hidden="1">'Sheet 1'!$A$3:$B$3</definedName>
    <definedName name="_xlchart.v1.9" hidden="1">'Sheet 1'!$C$107:$AM$107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9" i="1" s="1"/>
  <c r="AO111" i="1"/>
  <c r="AU101" i="1" a="1"/>
  <c r="AU101" i="1" s="1"/>
  <c r="AU95" i="1" a="1"/>
  <c r="AU95" i="1" s="1"/>
  <c r="AU97" i="1" s="1"/>
  <c r="AU94" i="1"/>
  <c r="AU91" i="1"/>
  <c r="AI105" i="1" s="1"/>
  <c r="AU90" i="1"/>
  <c r="AU89" i="1"/>
  <c r="AU87" i="1"/>
  <c r="AU86" i="1"/>
  <c r="AU99" i="1" s="1"/>
  <c r="AU85" i="1"/>
  <c r="AR30" i="1"/>
  <c r="AQ30" i="1"/>
  <c r="AP30" i="1"/>
  <c r="AO30" i="1"/>
  <c r="AN30" i="1"/>
  <c r="AR29" i="1"/>
  <c r="AQ29" i="1"/>
  <c r="AP29" i="1"/>
  <c r="AO29" i="1"/>
  <c r="AN29" i="1"/>
  <c r="AR21" i="1"/>
  <c r="AQ21" i="1"/>
  <c r="AP21" i="1"/>
  <c r="AO21" i="1"/>
  <c r="AN21" i="1"/>
  <c r="AR20" i="1"/>
  <c r="AQ20" i="1"/>
  <c r="AP20" i="1"/>
  <c r="AO20" i="1"/>
  <c r="AN20" i="1"/>
  <c r="AS19" i="1"/>
  <c r="AS16" i="1"/>
  <c r="AO114" i="1" s="1"/>
  <c r="AV13" i="1"/>
  <c r="AU13" i="1"/>
  <c r="AT13" i="1"/>
  <c r="AS13" i="1"/>
  <c r="AV10" i="1"/>
  <c r="AU10" i="1"/>
  <c r="AT10" i="1"/>
  <c r="AS10" i="1"/>
  <c r="AV7" i="1"/>
  <c r="AU7" i="1"/>
  <c r="AT7" i="1"/>
  <c r="AS7" i="1"/>
  <c r="AV4" i="1"/>
  <c r="AU4" i="1"/>
  <c r="AT4" i="1"/>
  <c r="AS4" i="1"/>
  <c r="AR4" i="1"/>
  <c r="AQ4" i="1"/>
  <c r="AP4" i="1"/>
  <c r="AO4" i="1"/>
  <c r="AN4" i="1"/>
  <c r="AJ105" i="1"/>
  <c r="AG105" i="1"/>
  <c r="AC105" i="1"/>
  <c r="AB105" i="1"/>
  <c r="Y105" i="1"/>
  <c r="U105" i="1"/>
  <c r="T105" i="1"/>
  <c r="Q105" i="1"/>
  <c r="M105" i="1"/>
  <c r="L105" i="1"/>
  <c r="I105" i="1"/>
  <c r="E105" i="1"/>
  <c r="D105"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U103" i="1"/>
  <c r="AU100" i="1" s="1"/>
  <c r="AO112" i="1"/>
  <c r="AU102" i="1"/>
  <c r="AT19" i="1"/>
  <c r="AV22" i="1"/>
  <c r="AV16" i="1"/>
  <c r="AU22" i="1"/>
  <c r="AU16" i="1"/>
  <c r="AT16" i="1"/>
  <c r="AV19" i="1"/>
  <c r="AK105" i="1"/>
  <c r="F105" i="1"/>
  <c r="N105" i="1"/>
  <c r="V105" i="1"/>
  <c r="AD105" i="1"/>
  <c r="AL105" i="1"/>
  <c r="AU88" i="1"/>
  <c r="AU92" i="1" s="1"/>
  <c r="G105" i="1"/>
  <c r="O105" i="1"/>
  <c r="W105" i="1"/>
  <c r="AE105" i="1"/>
  <c r="AM105" i="1"/>
  <c r="AN105" i="1" s="1"/>
  <c r="H105" i="1"/>
  <c r="P105" i="1"/>
  <c r="X105" i="1"/>
  <c r="AF105" i="1"/>
  <c r="B105" i="1"/>
  <c r="J105" i="1"/>
  <c r="R105" i="1"/>
  <c r="Z105" i="1"/>
  <c r="AH105" i="1"/>
  <c r="C105" i="1"/>
  <c r="K105" i="1"/>
  <c r="S105" i="1"/>
  <c r="AA105" i="1"/>
  <c r="AU105" i="1" l="1"/>
  <c r="AU108" i="1" s="1"/>
  <c r="AN108" i="1"/>
  <c r="AO105" i="1"/>
  <c r="AP105" i="1" l="1"/>
  <c r="AO108" i="1"/>
  <c r="AQ105" i="1" l="1"/>
  <c r="AP108" i="1"/>
  <c r="AR105" i="1" l="1"/>
  <c r="AR107" i="1" s="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<sst xmlns="http://schemas.openxmlformats.org/spreadsheetml/2006/main" count="1553" uniqueCount="167">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</sst>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164" fontId="10" fillId="5" borderId="0" xfId="0" applyNumberFormat="1" applyFont="1" applyFill="1"/>
    <xf numFmtId="0" fontId="0" fillId="4" borderId="0" xfId="0" applyFill="1"/>
    <xf numFmtId="9" fontId="13" fillId="4" borderId="0" xfId="0" applyNumberFormat="1" applyFont="1" applyFill="1" applyAlignment="1">
      <alignment wrapText="1"/>
    </xf>
    <xf numFmtId="10" fontId="1" fillId="4" borderId="0" xfId="0" applyNumberFormat="1" applyFont="1" applyFill="1" applyAlignment="1">
      <alignment horizontal="right" vertical="center"/>
    </xf>
    <xf numFmtId="164" fontId="10" fillId="4"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7" fontId="11" fillId="0" borderId="9" xfId="0" applyNumberFormat="1" applyFont="1" applyBorder="1" applyAlignment="1">
      <alignment horizontal="center"/>
    </xf>
    <xf numFmtId="167" fontId="11" fillId="0" borderId="6" xfId="0" applyNumberFormat="1" applyFont="1" applyBorder="1" applyAlignment="1">
      <alignment horizontal="center"/>
    </xf>
    <xf numFmtId="167" fontId="11" fillId="0" borderId="5" xfId="0" applyNumberFormat="1" applyFont="1" applyBorder="1" applyAlignment="1">
      <alignment horizontal="center"/>
    </xf>
    <xf numFmtId="165" fontId="10" fillId="0" borderId="10" xfId="0" applyNumberFormat="1" applyFont="1" applyBorder="1"/>
    <xf numFmtId="10"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5" fillId="6" borderId="0" xfId="0" applyFont="1" applyFill="1" applyAlignment="1">
      <alignment horizontal="center"/>
    </xf>
    <xf numFmtId="0" fontId="16" fillId="6" borderId="0" xfId="0" applyFont="1" applyFill="1" applyAlignment="1">
      <alignment horizontal="center"/>
    </xf>
    <xf numFmtId="0" fontId="12" fillId="7" borderId="0" xfId="0" applyFont="1" applyFill="1" applyAlignment="1">
      <alignment horizontal="center" vertical="center" wrapText="1"/>
    </xf>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0" fillId="4"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4" borderId="0" xfId="0" applyFont="1" applyFill="1"/>
    <xf numFmtId="0" fontId="1" fillId="6" borderId="0" xfId="0" applyFont="1" applyFill="1" applyAlignment="1">
      <alignment horizontal="center"/>
    </xf>
    <xf numFmtId="164" fontId="1" fillId="4" borderId="0" xfId="0" applyNumberFormat="1" applyFont="1" applyFill="1" applyAlignment="1">
      <alignment wrapText="1"/>
    </xf>
    <xf numFmtId="164" fontId="1" fillId="6" borderId="0" xfId="0" applyNumberFormat="1" applyFont="1" applyFill="1" applyAlignment="1">
      <alignment wrapText="1"/>
    </xf>
    <xf numFmtId="169" fontId="12" fillId="6" borderId="0" xfId="0" applyNumberFormat="1" applyFont="1" applyFill="1"/>
    <xf numFmtId="170" fontId="11" fillId="4" borderId="0" xfId="0" applyNumberFormat="1" applyFont="1" applyFill="1"/>
    <xf numFmtId="9" fontId="12" fillId="6" borderId="0" xfId="1" applyFont="1" applyFill="1" applyBorder="1"/>
    <xf numFmtId="0" fontId="12" fillId="6" borderId="0" xfId="0" applyFont="1" applyFill="1" applyAlignment="1">
      <alignment horizontal="right"/>
    </xf>
    <xf numFmtId="0" fontId="1" fillId="0" borderId="0" xfId="0" applyFont="1" applyAlignment="1">
      <alignment inden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Watsco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132013201320126E-2"/>
          <c:y val="0.14293597679588083"/>
          <c:w val="0.84186138613861383"/>
          <c:h val="0.66896618014243203"/>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1'!$C$3:$AM$3</c:f>
              <c:numCache>
                <c:formatCode>#,###,,;\(#,###,,\);\ \-\ \-</c:formatCode>
                <c:ptCount val="37"/>
                <c:pt idx="0">
                  <c:v>12100000</c:v>
                </c:pt>
                <c:pt idx="1">
                  <c:v>15100000</c:v>
                </c:pt>
                <c:pt idx="2">
                  <c:v>12500000</c:v>
                </c:pt>
                <c:pt idx="3">
                  <c:v>94300000</c:v>
                </c:pt>
                <c:pt idx="4">
                  <c:v>117700000</c:v>
                </c:pt>
                <c:pt idx="5">
                  <c:v>169300000</c:v>
                </c:pt>
                <c:pt idx="6">
                  <c:v>194600000</c:v>
                </c:pt>
                <c:pt idx="7">
                  <c:v>230700000</c:v>
                </c:pt>
                <c:pt idx="8">
                  <c:v>283700000</c:v>
                </c:pt>
                <c:pt idx="9">
                  <c:v>331000000</c:v>
                </c:pt>
                <c:pt idx="10">
                  <c:v>425400000</c:v>
                </c:pt>
                <c:pt idx="11">
                  <c:v>635200000</c:v>
                </c:pt>
                <c:pt idx="12">
                  <c:v>1008800000</c:v>
                </c:pt>
                <c:pt idx="13">
                  <c:v>1246300000</c:v>
                </c:pt>
                <c:pt idx="14">
                  <c:v>1306642000</c:v>
                </c:pt>
                <c:pt idx="15">
                  <c:v>1238646000</c:v>
                </c:pt>
                <c:pt idx="16">
                  <c:v>1181136000</c:v>
                </c:pt>
                <c:pt idx="17">
                  <c:v>1232908000</c:v>
                </c:pt>
                <c:pt idx="18">
                  <c:v>1315024000</c:v>
                </c:pt>
                <c:pt idx="19">
                  <c:v>1682724000</c:v>
                </c:pt>
                <c:pt idx="20">
                  <c:v>1800759000</c:v>
                </c:pt>
                <c:pt idx="21">
                  <c:v>1758022000</c:v>
                </c:pt>
                <c:pt idx="22">
                  <c:v>1700237000</c:v>
                </c:pt>
                <c:pt idx="23">
                  <c:v>2001815000</c:v>
                </c:pt>
                <c:pt idx="24">
                  <c:v>2844595000</c:v>
                </c:pt>
                <c:pt idx="25">
                  <c:v>2977759000</c:v>
                </c:pt>
                <c:pt idx="26">
                  <c:v>3431712000</c:v>
                </c:pt>
                <c:pt idx="27">
                  <c:v>3743330000</c:v>
                </c:pt>
                <c:pt idx="28">
                  <c:v>3944540000</c:v>
                </c:pt>
                <c:pt idx="29">
                  <c:v>4113239000</c:v>
                </c:pt>
                <c:pt idx="30">
                  <c:v>4220702000</c:v>
                </c:pt>
                <c:pt idx="31">
                  <c:v>4341955000</c:v>
                </c:pt>
                <c:pt idx="32">
                  <c:v>4546653000</c:v>
                </c:pt>
                <c:pt idx="33">
                  <c:v>4770362000</c:v>
                </c:pt>
                <c:pt idx="34">
                  <c:v>5054928000</c:v>
                </c:pt>
                <c:pt idx="35">
                  <c:v>6280192000</c:v>
                </c:pt>
                <c:pt idx="36">
                  <c:v>7274344000</c:v>
                </c:pt>
              </c:numCache>
            </c:numRef>
          </c:val>
          <c:extLst>
            <c:ext xmlns:c16="http://schemas.microsoft.com/office/drawing/2014/chart" uri="{C3380CC4-5D6E-409C-BE32-E72D297353CC}">
              <c16:uniqueId val="{00000000-B235-7B4C-8A19-C41BF71AB951}"/>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1'!$C$28:$AM$28</c:f>
              <c:numCache>
                <c:formatCode>#,###,,;\(#,###,,\);\ \-\ \-</c:formatCode>
                <c:ptCount val="37"/>
                <c:pt idx="0">
                  <c:v>1000000</c:v>
                </c:pt>
                <c:pt idx="1">
                  <c:v>1600000</c:v>
                </c:pt>
                <c:pt idx="2">
                  <c:v>800000</c:v>
                </c:pt>
                <c:pt idx="3">
                  <c:v>1500000</c:v>
                </c:pt>
                <c:pt idx="4">
                  <c:v>2000000</c:v>
                </c:pt>
                <c:pt idx="5">
                  <c:v>2000000</c:v>
                </c:pt>
                <c:pt idx="6">
                  <c:v>2900000</c:v>
                </c:pt>
                <c:pt idx="7">
                  <c:v>5000000</c:v>
                </c:pt>
                <c:pt idx="8">
                  <c:v>5800000</c:v>
                </c:pt>
                <c:pt idx="9">
                  <c:v>7300000</c:v>
                </c:pt>
                <c:pt idx="10">
                  <c:v>13000000</c:v>
                </c:pt>
                <c:pt idx="11">
                  <c:v>18300000</c:v>
                </c:pt>
                <c:pt idx="12">
                  <c:v>25200000</c:v>
                </c:pt>
                <c:pt idx="13">
                  <c:v>29500000</c:v>
                </c:pt>
                <c:pt idx="14">
                  <c:v>19114000</c:v>
                </c:pt>
                <c:pt idx="15">
                  <c:v>24441000</c:v>
                </c:pt>
                <c:pt idx="16">
                  <c:v>28536000</c:v>
                </c:pt>
                <c:pt idx="17">
                  <c:v>34895000</c:v>
                </c:pt>
                <c:pt idx="18">
                  <c:v>48105000</c:v>
                </c:pt>
                <c:pt idx="19">
                  <c:v>70019000</c:v>
                </c:pt>
                <c:pt idx="20">
                  <c:v>82364000</c:v>
                </c:pt>
                <c:pt idx="21">
                  <c:v>65577000</c:v>
                </c:pt>
                <c:pt idx="22">
                  <c:v>60369000</c:v>
                </c:pt>
                <c:pt idx="23">
                  <c:v>43314000</c:v>
                </c:pt>
                <c:pt idx="24">
                  <c:v>80760000</c:v>
                </c:pt>
                <c:pt idx="25">
                  <c:v>90450000</c:v>
                </c:pt>
                <c:pt idx="26">
                  <c:v>103334000</c:v>
                </c:pt>
                <c:pt idx="27">
                  <c:v>127723000</c:v>
                </c:pt>
                <c:pt idx="28">
                  <c:v>151387000</c:v>
                </c:pt>
                <c:pt idx="29">
                  <c:v>172929000</c:v>
                </c:pt>
                <c:pt idx="30">
                  <c:v>182810000</c:v>
                </c:pt>
                <c:pt idx="31">
                  <c:v>208221000</c:v>
                </c:pt>
                <c:pt idx="32">
                  <c:v>242932000</c:v>
                </c:pt>
                <c:pt idx="33">
                  <c:v>245950000</c:v>
                </c:pt>
                <c:pt idx="34">
                  <c:v>323172000</c:v>
                </c:pt>
                <c:pt idx="35">
                  <c:v>418945000</c:v>
                </c:pt>
                <c:pt idx="36">
                  <c:v>601167000</c:v>
                </c:pt>
              </c:numCache>
            </c:numRef>
          </c:val>
          <c:extLst>
            <c:ext xmlns:c16="http://schemas.microsoft.com/office/drawing/2014/chart" uri="{C3380CC4-5D6E-409C-BE32-E72D297353CC}">
              <c16:uniqueId val="{00000001-B235-7B4C-8A19-C41BF71AB951}"/>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1'!$C$107:$AM$107</c:f>
              <c:numCache>
                <c:formatCode>#,###,,;\(#,###,,\);\ \-\ \-</c:formatCode>
                <c:ptCount val="37"/>
                <c:pt idx="0">
                  <c:v>0</c:v>
                </c:pt>
                <c:pt idx="1">
                  <c:v>0</c:v>
                </c:pt>
                <c:pt idx="2">
                  <c:v>0</c:v>
                </c:pt>
                <c:pt idx="3">
                  <c:v>0</c:v>
                </c:pt>
                <c:pt idx="4">
                  <c:v>0</c:v>
                </c:pt>
                <c:pt idx="5">
                  <c:v>-800000</c:v>
                </c:pt>
                <c:pt idx="6">
                  <c:v>3700000</c:v>
                </c:pt>
                <c:pt idx="7">
                  <c:v>-2100000</c:v>
                </c:pt>
                <c:pt idx="8">
                  <c:v>-1700000</c:v>
                </c:pt>
                <c:pt idx="9">
                  <c:v>6800000</c:v>
                </c:pt>
                <c:pt idx="10">
                  <c:v>-14300000</c:v>
                </c:pt>
                <c:pt idx="11">
                  <c:v>-147500000</c:v>
                </c:pt>
                <c:pt idx="12">
                  <c:v>-27600000</c:v>
                </c:pt>
                <c:pt idx="13">
                  <c:v>9300000</c:v>
                </c:pt>
                <c:pt idx="14">
                  <c:v>42028000</c:v>
                </c:pt>
                <c:pt idx="15">
                  <c:v>47949000</c:v>
                </c:pt>
                <c:pt idx="16">
                  <c:v>62322000</c:v>
                </c:pt>
                <c:pt idx="17">
                  <c:v>57183000</c:v>
                </c:pt>
                <c:pt idx="18">
                  <c:v>51813000</c:v>
                </c:pt>
                <c:pt idx="19">
                  <c:v>28499000</c:v>
                </c:pt>
                <c:pt idx="20">
                  <c:v>58549000</c:v>
                </c:pt>
                <c:pt idx="21">
                  <c:v>101927000</c:v>
                </c:pt>
                <c:pt idx="22">
                  <c:v>109500000</c:v>
                </c:pt>
                <c:pt idx="23">
                  <c:v>82375000</c:v>
                </c:pt>
                <c:pt idx="24">
                  <c:v>144378000</c:v>
                </c:pt>
                <c:pt idx="25">
                  <c:v>47527000</c:v>
                </c:pt>
                <c:pt idx="26">
                  <c:v>161026000</c:v>
                </c:pt>
                <c:pt idx="27">
                  <c:v>135689000</c:v>
                </c:pt>
                <c:pt idx="28">
                  <c:v>123468000</c:v>
                </c:pt>
                <c:pt idx="29">
                  <c:v>197685000</c:v>
                </c:pt>
                <c:pt idx="30">
                  <c:v>234179000</c:v>
                </c:pt>
                <c:pt idx="31">
                  <c:v>288644000</c:v>
                </c:pt>
                <c:pt idx="32">
                  <c:v>153404000</c:v>
                </c:pt>
                <c:pt idx="33">
                  <c:v>317966000</c:v>
                </c:pt>
                <c:pt idx="34">
                  <c:v>534473000</c:v>
                </c:pt>
                <c:pt idx="35">
                  <c:v>325458000</c:v>
                </c:pt>
                <c:pt idx="36">
                  <c:v>538175000</c:v>
                </c:pt>
              </c:numCache>
            </c:numRef>
          </c:val>
          <c:extLst>
            <c:ext xmlns:c16="http://schemas.microsoft.com/office/drawing/2014/chart" uri="{C3380CC4-5D6E-409C-BE32-E72D297353CC}">
              <c16:uniqueId val="{00000002-B235-7B4C-8A19-C41BF71AB951}"/>
            </c:ext>
          </c:extLst>
        </c:ser>
        <c:dLbls>
          <c:showLegendKey val="0"/>
          <c:showVal val="0"/>
          <c:showCatName val="0"/>
          <c:showSerName val="0"/>
          <c:showPercent val="0"/>
          <c:showBubbleSize val="0"/>
        </c:dLbls>
        <c:gapWidth val="100"/>
        <c:overlap val="-24"/>
        <c:axId val="1527953711"/>
        <c:axId val="1528811231"/>
      </c:barChart>
      <c:catAx>
        <c:axId val="152795371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28811231"/>
        <c:crosses val="autoZero"/>
        <c:auto val="1"/>
        <c:lblAlgn val="ctr"/>
        <c:lblOffset val="100"/>
        <c:noMultiLvlLbl val="0"/>
      </c:catAx>
      <c:valAx>
        <c:axId val="152881123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27953711"/>
        <c:crosses val="autoZero"/>
        <c:crossBetween val="between"/>
      </c:valAx>
      <c:spPr>
        <a:noFill/>
        <a:ln>
          <a:noFill/>
        </a:ln>
        <a:effectLst/>
      </c:spPr>
    </c:plotArea>
    <c:legend>
      <c:legendPos val="b"/>
      <c:layout>
        <c:manualLayout>
          <c:xMode val="edge"/>
          <c:yMode val="edge"/>
          <c:x val="0.30903957797354537"/>
          <c:y val="0.90866688645799287"/>
          <c:w val="0.37399994802629871"/>
          <c:h val="5.94374955478557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17463</xdr:rowOff>
    </xdr:from>
    <xdr:to>
      <xdr:col>47</xdr:col>
      <xdr:colOff>15875</xdr:colOff>
      <xdr:row>127</xdr:row>
      <xdr:rowOff>15875</xdr:rowOff>
    </xdr:to>
    <xdr:graphicFrame macro="">
      <xdr:nvGraphicFramePr>
        <xdr:cNvPr id="2" name="Chart 1">
          <a:extLst>
            <a:ext uri="{FF2B5EF4-FFF2-40B4-BE49-F238E27FC236}">
              <a16:creationId xmlns:a16="http://schemas.microsoft.com/office/drawing/2014/main" id="{801AE40A-B431-7271-6806-917F08227E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4.0410000000000001E-2</v>
          </cell>
        </row>
      </sheetData>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https://www.bing.com/financeapi/forcetrigger?t=a262ar&amp;q=XNYS%3aWSO&amp;form=skydnc</v>
    <v>Learn more on Bing</v>
  </rv>
  <rv s="1">
    <v>0</v>
    <v>WATSCO, INC. (XNYS:WSO)</v>
    <v>2</v>
    <v>3</v>
    <v>Finance</v>
    <v>4</v>
    <v>en-US</v>
    <v>a262ar</v>
    <v>268435456</v>
    <v>1</v>
    <v>Powered by Refinitiv</v>
    <v>383.83</v>
    <v>228.61</v>
    <v>0.93420000000000003</v>
    <v>-2.39</v>
    <v>-6.411E-3</v>
    <v>0</v>
    <v>0</v>
    <v>USD</v>
    <v>Watsco, Inc. is engaged in the distribution of air conditioning, heating and refrigeration equipment and related parts and supplies (HVAC/R) in the HVAC/R distribution industry in North America. It sells a range of non-equipment products including parts, ductwork, air movement products, insulation, tools, installation supplies, thermostats, and air quality products. Its products include condensing units, compressors, evaporators, valves, refrigerants, walk-in coolers, and ice machines for industrial and commercial applications. It distributes products manufactured by Flexible Technologies, Inc. (Flexible Technologies), Resideo Technologies, Inc. (Resideo), Southwark Metal Mfg. Co. (Southwark), Johns Manville (Johns Manville), and Owens Corning Insulating Systems, LLC, among others. It operates from approximately 673 locations in 42 United States, Canada, Mexico and Puerto Rico with additional market coverage on an export basis to portions of Latin America and the Caribbean.</v>
    <v>7200</v>
    <v>New York Stock Exchange</v>
    <v>XNYS</v>
    <v>XNYS</v>
    <v>STE 901, 2665 S BAYSHORE DR, COCONUT GROVE, FL, 33133 US</v>
    <v>378.13600000000002</v>
    <v>Machinery, Equipment &amp; Components</v>
    <v>Stock</v>
    <v>45114.958333333336</v>
    <v>0</v>
    <v>370.28</v>
    <v>16447240000</v>
    <v>WATSCO, INC.</v>
    <v>WATSCO, INC.</v>
    <v>371.72</v>
    <v>26.8461</v>
    <v>372.77</v>
    <v>370.38</v>
    <v>370.38</v>
    <v>44489620</v>
    <v>WSO</v>
    <v>WATSCO, INC. (XNYS:WSO)</v>
    <v>307497</v>
    <v>438925</v>
    <v>1956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5016/000119312506056680/0001193125-06-056680-index.html" TargetMode="External"/><Relationship Id="rId47" Type="http://schemas.openxmlformats.org/officeDocument/2006/relationships/hyperlink" Target="https://www.sec.gov/Archives/edgar/data/105016/000119312508043545/d10k.htm" TargetMode="External"/><Relationship Id="rId63" Type="http://schemas.openxmlformats.org/officeDocument/2006/relationships/hyperlink" Target="https://www.sec.gov/Archives/edgar/data/105016/000119312516484870/0001193125-16-484870-index.html" TargetMode="External"/><Relationship Id="rId68" Type="http://schemas.openxmlformats.org/officeDocument/2006/relationships/hyperlink" Target="https://www.sec.gov/Archives/edgar/data/105016/000119312519057858/0001193125-19-057858-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5016/000095017001000463/0000950170-01-000463-index.htm" TargetMode="External"/><Relationship Id="rId37" Type="http://schemas.openxmlformats.org/officeDocument/2006/relationships/hyperlink" Target="https://www.sec.gov/Archives/edgar/data/105016/000102140803005436/0001021408-03-005436-index.html" TargetMode="External"/><Relationship Id="rId40" Type="http://schemas.openxmlformats.org/officeDocument/2006/relationships/hyperlink" Target="https://www.sec.gov/Archives/edgar/data/105016/000119312505052728/0001193125-05-052728-index.html" TargetMode="External"/><Relationship Id="rId45" Type="http://schemas.openxmlformats.org/officeDocument/2006/relationships/hyperlink" Target="https://www.sec.gov/Archives/edgar/data/105016/000119312507044058/0001193125-07-044058-index.html" TargetMode="External"/><Relationship Id="rId53" Type="http://schemas.openxmlformats.org/officeDocument/2006/relationships/hyperlink" Target="https://www.sec.gov/Archives/edgar/data/105016/000119312511051303/d10k.htm" TargetMode="External"/><Relationship Id="rId58" Type="http://schemas.openxmlformats.org/officeDocument/2006/relationships/hyperlink" Target="https://www.sec.gov/Archives/edgar/data/105016/000119312514072668/d633852d10k.htm" TargetMode="External"/><Relationship Id="rId66" Type="http://schemas.openxmlformats.org/officeDocument/2006/relationships/hyperlink" Target="https://www.sec.gov/Archives/edgar/data/105016/000119312518067229/0001193125-18-067229-index.html" TargetMode="External"/><Relationship Id="rId74" Type="http://schemas.openxmlformats.org/officeDocument/2006/relationships/hyperlink" Target="https://www.sec.gov/Archives/edgar/data/105016/000119312522054394/0001193125-22-054394-index.htm" TargetMode="External"/><Relationship Id="rId79" Type="http://schemas.openxmlformats.org/officeDocument/2006/relationships/hyperlink" Target="https://finbox.com/NYSE:WSO/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05016/000119312515060230/d841239d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5016/000102140802004328/0001021408-02-004328-index.htm" TargetMode="External"/><Relationship Id="rId43" Type="http://schemas.openxmlformats.org/officeDocument/2006/relationships/hyperlink" Target="https://www.sec.gov/Archives/edgar/data/105016/000119312506056680/0001193125-06-056680-index.html" TargetMode="External"/><Relationship Id="rId48" Type="http://schemas.openxmlformats.org/officeDocument/2006/relationships/hyperlink" Target="https://www.sec.gov/Archives/edgar/data/105016/000119312509040910/0001193125-09-040910-index.html" TargetMode="External"/><Relationship Id="rId56" Type="http://schemas.openxmlformats.org/officeDocument/2006/relationships/hyperlink" Target="https://www.sec.gov/Archives/edgar/data/105016/000119312513084635/0001193125-13-084635-index.html" TargetMode="External"/><Relationship Id="rId64" Type="http://schemas.openxmlformats.org/officeDocument/2006/relationships/hyperlink" Target="https://www.sec.gov/Archives/edgar/data/105016/000119312517049156/0001193125-17-049156-index.html" TargetMode="External"/><Relationship Id="rId69" Type="http://schemas.openxmlformats.org/officeDocument/2006/relationships/hyperlink" Target="https://www.sec.gov/Archives/edgar/data/105016/000119312519057858/0001193125-19-057858-index.html" TargetMode="External"/><Relationship Id="rId77" Type="http://schemas.openxmlformats.org/officeDocument/2006/relationships/hyperlink" Target="https://www.sec.gov/Archives/edgar/data/105016/000119312523048758/0001193125-23-04875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5016/000119312510043122/0001193125-10-043122-index.html" TargetMode="External"/><Relationship Id="rId72" Type="http://schemas.openxmlformats.org/officeDocument/2006/relationships/hyperlink" Target="https://www.sec.gov/Archives/edgar/data/105016/000119312521060167/0001193125-21-060167-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5016/000095017001000463/0000950170-01-000463-index.htm" TargetMode="External"/><Relationship Id="rId38" Type="http://schemas.openxmlformats.org/officeDocument/2006/relationships/hyperlink" Target="https://www.sec.gov/Archives/edgar/data/105016/000119312504042160/0001193125-04-042160-index.html" TargetMode="External"/><Relationship Id="rId46" Type="http://schemas.openxmlformats.org/officeDocument/2006/relationships/hyperlink" Target="https://www.sec.gov/Archives/edgar/data/105016/000119312508043545/d10k.htm" TargetMode="External"/><Relationship Id="rId59" Type="http://schemas.openxmlformats.org/officeDocument/2006/relationships/hyperlink" Target="https://www.sec.gov/Archives/edgar/data/105016/000119312514072668/d633852d10k.htm" TargetMode="External"/><Relationship Id="rId67" Type="http://schemas.openxmlformats.org/officeDocument/2006/relationships/hyperlink" Target="https://www.sec.gov/Archives/edgar/data/105016/000119312518067229/0001193125-18-067229-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5016/000119312505052728/0001193125-05-052728-index.html" TargetMode="External"/><Relationship Id="rId54" Type="http://schemas.openxmlformats.org/officeDocument/2006/relationships/hyperlink" Target="https://www.sec.gov/Archives/edgar/data/105016/000119312512087592/0001193125-12-087592-index.html" TargetMode="External"/><Relationship Id="rId62" Type="http://schemas.openxmlformats.org/officeDocument/2006/relationships/hyperlink" Target="https://www.sec.gov/Archives/edgar/data/105016/000119312516484870/0001193125-16-484870-index.html" TargetMode="External"/><Relationship Id="rId70" Type="http://schemas.openxmlformats.org/officeDocument/2006/relationships/hyperlink" Target="https://www.sec.gov/Archives/edgar/data/105016/000119312520056004/0001193125-20-056004-index.html" TargetMode="External"/><Relationship Id="rId75" Type="http://schemas.openxmlformats.org/officeDocument/2006/relationships/hyperlink" Target="https://www.sec.gov/Archives/edgar/data/105016/000119312522054394/0001193125-22-054394-index.htm" TargetMode="External"/><Relationship Id="rId1" Type="http://schemas.openxmlformats.org/officeDocument/2006/relationships/hyperlink" Target="https://roic.ai/company/WS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5016/000102140803005436/0001021408-03-005436-index.html" TargetMode="External"/><Relationship Id="rId49" Type="http://schemas.openxmlformats.org/officeDocument/2006/relationships/hyperlink" Target="https://www.sec.gov/Archives/edgar/data/105016/000119312509040910/0001193125-09-040910-index.html" TargetMode="External"/><Relationship Id="rId57" Type="http://schemas.openxmlformats.org/officeDocument/2006/relationships/hyperlink" Target="https://www.sec.gov/Archives/edgar/data/105016/000119312513084635/0001193125-13-084635-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5016/000119312507044058/0001193125-07-044058-index.html" TargetMode="External"/><Relationship Id="rId52" Type="http://schemas.openxmlformats.org/officeDocument/2006/relationships/hyperlink" Target="https://www.sec.gov/Archives/edgar/data/105016/000119312511051303/d10k.htm" TargetMode="External"/><Relationship Id="rId60" Type="http://schemas.openxmlformats.org/officeDocument/2006/relationships/hyperlink" Target="https://www.sec.gov/Archives/edgar/data/105016/000119312515060230/d841239d10k.htm" TargetMode="External"/><Relationship Id="rId65" Type="http://schemas.openxmlformats.org/officeDocument/2006/relationships/hyperlink" Target="https://www.sec.gov/Archives/edgar/data/105016/000119312517049156/0001193125-17-049156-index.html" TargetMode="External"/><Relationship Id="rId73" Type="http://schemas.openxmlformats.org/officeDocument/2006/relationships/hyperlink" Target="https://www.sec.gov/Archives/edgar/data/105016/000119312521060167/0001193125-21-060167-index.htm" TargetMode="External"/><Relationship Id="rId78" Type="http://schemas.openxmlformats.org/officeDocument/2006/relationships/hyperlink" Target="https://finbox.com/NYSE:WSO/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05016/000119312504042160/0001193125-04-042160-index.html" TargetMode="External"/><Relationship Id="rId34" Type="http://schemas.openxmlformats.org/officeDocument/2006/relationships/hyperlink" Target="https://www.sec.gov/Archives/edgar/data/105016/000102140802004328/0001021408-02-004328-index.htm" TargetMode="External"/><Relationship Id="rId50" Type="http://schemas.openxmlformats.org/officeDocument/2006/relationships/hyperlink" Target="https://www.sec.gov/Archives/edgar/data/105016/000119312510043122/0001193125-10-043122-index.html" TargetMode="External"/><Relationship Id="rId55" Type="http://schemas.openxmlformats.org/officeDocument/2006/relationships/hyperlink" Target="https://www.sec.gov/Archives/edgar/data/105016/000119312512087592/0001193125-12-087592-index.html" TargetMode="External"/><Relationship Id="rId76" Type="http://schemas.openxmlformats.org/officeDocument/2006/relationships/hyperlink" Target="https://www.sec.gov/Archives/edgar/data/105016/000119312523048758/0001193125-23-04875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5016/000119312520056004/0001193125-20-056004-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B2" activePane="bottomRight" state="frozen"/>
      <selection pane="topRight"/>
      <selection pane="bottomLeft"/>
      <selection pane="bottomRight" activeCell="AP15" sqref="AP15"/>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32">
        <v>2023</v>
      </c>
      <c r="AO1" s="32">
        <v>2024</v>
      </c>
      <c r="AP1" s="32">
        <v>2025</v>
      </c>
      <c r="AQ1" s="32">
        <v>2026</v>
      </c>
      <c r="AR1" s="32">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t="s">
        <v>91</v>
      </c>
      <c r="C3" s="1">
        <v>12100000</v>
      </c>
      <c r="D3" s="1">
        <v>15100000</v>
      </c>
      <c r="E3" s="1">
        <v>12500000</v>
      </c>
      <c r="F3" s="1">
        <v>94300000</v>
      </c>
      <c r="G3" s="1">
        <v>117700000</v>
      </c>
      <c r="H3" s="1">
        <v>169300000</v>
      </c>
      <c r="I3" s="1">
        <v>194600000</v>
      </c>
      <c r="J3" s="1">
        <v>230700000</v>
      </c>
      <c r="K3" s="1">
        <v>283700000</v>
      </c>
      <c r="L3" s="1">
        <v>331000000</v>
      </c>
      <c r="M3" s="1">
        <v>425400000</v>
      </c>
      <c r="N3" s="1">
        <v>635200000</v>
      </c>
      <c r="O3" s="1">
        <v>1008800000</v>
      </c>
      <c r="P3" s="1">
        <v>1246300000</v>
      </c>
      <c r="Q3" s="1">
        <v>1306642000</v>
      </c>
      <c r="R3" s="1">
        <v>1238646000</v>
      </c>
      <c r="S3" s="1">
        <v>1181136000</v>
      </c>
      <c r="T3" s="1">
        <v>1232908000</v>
      </c>
      <c r="U3" s="1">
        <v>1315024000</v>
      </c>
      <c r="V3" s="1">
        <v>1682724000</v>
      </c>
      <c r="W3" s="1">
        <v>1800759000</v>
      </c>
      <c r="X3" s="1">
        <v>1758022000</v>
      </c>
      <c r="Y3" s="1">
        <v>1700237000</v>
      </c>
      <c r="Z3" s="1">
        <v>2001815000</v>
      </c>
      <c r="AA3" s="1">
        <v>2844595000</v>
      </c>
      <c r="AB3" s="1">
        <v>2977759000</v>
      </c>
      <c r="AC3" s="1">
        <v>3431712000</v>
      </c>
      <c r="AD3" s="1">
        <v>3743330000</v>
      </c>
      <c r="AE3" s="1">
        <v>3944540000</v>
      </c>
      <c r="AF3" s="1">
        <v>4113239000</v>
      </c>
      <c r="AG3" s="1">
        <v>4220702000</v>
      </c>
      <c r="AH3" s="1">
        <v>4341955000</v>
      </c>
      <c r="AI3" s="1">
        <v>4546653000</v>
      </c>
      <c r="AJ3" s="1">
        <v>4770362000</v>
      </c>
      <c r="AK3" s="1">
        <v>5054928000</v>
      </c>
      <c r="AL3" s="1">
        <v>6280192000</v>
      </c>
      <c r="AM3" s="1">
        <v>7274344000</v>
      </c>
      <c r="AN3" s="33">
        <v>7481000000</v>
      </c>
      <c r="AO3" s="33">
        <v>7749000000</v>
      </c>
      <c r="AP3" s="33">
        <v>8169000000</v>
      </c>
      <c r="AQ3" s="33">
        <v>8955000000</v>
      </c>
      <c r="AR3" s="33">
        <v>9627000000</v>
      </c>
      <c r="AS3" s="18" t="s">
        <v>112</v>
      </c>
      <c r="AT3" s="19" t="s">
        <v>113</v>
      </c>
      <c r="AU3" s="19" t="s">
        <v>114</v>
      </c>
      <c r="AV3" s="19" t="s">
        <v>115</v>
      </c>
    </row>
    <row r="4" spans="1:48" ht="19" x14ac:dyDescent="0.25">
      <c r="A4" s="14" t="s">
        <v>93</v>
      </c>
      <c r="B4" s="1"/>
      <c r="C4" s="15" t="e">
        <f>(C3/B3)-1</f>
        <v>#VALUE!</v>
      </c>
      <c r="D4" s="15">
        <f>(D3/C3)-1</f>
        <v>0.24793388429752072</v>
      </c>
      <c r="E4" s="15">
        <f>(E3/D3)-1</f>
        <v>-0.17218543046357615</v>
      </c>
      <c r="F4" s="15">
        <f t="shared" ref="F4:AR4" si="0">(F3/E3)-1</f>
        <v>6.5439999999999996</v>
      </c>
      <c r="G4" s="15">
        <f t="shared" si="0"/>
        <v>0.24814422057264052</v>
      </c>
      <c r="H4" s="16">
        <f t="shared" si="0"/>
        <v>0.43840271877655046</v>
      </c>
      <c r="I4" s="16">
        <f t="shared" si="0"/>
        <v>0.14943886591848798</v>
      </c>
      <c r="J4" s="16">
        <f t="shared" si="0"/>
        <v>0.18550873586844818</v>
      </c>
      <c r="K4" s="16">
        <f t="shared" si="0"/>
        <v>0.22973558734286947</v>
      </c>
      <c r="L4" s="16">
        <f t="shared" si="0"/>
        <v>0.16672541416989772</v>
      </c>
      <c r="M4" s="16">
        <f t="shared" si="0"/>
        <v>0.28519637462235647</v>
      </c>
      <c r="N4" s="16">
        <f t="shared" si="0"/>
        <v>0.49318288669487531</v>
      </c>
      <c r="O4" s="16">
        <f t="shared" si="0"/>
        <v>0.58816120906801017</v>
      </c>
      <c r="P4" s="16">
        <f t="shared" si="0"/>
        <v>0.23542823156225223</v>
      </c>
      <c r="Q4" s="16">
        <f t="shared" si="0"/>
        <v>4.8416914065634309E-2</v>
      </c>
      <c r="R4" s="16">
        <f t="shared" si="0"/>
        <v>-5.2038737465962326E-2</v>
      </c>
      <c r="S4" s="16">
        <f t="shared" si="0"/>
        <v>-4.6429730528334989E-2</v>
      </c>
      <c r="T4" s="16">
        <f t="shared" si="0"/>
        <v>4.3832378320532106E-2</v>
      </c>
      <c r="U4" s="16">
        <f t="shared" si="0"/>
        <v>6.6603509750930323E-2</v>
      </c>
      <c r="V4" s="16">
        <f t="shared" si="0"/>
        <v>0.27961466862962192</v>
      </c>
      <c r="W4" s="16">
        <f t="shared" si="0"/>
        <v>7.0145193151105012E-2</v>
      </c>
      <c r="X4" s="16">
        <f t="shared" si="0"/>
        <v>-2.3732770459567343E-2</v>
      </c>
      <c r="Y4" s="16">
        <f t="shared" si="0"/>
        <v>-3.2869327005008997E-2</v>
      </c>
      <c r="Z4" s="16">
        <f t="shared" si="0"/>
        <v>0.17737409549374594</v>
      </c>
      <c r="AA4" s="16">
        <f t="shared" si="0"/>
        <v>0.42100793529871638</v>
      </c>
      <c r="AB4" s="16">
        <f t="shared" si="0"/>
        <v>4.6812990953017941E-2</v>
      </c>
      <c r="AC4" s="16">
        <f t="shared" si="0"/>
        <v>0.15244786431675639</v>
      </c>
      <c r="AD4" s="16">
        <f t="shared" si="0"/>
        <v>9.0805405581820375E-2</v>
      </c>
      <c r="AE4" s="16">
        <f t="shared" si="0"/>
        <v>5.3751606190210355E-2</v>
      </c>
      <c r="AF4" s="16">
        <f t="shared" si="0"/>
        <v>4.276772450019517E-2</v>
      </c>
      <c r="AG4" s="16">
        <f t="shared" si="0"/>
        <v>2.6126125907101505E-2</v>
      </c>
      <c r="AH4" s="16">
        <f t="shared" si="0"/>
        <v>2.8728159438879963E-2</v>
      </c>
      <c r="AI4" s="16">
        <f t="shared" si="0"/>
        <v>4.7144201172052647E-2</v>
      </c>
      <c r="AJ4" s="16">
        <f t="shared" si="0"/>
        <v>4.920300713513881E-2</v>
      </c>
      <c r="AK4" s="16">
        <f t="shared" si="0"/>
        <v>5.9652915229494008E-2</v>
      </c>
      <c r="AL4" s="16">
        <f t="shared" si="0"/>
        <v>0.24239000041147962</v>
      </c>
      <c r="AM4" s="16">
        <f t="shared" si="0"/>
        <v>0.15829961886515576</v>
      </c>
      <c r="AN4" s="16">
        <f t="shared" si="0"/>
        <v>2.8408884704930193E-2</v>
      </c>
      <c r="AO4" s="16">
        <f t="shared" si="0"/>
        <v>3.5824087688811623E-2</v>
      </c>
      <c r="AP4" s="16">
        <f t="shared" si="0"/>
        <v>5.4200542005420127E-2</v>
      </c>
      <c r="AQ4" s="16">
        <f t="shared" si="0"/>
        <v>9.6217407271391941E-2</v>
      </c>
      <c r="AR4" s="16">
        <f t="shared" si="0"/>
        <v>7.5041876046901157E-2</v>
      </c>
      <c r="AS4" s="17">
        <f>(AM4+AL4+AK4)/3</f>
        <v>0.15344751150204314</v>
      </c>
      <c r="AT4" s="17">
        <f>(AM20+AL20+AK20)/3</f>
        <v>0.30686614159630138</v>
      </c>
      <c r="AU4" s="17">
        <f>(AM29+AL29+AK29)/3</f>
        <v>0.34842729321157484</v>
      </c>
      <c r="AV4" s="17">
        <f>(AM106+AL106+AK106)/3</f>
        <v>0.31447924832553692</v>
      </c>
    </row>
    <row r="5" spans="1:48" ht="19" x14ac:dyDescent="0.25">
      <c r="A5" s="5" t="s">
        <v>2</v>
      </c>
      <c r="B5" s="1" t="s">
        <v>91</v>
      </c>
      <c r="C5" s="1">
        <v>7300000</v>
      </c>
      <c r="D5" s="1">
        <v>9200000</v>
      </c>
      <c r="E5" s="1">
        <v>14200000</v>
      </c>
      <c r="F5" s="1">
        <v>67400000</v>
      </c>
      <c r="G5" s="1">
        <v>86000000</v>
      </c>
      <c r="H5" s="1">
        <v>126600000</v>
      </c>
      <c r="I5" s="1">
        <v>147200000</v>
      </c>
      <c r="J5" s="1">
        <v>155400000</v>
      </c>
      <c r="K5" s="1">
        <v>195100000</v>
      </c>
      <c r="L5" s="1">
        <v>254700000</v>
      </c>
      <c r="M5" s="1">
        <v>325600000</v>
      </c>
      <c r="N5" s="1">
        <v>487500000</v>
      </c>
      <c r="O5" s="1">
        <v>771100000</v>
      </c>
      <c r="P5" s="1">
        <v>943200000</v>
      </c>
      <c r="Q5" s="1">
        <v>999117000</v>
      </c>
      <c r="R5" s="1">
        <v>939606000</v>
      </c>
      <c r="S5" s="1">
        <v>893614000</v>
      </c>
      <c r="T5" s="1">
        <v>927825000</v>
      </c>
      <c r="U5" s="1">
        <v>978089000</v>
      </c>
      <c r="V5" s="1">
        <v>1259694000</v>
      </c>
      <c r="W5" s="1">
        <v>1337859000</v>
      </c>
      <c r="X5" s="1">
        <v>1311037000</v>
      </c>
      <c r="Y5" s="1">
        <v>1258243000</v>
      </c>
      <c r="Z5" s="1">
        <v>1520983000</v>
      </c>
      <c r="AA5" s="1">
        <v>2171354000</v>
      </c>
      <c r="AB5" s="1">
        <v>2249465000</v>
      </c>
      <c r="AC5" s="1">
        <v>2617317000</v>
      </c>
      <c r="AD5" s="1">
        <v>2844077000</v>
      </c>
      <c r="AE5" s="1">
        <v>2988138000</v>
      </c>
      <c r="AF5" s="1">
        <v>3105882000</v>
      </c>
      <c r="AG5" s="1">
        <v>3186118000</v>
      </c>
      <c r="AH5" s="1">
        <v>3276296000</v>
      </c>
      <c r="AI5" s="1">
        <v>3426401000</v>
      </c>
      <c r="AJ5" s="1">
        <v>3613406000</v>
      </c>
      <c r="AK5" s="1">
        <v>3832107000</v>
      </c>
      <c r="AL5" s="1">
        <v>4612647000</v>
      </c>
      <c r="AM5" s="1">
        <v>5244055000</v>
      </c>
    </row>
    <row r="6" spans="1:48" ht="20" x14ac:dyDescent="0.25">
      <c r="A6" s="6" t="s">
        <v>3</v>
      </c>
      <c r="B6" s="10" t="s">
        <v>91</v>
      </c>
      <c r="C6" s="10">
        <v>4800000</v>
      </c>
      <c r="D6" s="10">
        <v>5900000</v>
      </c>
      <c r="E6" s="10">
        <v>-1700000</v>
      </c>
      <c r="F6" s="10">
        <v>26900000</v>
      </c>
      <c r="G6" s="10">
        <v>31700000</v>
      </c>
      <c r="H6" s="10">
        <v>42700000</v>
      </c>
      <c r="I6" s="10">
        <v>47400000</v>
      </c>
      <c r="J6" s="10">
        <v>75300000</v>
      </c>
      <c r="K6" s="10">
        <v>88600000</v>
      </c>
      <c r="L6" s="10">
        <v>76300000</v>
      </c>
      <c r="M6" s="10">
        <v>99800000</v>
      </c>
      <c r="N6" s="10">
        <v>147700000</v>
      </c>
      <c r="O6" s="10">
        <v>237700000</v>
      </c>
      <c r="P6" s="10">
        <v>303100000</v>
      </c>
      <c r="Q6" s="10">
        <v>307525000</v>
      </c>
      <c r="R6" s="10">
        <v>299040000</v>
      </c>
      <c r="S6" s="10">
        <v>287522000</v>
      </c>
      <c r="T6" s="10">
        <v>305083000</v>
      </c>
      <c r="U6" s="10">
        <v>336935000</v>
      </c>
      <c r="V6" s="10">
        <v>423030000</v>
      </c>
      <c r="W6" s="10">
        <v>462900000</v>
      </c>
      <c r="X6" s="10">
        <v>446985000</v>
      </c>
      <c r="Y6" s="10">
        <v>441994000</v>
      </c>
      <c r="Z6" s="10">
        <v>480832000</v>
      </c>
      <c r="AA6" s="10">
        <v>673241000</v>
      </c>
      <c r="AB6" s="10">
        <v>728294000</v>
      </c>
      <c r="AC6" s="10">
        <v>814395000</v>
      </c>
      <c r="AD6" s="10">
        <v>899253000</v>
      </c>
      <c r="AE6" s="10">
        <v>956402000</v>
      </c>
      <c r="AF6" s="10">
        <v>1007357000</v>
      </c>
      <c r="AG6" s="10">
        <v>1034584000</v>
      </c>
      <c r="AH6" s="10">
        <v>1065659000</v>
      </c>
      <c r="AI6" s="10">
        <v>1120252000</v>
      </c>
      <c r="AJ6" s="10">
        <v>1156956000</v>
      </c>
      <c r="AK6" s="10">
        <v>1222821000</v>
      </c>
      <c r="AL6" s="10">
        <v>1667545000</v>
      </c>
      <c r="AM6" s="10">
        <v>2030289000</v>
      </c>
      <c r="AS6" s="18" t="s">
        <v>116</v>
      </c>
      <c r="AT6" s="19" t="s">
        <v>117</v>
      </c>
      <c r="AU6" s="19" t="s">
        <v>118</v>
      </c>
      <c r="AV6" s="19" t="s">
        <v>119</v>
      </c>
    </row>
    <row r="7" spans="1:48" ht="19" x14ac:dyDescent="0.25">
      <c r="A7" s="5" t="s">
        <v>4</v>
      </c>
      <c r="B7" s="2" t="s">
        <v>91</v>
      </c>
      <c r="C7" s="2">
        <v>0.3967</v>
      </c>
      <c r="D7" s="2">
        <v>0.39069999999999999</v>
      </c>
      <c r="E7" s="2">
        <v>-0.13600000000000001</v>
      </c>
      <c r="F7" s="2">
        <v>0.2853</v>
      </c>
      <c r="G7" s="2">
        <v>0.26929999999999998</v>
      </c>
      <c r="H7" s="2">
        <v>0.25219999999999998</v>
      </c>
      <c r="I7" s="2">
        <v>0.24360000000000001</v>
      </c>
      <c r="J7" s="2">
        <v>0.32640000000000002</v>
      </c>
      <c r="K7" s="2">
        <v>0.31230000000000002</v>
      </c>
      <c r="L7" s="2">
        <v>0.23050000000000001</v>
      </c>
      <c r="M7" s="2">
        <v>0.2346</v>
      </c>
      <c r="N7" s="2">
        <v>0.23250000000000001</v>
      </c>
      <c r="O7" s="2">
        <v>0.2356</v>
      </c>
      <c r="P7" s="2">
        <v>0.2432</v>
      </c>
      <c r="Q7" s="2">
        <v>0.2354</v>
      </c>
      <c r="R7" s="2">
        <v>0.2414</v>
      </c>
      <c r="S7" s="2">
        <v>0.24340000000000001</v>
      </c>
      <c r="T7" s="2">
        <v>0.24740000000000001</v>
      </c>
      <c r="U7" s="2">
        <v>0.25619999999999998</v>
      </c>
      <c r="V7" s="2">
        <v>0.25140000000000001</v>
      </c>
      <c r="W7" s="2">
        <v>0.2571</v>
      </c>
      <c r="X7" s="2">
        <v>0.25430000000000003</v>
      </c>
      <c r="Y7" s="2">
        <v>0.26</v>
      </c>
      <c r="Z7" s="2">
        <v>0.2402</v>
      </c>
      <c r="AA7" s="2">
        <v>0.23669999999999999</v>
      </c>
      <c r="AB7" s="2">
        <v>0.24460000000000001</v>
      </c>
      <c r="AC7" s="2">
        <v>0.23730000000000001</v>
      </c>
      <c r="AD7" s="2">
        <v>0.2402</v>
      </c>
      <c r="AE7" s="2">
        <v>0.24249999999999999</v>
      </c>
      <c r="AF7" s="2">
        <v>0.24490000000000001</v>
      </c>
      <c r="AG7" s="2">
        <v>0.24510000000000001</v>
      </c>
      <c r="AH7" s="2">
        <v>0.24540000000000001</v>
      </c>
      <c r="AI7" s="2">
        <v>0.24640000000000001</v>
      </c>
      <c r="AJ7" s="2">
        <v>0.24249999999999999</v>
      </c>
      <c r="AK7" s="2">
        <v>0.2419</v>
      </c>
      <c r="AL7" s="2">
        <v>0.26550000000000001</v>
      </c>
      <c r="AM7" s="2">
        <v>0.27910000000000001</v>
      </c>
      <c r="AS7" s="17">
        <f>AM7</f>
        <v>0.27910000000000001</v>
      </c>
      <c r="AT7" s="20">
        <f>AM21</f>
        <v>0.1002</v>
      </c>
      <c r="AU7" s="20">
        <f>AM30</f>
        <v>8.2600000000000007E-2</v>
      </c>
      <c r="AV7" s="20">
        <f>AM107/AM3</f>
        <v>7.3982616164426654E-2</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c r="W8" s="1" t="s">
        <v>91</v>
      </c>
      <c r="X8" s="1" t="s">
        <v>91</v>
      </c>
      <c r="Y8" s="1" t="s">
        <v>91</v>
      </c>
      <c r="Z8" s="1" t="s">
        <v>91</v>
      </c>
      <c r="AA8" s="1" t="s">
        <v>91</v>
      </c>
      <c r="AB8" s="1" t="s">
        <v>91</v>
      </c>
      <c r="AC8" s="1" t="s">
        <v>91</v>
      </c>
      <c r="AD8" s="1" t="s">
        <v>91</v>
      </c>
      <c r="AE8" s="1" t="s">
        <v>91</v>
      </c>
      <c r="AF8" s="1" t="s">
        <v>91</v>
      </c>
      <c r="AG8" s="1" t="s">
        <v>91</v>
      </c>
      <c r="AH8" s="1" t="s">
        <v>91</v>
      </c>
      <c r="AI8" s="1" t="s">
        <v>91</v>
      </c>
      <c r="AJ8" s="1" t="s">
        <v>91</v>
      </c>
      <c r="AK8" s="1" t="s">
        <v>91</v>
      </c>
      <c r="AL8" s="1" t="s">
        <v>91</v>
      </c>
      <c r="AM8" s="1" t="s">
        <v>91</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C9" s="15" t="e">
        <f t="shared" si="1"/>
        <v>#VALUE!</v>
      </c>
      <c r="AD9" s="15" t="e">
        <f t="shared" si="1"/>
        <v>#VALUE!</v>
      </c>
      <c r="AE9" s="15" t="e">
        <f t="shared" si="1"/>
        <v>#VALUE!</v>
      </c>
      <c r="AF9" s="15" t="e">
        <f t="shared" si="1"/>
        <v>#VALUE!</v>
      </c>
      <c r="AG9" s="15" t="e">
        <f t="shared" si="1"/>
        <v>#VALUE!</v>
      </c>
      <c r="AH9" s="15" t="e">
        <f t="shared" si="1"/>
        <v>#VALUE!</v>
      </c>
      <c r="AI9" s="15" t="e">
        <f t="shared" si="1"/>
        <v>#VALUE!</v>
      </c>
      <c r="AJ9" s="15" t="e">
        <f t="shared" si="1"/>
        <v>#VALUE!</v>
      </c>
      <c r="AK9" s="15" t="e">
        <f t="shared" si="1"/>
        <v>#VALUE!</v>
      </c>
      <c r="AL9" s="15" t="e">
        <f t="shared" si="1"/>
        <v>#VALUE!</v>
      </c>
      <c r="AM9" s="15" t="e">
        <f t="shared" si="1"/>
        <v>#VALUE!</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v>55300000</v>
      </c>
      <c r="M10" s="1">
        <v>71400000</v>
      </c>
      <c r="N10" s="1">
        <v>109900000</v>
      </c>
      <c r="O10" s="1">
        <v>177500000</v>
      </c>
      <c r="P10" s="1">
        <v>232400000</v>
      </c>
      <c r="Q10" s="1">
        <v>253229000</v>
      </c>
      <c r="R10" s="1">
        <v>247847000</v>
      </c>
      <c r="S10" s="1">
        <v>236891000</v>
      </c>
      <c r="T10" s="1">
        <v>243894000</v>
      </c>
      <c r="U10" s="1">
        <v>254883000</v>
      </c>
      <c r="V10" s="1">
        <v>306572000</v>
      </c>
      <c r="W10" s="1">
        <v>327297000</v>
      </c>
      <c r="X10" s="1">
        <v>335831000</v>
      </c>
      <c r="Y10" s="1">
        <v>343386000</v>
      </c>
      <c r="Z10" s="1">
        <v>399772000</v>
      </c>
      <c r="AA10" s="1">
        <v>507669000</v>
      </c>
      <c r="AB10" s="1">
        <v>529244000</v>
      </c>
      <c r="AC10" s="1">
        <v>589487000</v>
      </c>
      <c r="AD10" s="1">
        <v>628044000</v>
      </c>
      <c r="AE10" s="1">
        <v>650655000</v>
      </c>
      <c r="AF10" s="1">
        <v>670609000</v>
      </c>
      <c r="AG10" s="1">
        <v>688952000</v>
      </c>
      <c r="AH10" s="1">
        <v>715671000</v>
      </c>
      <c r="AI10" s="1">
        <v>757452000</v>
      </c>
      <c r="AJ10" s="1">
        <v>800328000</v>
      </c>
      <c r="AK10" s="1">
        <v>833051000</v>
      </c>
      <c r="AL10" s="1" t="s">
        <v>91</v>
      </c>
      <c r="AM10" s="1" t="s">
        <v>91</v>
      </c>
      <c r="AS10" s="17" t="e">
        <f>AM9</f>
        <v>#VALUE!</v>
      </c>
      <c r="AT10" s="20">
        <f>AM13</f>
        <v>0.16790270022973894</v>
      </c>
      <c r="AU10" s="20">
        <f>AM80</f>
        <v>3.0420612497841729E-3</v>
      </c>
      <c r="AV10" s="20">
        <f>AM89</f>
        <v>4.6449549265198346E-3</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t="s">
        <v>91</v>
      </c>
      <c r="C12" s="1">
        <v>3600000</v>
      </c>
      <c r="D12" s="1">
        <v>3700000</v>
      </c>
      <c r="E12" s="1">
        <v>6400000</v>
      </c>
      <c r="F12" s="1">
        <v>20000000</v>
      </c>
      <c r="G12" s="1">
        <v>23500000</v>
      </c>
      <c r="H12" s="1">
        <v>32300000</v>
      </c>
      <c r="I12" s="1">
        <v>35600000</v>
      </c>
      <c r="J12" s="1">
        <v>62100000</v>
      </c>
      <c r="K12" s="1">
        <v>71300000</v>
      </c>
      <c r="L12" s="1">
        <v>55300000</v>
      </c>
      <c r="M12" s="1">
        <v>71400000</v>
      </c>
      <c r="N12" s="1">
        <v>109900000</v>
      </c>
      <c r="O12" s="1">
        <v>177500000</v>
      </c>
      <c r="P12" s="1">
        <v>232400000</v>
      </c>
      <c r="Q12" s="1">
        <v>253229000</v>
      </c>
      <c r="R12" s="1">
        <v>247847000</v>
      </c>
      <c r="S12" s="1">
        <v>236891000</v>
      </c>
      <c r="T12" s="1">
        <v>243894000</v>
      </c>
      <c r="U12" s="1">
        <v>254883000</v>
      </c>
      <c r="V12" s="1">
        <v>306572000</v>
      </c>
      <c r="W12" s="1">
        <v>327297000</v>
      </c>
      <c r="X12" s="1">
        <v>335831000</v>
      </c>
      <c r="Y12" s="1">
        <v>343386000</v>
      </c>
      <c r="Z12" s="1">
        <v>399772000</v>
      </c>
      <c r="AA12" s="1">
        <v>507669000</v>
      </c>
      <c r="AB12" s="1">
        <v>529244000</v>
      </c>
      <c r="AC12" s="1">
        <v>589487000</v>
      </c>
      <c r="AD12" s="1">
        <v>628044000</v>
      </c>
      <c r="AE12" s="1">
        <v>650655000</v>
      </c>
      <c r="AF12" s="1">
        <v>670609000</v>
      </c>
      <c r="AG12" s="1">
        <v>688952000</v>
      </c>
      <c r="AH12" s="1">
        <v>715671000</v>
      </c>
      <c r="AI12" s="1">
        <v>757452000</v>
      </c>
      <c r="AJ12" s="1">
        <v>800328000</v>
      </c>
      <c r="AK12" s="1">
        <v>833051000</v>
      </c>
      <c r="AL12" s="1">
        <v>1058316000</v>
      </c>
      <c r="AM12" s="1">
        <v>1221382000</v>
      </c>
      <c r="AS12" s="18" t="s">
        <v>120</v>
      </c>
      <c r="AT12" s="19" t="s">
        <v>121</v>
      </c>
      <c r="AU12" s="19" t="s">
        <v>122</v>
      </c>
      <c r="AV12" s="19" t="s">
        <v>123</v>
      </c>
    </row>
    <row r="13" spans="1:48" ht="19" x14ac:dyDescent="0.25">
      <c r="A13" s="14" t="s">
        <v>99</v>
      </c>
      <c r="B13" s="15" t="e">
        <f>B12/B3</f>
        <v>#VALUE!</v>
      </c>
      <c r="C13" s="15">
        <f t="shared" ref="C13:AM13" si="2">C12/C3</f>
        <v>0.2975206611570248</v>
      </c>
      <c r="D13" s="15">
        <f t="shared" si="2"/>
        <v>0.24503311258278146</v>
      </c>
      <c r="E13" s="15">
        <f t="shared" si="2"/>
        <v>0.51200000000000001</v>
      </c>
      <c r="F13" s="15">
        <f t="shared" si="2"/>
        <v>0.21208907741251326</v>
      </c>
      <c r="G13" s="15">
        <f t="shared" si="2"/>
        <v>0.19966015293118097</v>
      </c>
      <c r="H13" s="15">
        <f t="shared" si="2"/>
        <v>0.19078558771411694</v>
      </c>
      <c r="I13" s="15">
        <f t="shared" si="2"/>
        <v>0.1829393627954779</v>
      </c>
      <c r="J13" s="15">
        <f t="shared" si="2"/>
        <v>0.26918075422626786</v>
      </c>
      <c r="K13" s="15">
        <f t="shared" si="2"/>
        <v>0.25132181882270005</v>
      </c>
      <c r="L13" s="15">
        <f t="shared" si="2"/>
        <v>0.16706948640483385</v>
      </c>
      <c r="M13" s="15">
        <f t="shared" si="2"/>
        <v>0.16784203102961917</v>
      </c>
      <c r="N13" s="15">
        <f t="shared" si="2"/>
        <v>0.17301637279596976</v>
      </c>
      <c r="O13" s="15">
        <f t="shared" si="2"/>
        <v>0.17595162569389375</v>
      </c>
      <c r="P13" s="15">
        <f t="shared" si="2"/>
        <v>0.18647195699269839</v>
      </c>
      <c r="Q13" s="15">
        <f t="shared" si="2"/>
        <v>0.19380136257674252</v>
      </c>
      <c r="R13" s="15">
        <f t="shared" si="2"/>
        <v>0.20009510384726548</v>
      </c>
      <c r="S13" s="15">
        <f t="shared" si="2"/>
        <v>0.20056200132753552</v>
      </c>
      <c r="T13" s="15">
        <f t="shared" si="2"/>
        <v>0.19782011309846315</v>
      </c>
      <c r="U13" s="15">
        <f t="shared" si="2"/>
        <v>0.19382383895655136</v>
      </c>
      <c r="V13" s="15">
        <f t="shared" si="2"/>
        <v>0.18218792862049868</v>
      </c>
      <c r="W13" s="15">
        <f t="shared" si="2"/>
        <v>0.18175502663043749</v>
      </c>
      <c r="X13" s="15">
        <f t="shared" si="2"/>
        <v>0.19102775733181951</v>
      </c>
      <c r="Y13" s="15">
        <f t="shared" si="2"/>
        <v>0.20196360860280066</v>
      </c>
      <c r="Z13" s="15">
        <f t="shared" si="2"/>
        <v>0.19970476792310979</v>
      </c>
      <c r="AA13" s="15">
        <f t="shared" si="2"/>
        <v>0.17846793656038909</v>
      </c>
      <c r="AB13" s="15">
        <f t="shared" si="2"/>
        <v>0.17773231480452245</v>
      </c>
      <c r="AC13" s="15">
        <f t="shared" si="2"/>
        <v>0.17177636118648651</v>
      </c>
      <c r="AD13" s="15">
        <f t="shared" si="2"/>
        <v>0.16777681903545774</v>
      </c>
      <c r="AE13" s="15">
        <f t="shared" si="2"/>
        <v>0.16495079274135893</v>
      </c>
      <c r="AF13" s="15">
        <f t="shared" si="2"/>
        <v>0.16303672118250362</v>
      </c>
      <c r="AG13" s="15">
        <f t="shared" si="2"/>
        <v>0.16323161407746864</v>
      </c>
      <c r="AH13" s="15">
        <f t="shared" si="2"/>
        <v>0.16482690400982966</v>
      </c>
      <c r="AI13" s="15">
        <f t="shared" si="2"/>
        <v>0.16659551542640266</v>
      </c>
      <c r="AJ13" s="15">
        <f t="shared" si="2"/>
        <v>0.16777091549865608</v>
      </c>
      <c r="AK13" s="15">
        <f t="shared" si="2"/>
        <v>0.16479977558532979</v>
      </c>
      <c r="AL13" s="15">
        <f t="shared" si="2"/>
        <v>0.16851650395401924</v>
      </c>
      <c r="AM13" s="15">
        <f t="shared" si="2"/>
        <v>0.16790270022973894</v>
      </c>
      <c r="AS13" s="17">
        <f>AM28/AM72</f>
        <v>0.31820623881492899</v>
      </c>
      <c r="AT13" s="20">
        <f>AM28/AM54</f>
        <v>0.17234235055532718</v>
      </c>
      <c r="AU13" s="20">
        <f>AM22/(AM72+AM56+AM61)</f>
        <v>0.3566015011607413</v>
      </c>
      <c r="AV13" s="21">
        <f>AM67/AM72</f>
        <v>0.65631575075017057</v>
      </c>
    </row>
    <row r="14" spans="1:48" ht="19" x14ac:dyDescent="0.25">
      <c r="A14" s="5" t="s">
        <v>9</v>
      </c>
      <c r="B14" s="1" t="s">
        <v>91</v>
      </c>
      <c r="C14" s="1">
        <v>500000</v>
      </c>
      <c r="D14" s="1">
        <v>500000</v>
      </c>
      <c r="E14" s="1">
        <v>600000</v>
      </c>
      <c r="F14" s="1">
        <v>1000000</v>
      </c>
      <c r="G14" s="1">
        <v>1300000</v>
      </c>
      <c r="H14" s="1">
        <v>1800000</v>
      </c>
      <c r="I14" s="1">
        <v>1900000</v>
      </c>
      <c r="J14" s="1">
        <v>1800000</v>
      </c>
      <c r="K14" s="1">
        <v>2300000</v>
      </c>
      <c r="L14" s="1">
        <v>3000000</v>
      </c>
      <c r="M14" s="1">
        <v>4200000</v>
      </c>
      <c r="N14" s="1">
        <v>4800000</v>
      </c>
      <c r="O14" s="1">
        <v>8400000</v>
      </c>
      <c r="P14" s="1">
        <v>11200000</v>
      </c>
      <c r="Q14" s="1" t="s">
        <v>91</v>
      </c>
      <c r="R14" s="1" t="s">
        <v>91</v>
      </c>
      <c r="S14" s="1">
        <v>-246000</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v>-3886000</v>
      </c>
      <c r="AI14" s="1">
        <v>-9282000</v>
      </c>
      <c r="AJ14" s="1">
        <v>-10256000</v>
      </c>
      <c r="AK14" s="1" t="s">
        <v>91</v>
      </c>
      <c r="AL14" s="1" t="s">
        <v>91</v>
      </c>
      <c r="AM14" s="1" t="s">
        <v>91</v>
      </c>
    </row>
    <row r="15" spans="1:48" ht="20" x14ac:dyDescent="0.25">
      <c r="A15" s="5" t="s">
        <v>10</v>
      </c>
      <c r="B15" s="1" t="s">
        <v>91</v>
      </c>
      <c r="C15" s="1">
        <v>4100000</v>
      </c>
      <c r="D15" s="1">
        <v>4200000</v>
      </c>
      <c r="E15" s="1">
        <v>7000000</v>
      </c>
      <c r="F15" s="1">
        <v>21000000</v>
      </c>
      <c r="G15" s="1">
        <v>24800000</v>
      </c>
      <c r="H15" s="1">
        <v>34100000</v>
      </c>
      <c r="I15" s="1">
        <v>37500000</v>
      </c>
      <c r="J15" s="1">
        <v>63900000</v>
      </c>
      <c r="K15" s="1">
        <v>73600000</v>
      </c>
      <c r="L15" s="1">
        <v>58300000</v>
      </c>
      <c r="M15" s="1">
        <v>75600000</v>
      </c>
      <c r="N15" s="1">
        <v>114700000</v>
      </c>
      <c r="O15" s="1">
        <v>185900000</v>
      </c>
      <c r="P15" s="1">
        <v>243600000</v>
      </c>
      <c r="Q15" s="1">
        <v>253229000</v>
      </c>
      <c r="R15" s="1">
        <v>247847000</v>
      </c>
      <c r="S15" s="1">
        <v>236645000</v>
      </c>
      <c r="T15" s="1">
        <v>243894000</v>
      </c>
      <c r="U15" s="1">
        <v>254883000</v>
      </c>
      <c r="V15" s="1">
        <v>306572000</v>
      </c>
      <c r="W15" s="1">
        <v>327297000</v>
      </c>
      <c r="X15" s="1">
        <v>335831000</v>
      </c>
      <c r="Y15" s="1">
        <v>343386000</v>
      </c>
      <c r="Z15" s="1">
        <v>399772000</v>
      </c>
      <c r="AA15" s="1">
        <v>507669000</v>
      </c>
      <c r="AB15" s="1">
        <v>529244000</v>
      </c>
      <c r="AC15" s="1">
        <v>589487000</v>
      </c>
      <c r="AD15" s="1">
        <v>628044000</v>
      </c>
      <c r="AE15" s="1">
        <v>650655000</v>
      </c>
      <c r="AF15" s="1">
        <v>670609000</v>
      </c>
      <c r="AG15" s="1">
        <v>688952000</v>
      </c>
      <c r="AH15" s="1">
        <v>711785000</v>
      </c>
      <c r="AI15" s="1">
        <v>748170000</v>
      </c>
      <c r="AJ15" s="1">
        <v>790072000</v>
      </c>
      <c r="AK15" s="1">
        <v>833051000</v>
      </c>
      <c r="AL15" s="1">
        <v>1058316000</v>
      </c>
      <c r="AM15" s="1">
        <v>1221382000</v>
      </c>
      <c r="AS15" s="18" t="s">
        <v>124</v>
      </c>
      <c r="AT15" s="19" t="s">
        <v>125</v>
      </c>
      <c r="AU15" s="19" t="s">
        <v>126</v>
      </c>
      <c r="AV15" s="19" t="s">
        <v>127</v>
      </c>
    </row>
    <row r="16" spans="1:48" ht="19" x14ac:dyDescent="0.25">
      <c r="A16" s="5" t="s">
        <v>11</v>
      </c>
      <c r="B16" s="1" t="s">
        <v>91</v>
      </c>
      <c r="C16" s="1">
        <v>11400000</v>
      </c>
      <c r="D16" s="1">
        <v>13400000</v>
      </c>
      <c r="E16" s="1">
        <v>21200000</v>
      </c>
      <c r="F16" s="1">
        <v>88400000</v>
      </c>
      <c r="G16" s="1">
        <v>110800000</v>
      </c>
      <c r="H16" s="1">
        <v>160700000</v>
      </c>
      <c r="I16" s="1">
        <v>184700000</v>
      </c>
      <c r="J16" s="1">
        <v>219300000</v>
      </c>
      <c r="K16" s="1">
        <v>268700000</v>
      </c>
      <c r="L16" s="1">
        <v>313000000</v>
      </c>
      <c r="M16" s="1">
        <v>401200000</v>
      </c>
      <c r="N16" s="1">
        <v>602200000</v>
      </c>
      <c r="O16" s="1">
        <v>957000000</v>
      </c>
      <c r="P16" s="1">
        <v>1186800000</v>
      </c>
      <c r="Q16" s="1">
        <v>1252346000</v>
      </c>
      <c r="R16" s="1">
        <v>1187453000</v>
      </c>
      <c r="S16" s="1">
        <v>1130259000</v>
      </c>
      <c r="T16" s="1">
        <v>1171719000</v>
      </c>
      <c r="U16" s="1">
        <v>1232972000</v>
      </c>
      <c r="V16" s="1">
        <v>1566266000</v>
      </c>
      <c r="W16" s="1">
        <v>1665156000</v>
      </c>
      <c r="X16" s="1">
        <v>1646868000</v>
      </c>
      <c r="Y16" s="1">
        <v>1601629000</v>
      </c>
      <c r="Z16" s="1">
        <v>1920755000</v>
      </c>
      <c r="AA16" s="1">
        <v>2679023000</v>
      </c>
      <c r="AB16" s="1">
        <v>2778709000</v>
      </c>
      <c r="AC16" s="1">
        <v>3206804000</v>
      </c>
      <c r="AD16" s="1">
        <v>3472121000</v>
      </c>
      <c r="AE16" s="1">
        <v>3638793000</v>
      </c>
      <c r="AF16" s="1">
        <v>3776491000</v>
      </c>
      <c r="AG16" s="1">
        <v>3875070000</v>
      </c>
      <c r="AH16" s="1">
        <v>3988081000</v>
      </c>
      <c r="AI16" s="1">
        <v>4174571000</v>
      </c>
      <c r="AJ16" s="1">
        <v>4403478000</v>
      </c>
      <c r="AK16" s="1">
        <v>4665158000</v>
      </c>
      <c r="AL16" s="1">
        <v>5670963000</v>
      </c>
      <c r="AM16" s="1">
        <v>6465437000</v>
      </c>
      <c r="AS16" s="34">
        <f>(AM35+AL35+AK35+AJ35+AI35)/5</f>
        <v>7.9946123010219416E-3</v>
      </c>
      <c r="AT16" s="35">
        <f>AU101/AM3</f>
        <v>2.2609928812824909</v>
      </c>
      <c r="AU16" s="35">
        <f>AU101/AM28</f>
        <v>27.358853696227506</v>
      </c>
      <c r="AV16" s="36">
        <f>AU101/AM107</f>
        <v>30.561137176568959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2018000</v>
      </c>
      <c r="Z17" s="1">
        <v>2731000</v>
      </c>
      <c r="AA17" s="1">
        <v>3490000</v>
      </c>
      <c r="AB17" s="1" t="s">
        <v>91</v>
      </c>
      <c r="AC17" s="1">
        <v>4665000</v>
      </c>
      <c r="AD17" s="1">
        <v>5830000</v>
      </c>
      <c r="AE17" s="1">
        <v>5206000</v>
      </c>
      <c r="AF17" s="1">
        <v>5547000</v>
      </c>
      <c r="AG17" s="1">
        <v>3713000</v>
      </c>
      <c r="AH17" s="1">
        <v>6363000</v>
      </c>
      <c r="AI17" s="1">
        <v>2740000</v>
      </c>
      <c r="AJ17" s="1">
        <v>4032000</v>
      </c>
      <c r="AK17" s="1">
        <v>1239000</v>
      </c>
      <c r="AL17" s="1">
        <v>996000</v>
      </c>
      <c r="AM17" s="1">
        <v>2165000</v>
      </c>
    </row>
    <row r="18" spans="1:48" ht="20" x14ac:dyDescent="0.25">
      <c r="A18" s="5" t="s">
        <v>13</v>
      </c>
      <c r="B18" s="1" t="s">
        <v>91</v>
      </c>
      <c r="C18" s="1">
        <v>500000</v>
      </c>
      <c r="D18" s="1">
        <v>500000</v>
      </c>
      <c r="E18" s="1">
        <v>600000</v>
      </c>
      <c r="F18" s="1">
        <v>1000000</v>
      </c>
      <c r="G18" s="1">
        <v>1300000</v>
      </c>
      <c r="H18" s="1">
        <v>1800000</v>
      </c>
      <c r="I18" s="1">
        <v>1900000</v>
      </c>
      <c r="J18" s="1">
        <v>1800000</v>
      </c>
      <c r="K18" s="1">
        <v>2300000</v>
      </c>
      <c r="L18" s="1">
        <v>3000000</v>
      </c>
      <c r="M18" s="1">
        <v>4200000</v>
      </c>
      <c r="N18" s="1">
        <v>4800000</v>
      </c>
      <c r="O18" s="1">
        <v>8400000</v>
      </c>
      <c r="P18" s="1">
        <v>11200000</v>
      </c>
      <c r="Q18" s="1">
        <v>12260000</v>
      </c>
      <c r="R18" s="1">
        <v>12083000</v>
      </c>
      <c r="S18" s="1">
        <v>8111000</v>
      </c>
      <c r="T18" s="1">
        <v>7418000</v>
      </c>
      <c r="U18" s="1">
        <v>7767000</v>
      </c>
      <c r="V18" s="1">
        <v>8717000</v>
      </c>
      <c r="W18" s="1">
        <v>5908000</v>
      </c>
      <c r="X18" s="1">
        <v>6420000</v>
      </c>
      <c r="Y18" s="1">
        <v>7071000</v>
      </c>
      <c r="Z18" s="1">
        <v>8533000</v>
      </c>
      <c r="AA18" s="1">
        <v>10771000</v>
      </c>
      <c r="AB18" s="1">
        <v>11725000</v>
      </c>
      <c r="AC18" s="1">
        <v>15911000</v>
      </c>
      <c r="AD18" s="1">
        <v>17706000</v>
      </c>
      <c r="AE18" s="1">
        <v>17927000</v>
      </c>
      <c r="AF18" s="1">
        <v>19117000</v>
      </c>
      <c r="AG18" s="1">
        <v>20066000</v>
      </c>
      <c r="AH18" s="1">
        <v>22033000</v>
      </c>
      <c r="AI18" s="1">
        <v>22095000</v>
      </c>
      <c r="AJ18" s="1">
        <v>24512000</v>
      </c>
      <c r="AK18" s="1">
        <v>25908000</v>
      </c>
      <c r="AL18" s="1" t="s">
        <v>91</v>
      </c>
      <c r="AM18" s="1" t="s">
        <v>91</v>
      </c>
      <c r="AS18" s="18" t="s">
        <v>128</v>
      </c>
      <c r="AT18" s="19" t="s">
        <v>129</v>
      </c>
      <c r="AU18" s="19" t="s">
        <v>130</v>
      </c>
      <c r="AV18" s="19" t="s">
        <v>131</v>
      </c>
    </row>
    <row r="19" spans="1:48" ht="19" x14ac:dyDescent="0.25">
      <c r="A19" s="6" t="s">
        <v>14</v>
      </c>
      <c r="B19" s="10" t="s">
        <v>91</v>
      </c>
      <c r="C19" s="10">
        <v>1700000</v>
      </c>
      <c r="D19" s="10">
        <v>2500000</v>
      </c>
      <c r="E19" s="10">
        <v>1600000</v>
      </c>
      <c r="F19" s="10">
        <v>3700000</v>
      </c>
      <c r="G19" s="10">
        <v>4800000</v>
      </c>
      <c r="H19" s="10">
        <v>5800000</v>
      </c>
      <c r="I19" s="10">
        <v>7500000</v>
      </c>
      <c r="J19" s="10">
        <v>10600000</v>
      </c>
      <c r="K19" s="10">
        <v>12700000</v>
      </c>
      <c r="L19" s="10">
        <v>15500000</v>
      </c>
      <c r="M19" s="10">
        <v>25300000</v>
      </c>
      <c r="N19" s="10">
        <v>34600000</v>
      </c>
      <c r="O19" s="10">
        <v>48700000</v>
      </c>
      <c r="P19" s="10">
        <v>58000000</v>
      </c>
      <c r="Q19" s="10">
        <v>42695000</v>
      </c>
      <c r="R19" s="10">
        <v>50452000</v>
      </c>
      <c r="S19" s="10">
        <v>51845000</v>
      </c>
      <c r="T19" s="10">
        <v>63098000</v>
      </c>
      <c r="U19" s="10">
        <v>85406000</v>
      </c>
      <c r="V19" s="10">
        <v>121833000</v>
      </c>
      <c r="W19" s="10">
        <v>137691000</v>
      </c>
      <c r="X19" s="10">
        <v>112490000</v>
      </c>
      <c r="Y19" s="10">
        <v>105679000</v>
      </c>
      <c r="Z19" s="10">
        <v>81334000</v>
      </c>
      <c r="AA19" s="10">
        <v>145381000</v>
      </c>
      <c r="AB19" s="10">
        <v>159025000</v>
      </c>
      <c r="AC19" s="10">
        <v>186552000</v>
      </c>
      <c r="AD19" s="10">
        <v>228919000</v>
      </c>
      <c r="AE19" s="10">
        <v>266359000</v>
      </c>
      <c r="AF19" s="10">
        <v>302270000</v>
      </c>
      <c r="AG19" s="10">
        <v>312525000</v>
      </c>
      <c r="AH19" s="10">
        <v>326838000</v>
      </c>
      <c r="AI19" s="10">
        <v>340580000</v>
      </c>
      <c r="AJ19" s="10">
        <v>341571000</v>
      </c>
      <c r="AK19" s="10">
        <v>350319000</v>
      </c>
      <c r="AL19" s="10">
        <v>548738000</v>
      </c>
      <c r="AM19" s="10">
        <v>729049000</v>
      </c>
      <c r="AN19" s="37">
        <v>883800000</v>
      </c>
      <c r="AO19" s="37">
        <v>900600000</v>
      </c>
      <c r="AP19" s="37">
        <v>931300000</v>
      </c>
      <c r="AQ19" s="37">
        <v>950400000</v>
      </c>
      <c r="AR19" s="37">
        <v>958300000</v>
      </c>
      <c r="AS19" s="38">
        <f>AM40-AM56-AM61</f>
        <v>-231636000</v>
      </c>
      <c r="AT19" s="39">
        <f>AU101/AN3</f>
        <v>2.1985349552198903</v>
      </c>
      <c r="AU19" s="40">
        <f>AO116/AN31</f>
        <v>25.738707435719249</v>
      </c>
      <c r="AV19" s="41">
        <f>AU101/AN106</f>
        <v>25.543158875601801</v>
      </c>
    </row>
    <row r="20" spans="1:48" ht="19" customHeight="1" x14ac:dyDescent="0.25">
      <c r="A20" s="14" t="s">
        <v>100</v>
      </c>
      <c r="B20" s="1"/>
      <c r="C20" s="15" t="e">
        <f>(C19/B19)-1</f>
        <v>#VALUE!</v>
      </c>
      <c r="D20" s="15">
        <f>(D19/C19)-1</f>
        <v>0.47058823529411775</v>
      </c>
      <c r="E20" s="15">
        <f>(E19/D19)-1</f>
        <v>-0.36</v>
      </c>
      <c r="F20" s="15">
        <f t="shared" ref="F20:AR20" si="3">(F19/E19)-1</f>
        <v>1.3125</v>
      </c>
      <c r="G20" s="15">
        <f t="shared" si="3"/>
        <v>0.29729729729729737</v>
      </c>
      <c r="H20" s="15">
        <f t="shared" si="3"/>
        <v>0.20833333333333326</v>
      </c>
      <c r="I20" s="15">
        <f t="shared" si="3"/>
        <v>0.2931034482758621</v>
      </c>
      <c r="J20" s="15">
        <f t="shared" si="3"/>
        <v>0.41333333333333333</v>
      </c>
      <c r="K20" s="15">
        <f t="shared" si="3"/>
        <v>0.19811320754716988</v>
      </c>
      <c r="L20" s="15">
        <f t="shared" si="3"/>
        <v>0.22047244094488194</v>
      </c>
      <c r="M20" s="15">
        <f t="shared" si="3"/>
        <v>0.63225806451612909</v>
      </c>
      <c r="N20" s="15">
        <f t="shared" si="3"/>
        <v>0.36758893280632421</v>
      </c>
      <c r="O20" s="15">
        <f t="shared" si="3"/>
        <v>0.40751445086705207</v>
      </c>
      <c r="P20" s="15">
        <f t="shared" si="3"/>
        <v>0.19096509240246418</v>
      </c>
      <c r="Q20" s="15">
        <f t="shared" si="3"/>
        <v>-0.26387931034482759</v>
      </c>
      <c r="R20" s="15">
        <f t="shared" si="3"/>
        <v>0.18168403794355314</v>
      </c>
      <c r="S20" s="15">
        <f t="shared" si="3"/>
        <v>2.7610401966225329E-2</v>
      </c>
      <c r="T20" s="15">
        <f t="shared" si="3"/>
        <v>0.2170508245732472</v>
      </c>
      <c r="U20" s="15">
        <f t="shared" si="3"/>
        <v>0.3535452787727027</v>
      </c>
      <c r="V20" s="15">
        <f t="shared" si="3"/>
        <v>0.42651570147296436</v>
      </c>
      <c r="W20" s="15">
        <f t="shared" si="3"/>
        <v>0.13016177882839619</v>
      </c>
      <c r="X20" s="15">
        <f t="shared" si="3"/>
        <v>-0.18302576057984909</v>
      </c>
      <c r="Y20" s="15">
        <f t="shared" si="3"/>
        <v>-6.0547604231487195E-2</v>
      </c>
      <c r="Z20" s="15">
        <f t="shared" si="3"/>
        <v>-0.23036743345413946</v>
      </c>
      <c r="AA20" s="15">
        <f t="shared" si="3"/>
        <v>0.78745666019131</v>
      </c>
      <c r="AB20" s="15">
        <f t="shared" si="3"/>
        <v>9.3849952882426146E-2</v>
      </c>
      <c r="AC20" s="15">
        <f t="shared" si="3"/>
        <v>0.17309856940732593</v>
      </c>
      <c r="AD20" s="15">
        <f t="shared" si="3"/>
        <v>0.22710557914147267</v>
      </c>
      <c r="AE20" s="15">
        <f t="shared" si="3"/>
        <v>0.16355129980473437</v>
      </c>
      <c r="AF20" s="15">
        <f t="shared" si="3"/>
        <v>0.13482180065250282</v>
      </c>
      <c r="AG20" s="15">
        <f t="shared" si="3"/>
        <v>3.392662189433282E-2</v>
      </c>
      <c r="AH20" s="15">
        <f t="shared" si="3"/>
        <v>4.5797936165106856E-2</v>
      </c>
      <c r="AI20" s="15">
        <f t="shared" si="3"/>
        <v>4.2045294610785877E-2</v>
      </c>
      <c r="AJ20" s="15">
        <f t="shared" si="3"/>
        <v>2.9097422044748189E-3</v>
      </c>
      <c r="AK20" s="15">
        <f t="shared" si="3"/>
        <v>2.5611073539615559E-2</v>
      </c>
      <c r="AL20" s="15">
        <f t="shared" si="3"/>
        <v>0.56639519980360764</v>
      </c>
      <c r="AM20" s="15">
        <f t="shared" si="3"/>
        <v>0.32859215144568088</v>
      </c>
      <c r="AN20" s="16">
        <f t="shared" si="3"/>
        <v>0.21226419623372372</v>
      </c>
      <c r="AO20" s="16">
        <f t="shared" si="3"/>
        <v>1.9008825526137141E-2</v>
      </c>
      <c r="AP20" s="16">
        <f t="shared" si="3"/>
        <v>3.4088385520763875E-2</v>
      </c>
      <c r="AQ20" s="16">
        <f t="shared" si="3"/>
        <v>2.0508965961559156E-2</v>
      </c>
      <c r="AR20" s="16">
        <f t="shared" si="3"/>
        <v>8.3122895622895765E-3</v>
      </c>
    </row>
    <row r="21" spans="1:48" ht="20" x14ac:dyDescent="0.25">
      <c r="A21" s="5" t="s">
        <v>15</v>
      </c>
      <c r="B21" s="2" t="s">
        <v>91</v>
      </c>
      <c r="C21" s="2">
        <v>0.14050000000000001</v>
      </c>
      <c r="D21" s="2">
        <v>0.1656</v>
      </c>
      <c r="E21" s="2">
        <v>0.128</v>
      </c>
      <c r="F21" s="2">
        <v>3.9199999999999999E-2</v>
      </c>
      <c r="G21" s="2">
        <v>4.0800000000000003E-2</v>
      </c>
      <c r="H21" s="2">
        <v>3.4299999999999997E-2</v>
      </c>
      <c r="I21" s="2">
        <v>3.85E-2</v>
      </c>
      <c r="J21" s="2">
        <v>4.5900000000000003E-2</v>
      </c>
      <c r="K21" s="2">
        <v>4.48E-2</v>
      </c>
      <c r="L21" s="2">
        <v>4.6800000000000001E-2</v>
      </c>
      <c r="M21" s="2">
        <v>5.9499999999999997E-2</v>
      </c>
      <c r="N21" s="2">
        <v>5.45E-2</v>
      </c>
      <c r="O21" s="2">
        <v>4.8300000000000003E-2</v>
      </c>
      <c r="P21" s="2">
        <v>4.65E-2</v>
      </c>
      <c r="Q21" s="2">
        <v>3.27E-2</v>
      </c>
      <c r="R21" s="2">
        <v>4.07E-2</v>
      </c>
      <c r="S21" s="2">
        <v>4.3900000000000002E-2</v>
      </c>
      <c r="T21" s="2">
        <v>5.1200000000000002E-2</v>
      </c>
      <c r="U21" s="2">
        <v>6.4899999999999999E-2</v>
      </c>
      <c r="V21" s="2">
        <v>7.2400000000000006E-2</v>
      </c>
      <c r="W21" s="2">
        <v>7.6499999999999999E-2</v>
      </c>
      <c r="X21" s="2">
        <v>6.4000000000000001E-2</v>
      </c>
      <c r="Y21" s="2">
        <v>6.2199999999999998E-2</v>
      </c>
      <c r="Z21" s="2">
        <v>4.0599999999999997E-2</v>
      </c>
      <c r="AA21" s="2">
        <v>5.11E-2</v>
      </c>
      <c r="AB21" s="2">
        <v>5.3400000000000003E-2</v>
      </c>
      <c r="AC21" s="2">
        <v>5.4399999999999997E-2</v>
      </c>
      <c r="AD21" s="2">
        <v>6.1199999999999997E-2</v>
      </c>
      <c r="AE21" s="2">
        <v>6.7500000000000004E-2</v>
      </c>
      <c r="AF21" s="2">
        <v>7.3499999999999996E-2</v>
      </c>
      <c r="AG21" s="2">
        <v>7.3999999999999996E-2</v>
      </c>
      <c r="AH21" s="2">
        <v>7.5300000000000006E-2</v>
      </c>
      <c r="AI21" s="2">
        <v>7.4899999999999994E-2</v>
      </c>
      <c r="AJ21" s="2">
        <v>7.1599999999999997E-2</v>
      </c>
      <c r="AK21" s="2">
        <v>6.93E-2</v>
      </c>
      <c r="AL21" s="2">
        <v>8.7400000000000005E-2</v>
      </c>
      <c r="AM21" s="2">
        <v>0.1002</v>
      </c>
      <c r="AN21" s="42">
        <f>AN19/AN3</f>
        <v>0.11813928619168561</v>
      </c>
      <c r="AO21" s="42">
        <f t="shared" ref="AO21:AR21" si="4">AO19/AO3</f>
        <v>0.116221447928765</v>
      </c>
      <c r="AP21" s="42">
        <f t="shared" si="4"/>
        <v>0.11400416207614152</v>
      </c>
      <c r="AQ21" s="42">
        <f t="shared" si="4"/>
        <v>0.10613065326633166</v>
      </c>
      <c r="AR21" s="42">
        <f t="shared" si="4"/>
        <v>9.9542952113846478E-2</v>
      </c>
      <c r="AU21" s="18" t="s">
        <v>132</v>
      </c>
      <c r="AV21" s="19" t="s">
        <v>133</v>
      </c>
    </row>
    <row r="22" spans="1:48" ht="19" x14ac:dyDescent="0.25">
      <c r="A22" s="6" t="s">
        <v>16</v>
      </c>
      <c r="B22" s="10" t="s">
        <v>91</v>
      </c>
      <c r="C22" s="10">
        <v>700000</v>
      </c>
      <c r="D22" s="10">
        <v>1700000</v>
      </c>
      <c r="E22" s="10">
        <v>-8700000</v>
      </c>
      <c r="F22" s="10">
        <v>5900000</v>
      </c>
      <c r="G22" s="10">
        <v>6900000</v>
      </c>
      <c r="H22" s="10">
        <v>8600000</v>
      </c>
      <c r="I22" s="10">
        <v>9900000</v>
      </c>
      <c r="J22" s="10">
        <v>11400000</v>
      </c>
      <c r="K22" s="10">
        <v>15000000</v>
      </c>
      <c r="L22" s="10">
        <v>18000000</v>
      </c>
      <c r="M22" s="10">
        <v>24200000</v>
      </c>
      <c r="N22" s="10">
        <v>33000000</v>
      </c>
      <c r="O22" s="10">
        <v>51800000</v>
      </c>
      <c r="P22" s="10">
        <v>59500000</v>
      </c>
      <c r="Q22" s="10">
        <v>54296000</v>
      </c>
      <c r="R22" s="10">
        <v>48324000</v>
      </c>
      <c r="S22" s="10">
        <v>50924000</v>
      </c>
      <c r="T22" s="10">
        <v>61189000</v>
      </c>
      <c r="U22" s="10">
        <v>82052000</v>
      </c>
      <c r="V22" s="10">
        <v>116458000</v>
      </c>
      <c r="W22" s="10">
        <v>135603000</v>
      </c>
      <c r="X22" s="10">
        <v>111154000</v>
      </c>
      <c r="Y22" s="10">
        <v>98608000</v>
      </c>
      <c r="Z22" s="10">
        <v>81060000</v>
      </c>
      <c r="AA22" s="10">
        <v>165572000</v>
      </c>
      <c r="AB22" s="10">
        <v>199050000</v>
      </c>
      <c r="AC22" s="10">
        <v>224908000</v>
      </c>
      <c r="AD22" s="10">
        <v>271209000</v>
      </c>
      <c r="AE22" s="10">
        <v>305747000</v>
      </c>
      <c r="AF22" s="10">
        <v>336748000</v>
      </c>
      <c r="AG22" s="10">
        <v>345632000</v>
      </c>
      <c r="AH22" s="10">
        <v>353874000</v>
      </c>
      <c r="AI22" s="10">
        <v>372082000</v>
      </c>
      <c r="AJ22" s="10">
        <v>366884000</v>
      </c>
      <c r="AK22" s="10">
        <v>401034000</v>
      </c>
      <c r="AL22" s="10">
        <v>628528000</v>
      </c>
      <c r="AM22" s="10">
        <v>808907000</v>
      </c>
      <c r="AU22" s="43">
        <f>(-1*AM98)/AU101</f>
        <v>2.0212935422599779E-2</v>
      </c>
      <c r="AV22" s="44">
        <f>AM107/AU101</f>
        <v>3.2721295487875168E-2</v>
      </c>
    </row>
    <row r="23" spans="1:48" ht="19" x14ac:dyDescent="0.25">
      <c r="A23" s="5" t="s">
        <v>17</v>
      </c>
      <c r="B23" s="2" t="s">
        <v>91</v>
      </c>
      <c r="C23" s="2">
        <v>5.79E-2</v>
      </c>
      <c r="D23" s="2">
        <v>0.11260000000000001</v>
      </c>
      <c r="E23" s="2">
        <v>-0.69599999999999995</v>
      </c>
      <c r="F23" s="2">
        <v>6.2600000000000003E-2</v>
      </c>
      <c r="G23" s="2">
        <v>5.8599999999999999E-2</v>
      </c>
      <c r="H23" s="2">
        <v>5.0799999999999998E-2</v>
      </c>
      <c r="I23" s="2">
        <v>5.0900000000000001E-2</v>
      </c>
      <c r="J23" s="2">
        <v>4.9399999999999999E-2</v>
      </c>
      <c r="K23" s="2">
        <v>5.2900000000000003E-2</v>
      </c>
      <c r="L23" s="2">
        <v>5.4399999999999997E-2</v>
      </c>
      <c r="M23" s="2">
        <v>5.6899999999999999E-2</v>
      </c>
      <c r="N23" s="2">
        <v>5.1999999999999998E-2</v>
      </c>
      <c r="O23" s="2">
        <v>5.1299999999999998E-2</v>
      </c>
      <c r="P23" s="2">
        <v>4.7699999999999999E-2</v>
      </c>
      <c r="Q23" s="2">
        <v>4.1599999999999998E-2</v>
      </c>
      <c r="R23" s="2">
        <v>3.9E-2</v>
      </c>
      <c r="S23" s="2">
        <v>4.3099999999999999E-2</v>
      </c>
      <c r="T23" s="2">
        <v>4.9599999999999998E-2</v>
      </c>
      <c r="U23" s="2">
        <v>6.2399999999999997E-2</v>
      </c>
      <c r="V23" s="2">
        <v>6.9199999999999998E-2</v>
      </c>
      <c r="W23" s="2">
        <v>7.5300000000000006E-2</v>
      </c>
      <c r="X23" s="2">
        <v>6.3200000000000006E-2</v>
      </c>
      <c r="Y23" s="2">
        <v>5.8000000000000003E-2</v>
      </c>
      <c r="Z23" s="2">
        <v>4.0500000000000001E-2</v>
      </c>
      <c r="AA23" s="2">
        <v>5.8200000000000002E-2</v>
      </c>
      <c r="AB23" s="2">
        <v>6.6799999999999998E-2</v>
      </c>
      <c r="AC23" s="2">
        <v>6.5500000000000003E-2</v>
      </c>
      <c r="AD23" s="2">
        <v>7.2499999999999995E-2</v>
      </c>
      <c r="AE23" s="2">
        <v>7.7499999999999999E-2</v>
      </c>
      <c r="AF23" s="2">
        <v>8.1900000000000001E-2</v>
      </c>
      <c r="AG23" s="2">
        <v>8.1900000000000001E-2</v>
      </c>
      <c r="AH23" s="2">
        <v>8.1500000000000003E-2</v>
      </c>
      <c r="AI23" s="2">
        <v>8.1799999999999998E-2</v>
      </c>
      <c r="AJ23" s="2">
        <v>7.6899999999999996E-2</v>
      </c>
      <c r="AK23" s="2">
        <v>7.9299999999999995E-2</v>
      </c>
      <c r="AL23" s="2">
        <v>0.10009999999999999</v>
      </c>
      <c r="AM23" s="2">
        <v>0.11119999999999999</v>
      </c>
    </row>
    <row r="24" spans="1:48" ht="19" x14ac:dyDescent="0.25">
      <c r="A24" s="5" t="s">
        <v>18</v>
      </c>
      <c r="B24" s="1" t="s">
        <v>91</v>
      </c>
      <c r="C24" s="1">
        <v>500000</v>
      </c>
      <c r="D24" s="1">
        <v>300000</v>
      </c>
      <c r="E24" s="1">
        <v>9700000</v>
      </c>
      <c r="F24" s="1">
        <v>-2600000</v>
      </c>
      <c r="G24" s="1">
        <v>-3400000</v>
      </c>
      <c r="H24" s="1">
        <v>-4600000</v>
      </c>
      <c r="I24" s="1">
        <v>-4300000</v>
      </c>
      <c r="J24" s="1">
        <v>-2600000</v>
      </c>
      <c r="K24" s="1">
        <v>-4600000</v>
      </c>
      <c r="L24" s="1">
        <v>-5500000</v>
      </c>
      <c r="M24" s="1">
        <v>-3100000</v>
      </c>
      <c r="N24" s="1">
        <v>-3200000</v>
      </c>
      <c r="O24" s="1">
        <v>-11000000</v>
      </c>
      <c r="P24" s="1">
        <v>-12700000</v>
      </c>
      <c r="Q24" s="1">
        <v>-23861000</v>
      </c>
      <c r="R24" s="1">
        <v>-9955000</v>
      </c>
      <c r="S24" s="1">
        <v>-7190000</v>
      </c>
      <c r="T24" s="1">
        <v>-5509000</v>
      </c>
      <c r="U24" s="1">
        <v>-4413000</v>
      </c>
      <c r="V24" s="1">
        <v>-3342000</v>
      </c>
      <c r="W24" s="1">
        <v>-3820000</v>
      </c>
      <c r="X24" s="1">
        <v>-3172000</v>
      </c>
      <c r="Y24" s="1">
        <v>-2018000</v>
      </c>
      <c r="Z24" s="1">
        <v>-2731000</v>
      </c>
      <c r="AA24" s="1">
        <v>-3490000</v>
      </c>
      <c r="AB24" s="1">
        <v>-4458000</v>
      </c>
      <c r="AC24" s="1">
        <v>-4665000</v>
      </c>
      <c r="AD24" s="1">
        <v>-5830000</v>
      </c>
      <c r="AE24" s="1">
        <v>-5206000</v>
      </c>
      <c r="AF24" s="1">
        <v>-5547000</v>
      </c>
      <c r="AG24" s="1">
        <v>-3713000</v>
      </c>
      <c r="AH24" s="1">
        <v>-6363000</v>
      </c>
      <c r="AI24" s="1">
        <v>-2740000</v>
      </c>
      <c r="AJ24" s="1">
        <v>-4032000</v>
      </c>
      <c r="AK24" s="1">
        <v>-1239000</v>
      </c>
      <c r="AL24" s="1">
        <v>-996000</v>
      </c>
      <c r="AM24" s="1">
        <v>20506000</v>
      </c>
    </row>
    <row r="25" spans="1:48" ht="19" x14ac:dyDescent="0.25">
      <c r="A25" s="6" t="s">
        <v>19</v>
      </c>
      <c r="B25" s="10" t="s">
        <v>91</v>
      </c>
      <c r="C25" s="10">
        <v>1200000</v>
      </c>
      <c r="D25" s="10">
        <v>2000000</v>
      </c>
      <c r="E25" s="10">
        <v>1000000</v>
      </c>
      <c r="F25" s="10">
        <v>3300000</v>
      </c>
      <c r="G25" s="10">
        <v>3500000</v>
      </c>
      <c r="H25" s="10">
        <v>4000000</v>
      </c>
      <c r="I25" s="10">
        <v>5600000</v>
      </c>
      <c r="J25" s="10">
        <v>8800000</v>
      </c>
      <c r="K25" s="10">
        <v>10400000</v>
      </c>
      <c r="L25" s="10">
        <v>12500000</v>
      </c>
      <c r="M25" s="10">
        <v>21100000</v>
      </c>
      <c r="N25" s="10">
        <v>29800000</v>
      </c>
      <c r="O25" s="10">
        <v>40800000</v>
      </c>
      <c r="P25" s="10">
        <v>46800000</v>
      </c>
      <c r="Q25" s="10">
        <v>30435000</v>
      </c>
      <c r="R25" s="10">
        <v>38369000</v>
      </c>
      <c r="S25" s="10">
        <v>43734000</v>
      </c>
      <c r="T25" s="10">
        <v>55680000</v>
      </c>
      <c r="U25" s="10">
        <v>77639000</v>
      </c>
      <c r="V25" s="10">
        <v>113116000</v>
      </c>
      <c r="W25" s="10">
        <v>131783000</v>
      </c>
      <c r="X25" s="10">
        <v>107982000</v>
      </c>
      <c r="Y25" s="10">
        <v>96590000</v>
      </c>
      <c r="Z25" s="10">
        <v>78329000</v>
      </c>
      <c r="AA25" s="10">
        <v>162082000</v>
      </c>
      <c r="AB25" s="10">
        <v>194592000</v>
      </c>
      <c r="AC25" s="10">
        <v>220243000</v>
      </c>
      <c r="AD25" s="10">
        <v>265379000</v>
      </c>
      <c r="AE25" s="10">
        <v>300541000</v>
      </c>
      <c r="AF25" s="10">
        <v>331201000</v>
      </c>
      <c r="AG25" s="10">
        <v>341919000</v>
      </c>
      <c r="AH25" s="10">
        <v>347511000</v>
      </c>
      <c r="AI25" s="10">
        <v>369342000</v>
      </c>
      <c r="AJ25" s="10">
        <v>362852000</v>
      </c>
      <c r="AK25" s="10">
        <v>399795000</v>
      </c>
      <c r="AL25" s="10">
        <v>627532000</v>
      </c>
      <c r="AM25" s="10">
        <v>829413000</v>
      </c>
    </row>
    <row r="26" spans="1:48" ht="19" x14ac:dyDescent="0.25">
      <c r="A26" s="5" t="s">
        <v>20</v>
      </c>
      <c r="B26" s="2" t="s">
        <v>91</v>
      </c>
      <c r="C26" s="2">
        <v>9.9199999999999997E-2</v>
      </c>
      <c r="D26" s="2">
        <v>0.13250000000000001</v>
      </c>
      <c r="E26" s="2">
        <v>0.08</v>
      </c>
      <c r="F26" s="2">
        <v>3.5000000000000003E-2</v>
      </c>
      <c r="G26" s="2">
        <v>2.9700000000000001E-2</v>
      </c>
      <c r="H26" s="2">
        <v>2.3599999999999999E-2</v>
      </c>
      <c r="I26" s="2">
        <v>2.8799999999999999E-2</v>
      </c>
      <c r="J26" s="2">
        <v>3.8100000000000002E-2</v>
      </c>
      <c r="K26" s="2">
        <v>3.6700000000000003E-2</v>
      </c>
      <c r="L26" s="2">
        <v>3.78E-2</v>
      </c>
      <c r="M26" s="2">
        <v>4.9599999999999998E-2</v>
      </c>
      <c r="N26" s="2">
        <v>4.6899999999999997E-2</v>
      </c>
      <c r="O26" s="2">
        <v>4.0399999999999998E-2</v>
      </c>
      <c r="P26" s="2">
        <v>3.7600000000000001E-2</v>
      </c>
      <c r="Q26" s="2">
        <v>2.3300000000000001E-2</v>
      </c>
      <c r="R26" s="2">
        <v>3.1E-2</v>
      </c>
      <c r="S26" s="2">
        <v>3.6999999999999998E-2</v>
      </c>
      <c r="T26" s="2">
        <v>4.5199999999999997E-2</v>
      </c>
      <c r="U26" s="2">
        <v>5.8999999999999997E-2</v>
      </c>
      <c r="V26" s="2">
        <v>6.7199999999999996E-2</v>
      </c>
      <c r="W26" s="2">
        <v>7.3200000000000001E-2</v>
      </c>
      <c r="X26" s="2">
        <v>6.1400000000000003E-2</v>
      </c>
      <c r="Y26" s="2">
        <v>5.6800000000000003E-2</v>
      </c>
      <c r="Z26" s="2">
        <v>3.9100000000000003E-2</v>
      </c>
      <c r="AA26" s="2">
        <v>5.7000000000000002E-2</v>
      </c>
      <c r="AB26" s="2">
        <v>6.5299999999999997E-2</v>
      </c>
      <c r="AC26" s="2">
        <v>6.4199999999999993E-2</v>
      </c>
      <c r="AD26" s="2">
        <v>7.0900000000000005E-2</v>
      </c>
      <c r="AE26" s="2">
        <v>7.6200000000000004E-2</v>
      </c>
      <c r="AF26" s="2">
        <v>8.0500000000000002E-2</v>
      </c>
      <c r="AG26" s="2">
        <v>8.1000000000000003E-2</v>
      </c>
      <c r="AH26" s="2">
        <v>0.08</v>
      </c>
      <c r="AI26" s="2">
        <v>8.1199999999999994E-2</v>
      </c>
      <c r="AJ26" s="2">
        <v>7.6100000000000001E-2</v>
      </c>
      <c r="AK26" s="2">
        <v>7.9100000000000004E-2</v>
      </c>
      <c r="AL26" s="2">
        <v>9.9900000000000003E-2</v>
      </c>
      <c r="AM26" s="2">
        <v>0.114</v>
      </c>
    </row>
    <row r="27" spans="1:48" ht="19" x14ac:dyDescent="0.25">
      <c r="A27" s="5" t="s">
        <v>21</v>
      </c>
      <c r="B27" s="1" t="s">
        <v>91</v>
      </c>
      <c r="C27" s="1">
        <v>200000</v>
      </c>
      <c r="D27" s="1">
        <v>400000</v>
      </c>
      <c r="E27" s="1">
        <v>200000</v>
      </c>
      <c r="F27" s="1">
        <v>1200000</v>
      </c>
      <c r="G27" s="1">
        <v>1500000</v>
      </c>
      <c r="H27" s="1">
        <v>2000000</v>
      </c>
      <c r="I27" s="1">
        <v>2700000</v>
      </c>
      <c r="J27" s="1">
        <v>3800000</v>
      </c>
      <c r="K27" s="1">
        <v>4600000</v>
      </c>
      <c r="L27" s="1">
        <v>5200000</v>
      </c>
      <c r="M27" s="1">
        <v>8100000</v>
      </c>
      <c r="N27" s="1">
        <v>11500000</v>
      </c>
      <c r="O27" s="1">
        <v>15100000</v>
      </c>
      <c r="P27" s="1">
        <v>17300000</v>
      </c>
      <c r="Q27" s="1">
        <v>11321000</v>
      </c>
      <c r="R27" s="1">
        <v>13928000</v>
      </c>
      <c r="S27" s="1">
        <v>15198000</v>
      </c>
      <c r="T27" s="1">
        <v>20785000</v>
      </c>
      <c r="U27" s="1">
        <v>29534000</v>
      </c>
      <c r="V27" s="1">
        <v>43097000</v>
      </c>
      <c r="W27" s="1">
        <v>49419000</v>
      </c>
      <c r="X27" s="1">
        <v>40493000</v>
      </c>
      <c r="Y27" s="1">
        <v>36221000</v>
      </c>
      <c r="Z27" s="1">
        <v>26756000</v>
      </c>
      <c r="AA27" s="1">
        <v>50360000</v>
      </c>
      <c r="AB27" s="1">
        <v>56850000</v>
      </c>
      <c r="AC27" s="1">
        <v>62642000</v>
      </c>
      <c r="AD27" s="1">
        <v>77660000</v>
      </c>
      <c r="AE27" s="1">
        <v>91839000</v>
      </c>
      <c r="AF27" s="1">
        <v>104677000</v>
      </c>
      <c r="AG27" s="1">
        <v>105936000</v>
      </c>
      <c r="AH27" s="1">
        <v>90221000</v>
      </c>
      <c r="AI27" s="1">
        <v>72813000</v>
      </c>
      <c r="AJ27" s="1">
        <v>67077000</v>
      </c>
      <c r="AK27" s="1" t="s">
        <v>91</v>
      </c>
      <c r="AL27" s="1">
        <v>128797000</v>
      </c>
      <c r="AM27" s="1">
        <v>125717000</v>
      </c>
    </row>
    <row r="28" spans="1:48" ht="20" thickBot="1" x14ac:dyDescent="0.3">
      <c r="A28" s="7" t="s">
        <v>22</v>
      </c>
      <c r="B28" s="11" t="s">
        <v>91</v>
      </c>
      <c r="C28" s="11">
        <v>1000000</v>
      </c>
      <c r="D28" s="11">
        <v>1600000</v>
      </c>
      <c r="E28" s="11">
        <v>800000</v>
      </c>
      <c r="F28" s="11">
        <v>1500000</v>
      </c>
      <c r="G28" s="11">
        <v>2000000</v>
      </c>
      <c r="H28" s="11">
        <v>2000000</v>
      </c>
      <c r="I28" s="11">
        <v>2900000</v>
      </c>
      <c r="J28" s="11">
        <v>5000000</v>
      </c>
      <c r="K28" s="11">
        <v>5800000</v>
      </c>
      <c r="L28" s="11">
        <v>7300000</v>
      </c>
      <c r="M28" s="11">
        <v>13000000</v>
      </c>
      <c r="N28" s="11">
        <v>18300000</v>
      </c>
      <c r="O28" s="11">
        <v>25200000</v>
      </c>
      <c r="P28" s="11">
        <v>29500000</v>
      </c>
      <c r="Q28" s="11">
        <v>19114000</v>
      </c>
      <c r="R28" s="11">
        <v>24441000</v>
      </c>
      <c r="S28" s="11">
        <v>28536000</v>
      </c>
      <c r="T28" s="11">
        <v>34895000</v>
      </c>
      <c r="U28" s="11">
        <v>48105000</v>
      </c>
      <c r="V28" s="11">
        <v>70019000</v>
      </c>
      <c r="W28" s="11">
        <v>82364000</v>
      </c>
      <c r="X28" s="11">
        <v>65577000</v>
      </c>
      <c r="Y28" s="11">
        <v>60369000</v>
      </c>
      <c r="Z28" s="11">
        <v>43314000</v>
      </c>
      <c r="AA28" s="11">
        <v>80760000</v>
      </c>
      <c r="AB28" s="11">
        <v>90450000</v>
      </c>
      <c r="AC28" s="11">
        <v>103334000</v>
      </c>
      <c r="AD28" s="11">
        <v>127723000</v>
      </c>
      <c r="AE28" s="11">
        <v>151387000</v>
      </c>
      <c r="AF28" s="11">
        <v>172929000</v>
      </c>
      <c r="AG28" s="11">
        <v>182810000</v>
      </c>
      <c r="AH28" s="11">
        <v>208221000</v>
      </c>
      <c r="AI28" s="11">
        <v>242932000</v>
      </c>
      <c r="AJ28" s="11">
        <v>245950000</v>
      </c>
      <c r="AK28" s="11">
        <v>323172000</v>
      </c>
      <c r="AL28" s="11">
        <v>418945000</v>
      </c>
      <c r="AM28" s="11">
        <v>601167000</v>
      </c>
      <c r="AN28" s="45">
        <v>523200000</v>
      </c>
      <c r="AO28" s="45">
        <v>534700000</v>
      </c>
      <c r="AP28" s="45">
        <v>567000000</v>
      </c>
      <c r="AQ28" s="45">
        <v>565800000</v>
      </c>
      <c r="AR28" s="45">
        <v>562300000</v>
      </c>
    </row>
    <row r="29" spans="1:48" ht="20" customHeight="1" thickTop="1" x14ac:dyDescent="0.25">
      <c r="A29" s="14" t="s">
        <v>101</v>
      </c>
      <c r="B29" s="1"/>
      <c r="C29" s="15" t="e">
        <f>(C28/B28)-1</f>
        <v>#VALUE!</v>
      </c>
      <c r="D29" s="15">
        <f>(D28/C28)-1</f>
        <v>0.60000000000000009</v>
      </c>
      <c r="E29" s="15">
        <f>(E28/D28)-1</f>
        <v>-0.5</v>
      </c>
      <c r="F29" s="15">
        <f t="shared" ref="F29:AR29" si="5">(F28/E28)-1</f>
        <v>0.875</v>
      </c>
      <c r="G29" s="15">
        <f t="shared" si="5"/>
        <v>0.33333333333333326</v>
      </c>
      <c r="H29" s="15">
        <f t="shared" si="5"/>
        <v>0</v>
      </c>
      <c r="I29" s="15">
        <f t="shared" si="5"/>
        <v>0.44999999999999996</v>
      </c>
      <c r="J29" s="15">
        <f t="shared" si="5"/>
        <v>0.72413793103448265</v>
      </c>
      <c r="K29" s="15">
        <f t="shared" si="5"/>
        <v>0.15999999999999992</v>
      </c>
      <c r="L29" s="15">
        <f t="shared" si="5"/>
        <v>0.25862068965517238</v>
      </c>
      <c r="M29" s="15">
        <f t="shared" si="5"/>
        <v>0.78082191780821919</v>
      </c>
      <c r="N29" s="15">
        <f t="shared" si="5"/>
        <v>0.4076923076923078</v>
      </c>
      <c r="O29" s="15">
        <f t="shared" si="5"/>
        <v>0.37704918032786883</v>
      </c>
      <c r="P29" s="15">
        <f t="shared" si="5"/>
        <v>0.17063492063492069</v>
      </c>
      <c r="Q29" s="15">
        <f t="shared" si="5"/>
        <v>-0.35206779661016951</v>
      </c>
      <c r="R29" s="15">
        <f t="shared" si="5"/>
        <v>0.27869624359108514</v>
      </c>
      <c r="S29" s="15">
        <f t="shared" si="5"/>
        <v>0.16754633607462877</v>
      </c>
      <c r="T29" s="15">
        <f t="shared" si="5"/>
        <v>0.22284132324081862</v>
      </c>
      <c r="U29" s="15">
        <f t="shared" si="5"/>
        <v>0.37856426422123524</v>
      </c>
      <c r="V29" s="15">
        <f t="shared" si="5"/>
        <v>0.45554516162561054</v>
      </c>
      <c r="W29" s="15">
        <f t="shared" si="5"/>
        <v>0.17630928747911279</v>
      </c>
      <c r="X29" s="15">
        <f t="shared" si="5"/>
        <v>-0.20381477344470889</v>
      </c>
      <c r="Y29" s="15">
        <f t="shared" si="5"/>
        <v>-7.9418088659133579E-2</v>
      </c>
      <c r="Z29" s="15">
        <f t="shared" si="5"/>
        <v>-0.28251254783084034</v>
      </c>
      <c r="AA29" s="15">
        <f t="shared" si="5"/>
        <v>0.86452417232303636</v>
      </c>
      <c r="AB29" s="15">
        <f t="shared" si="5"/>
        <v>0.11998514115898962</v>
      </c>
      <c r="AC29" s="15">
        <f t="shared" si="5"/>
        <v>0.14244333886124938</v>
      </c>
      <c r="AD29" s="15">
        <f t="shared" si="5"/>
        <v>0.23602105792865857</v>
      </c>
      <c r="AE29" s="15">
        <f t="shared" si="5"/>
        <v>0.18527594873280462</v>
      </c>
      <c r="AF29" s="15">
        <f t="shared" si="5"/>
        <v>0.14229755527224919</v>
      </c>
      <c r="AG29" s="15">
        <f t="shared" si="5"/>
        <v>5.7139057069664378E-2</v>
      </c>
      <c r="AH29" s="15">
        <f t="shared" si="5"/>
        <v>0.13900224276571294</v>
      </c>
      <c r="AI29" s="15">
        <f t="shared" si="5"/>
        <v>0.16670268608833894</v>
      </c>
      <c r="AJ29" s="15">
        <f t="shared" si="5"/>
        <v>1.2423229545716508E-2</v>
      </c>
      <c r="AK29" s="15">
        <f t="shared" si="5"/>
        <v>0.31397438503760933</v>
      </c>
      <c r="AL29" s="15">
        <f t="shared" si="5"/>
        <v>0.29635302563340882</v>
      </c>
      <c r="AM29" s="15">
        <f t="shared" si="5"/>
        <v>0.43495446896370638</v>
      </c>
      <c r="AN29" s="16">
        <f t="shared" si="5"/>
        <v>-0.12969274760590654</v>
      </c>
      <c r="AO29" s="16">
        <f t="shared" si="5"/>
        <v>2.1980122324158913E-2</v>
      </c>
      <c r="AP29" s="16">
        <f t="shared" si="5"/>
        <v>6.0407705255283384E-2</v>
      </c>
      <c r="AQ29" s="16">
        <f t="shared" si="5"/>
        <v>-2.1164021164020719E-3</v>
      </c>
      <c r="AR29" s="16">
        <f t="shared" si="5"/>
        <v>-6.1859314245316099E-3</v>
      </c>
      <c r="AU29" s="15"/>
    </row>
    <row r="30" spans="1:48" ht="19" x14ac:dyDescent="0.25">
      <c r="A30" s="5" t="s">
        <v>23</v>
      </c>
      <c r="B30" s="2" t="s">
        <v>91</v>
      </c>
      <c r="C30" s="2">
        <v>8.2600000000000007E-2</v>
      </c>
      <c r="D30" s="2">
        <v>0.106</v>
      </c>
      <c r="E30" s="2">
        <v>6.4000000000000001E-2</v>
      </c>
      <c r="F30" s="2">
        <v>1.5900000000000001E-2</v>
      </c>
      <c r="G30" s="2">
        <v>1.7000000000000001E-2</v>
      </c>
      <c r="H30" s="2">
        <v>1.18E-2</v>
      </c>
      <c r="I30" s="2">
        <v>1.49E-2</v>
      </c>
      <c r="J30" s="2">
        <v>2.1700000000000001E-2</v>
      </c>
      <c r="K30" s="2">
        <v>2.0400000000000001E-2</v>
      </c>
      <c r="L30" s="2">
        <v>2.2100000000000002E-2</v>
      </c>
      <c r="M30" s="2">
        <v>3.0599999999999999E-2</v>
      </c>
      <c r="N30" s="2">
        <v>2.8799999999999999E-2</v>
      </c>
      <c r="O30" s="2">
        <v>2.5000000000000001E-2</v>
      </c>
      <c r="P30" s="2">
        <v>2.3699999999999999E-2</v>
      </c>
      <c r="Q30" s="2">
        <v>1.46E-2</v>
      </c>
      <c r="R30" s="2">
        <v>1.9699999999999999E-2</v>
      </c>
      <c r="S30" s="2">
        <v>2.4199999999999999E-2</v>
      </c>
      <c r="T30" s="2">
        <v>2.8299999999999999E-2</v>
      </c>
      <c r="U30" s="2">
        <v>3.6600000000000001E-2</v>
      </c>
      <c r="V30" s="2">
        <v>4.1599999999999998E-2</v>
      </c>
      <c r="W30" s="2">
        <v>4.5699999999999998E-2</v>
      </c>
      <c r="X30" s="2">
        <v>3.73E-2</v>
      </c>
      <c r="Y30" s="2">
        <v>3.5499999999999997E-2</v>
      </c>
      <c r="Z30" s="2">
        <v>2.1600000000000001E-2</v>
      </c>
      <c r="AA30" s="2">
        <v>2.8400000000000002E-2</v>
      </c>
      <c r="AB30" s="2">
        <v>3.04E-2</v>
      </c>
      <c r="AC30" s="2">
        <v>3.0099999999999998E-2</v>
      </c>
      <c r="AD30" s="2">
        <v>3.4099999999999998E-2</v>
      </c>
      <c r="AE30" s="2">
        <v>3.8399999999999997E-2</v>
      </c>
      <c r="AF30" s="2">
        <v>4.2000000000000003E-2</v>
      </c>
      <c r="AG30" s="2">
        <v>4.3299999999999998E-2</v>
      </c>
      <c r="AH30" s="2">
        <v>4.8000000000000001E-2</v>
      </c>
      <c r="AI30" s="2">
        <v>5.3400000000000003E-2</v>
      </c>
      <c r="AJ30" s="2">
        <v>5.16E-2</v>
      </c>
      <c r="AK30" s="2">
        <v>6.3899999999999998E-2</v>
      </c>
      <c r="AL30" s="2">
        <v>6.6699999999999995E-2</v>
      </c>
      <c r="AM30" s="2">
        <v>8.2600000000000007E-2</v>
      </c>
      <c r="AN30" s="46">
        <f>AN28/AN3</f>
        <v>6.9937174174575595E-2</v>
      </c>
      <c r="AO30" s="46">
        <f t="shared" ref="AO30:AR30" si="6">AO28/AO3</f>
        <v>6.90024519292812E-2</v>
      </c>
      <c r="AP30" s="46">
        <f t="shared" si="6"/>
        <v>6.9408740359897178E-2</v>
      </c>
      <c r="AQ30" s="46">
        <f t="shared" si="6"/>
        <v>6.3182579564489111E-2</v>
      </c>
      <c r="AR30" s="46">
        <f t="shared" si="6"/>
        <v>5.8408642360029087E-2</v>
      </c>
    </row>
    <row r="31" spans="1:48" ht="19" x14ac:dyDescent="0.25">
      <c r="A31" s="5" t="s">
        <v>24</v>
      </c>
      <c r="B31" s="12" t="s">
        <v>91</v>
      </c>
      <c r="C31" s="12">
        <v>0.14000000000000001</v>
      </c>
      <c r="D31" s="12">
        <v>0.21</v>
      </c>
      <c r="E31" s="12">
        <v>0.11</v>
      </c>
      <c r="F31" s="12">
        <v>0.21</v>
      </c>
      <c r="G31" s="12">
        <v>0.27</v>
      </c>
      <c r="H31" s="12">
        <v>0.24</v>
      </c>
      <c r="I31" s="12">
        <v>0.31</v>
      </c>
      <c r="J31" s="12">
        <v>0.28000000000000003</v>
      </c>
      <c r="K31" s="12">
        <v>0.25</v>
      </c>
      <c r="L31" s="12">
        <v>0.48</v>
      </c>
      <c r="M31" s="12">
        <v>0.62</v>
      </c>
      <c r="N31" s="12">
        <v>0.73</v>
      </c>
      <c r="O31" s="12">
        <v>0.93</v>
      </c>
      <c r="P31" s="12">
        <v>1.03</v>
      </c>
      <c r="Q31" s="12">
        <v>0.72</v>
      </c>
      <c r="R31" s="12">
        <v>0.94</v>
      </c>
      <c r="S31" s="12">
        <v>1.1200000000000001</v>
      </c>
      <c r="T31" s="12">
        <v>1.39</v>
      </c>
      <c r="U31" s="12">
        <v>1.89</v>
      </c>
      <c r="V31" s="12">
        <v>2.69</v>
      </c>
      <c r="W31" s="12">
        <v>3.15</v>
      </c>
      <c r="X31" s="12">
        <v>2.4900000000000002</v>
      </c>
      <c r="Y31" s="12">
        <v>2.2799999999999998</v>
      </c>
      <c r="Z31" s="12">
        <v>1.4</v>
      </c>
      <c r="AA31" s="12">
        <v>2.4900000000000002</v>
      </c>
      <c r="AB31" s="12">
        <v>2.74</v>
      </c>
      <c r="AC31" s="12">
        <v>2.48</v>
      </c>
      <c r="AD31" s="12">
        <v>3.42</v>
      </c>
      <c r="AE31" s="12">
        <v>4</v>
      </c>
      <c r="AF31" s="12">
        <v>4.51</v>
      </c>
      <c r="AG31" s="12">
        <v>4.7300000000000004</v>
      </c>
      <c r="AH31" s="12">
        <v>5.12</v>
      </c>
      <c r="AI31" s="12">
        <v>5.96</v>
      </c>
      <c r="AJ31" s="12">
        <v>5.9</v>
      </c>
      <c r="AK31" s="12">
        <v>6.39</v>
      </c>
      <c r="AL31" s="12">
        <v>10.86</v>
      </c>
      <c r="AM31" s="12">
        <v>14.2</v>
      </c>
      <c r="AN31" s="47">
        <v>14.39</v>
      </c>
      <c r="AO31" s="47">
        <v>14.7</v>
      </c>
      <c r="AP31" s="47">
        <v>15.59</v>
      </c>
      <c r="AQ31" s="47">
        <v>15.56</v>
      </c>
      <c r="AR31" s="47">
        <v>15.46</v>
      </c>
    </row>
    <row r="32" spans="1:48" ht="19" x14ac:dyDescent="0.25">
      <c r="A32" s="5" t="s">
        <v>25</v>
      </c>
      <c r="B32" s="12" t="s">
        <v>91</v>
      </c>
      <c r="C32" s="12">
        <v>0.14000000000000001</v>
      </c>
      <c r="D32" s="12">
        <v>0.21</v>
      </c>
      <c r="E32" s="12">
        <v>0.11</v>
      </c>
      <c r="F32" s="12">
        <v>0.19</v>
      </c>
      <c r="G32" s="12">
        <v>0.25</v>
      </c>
      <c r="H32" s="12">
        <v>0.22</v>
      </c>
      <c r="I32" s="12">
        <v>0.28999999999999998</v>
      </c>
      <c r="J32" s="12">
        <v>0.28000000000000003</v>
      </c>
      <c r="K32" s="12">
        <v>0.25</v>
      </c>
      <c r="L32" s="12">
        <v>0.46</v>
      </c>
      <c r="M32" s="12">
        <v>0.61</v>
      </c>
      <c r="N32" s="12">
        <v>0.68</v>
      </c>
      <c r="O32" s="12">
        <v>0.89</v>
      </c>
      <c r="P32" s="12">
        <v>0.99</v>
      </c>
      <c r="Q32" s="12">
        <v>0.69</v>
      </c>
      <c r="R32" s="12">
        <v>0.9</v>
      </c>
      <c r="S32" s="12">
        <v>1.07</v>
      </c>
      <c r="T32" s="12">
        <v>1.34</v>
      </c>
      <c r="U32" s="12">
        <v>1.79</v>
      </c>
      <c r="V32" s="12">
        <v>2.52</v>
      </c>
      <c r="W32" s="12">
        <v>2.96</v>
      </c>
      <c r="X32" s="12">
        <v>2.36</v>
      </c>
      <c r="Y32" s="12">
        <v>2.1800000000000002</v>
      </c>
      <c r="Z32" s="12">
        <v>1.4</v>
      </c>
      <c r="AA32" s="12">
        <v>2.4900000000000002</v>
      </c>
      <c r="AB32" s="12">
        <v>2.74</v>
      </c>
      <c r="AC32" s="12">
        <v>2.48</v>
      </c>
      <c r="AD32" s="12">
        <v>3.42</v>
      </c>
      <c r="AE32" s="12">
        <v>4</v>
      </c>
      <c r="AF32" s="12">
        <v>4.51</v>
      </c>
      <c r="AG32" s="12">
        <v>4.7300000000000004</v>
      </c>
      <c r="AH32" s="12">
        <v>5.12</v>
      </c>
      <c r="AI32" s="12">
        <v>5.96</v>
      </c>
      <c r="AJ32" s="12">
        <v>5.9</v>
      </c>
      <c r="AK32" s="12">
        <v>6.39</v>
      </c>
      <c r="AL32" s="12">
        <v>10.86</v>
      </c>
      <c r="AM32" s="12">
        <v>14.2</v>
      </c>
    </row>
    <row r="33" spans="1:39" ht="19" x14ac:dyDescent="0.25">
      <c r="A33" s="5" t="s">
        <v>26</v>
      </c>
      <c r="B33" s="1" t="s">
        <v>91</v>
      </c>
      <c r="C33" s="1">
        <v>7142857</v>
      </c>
      <c r="D33" s="1">
        <v>7619048</v>
      </c>
      <c r="E33" s="1">
        <v>7272727</v>
      </c>
      <c r="F33" s="1">
        <v>7142857</v>
      </c>
      <c r="G33" s="1">
        <v>7407407</v>
      </c>
      <c r="H33" s="1">
        <v>8333333</v>
      </c>
      <c r="I33" s="1">
        <v>9354839</v>
      </c>
      <c r="J33" s="1">
        <v>12941176</v>
      </c>
      <c r="K33" s="1">
        <v>14000000</v>
      </c>
      <c r="L33" s="1">
        <v>15208333</v>
      </c>
      <c r="M33" s="1">
        <v>20645161</v>
      </c>
      <c r="N33" s="1">
        <v>25045872</v>
      </c>
      <c r="O33" s="1">
        <v>27096774</v>
      </c>
      <c r="P33" s="1">
        <v>28640777</v>
      </c>
      <c r="Q33" s="1">
        <v>26549211</v>
      </c>
      <c r="R33" s="1">
        <v>25946110</v>
      </c>
      <c r="S33" s="1">
        <v>25558000</v>
      </c>
      <c r="T33" s="1">
        <v>25086000</v>
      </c>
      <c r="U33" s="1">
        <v>25507000</v>
      </c>
      <c r="V33" s="1">
        <v>26049000</v>
      </c>
      <c r="W33" s="1">
        <v>26150000</v>
      </c>
      <c r="X33" s="1">
        <v>26297000</v>
      </c>
      <c r="Y33" s="1">
        <v>26453000</v>
      </c>
      <c r="Z33" s="1">
        <v>28521000</v>
      </c>
      <c r="AA33" s="1">
        <v>32449425</v>
      </c>
      <c r="AB33" s="1">
        <v>33005341</v>
      </c>
      <c r="AC33" s="1">
        <v>34521310</v>
      </c>
      <c r="AD33" s="1">
        <v>34727121</v>
      </c>
      <c r="AE33" s="1">
        <v>35006621</v>
      </c>
      <c r="AF33" s="1">
        <v>35311493</v>
      </c>
      <c r="AG33" s="1">
        <v>35530403</v>
      </c>
      <c r="AH33" s="1">
        <v>37228715</v>
      </c>
      <c r="AI33" s="1">
        <v>37461643</v>
      </c>
      <c r="AJ33" s="1">
        <v>38242319</v>
      </c>
      <c r="AK33" s="1">
        <v>38569957</v>
      </c>
      <c r="AL33" s="1">
        <v>38569957</v>
      </c>
      <c r="AM33" s="1">
        <v>38736179</v>
      </c>
    </row>
    <row r="34" spans="1:39" ht="19" x14ac:dyDescent="0.25">
      <c r="A34" s="5" t="s">
        <v>27</v>
      </c>
      <c r="B34" s="1" t="s">
        <v>91</v>
      </c>
      <c r="C34" s="1">
        <v>7142857</v>
      </c>
      <c r="D34" s="1">
        <v>7619048</v>
      </c>
      <c r="E34" s="1">
        <v>7272727</v>
      </c>
      <c r="F34" s="1">
        <v>7894737</v>
      </c>
      <c r="G34" s="1">
        <v>8000000</v>
      </c>
      <c r="H34" s="1">
        <v>9090909</v>
      </c>
      <c r="I34" s="1">
        <v>10000000</v>
      </c>
      <c r="J34" s="1">
        <v>13750000</v>
      </c>
      <c r="K34" s="1">
        <v>14411765</v>
      </c>
      <c r="L34" s="1">
        <v>15793269</v>
      </c>
      <c r="M34" s="1">
        <v>21098901</v>
      </c>
      <c r="N34" s="1">
        <v>26764706</v>
      </c>
      <c r="O34" s="1">
        <v>28314607</v>
      </c>
      <c r="P34" s="1">
        <v>29797980</v>
      </c>
      <c r="Q34" s="1">
        <v>27793032</v>
      </c>
      <c r="R34" s="1">
        <v>27251051</v>
      </c>
      <c r="S34" s="1">
        <v>26674000</v>
      </c>
      <c r="T34" s="1">
        <v>26037000</v>
      </c>
      <c r="U34" s="1">
        <v>26931000</v>
      </c>
      <c r="V34" s="1">
        <v>27769000</v>
      </c>
      <c r="W34" s="1">
        <v>27829000</v>
      </c>
      <c r="X34" s="1">
        <v>27824000</v>
      </c>
      <c r="Y34" s="1">
        <v>27736000</v>
      </c>
      <c r="Z34" s="1">
        <v>28521000</v>
      </c>
      <c r="AA34" s="1">
        <v>32449425</v>
      </c>
      <c r="AB34" s="1">
        <v>33005341</v>
      </c>
      <c r="AC34" s="1">
        <v>34521310</v>
      </c>
      <c r="AD34" s="1">
        <v>34727121</v>
      </c>
      <c r="AE34" s="1">
        <v>35006621</v>
      </c>
      <c r="AF34" s="1">
        <v>35311493</v>
      </c>
      <c r="AG34" s="1">
        <v>35530403</v>
      </c>
      <c r="AH34" s="1">
        <v>37228715</v>
      </c>
      <c r="AI34" s="1">
        <v>37461643</v>
      </c>
      <c r="AJ34" s="1">
        <v>38242319</v>
      </c>
      <c r="AK34" s="1">
        <v>38569957</v>
      </c>
      <c r="AL34" s="1">
        <v>38569957</v>
      </c>
      <c r="AM34" s="1">
        <v>38736179</v>
      </c>
    </row>
    <row r="35" spans="1:39" ht="20" customHeight="1" x14ac:dyDescent="0.25">
      <c r="A35" s="14" t="s">
        <v>102</v>
      </c>
      <c r="B35" s="1"/>
      <c r="C35" s="22" t="e">
        <f>(C34-B34)/B34</f>
        <v>#VALUE!</v>
      </c>
      <c r="D35" s="22">
        <f t="shared" ref="D35:AM35" si="7">(D34-C34)/C34</f>
        <v>6.6666741333334834E-2</v>
      </c>
      <c r="E35" s="22">
        <f t="shared" si="7"/>
        <v>-4.5454628977268548E-2</v>
      </c>
      <c r="F35" s="22">
        <f t="shared" si="7"/>
        <v>8.5526378207239184E-2</v>
      </c>
      <c r="G35" s="22">
        <f t="shared" si="7"/>
        <v>1.3333313066667072E-2</v>
      </c>
      <c r="H35" s="22">
        <f t="shared" si="7"/>
        <v>0.13636362499999999</v>
      </c>
      <c r="I35" s="22">
        <f t="shared" si="7"/>
        <v>0.10000001100000011</v>
      </c>
      <c r="J35" s="22">
        <f t="shared" si="7"/>
        <v>0.375</v>
      </c>
      <c r="K35" s="22">
        <f t="shared" si="7"/>
        <v>4.8128363636363636E-2</v>
      </c>
      <c r="L35" s="22">
        <f t="shared" si="7"/>
        <v>9.5859459268174296E-2</v>
      </c>
      <c r="M35" s="22">
        <f t="shared" si="7"/>
        <v>0.33594260947496052</v>
      </c>
      <c r="N35" s="22">
        <f t="shared" si="7"/>
        <v>0.26853555073792706</v>
      </c>
      <c r="O35" s="22">
        <f t="shared" si="7"/>
        <v>5.790838875644664E-2</v>
      </c>
      <c r="P35" s="22">
        <f t="shared" si="7"/>
        <v>5.23889665853388E-2</v>
      </c>
      <c r="Q35" s="22">
        <f t="shared" si="7"/>
        <v>-6.7284695137052916E-2</v>
      </c>
      <c r="R35" s="22">
        <f t="shared" si="7"/>
        <v>-1.9500607202553505E-2</v>
      </c>
      <c r="S35" s="22">
        <f t="shared" si="7"/>
        <v>-2.1175366777596946E-2</v>
      </c>
      <c r="T35" s="22">
        <f t="shared" si="7"/>
        <v>-2.388093274349554E-2</v>
      </c>
      <c r="U35" s="22">
        <f t="shared" si="7"/>
        <v>3.4335752966931671E-2</v>
      </c>
      <c r="V35" s="22">
        <f t="shared" si="7"/>
        <v>3.1116557127473916E-2</v>
      </c>
      <c r="W35" s="22">
        <f t="shared" si="7"/>
        <v>2.1606827757571392E-3</v>
      </c>
      <c r="X35" s="22">
        <f t="shared" si="7"/>
        <v>-1.7966869093391784E-4</v>
      </c>
      <c r="Y35" s="22">
        <f t="shared" si="7"/>
        <v>-3.1627372052903968E-3</v>
      </c>
      <c r="Z35" s="22">
        <f t="shared" si="7"/>
        <v>2.8302567060859533E-2</v>
      </c>
      <c r="AA35" s="22">
        <f t="shared" si="7"/>
        <v>0.13773798253918165</v>
      </c>
      <c r="AB35" s="22">
        <f t="shared" si="7"/>
        <v>1.7131767357973216E-2</v>
      </c>
      <c r="AC35" s="22">
        <f t="shared" si="7"/>
        <v>4.5931020679350051E-2</v>
      </c>
      <c r="AD35" s="22">
        <f t="shared" si="7"/>
        <v>5.9618537071739162E-3</v>
      </c>
      <c r="AE35" s="22">
        <f t="shared" si="7"/>
        <v>8.0484644839979684E-3</v>
      </c>
      <c r="AF35" s="22">
        <f t="shared" si="7"/>
        <v>8.7089810810360695E-3</v>
      </c>
      <c r="AG35" s="22">
        <f t="shared" si="7"/>
        <v>6.199398026019461E-3</v>
      </c>
      <c r="AH35" s="22">
        <f t="shared" si="7"/>
        <v>4.7798838645314548E-2</v>
      </c>
      <c r="AI35" s="22">
        <f t="shared" si="7"/>
        <v>6.2566757944774619E-3</v>
      </c>
      <c r="AJ35" s="22">
        <f t="shared" si="7"/>
        <v>2.0839342257359082E-2</v>
      </c>
      <c r="AK35" s="22">
        <f t="shared" si="7"/>
        <v>8.5674197738897576E-3</v>
      </c>
      <c r="AL35" s="22">
        <f t="shared" si="7"/>
        <v>0</v>
      </c>
      <c r="AM35" s="22">
        <f t="shared" si="7"/>
        <v>4.3096236793834126E-3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t="s">
        <v>91</v>
      </c>
      <c r="L38" s="1">
        <v>3800000</v>
      </c>
      <c r="M38" s="1">
        <v>5000000</v>
      </c>
      <c r="N38" s="1">
        <v>7900000</v>
      </c>
      <c r="O38" s="1">
        <v>6700000</v>
      </c>
      <c r="P38" s="1">
        <v>7500000</v>
      </c>
      <c r="Q38" s="1">
        <v>4781000</v>
      </c>
      <c r="R38" s="1">
        <v>9132000</v>
      </c>
      <c r="S38" s="1">
        <v>25880000</v>
      </c>
      <c r="T38" s="1">
        <v>36339000</v>
      </c>
      <c r="U38" s="1">
        <v>85144000</v>
      </c>
      <c r="V38" s="1">
        <v>27650000</v>
      </c>
      <c r="W38" s="1">
        <v>34340000</v>
      </c>
      <c r="X38" s="1">
        <v>9405000</v>
      </c>
      <c r="Y38" s="1">
        <v>41444000</v>
      </c>
      <c r="Z38" s="1">
        <v>58093000</v>
      </c>
      <c r="AA38" s="1">
        <v>126498000</v>
      </c>
      <c r="AB38" s="1">
        <v>15673000</v>
      </c>
      <c r="AC38" s="1">
        <v>73770000</v>
      </c>
      <c r="AD38" s="1">
        <v>19478000</v>
      </c>
      <c r="AE38" s="1">
        <v>24447000</v>
      </c>
      <c r="AF38" s="1">
        <v>35229000</v>
      </c>
      <c r="AG38" s="1">
        <v>56010000</v>
      </c>
      <c r="AH38" s="1">
        <v>80496000</v>
      </c>
      <c r="AI38" s="1">
        <v>82894000</v>
      </c>
      <c r="AJ38" s="1">
        <v>74454000</v>
      </c>
      <c r="AK38" s="1">
        <v>146067000</v>
      </c>
      <c r="AL38" s="1">
        <v>118268000</v>
      </c>
      <c r="AM38" s="1">
        <v>147505000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v>97847000</v>
      </c>
      <c r="AL39" s="1" t="s">
        <v>91</v>
      </c>
      <c r="AM39" s="1" t="s">
        <v>91</v>
      </c>
    </row>
    <row r="40" spans="1:39" ht="19" x14ac:dyDescent="0.25">
      <c r="A40" s="5" t="s">
        <v>32</v>
      </c>
      <c r="B40" s="1" t="s">
        <v>91</v>
      </c>
      <c r="C40" s="1" t="s">
        <v>91</v>
      </c>
      <c r="D40" s="1" t="s">
        <v>91</v>
      </c>
      <c r="E40" s="1" t="s">
        <v>91</v>
      </c>
      <c r="F40" s="1" t="s">
        <v>91</v>
      </c>
      <c r="G40" s="1" t="s">
        <v>91</v>
      </c>
      <c r="H40" s="1" t="s">
        <v>91</v>
      </c>
      <c r="I40" s="1" t="s">
        <v>91</v>
      </c>
      <c r="J40" s="1" t="s">
        <v>91</v>
      </c>
      <c r="K40" s="1" t="s">
        <v>91</v>
      </c>
      <c r="L40" s="1">
        <v>3800000</v>
      </c>
      <c r="M40" s="1">
        <v>5000000</v>
      </c>
      <c r="N40" s="1">
        <v>7900000</v>
      </c>
      <c r="O40" s="1">
        <v>6700000</v>
      </c>
      <c r="P40" s="1">
        <v>7500000</v>
      </c>
      <c r="Q40" s="1">
        <v>4781000</v>
      </c>
      <c r="R40" s="1">
        <v>9132000</v>
      </c>
      <c r="S40" s="1">
        <v>25880000</v>
      </c>
      <c r="T40" s="1">
        <v>36339000</v>
      </c>
      <c r="U40" s="1">
        <v>85144000</v>
      </c>
      <c r="V40" s="1">
        <v>27650000</v>
      </c>
      <c r="W40" s="1">
        <v>34340000</v>
      </c>
      <c r="X40" s="1">
        <v>9405000</v>
      </c>
      <c r="Y40" s="1">
        <v>41444000</v>
      </c>
      <c r="Z40" s="1">
        <v>58093000</v>
      </c>
      <c r="AA40" s="1">
        <v>126498000</v>
      </c>
      <c r="AB40" s="1">
        <v>15673000</v>
      </c>
      <c r="AC40" s="1">
        <v>73770000</v>
      </c>
      <c r="AD40" s="1">
        <v>19478000</v>
      </c>
      <c r="AE40" s="1">
        <v>24447000</v>
      </c>
      <c r="AF40" s="1">
        <v>35229000</v>
      </c>
      <c r="AG40" s="1">
        <v>56010000</v>
      </c>
      <c r="AH40" s="1">
        <v>80496000</v>
      </c>
      <c r="AI40" s="1">
        <v>82894000</v>
      </c>
      <c r="AJ40" s="1">
        <v>74454000</v>
      </c>
      <c r="AK40" s="1">
        <v>243914000</v>
      </c>
      <c r="AL40" s="1">
        <v>118268000</v>
      </c>
      <c r="AM40" s="1">
        <v>147505000</v>
      </c>
    </row>
    <row r="41" spans="1:39" ht="19" x14ac:dyDescent="0.25">
      <c r="A41" s="5" t="s">
        <v>33</v>
      </c>
      <c r="B41" s="1" t="s">
        <v>91</v>
      </c>
      <c r="C41" s="1" t="s">
        <v>91</v>
      </c>
      <c r="D41" s="1" t="s">
        <v>91</v>
      </c>
      <c r="E41" s="1" t="s">
        <v>91</v>
      </c>
      <c r="F41" s="1" t="s">
        <v>91</v>
      </c>
      <c r="G41" s="1" t="s">
        <v>91</v>
      </c>
      <c r="H41" s="1" t="s">
        <v>91</v>
      </c>
      <c r="I41" s="1" t="s">
        <v>91</v>
      </c>
      <c r="J41" s="1" t="s">
        <v>91</v>
      </c>
      <c r="K41" s="1" t="s">
        <v>91</v>
      </c>
      <c r="L41" s="1">
        <v>43600000</v>
      </c>
      <c r="M41" s="1">
        <v>59500000</v>
      </c>
      <c r="N41" s="1">
        <v>101700000</v>
      </c>
      <c r="O41" s="1">
        <v>137700000</v>
      </c>
      <c r="P41" s="1">
        <v>165000000</v>
      </c>
      <c r="Q41" s="1">
        <v>163770000</v>
      </c>
      <c r="R41" s="1">
        <v>143301000</v>
      </c>
      <c r="S41" s="1">
        <v>129396000</v>
      </c>
      <c r="T41" s="1">
        <v>137678000</v>
      </c>
      <c r="U41" s="1">
        <v>145213000</v>
      </c>
      <c r="V41" s="1">
        <v>191747000</v>
      </c>
      <c r="W41" s="1">
        <v>180968000</v>
      </c>
      <c r="X41" s="1">
        <v>178415000</v>
      </c>
      <c r="Y41" s="1">
        <v>151317000</v>
      </c>
      <c r="Z41" s="1">
        <v>266284000</v>
      </c>
      <c r="AA41" s="1">
        <v>305088000</v>
      </c>
      <c r="AB41" s="1">
        <v>327664000</v>
      </c>
      <c r="AC41" s="1">
        <v>377655000</v>
      </c>
      <c r="AD41" s="1">
        <v>399565000</v>
      </c>
      <c r="AE41" s="1">
        <v>434234000</v>
      </c>
      <c r="AF41" s="1">
        <v>451079000</v>
      </c>
      <c r="AG41" s="1">
        <v>475974000</v>
      </c>
      <c r="AH41" s="1">
        <v>478133000</v>
      </c>
      <c r="AI41" s="1">
        <v>501908000</v>
      </c>
      <c r="AJ41" s="1">
        <v>533810000</v>
      </c>
      <c r="AK41" s="1">
        <v>535288000</v>
      </c>
      <c r="AL41" s="1">
        <v>698456000</v>
      </c>
      <c r="AM41" s="1">
        <v>747110000</v>
      </c>
    </row>
    <row r="42" spans="1:39" ht="19" x14ac:dyDescent="0.25">
      <c r="A42" s="5" t="s">
        <v>34</v>
      </c>
      <c r="B42" s="1" t="s">
        <v>91</v>
      </c>
      <c r="C42" s="1" t="s">
        <v>91</v>
      </c>
      <c r="D42" s="1" t="s">
        <v>91</v>
      </c>
      <c r="E42" s="1" t="s">
        <v>91</v>
      </c>
      <c r="F42" s="1" t="s">
        <v>91</v>
      </c>
      <c r="G42" s="1" t="s">
        <v>91</v>
      </c>
      <c r="H42" s="1" t="s">
        <v>91</v>
      </c>
      <c r="I42" s="1" t="s">
        <v>91</v>
      </c>
      <c r="J42" s="1" t="s">
        <v>91</v>
      </c>
      <c r="K42" s="1" t="s">
        <v>91</v>
      </c>
      <c r="L42" s="1">
        <v>59700000</v>
      </c>
      <c r="M42" s="1">
        <v>87600000</v>
      </c>
      <c r="N42" s="1">
        <v>173300000</v>
      </c>
      <c r="O42" s="1">
        <v>202600000</v>
      </c>
      <c r="P42" s="1">
        <v>223900000</v>
      </c>
      <c r="Q42" s="1">
        <v>205805000</v>
      </c>
      <c r="R42" s="1">
        <v>185943000</v>
      </c>
      <c r="S42" s="1">
        <v>176407000</v>
      </c>
      <c r="T42" s="1">
        <v>194267000</v>
      </c>
      <c r="U42" s="1">
        <v>218704000</v>
      </c>
      <c r="V42" s="1">
        <v>266543000</v>
      </c>
      <c r="W42" s="1">
        <v>291024000</v>
      </c>
      <c r="X42" s="1">
        <v>288149000</v>
      </c>
      <c r="Y42" s="1">
        <v>250914000</v>
      </c>
      <c r="Z42" s="1">
        <v>410078000</v>
      </c>
      <c r="AA42" s="1">
        <v>391925000</v>
      </c>
      <c r="AB42" s="1">
        <v>465349000</v>
      </c>
      <c r="AC42" s="1">
        <v>546083000</v>
      </c>
      <c r="AD42" s="1">
        <v>583154000</v>
      </c>
      <c r="AE42" s="1">
        <v>677990000</v>
      </c>
      <c r="AF42" s="1">
        <v>673967000</v>
      </c>
      <c r="AG42" s="1">
        <v>685011000</v>
      </c>
      <c r="AH42" s="1">
        <v>761314000</v>
      </c>
      <c r="AI42" s="1">
        <v>837129000</v>
      </c>
      <c r="AJ42" s="1">
        <v>920786000</v>
      </c>
      <c r="AK42" s="1">
        <v>781299000</v>
      </c>
      <c r="AL42" s="1">
        <v>1115469000</v>
      </c>
      <c r="AM42" s="1">
        <v>1370173000</v>
      </c>
    </row>
    <row r="43" spans="1:39" ht="19" x14ac:dyDescent="0.25">
      <c r="A43" s="5" t="s">
        <v>35</v>
      </c>
      <c r="B43" s="1" t="s">
        <v>91</v>
      </c>
      <c r="C43" s="1" t="s">
        <v>91</v>
      </c>
      <c r="D43" s="1" t="s">
        <v>91</v>
      </c>
      <c r="E43" s="1" t="s">
        <v>91</v>
      </c>
      <c r="F43" s="1" t="s">
        <v>91</v>
      </c>
      <c r="G43" s="1" t="s">
        <v>91</v>
      </c>
      <c r="H43" s="1" t="s">
        <v>91</v>
      </c>
      <c r="I43" s="1" t="s">
        <v>91</v>
      </c>
      <c r="J43" s="1" t="s">
        <v>91</v>
      </c>
      <c r="K43" s="1" t="s">
        <v>91</v>
      </c>
      <c r="L43" s="1">
        <v>5300000</v>
      </c>
      <c r="M43" s="1">
        <v>6900000</v>
      </c>
      <c r="N43" s="1">
        <v>35200000</v>
      </c>
      <c r="O43" s="1">
        <v>24000000</v>
      </c>
      <c r="P43" s="1">
        <v>18700000</v>
      </c>
      <c r="Q43" s="1">
        <v>18179000</v>
      </c>
      <c r="R43" s="1">
        <v>18823000</v>
      </c>
      <c r="S43" s="1">
        <v>13878000</v>
      </c>
      <c r="T43" s="1">
        <v>9244000</v>
      </c>
      <c r="U43" s="1">
        <v>8638000</v>
      </c>
      <c r="V43" s="1">
        <v>8051000</v>
      </c>
      <c r="W43" s="1">
        <v>11476000</v>
      </c>
      <c r="X43" s="1">
        <v>11259000</v>
      </c>
      <c r="Y43" s="1">
        <v>13028000</v>
      </c>
      <c r="Z43" s="1">
        <v>20843000</v>
      </c>
      <c r="AA43" s="1">
        <v>14493000</v>
      </c>
      <c r="AB43" s="1">
        <v>19491000</v>
      </c>
      <c r="AC43" s="1">
        <v>17943000</v>
      </c>
      <c r="AD43" s="1">
        <v>18905000</v>
      </c>
      <c r="AE43" s="1">
        <v>20664000</v>
      </c>
      <c r="AF43" s="1">
        <v>20990000</v>
      </c>
      <c r="AG43" s="1">
        <v>23161000</v>
      </c>
      <c r="AH43" s="1">
        <v>17454000</v>
      </c>
      <c r="AI43" s="1">
        <v>19875000</v>
      </c>
      <c r="AJ43" s="1">
        <v>17680000</v>
      </c>
      <c r="AK43" s="1">
        <v>-76056000</v>
      </c>
      <c r="AL43" s="1">
        <v>29207000</v>
      </c>
      <c r="AM43" s="1">
        <v>33951000</v>
      </c>
    </row>
    <row r="44" spans="1:39" ht="19" x14ac:dyDescent="0.25">
      <c r="A44" s="6" t="s">
        <v>36</v>
      </c>
      <c r="B44" s="10" t="s">
        <v>91</v>
      </c>
      <c r="C44" s="10" t="s">
        <v>91</v>
      </c>
      <c r="D44" s="10" t="s">
        <v>91</v>
      </c>
      <c r="E44" s="10" t="s">
        <v>91</v>
      </c>
      <c r="F44" s="10" t="s">
        <v>91</v>
      </c>
      <c r="G44" s="10" t="s">
        <v>91</v>
      </c>
      <c r="H44" s="10" t="s">
        <v>91</v>
      </c>
      <c r="I44" s="10" t="s">
        <v>91</v>
      </c>
      <c r="J44" s="10" t="s">
        <v>91</v>
      </c>
      <c r="K44" s="10" t="s">
        <v>91</v>
      </c>
      <c r="L44" s="10">
        <v>112400000</v>
      </c>
      <c r="M44" s="10">
        <v>159000000</v>
      </c>
      <c r="N44" s="10">
        <v>318100000</v>
      </c>
      <c r="O44" s="10">
        <v>371000000</v>
      </c>
      <c r="P44" s="10">
        <v>415100000</v>
      </c>
      <c r="Q44" s="10">
        <v>392535000</v>
      </c>
      <c r="R44" s="10">
        <v>357199000</v>
      </c>
      <c r="S44" s="10">
        <v>345561000</v>
      </c>
      <c r="T44" s="10">
        <v>377528000</v>
      </c>
      <c r="U44" s="10">
        <v>457699000</v>
      </c>
      <c r="V44" s="10">
        <v>493991000</v>
      </c>
      <c r="W44" s="10">
        <v>517808000</v>
      </c>
      <c r="X44" s="10">
        <v>487228000</v>
      </c>
      <c r="Y44" s="10">
        <v>456703000</v>
      </c>
      <c r="Z44" s="10">
        <v>755298000</v>
      </c>
      <c r="AA44" s="10">
        <v>838004000</v>
      </c>
      <c r="AB44" s="10">
        <v>828177000</v>
      </c>
      <c r="AC44" s="10">
        <v>1015451000</v>
      </c>
      <c r="AD44" s="10">
        <v>1021102000</v>
      </c>
      <c r="AE44" s="10">
        <v>1157335000</v>
      </c>
      <c r="AF44" s="10">
        <v>1181265000</v>
      </c>
      <c r="AG44" s="10">
        <v>1240156000</v>
      </c>
      <c r="AH44" s="10">
        <v>1337397000</v>
      </c>
      <c r="AI44" s="10">
        <v>1441806000</v>
      </c>
      <c r="AJ44" s="10">
        <v>1546730000</v>
      </c>
      <c r="AK44" s="10">
        <v>1484445000</v>
      </c>
      <c r="AL44" s="10">
        <v>1961400000</v>
      </c>
      <c r="AM44" s="10">
        <v>2298739000</v>
      </c>
    </row>
    <row r="45" spans="1:39" ht="19" x14ac:dyDescent="0.25">
      <c r="A45" s="5" t="s">
        <v>37</v>
      </c>
      <c r="B45" s="1" t="s">
        <v>91</v>
      </c>
      <c r="C45" s="1" t="s">
        <v>91</v>
      </c>
      <c r="D45" s="1" t="s">
        <v>91</v>
      </c>
      <c r="E45" s="1" t="s">
        <v>91</v>
      </c>
      <c r="F45" s="1" t="s">
        <v>91</v>
      </c>
      <c r="G45" s="1" t="s">
        <v>91</v>
      </c>
      <c r="H45" s="1" t="s">
        <v>91</v>
      </c>
      <c r="I45" s="1" t="s">
        <v>91</v>
      </c>
      <c r="J45" s="1" t="s">
        <v>91</v>
      </c>
      <c r="K45" s="1" t="s">
        <v>91</v>
      </c>
      <c r="L45" s="1">
        <v>11300000</v>
      </c>
      <c r="M45" s="1">
        <v>16200000</v>
      </c>
      <c r="N45" s="1">
        <v>21900000</v>
      </c>
      <c r="O45" s="1">
        <v>30500000</v>
      </c>
      <c r="P45" s="1">
        <v>31400000</v>
      </c>
      <c r="Q45" s="1">
        <v>30258000</v>
      </c>
      <c r="R45" s="1">
        <v>30703000</v>
      </c>
      <c r="S45" s="1">
        <v>25850000</v>
      </c>
      <c r="T45" s="1">
        <v>22066000</v>
      </c>
      <c r="U45" s="1">
        <v>15093000</v>
      </c>
      <c r="V45" s="1">
        <v>17244000</v>
      </c>
      <c r="W45" s="1">
        <v>21476000</v>
      </c>
      <c r="X45" s="1">
        <v>26904000</v>
      </c>
      <c r="Y45" s="1">
        <v>24209000</v>
      </c>
      <c r="Z45" s="1">
        <v>33118000</v>
      </c>
      <c r="AA45" s="1">
        <v>31221000</v>
      </c>
      <c r="AB45" s="1">
        <v>39455000</v>
      </c>
      <c r="AC45" s="1">
        <v>42842000</v>
      </c>
      <c r="AD45" s="1">
        <v>45418000</v>
      </c>
      <c r="AE45" s="1">
        <v>53480000</v>
      </c>
      <c r="AF45" s="1">
        <v>62715000</v>
      </c>
      <c r="AG45" s="1">
        <v>90502000</v>
      </c>
      <c r="AH45" s="1">
        <v>91198000</v>
      </c>
      <c r="AI45" s="1">
        <v>91046000</v>
      </c>
      <c r="AJ45" s="1">
        <v>321892000</v>
      </c>
      <c r="AK45" s="1">
        <v>98225000</v>
      </c>
      <c r="AL45" s="1">
        <v>379547000</v>
      </c>
      <c r="AM45" s="1">
        <v>442738000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163686000</v>
      </c>
      <c r="W46" s="1">
        <v>161107000</v>
      </c>
      <c r="X46" s="1">
        <v>217129000</v>
      </c>
      <c r="Y46" s="1">
        <v>219810000</v>
      </c>
      <c r="Z46" s="1">
        <v>303257000</v>
      </c>
      <c r="AA46" s="1">
        <v>303703000</v>
      </c>
      <c r="AB46" s="1">
        <v>319440000</v>
      </c>
      <c r="AC46" s="1">
        <v>397262000</v>
      </c>
      <c r="AD46" s="1">
        <v>392610000</v>
      </c>
      <c r="AE46" s="1">
        <v>387311000</v>
      </c>
      <c r="AF46" s="1">
        <v>378310000</v>
      </c>
      <c r="AG46" s="1">
        <v>379737000</v>
      </c>
      <c r="AH46" s="1">
        <v>382729000</v>
      </c>
      <c r="AI46" s="1">
        <v>391998000</v>
      </c>
      <c r="AJ46" s="1">
        <v>411217000</v>
      </c>
      <c r="AK46" s="1">
        <v>412486000</v>
      </c>
      <c r="AL46" s="1" t="s">
        <v>91</v>
      </c>
      <c r="AM46" s="1" t="s">
        <v>91</v>
      </c>
    </row>
    <row r="47" spans="1:39" ht="19" x14ac:dyDescent="0.25">
      <c r="A47" s="5" t="s">
        <v>39</v>
      </c>
      <c r="B47" s="1" t="s">
        <v>91</v>
      </c>
      <c r="C47" s="1" t="s">
        <v>91</v>
      </c>
      <c r="D47" s="1" t="s">
        <v>91</v>
      </c>
      <c r="E47" s="1" t="s">
        <v>91</v>
      </c>
      <c r="F47" s="1" t="s">
        <v>91</v>
      </c>
      <c r="G47" s="1" t="s">
        <v>91</v>
      </c>
      <c r="H47" s="1" t="s">
        <v>91</v>
      </c>
      <c r="I47" s="1" t="s">
        <v>91</v>
      </c>
      <c r="J47" s="1" t="s">
        <v>91</v>
      </c>
      <c r="K47" s="1" t="s">
        <v>91</v>
      </c>
      <c r="L47" s="1">
        <v>17000000</v>
      </c>
      <c r="M47" s="1">
        <v>23600000</v>
      </c>
      <c r="N47" s="1">
        <v>77400000</v>
      </c>
      <c r="O47" s="1">
        <v>106300000</v>
      </c>
      <c r="P47" s="1">
        <v>131600000</v>
      </c>
      <c r="Q47" s="1">
        <v>128656000</v>
      </c>
      <c r="R47" s="1">
        <v>124737000</v>
      </c>
      <c r="S47" s="1">
        <v>125536000</v>
      </c>
      <c r="T47" s="1">
        <v>130412000</v>
      </c>
      <c r="U47" s="1">
        <v>132165000</v>
      </c>
      <c r="V47" s="1" t="s">
        <v>91</v>
      </c>
      <c r="W47" s="1" t="s">
        <v>91</v>
      </c>
      <c r="X47" s="1" t="s">
        <v>91</v>
      </c>
      <c r="Y47" s="1" t="s">
        <v>91</v>
      </c>
      <c r="Z47" s="1">
        <v>58566000</v>
      </c>
      <c r="AA47" s="1">
        <v>56627000</v>
      </c>
      <c r="AB47" s="1">
        <v>75366000</v>
      </c>
      <c r="AC47" s="1">
        <v>219501000</v>
      </c>
      <c r="AD47" s="1">
        <v>203843000</v>
      </c>
      <c r="AE47" s="1">
        <v>186476000</v>
      </c>
      <c r="AF47" s="1">
        <v>160481000</v>
      </c>
      <c r="AG47" s="1">
        <v>158564000</v>
      </c>
      <c r="AH47" s="1">
        <v>161065000</v>
      </c>
      <c r="AI47" s="1">
        <v>147851000</v>
      </c>
      <c r="AJ47" s="1">
        <v>172004000</v>
      </c>
      <c r="AK47" s="1">
        <v>169929000</v>
      </c>
      <c r="AL47" s="1" t="s">
        <v>91</v>
      </c>
      <c r="AM47" s="1" t="s">
        <v>91</v>
      </c>
    </row>
    <row r="48" spans="1:39" ht="19" x14ac:dyDescent="0.25">
      <c r="A48" s="5" t="s">
        <v>40</v>
      </c>
      <c r="B48" s="1" t="s">
        <v>91</v>
      </c>
      <c r="C48" s="1" t="s">
        <v>91</v>
      </c>
      <c r="D48" s="1" t="s">
        <v>91</v>
      </c>
      <c r="E48" s="1" t="s">
        <v>91</v>
      </c>
      <c r="F48" s="1" t="s">
        <v>91</v>
      </c>
      <c r="G48" s="1" t="s">
        <v>91</v>
      </c>
      <c r="H48" s="1" t="s">
        <v>91</v>
      </c>
      <c r="I48" s="1" t="s">
        <v>91</v>
      </c>
      <c r="J48" s="1" t="s">
        <v>91</v>
      </c>
      <c r="K48" s="1" t="s">
        <v>91</v>
      </c>
      <c r="L48" s="1">
        <v>17000000</v>
      </c>
      <c r="M48" s="1">
        <v>23600000</v>
      </c>
      <c r="N48" s="1">
        <v>77400000</v>
      </c>
      <c r="O48" s="1">
        <v>106300000</v>
      </c>
      <c r="P48" s="1">
        <v>131600000</v>
      </c>
      <c r="Q48" s="1">
        <v>128656000</v>
      </c>
      <c r="R48" s="1">
        <v>124737000</v>
      </c>
      <c r="S48" s="1">
        <v>125536000</v>
      </c>
      <c r="T48" s="1">
        <v>130412000</v>
      </c>
      <c r="U48" s="1">
        <v>132165000</v>
      </c>
      <c r="V48" s="1">
        <v>163686000</v>
      </c>
      <c r="W48" s="1">
        <v>161107000</v>
      </c>
      <c r="X48" s="1">
        <v>217129000</v>
      </c>
      <c r="Y48" s="1">
        <v>219810000</v>
      </c>
      <c r="Z48" s="1">
        <v>361823000</v>
      </c>
      <c r="AA48" s="1">
        <v>360330000</v>
      </c>
      <c r="AB48" s="1">
        <v>394806000</v>
      </c>
      <c r="AC48" s="1">
        <v>616763000</v>
      </c>
      <c r="AD48" s="1">
        <v>596453000</v>
      </c>
      <c r="AE48" s="1">
        <v>573787000</v>
      </c>
      <c r="AF48" s="1">
        <v>538791000</v>
      </c>
      <c r="AG48" s="1">
        <v>538301000</v>
      </c>
      <c r="AH48" s="1">
        <v>543794000</v>
      </c>
      <c r="AI48" s="1">
        <v>539849000</v>
      </c>
      <c r="AJ48" s="1">
        <v>583221000</v>
      </c>
      <c r="AK48" s="1">
        <v>582415000</v>
      </c>
      <c r="AL48" s="1">
        <v>620915000</v>
      </c>
      <c r="AM48" s="1">
        <v>746737000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c r="AI49" s="1" t="s">
        <v>91</v>
      </c>
      <c r="AJ49" s="1">
        <v>94833000</v>
      </c>
      <c r="AK49" s="1">
        <v>97847000</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t="s">
        <v>91</v>
      </c>
      <c r="L51" s="1">
        <v>4200000</v>
      </c>
      <c r="M51" s="1">
        <v>4800000</v>
      </c>
      <c r="N51" s="1">
        <v>8600000</v>
      </c>
      <c r="O51" s="1">
        <v>24200000</v>
      </c>
      <c r="P51" s="1">
        <v>10800000</v>
      </c>
      <c r="Q51" s="1">
        <v>12021000</v>
      </c>
      <c r="R51" s="1">
        <v>8181000</v>
      </c>
      <c r="S51" s="1">
        <v>6772000</v>
      </c>
      <c r="T51" s="1">
        <v>5089000</v>
      </c>
      <c r="U51" s="1">
        <v>3332000</v>
      </c>
      <c r="V51" s="1">
        <v>3810000</v>
      </c>
      <c r="W51" s="1">
        <v>10980000</v>
      </c>
      <c r="X51" s="1">
        <v>16908000</v>
      </c>
      <c r="Y51" s="1">
        <v>15339000</v>
      </c>
      <c r="Z51" s="1">
        <v>10374000</v>
      </c>
      <c r="AA51" s="1">
        <v>7672000</v>
      </c>
      <c r="AB51" s="1">
        <v>5710000</v>
      </c>
      <c r="AC51" s="1">
        <v>6999000</v>
      </c>
      <c r="AD51" s="1">
        <v>6558000</v>
      </c>
      <c r="AE51" s="1">
        <v>6465000</v>
      </c>
      <c r="AF51" s="1">
        <v>5671000</v>
      </c>
      <c r="AG51" s="1">
        <v>5690000</v>
      </c>
      <c r="AH51" s="1">
        <v>74488000</v>
      </c>
      <c r="AI51" s="1">
        <v>88332000</v>
      </c>
      <c r="AJ51" s="1">
        <v>9485000</v>
      </c>
      <c r="AK51" s="1">
        <v>-97847000</v>
      </c>
      <c r="AL51" s="1">
        <v>123999000</v>
      </c>
      <c r="AM51" s="1" t="s">
        <v>91</v>
      </c>
    </row>
    <row r="52" spans="1:39" ht="19" x14ac:dyDescent="0.25">
      <c r="A52" s="5" t="s">
        <v>44</v>
      </c>
      <c r="B52" s="1" t="s">
        <v>91</v>
      </c>
      <c r="C52" s="1" t="s">
        <v>91</v>
      </c>
      <c r="D52" s="1" t="s">
        <v>91</v>
      </c>
      <c r="E52" s="1" t="s">
        <v>91</v>
      </c>
      <c r="F52" s="1" t="s">
        <v>91</v>
      </c>
      <c r="G52" s="1" t="s">
        <v>91</v>
      </c>
      <c r="H52" s="1" t="s">
        <v>91</v>
      </c>
      <c r="I52" s="1" t="s">
        <v>91</v>
      </c>
      <c r="J52" s="1" t="s">
        <v>91</v>
      </c>
      <c r="K52" s="1" t="s">
        <v>91</v>
      </c>
      <c r="L52" s="1">
        <v>32500000</v>
      </c>
      <c r="M52" s="1">
        <v>44600000</v>
      </c>
      <c r="N52" s="1">
        <v>107900000</v>
      </c>
      <c r="O52" s="1">
        <v>161000000</v>
      </c>
      <c r="P52" s="1">
        <v>173800000</v>
      </c>
      <c r="Q52" s="1">
        <v>170935000</v>
      </c>
      <c r="R52" s="1">
        <v>163621000</v>
      </c>
      <c r="S52" s="1">
        <v>158158000</v>
      </c>
      <c r="T52" s="1">
        <v>157567000</v>
      </c>
      <c r="U52" s="1">
        <v>150590000</v>
      </c>
      <c r="V52" s="1">
        <v>184740000</v>
      </c>
      <c r="W52" s="1">
        <v>193563000</v>
      </c>
      <c r="X52" s="1">
        <v>260941000</v>
      </c>
      <c r="Y52" s="1">
        <v>259358000</v>
      </c>
      <c r="Z52" s="1">
        <v>405315000</v>
      </c>
      <c r="AA52" s="1">
        <v>399223000</v>
      </c>
      <c r="AB52" s="1">
        <v>439971000</v>
      </c>
      <c r="AC52" s="1">
        <v>666604000</v>
      </c>
      <c r="AD52" s="1">
        <v>648429000</v>
      </c>
      <c r="AE52" s="1">
        <v>633732000</v>
      </c>
      <c r="AF52" s="1">
        <v>607177000</v>
      </c>
      <c r="AG52" s="1">
        <v>634493000</v>
      </c>
      <c r="AH52" s="1">
        <v>709480000</v>
      </c>
      <c r="AI52" s="1">
        <v>719227000</v>
      </c>
      <c r="AJ52" s="1">
        <v>1009431000</v>
      </c>
      <c r="AK52" s="1">
        <v>680640000</v>
      </c>
      <c r="AL52" s="1">
        <v>1124461000</v>
      </c>
      <c r="AM52" s="1">
        <v>1189475000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v>144900000</v>
      </c>
      <c r="M54" s="11">
        <v>203600000</v>
      </c>
      <c r="N54" s="11">
        <v>426000000</v>
      </c>
      <c r="O54" s="11">
        <v>532000000</v>
      </c>
      <c r="P54" s="11">
        <v>588900000</v>
      </c>
      <c r="Q54" s="11">
        <v>563470000</v>
      </c>
      <c r="R54" s="11">
        <v>520820000</v>
      </c>
      <c r="S54" s="11">
        <v>503719000</v>
      </c>
      <c r="T54" s="11">
        <v>535095000</v>
      </c>
      <c r="U54" s="11">
        <v>608289000</v>
      </c>
      <c r="V54" s="11">
        <v>678731000</v>
      </c>
      <c r="W54" s="11">
        <v>711371000</v>
      </c>
      <c r="X54" s="11">
        <v>748169000</v>
      </c>
      <c r="Y54" s="11">
        <v>716061000</v>
      </c>
      <c r="Z54" s="11">
        <v>1160613000</v>
      </c>
      <c r="AA54" s="11">
        <v>1237227000</v>
      </c>
      <c r="AB54" s="11">
        <v>1268148000</v>
      </c>
      <c r="AC54" s="11">
        <v>1682055000</v>
      </c>
      <c r="AD54" s="11">
        <v>1669531000</v>
      </c>
      <c r="AE54" s="11">
        <v>1791067000</v>
      </c>
      <c r="AF54" s="11">
        <v>1788442000</v>
      </c>
      <c r="AG54" s="11">
        <v>1874649000</v>
      </c>
      <c r="AH54" s="11">
        <v>2046877000</v>
      </c>
      <c r="AI54" s="11">
        <v>2161033000</v>
      </c>
      <c r="AJ54" s="11">
        <v>2556161000</v>
      </c>
      <c r="AK54" s="11">
        <v>2165085000</v>
      </c>
      <c r="AL54" s="11">
        <v>3085861000</v>
      </c>
      <c r="AM54" s="11">
        <v>3488214000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v>17200000</v>
      </c>
      <c r="M55" s="1">
        <v>17300000</v>
      </c>
      <c r="N55" s="1">
        <v>43800000</v>
      </c>
      <c r="O55" s="1">
        <v>60700000</v>
      </c>
      <c r="P55" s="1">
        <v>90000000</v>
      </c>
      <c r="Q55" s="1">
        <v>86108000</v>
      </c>
      <c r="R55" s="1">
        <v>58127000</v>
      </c>
      <c r="S55" s="1">
        <v>59965000</v>
      </c>
      <c r="T55" s="1">
        <v>76526000</v>
      </c>
      <c r="U55" s="1">
        <v>94704000</v>
      </c>
      <c r="V55" s="1">
        <v>100829000</v>
      </c>
      <c r="W55" s="1">
        <v>103210000</v>
      </c>
      <c r="X55" s="1">
        <v>88596000</v>
      </c>
      <c r="Y55" s="1">
        <v>63850000</v>
      </c>
      <c r="Z55" s="1">
        <v>145825000</v>
      </c>
      <c r="AA55" s="1">
        <v>182185000</v>
      </c>
      <c r="AB55" s="1">
        <v>127359000</v>
      </c>
      <c r="AC55" s="1">
        <v>184957000</v>
      </c>
      <c r="AD55" s="1">
        <v>141104000</v>
      </c>
      <c r="AE55" s="1">
        <v>173360000</v>
      </c>
      <c r="AF55" s="1">
        <v>145162000</v>
      </c>
      <c r="AG55" s="1">
        <v>185482000</v>
      </c>
      <c r="AH55" s="1">
        <v>230476000</v>
      </c>
      <c r="AI55" s="1">
        <v>200229000</v>
      </c>
      <c r="AJ55" s="1">
        <v>239666000</v>
      </c>
      <c r="AK55" s="1">
        <v>251553000</v>
      </c>
      <c r="AL55" s="1" t="s">
        <v>91</v>
      </c>
      <c r="AM55" s="1" t="s">
        <v>91</v>
      </c>
    </row>
    <row r="56" spans="1:39" ht="19" x14ac:dyDescent="0.25">
      <c r="A56" s="5" t="s">
        <v>48</v>
      </c>
      <c r="B56" s="1" t="s">
        <v>91</v>
      </c>
      <c r="C56" s="1" t="s">
        <v>91</v>
      </c>
      <c r="D56" s="1" t="s">
        <v>91</v>
      </c>
      <c r="E56" s="1" t="s">
        <v>91</v>
      </c>
      <c r="F56" s="1" t="s">
        <v>91</v>
      </c>
      <c r="G56" s="1" t="s">
        <v>91</v>
      </c>
      <c r="H56" s="1" t="s">
        <v>91</v>
      </c>
      <c r="I56" s="1" t="s">
        <v>91</v>
      </c>
      <c r="J56" s="1" t="s">
        <v>91</v>
      </c>
      <c r="K56" s="1" t="s">
        <v>91</v>
      </c>
      <c r="L56" s="1">
        <v>46900000</v>
      </c>
      <c r="M56" s="1">
        <v>800000</v>
      </c>
      <c r="N56" s="1">
        <v>1000000</v>
      </c>
      <c r="O56" s="1">
        <v>1000000</v>
      </c>
      <c r="P56" s="1">
        <v>5900000</v>
      </c>
      <c r="Q56" s="1">
        <v>1887000</v>
      </c>
      <c r="R56" s="1">
        <v>429000</v>
      </c>
      <c r="S56" s="1">
        <v>272000</v>
      </c>
      <c r="T56" s="1">
        <v>172000</v>
      </c>
      <c r="U56" s="1">
        <v>10056000</v>
      </c>
      <c r="V56" s="1">
        <v>10079000</v>
      </c>
      <c r="W56" s="1">
        <v>10084000</v>
      </c>
      <c r="X56" s="1">
        <v>275000</v>
      </c>
      <c r="Y56" s="1">
        <v>268000</v>
      </c>
      <c r="Z56" s="1">
        <v>151000</v>
      </c>
      <c r="AA56" s="1">
        <v>72000</v>
      </c>
      <c r="AB56" s="1">
        <v>20000000</v>
      </c>
      <c r="AC56" s="1">
        <v>4000</v>
      </c>
      <c r="AD56" s="1">
        <v>107000</v>
      </c>
      <c r="AE56" s="1">
        <v>169000</v>
      </c>
      <c r="AF56" s="1">
        <v>184000</v>
      </c>
      <c r="AG56" s="1">
        <v>200000</v>
      </c>
      <c r="AH56" s="1">
        <v>244000</v>
      </c>
      <c r="AI56" s="1">
        <v>246000</v>
      </c>
      <c r="AJ56" s="1">
        <v>69421000</v>
      </c>
      <c r="AK56" s="1" t="s">
        <v>91</v>
      </c>
      <c r="AL56" s="1">
        <v>84501000</v>
      </c>
      <c r="AM56" s="1">
        <v>146997000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v>73103000</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t="s">
        <v>91</v>
      </c>
      <c r="L59" s="1">
        <v>7100000</v>
      </c>
      <c r="M59" s="1">
        <v>10900000</v>
      </c>
      <c r="N59" s="1">
        <v>15500000</v>
      </c>
      <c r="O59" s="1">
        <v>19500000</v>
      </c>
      <c r="P59" s="1">
        <v>26900000</v>
      </c>
      <c r="Q59" s="1">
        <v>26099000</v>
      </c>
      <c r="R59" s="1">
        <v>28985000</v>
      </c>
      <c r="S59" s="1">
        <v>26215000</v>
      </c>
      <c r="T59" s="1">
        <v>31305000</v>
      </c>
      <c r="U59" s="1">
        <v>42399000</v>
      </c>
      <c r="V59" s="1">
        <v>68390000</v>
      </c>
      <c r="W59" s="1">
        <v>42897000</v>
      </c>
      <c r="X59" s="1">
        <v>40493000</v>
      </c>
      <c r="Y59" s="1">
        <v>43706000</v>
      </c>
      <c r="Z59" s="1">
        <v>77950000</v>
      </c>
      <c r="AA59" s="1">
        <v>83748000</v>
      </c>
      <c r="AB59" s="1">
        <v>75680000</v>
      </c>
      <c r="AC59" s="1">
        <v>97397000</v>
      </c>
      <c r="AD59" s="1">
        <v>102295000</v>
      </c>
      <c r="AE59" s="1">
        <v>113493000</v>
      </c>
      <c r="AF59" s="1">
        <v>124955000</v>
      </c>
      <c r="AG59" s="1">
        <v>129206000</v>
      </c>
      <c r="AH59" s="1">
        <v>185757000</v>
      </c>
      <c r="AI59" s="1">
        <v>157091000</v>
      </c>
      <c r="AJ59" s="1">
        <v>152630000</v>
      </c>
      <c r="AK59" s="1">
        <v>162489000</v>
      </c>
      <c r="AL59" s="1">
        <v>642221000</v>
      </c>
      <c r="AM59" s="1">
        <v>759525000</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v>71200000</v>
      </c>
      <c r="M60" s="10">
        <v>29000000</v>
      </c>
      <c r="N60" s="10">
        <v>60300000</v>
      </c>
      <c r="O60" s="10">
        <v>81200000</v>
      </c>
      <c r="P60" s="10">
        <v>122800000</v>
      </c>
      <c r="Q60" s="10">
        <v>114094000</v>
      </c>
      <c r="R60" s="10">
        <v>87541000</v>
      </c>
      <c r="S60" s="10">
        <v>86452000</v>
      </c>
      <c r="T60" s="10">
        <v>108003000</v>
      </c>
      <c r="U60" s="10">
        <v>147159000</v>
      </c>
      <c r="V60" s="10">
        <v>179298000</v>
      </c>
      <c r="W60" s="10">
        <v>156191000</v>
      </c>
      <c r="X60" s="10">
        <v>129364000</v>
      </c>
      <c r="Y60" s="10">
        <v>107824000</v>
      </c>
      <c r="Z60" s="10">
        <v>223926000</v>
      </c>
      <c r="AA60" s="10">
        <v>266005000</v>
      </c>
      <c r="AB60" s="10">
        <v>223039000</v>
      </c>
      <c r="AC60" s="10">
        <v>282358000</v>
      </c>
      <c r="AD60" s="10">
        <v>243506000</v>
      </c>
      <c r="AE60" s="10">
        <v>287022000</v>
      </c>
      <c r="AF60" s="10">
        <v>270301000</v>
      </c>
      <c r="AG60" s="10">
        <v>314888000</v>
      </c>
      <c r="AH60" s="10">
        <v>416477000</v>
      </c>
      <c r="AI60" s="10">
        <v>357566000</v>
      </c>
      <c r="AJ60" s="10">
        <v>461717000</v>
      </c>
      <c r="AK60" s="10">
        <v>487145000</v>
      </c>
      <c r="AL60" s="10">
        <v>726722000</v>
      </c>
      <c r="AM60" s="10">
        <v>906522000</v>
      </c>
    </row>
    <row r="61" spans="1:39" ht="19" x14ac:dyDescent="0.25">
      <c r="A61" s="5" t="s">
        <v>53</v>
      </c>
      <c r="B61" s="1" t="s">
        <v>91</v>
      </c>
      <c r="C61" s="1" t="s">
        <v>91</v>
      </c>
      <c r="D61" s="1" t="s">
        <v>91</v>
      </c>
      <c r="E61" s="1" t="s">
        <v>91</v>
      </c>
      <c r="F61" s="1" t="s">
        <v>91</v>
      </c>
      <c r="G61" s="1" t="s">
        <v>91</v>
      </c>
      <c r="H61" s="1" t="s">
        <v>91</v>
      </c>
      <c r="I61" s="1" t="s">
        <v>91</v>
      </c>
      <c r="J61" s="1" t="s">
        <v>91</v>
      </c>
      <c r="K61" s="1" t="s">
        <v>91</v>
      </c>
      <c r="L61" s="1">
        <v>6300000</v>
      </c>
      <c r="M61" s="1">
        <v>51700000</v>
      </c>
      <c r="N61" s="1">
        <v>137200000</v>
      </c>
      <c r="O61" s="1">
        <v>172300000</v>
      </c>
      <c r="P61" s="1">
        <v>159400000</v>
      </c>
      <c r="Q61" s="1">
        <v>140878000</v>
      </c>
      <c r="R61" s="1">
        <v>101900000</v>
      </c>
      <c r="S61" s="1">
        <v>80233000</v>
      </c>
      <c r="T61" s="1">
        <v>60153000</v>
      </c>
      <c r="U61" s="1">
        <v>50000000</v>
      </c>
      <c r="V61" s="1">
        <v>40000000</v>
      </c>
      <c r="W61" s="1">
        <v>30000000</v>
      </c>
      <c r="X61" s="1">
        <v>54000000</v>
      </c>
      <c r="Y61" s="1">
        <v>20783000</v>
      </c>
      <c r="Z61" s="1">
        <v>13429000</v>
      </c>
      <c r="AA61" s="1">
        <v>10000000</v>
      </c>
      <c r="AB61" s="1" t="s">
        <v>91</v>
      </c>
      <c r="AC61" s="1">
        <v>316196000</v>
      </c>
      <c r="AD61" s="1">
        <v>230557000</v>
      </c>
      <c r="AE61" s="1">
        <v>303885000</v>
      </c>
      <c r="AF61" s="1">
        <v>245814000</v>
      </c>
      <c r="AG61" s="1">
        <v>235642000</v>
      </c>
      <c r="AH61" s="1">
        <v>22085000</v>
      </c>
      <c r="AI61" s="1">
        <v>135752000</v>
      </c>
      <c r="AJ61" s="1">
        <v>157709000</v>
      </c>
      <c r="AK61" s="1" t="s">
        <v>91</v>
      </c>
      <c r="AL61" s="1">
        <v>276024000</v>
      </c>
      <c r="AM61" s="1">
        <v>232144000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v>1000000</v>
      </c>
      <c r="M63" s="1">
        <v>900000</v>
      </c>
      <c r="N63" s="1">
        <v>2900000</v>
      </c>
      <c r="O63" s="1">
        <v>3900000</v>
      </c>
      <c r="P63" s="1">
        <v>5000000</v>
      </c>
      <c r="Q63" s="1">
        <v>4334000</v>
      </c>
      <c r="R63" s="1">
        <v>8959000</v>
      </c>
      <c r="S63" s="1">
        <v>7833000</v>
      </c>
      <c r="T63" s="1">
        <v>6070000</v>
      </c>
      <c r="U63" s="1">
        <v>8237000</v>
      </c>
      <c r="V63" s="1">
        <v>8594000</v>
      </c>
      <c r="W63" s="1" t="s">
        <v>91</v>
      </c>
      <c r="X63" s="1">
        <v>13806000</v>
      </c>
      <c r="Y63" s="1">
        <v>16794000</v>
      </c>
      <c r="Z63" s="1">
        <v>28450000</v>
      </c>
      <c r="AA63" s="1">
        <v>32310000</v>
      </c>
      <c r="AB63" s="1">
        <v>43399000</v>
      </c>
      <c r="AC63" s="1">
        <v>61461000</v>
      </c>
      <c r="AD63" s="1">
        <v>68076000</v>
      </c>
      <c r="AE63" s="1">
        <v>68121000</v>
      </c>
      <c r="AF63" s="1">
        <v>68606000</v>
      </c>
      <c r="AG63" s="1">
        <v>72371000</v>
      </c>
      <c r="AH63" s="1">
        <v>57338000</v>
      </c>
      <c r="AI63" s="1">
        <v>66002000</v>
      </c>
      <c r="AJ63" s="1">
        <v>67697000</v>
      </c>
      <c r="AK63" s="1" t="s">
        <v>91</v>
      </c>
      <c r="AL63" s="1">
        <v>85700000</v>
      </c>
      <c r="AM63" s="1">
        <v>101270000</v>
      </c>
    </row>
    <row r="64" spans="1:39" ht="19" x14ac:dyDescent="0.25">
      <c r="A64" s="5" t="s">
        <v>55</v>
      </c>
      <c r="B64" s="1" t="s">
        <v>91</v>
      </c>
      <c r="C64" s="1" t="s">
        <v>91</v>
      </c>
      <c r="D64" s="1" t="s">
        <v>91</v>
      </c>
      <c r="E64" s="1" t="s">
        <v>91</v>
      </c>
      <c r="F64" s="1" t="s">
        <v>91</v>
      </c>
      <c r="G64" s="1" t="s">
        <v>91</v>
      </c>
      <c r="H64" s="1" t="s">
        <v>91</v>
      </c>
      <c r="I64" s="1" t="s">
        <v>91</v>
      </c>
      <c r="J64" s="1" t="s">
        <v>91</v>
      </c>
      <c r="K64" s="1" t="s">
        <v>91</v>
      </c>
      <c r="L64" s="1" t="s">
        <v>91</v>
      </c>
      <c r="M64" s="1">
        <v>100000</v>
      </c>
      <c r="N64" s="1" t="s">
        <v>91</v>
      </c>
      <c r="O64" s="1" t="s">
        <v>91</v>
      </c>
      <c r="P64" s="1" t="s">
        <v>91</v>
      </c>
      <c r="Q64" s="1" t="s">
        <v>91</v>
      </c>
      <c r="R64" s="1" t="s">
        <v>91</v>
      </c>
      <c r="S64" s="1" t="s">
        <v>91</v>
      </c>
      <c r="T64" s="1" t="s">
        <v>91</v>
      </c>
      <c r="U64" s="1">
        <v>155000</v>
      </c>
      <c r="V64" s="1">
        <v>189000</v>
      </c>
      <c r="W64" s="1">
        <v>8794000</v>
      </c>
      <c r="X64" s="1">
        <v>1042000</v>
      </c>
      <c r="Y64" s="1" t="s">
        <v>91</v>
      </c>
      <c r="Z64" s="1" t="s">
        <v>91</v>
      </c>
      <c r="AA64" s="1">
        <v>16000</v>
      </c>
      <c r="AB64" s="1" t="s">
        <v>91</v>
      </c>
      <c r="AC64" s="1" t="s">
        <v>91</v>
      </c>
      <c r="AD64" s="1" t="s">
        <v>91</v>
      </c>
      <c r="AE64" s="1" t="s">
        <v>91</v>
      </c>
      <c r="AF64" s="1" t="s">
        <v>91</v>
      </c>
      <c r="AG64" s="1" t="s">
        <v>91</v>
      </c>
      <c r="AH64" s="1" t="s">
        <v>91</v>
      </c>
      <c r="AI64" s="1" t="s">
        <v>91</v>
      </c>
      <c r="AJ64" s="1">
        <v>154271000</v>
      </c>
      <c r="AK64" s="1" t="s">
        <v>91</v>
      </c>
      <c r="AL64" s="1" t="s">
        <v>91</v>
      </c>
      <c r="AM64" s="1" t="s">
        <v>91</v>
      </c>
    </row>
    <row r="65" spans="1:39" ht="19" x14ac:dyDescent="0.25">
      <c r="A65" s="5" t="s">
        <v>56</v>
      </c>
      <c r="B65" s="1" t="s">
        <v>91</v>
      </c>
      <c r="C65" s="1" t="s">
        <v>91</v>
      </c>
      <c r="D65" s="1" t="s">
        <v>91</v>
      </c>
      <c r="E65" s="1" t="s">
        <v>91</v>
      </c>
      <c r="F65" s="1" t="s">
        <v>91</v>
      </c>
      <c r="G65" s="1" t="s">
        <v>91</v>
      </c>
      <c r="H65" s="1" t="s">
        <v>91</v>
      </c>
      <c r="I65" s="1" t="s">
        <v>91</v>
      </c>
      <c r="J65" s="1" t="s">
        <v>91</v>
      </c>
      <c r="K65" s="1" t="s">
        <v>91</v>
      </c>
      <c r="L65" s="1">
        <v>7300000</v>
      </c>
      <c r="M65" s="1">
        <v>52700000</v>
      </c>
      <c r="N65" s="1">
        <v>140100000</v>
      </c>
      <c r="O65" s="1">
        <v>176200000</v>
      </c>
      <c r="P65" s="1">
        <v>164400000</v>
      </c>
      <c r="Q65" s="1">
        <v>145212000</v>
      </c>
      <c r="R65" s="1">
        <v>110859000</v>
      </c>
      <c r="S65" s="1">
        <v>88066000</v>
      </c>
      <c r="T65" s="1">
        <v>66223000</v>
      </c>
      <c r="U65" s="1">
        <v>58392000</v>
      </c>
      <c r="V65" s="1">
        <v>48783000</v>
      </c>
      <c r="W65" s="1">
        <v>38794000</v>
      </c>
      <c r="X65" s="1">
        <v>68848000</v>
      </c>
      <c r="Y65" s="1">
        <v>37577000</v>
      </c>
      <c r="Z65" s="1">
        <v>41879000</v>
      </c>
      <c r="AA65" s="1">
        <v>42326000</v>
      </c>
      <c r="AB65" s="1">
        <v>43399000</v>
      </c>
      <c r="AC65" s="1">
        <v>377657000</v>
      </c>
      <c r="AD65" s="1">
        <v>298633000</v>
      </c>
      <c r="AE65" s="1">
        <v>372006000</v>
      </c>
      <c r="AF65" s="1">
        <v>314420000</v>
      </c>
      <c r="AG65" s="1">
        <v>308013000</v>
      </c>
      <c r="AH65" s="1">
        <v>79423000</v>
      </c>
      <c r="AI65" s="1">
        <v>201754000</v>
      </c>
      <c r="AJ65" s="1">
        <v>379677000</v>
      </c>
      <c r="AK65" s="1" t="s">
        <v>91</v>
      </c>
      <c r="AL65" s="1">
        <v>361724000</v>
      </c>
      <c r="AM65" s="1">
        <v>333414000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v>78500000</v>
      </c>
      <c r="M67" s="10">
        <v>81700000</v>
      </c>
      <c r="N67" s="10">
        <v>200400000</v>
      </c>
      <c r="O67" s="10">
        <v>257400000</v>
      </c>
      <c r="P67" s="10">
        <v>287200000</v>
      </c>
      <c r="Q67" s="10">
        <v>259306000</v>
      </c>
      <c r="R67" s="10">
        <v>198400000</v>
      </c>
      <c r="S67" s="10">
        <v>174518000</v>
      </c>
      <c r="T67" s="10">
        <v>174226000</v>
      </c>
      <c r="U67" s="10">
        <v>205551000</v>
      </c>
      <c r="V67" s="10">
        <v>228081000</v>
      </c>
      <c r="W67" s="10">
        <v>194985000</v>
      </c>
      <c r="X67" s="10">
        <v>198212000</v>
      </c>
      <c r="Y67" s="10">
        <v>145401000</v>
      </c>
      <c r="Z67" s="10">
        <v>265805000</v>
      </c>
      <c r="AA67" s="10">
        <v>308331000</v>
      </c>
      <c r="AB67" s="10">
        <v>266438000</v>
      </c>
      <c r="AC67" s="10">
        <v>660015000</v>
      </c>
      <c r="AD67" s="10">
        <v>542139000</v>
      </c>
      <c r="AE67" s="10">
        <v>659028000</v>
      </c>
      <c r="AF67" s="10">
        <v>584721000</v>
      </c>
      <c r="AG67" s="10">
        <v>622901000</v>
      </c>
      <c r="AH67" s="10">
        <v>495900000</v>
      </c>
      <c r="AI67" s="10">
        <v>559320000</v>
      </c>
      <c r="AJ67" s="10">
        <v>841394000</v>
      </c>
      <c r="AK67" s="10" t="s">
        <v>91</v>
      </c>
      <c r="AL67" s="10">
        <v>1088446000</v>
      </c>
      <c r="AM67" s="10">
        <v>1239936000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v>14600000</v>
      </c>
      <c r="Q68" s="1">
        <v>14796000</v>
      </c>
      <c r="R68" s="1">
        <v>15052000</v>
      </c>
      <c r="S68" s="1">
        <v>15501000</v>
      </c>
      <c r="T68" s="1">
        <v>15869000</v>
      </c>
      <c r="U68" s="1">
        <v>16150000</v>
      </c>
      <c r="V68" s="1">
        <v>16627000</v>
      </c>
      <c r="W68" s="1">
        <v>16934000</v>
      </c>
      <c r="X68" s="1">
        <v>17117000</v>
      </c>
      <c r="Y68" s="1">
        <v>17349000</v>
      </c>
      <c r="Z68" s="1">
        <v>19255000</v>
      </c>
      <c r="AA68" s="1">
        <v>19410000</v>
      </c>
      <c r="AB68" s="1">
        <v>19688000</v>
      </c>
      <c r="AC68" s="1">
        <v>20446000</v>
      </c>
      <c r="AD68" s="1">
        <v>20549000</v>
      </c>
      <c r="AE68" s="1">
        <v>20689000</v>
      </c>
      <c r="AF68" s="1">
        <v>20841000</v>
      </c>
      <c r="AG68" s="1">
        <v>20951000</v>
      </c>
      <c r="AH68" s="1">
        <v>21050000</v>
      </c>
      <c r="AI68" s="1">
        <v>21167000</v>
      </c>
      <c r="AJ68" s="1">
        <v>21533000</v>
      </c>
      <c r="AK68" s="1">
        <v>18851000</v>
      </c>
      <c r="AL68" s="1" t="s">
        <v>91</v>
      </c>
      <c r="AM68" s="1" t="s">
        <v>91</v>
      </c>
    </row>
    <row r="69" spans="1:39" ht="19" x14ac:dyDescent="0.25">
      <c r="A69" s="5" t="s">
        <v>60</v>
      </c>
      <c r="B69" s="1" t="s">
        <v>91</v>
      </c>
      <c r="C69" s="1" t="s">
        <v>91</v>
      </c>
      <c r="D69" s="1" t="s">
        <v>91</v>
      </c>
      <c r="E69" s="1" t="s">
        <v>91</v>
      </c>
      <c r="F69" s="1" t="s">
        <v>91</v>
      </c>
      <c r="G69" s="1" t="s">
        <v>91</v>
      </c>
      <c r="H69" s="1" t="s">
        <v>91</v>
      </c>
      <c r="I69" s="1" t="s">
        <v>91</v>
      </c>
      <c r="J69" s="1" t="s">
        <v>91</v>
      </c>
      <c r="K69" s="1" t="s">
        <v>91</v>
      </c>
      <c r="L69" s="1">
        <v>31100000</v>
      </c>
      <c r="M69" s="1">
        <v>40800000</v>
      </c>
      <c r="N69" s="1">
        <v>56700000</v>
      </c>
      <c r="O69" s="1">
        <v>79300000</v>
      </c>
      <c r="P69" s="1">
        <v>106000000</v>
      </c>
      <c r="Q69" s="1">
        <v>122348000</v>
      </c>
      <c r="R69" s="1">
        <v>143487000</v>
      </c>
      <c r="S69" s="1">
        <v>169649000</v>
      </c>
      <c r="T69" s="1">
        <v>199340000</v>
      </c>
      <c r="U69" s="1">
        <v>237342000</v>
      </c>
      <c r="V69" s="1">
        <v>290383000</v>
      </c>
      <c r="W69" s="1">
        <v>346375000</v>
      </c>
      <c r="X69" s="1">
        <v>375207000</v>
      </c>
      <c r="Y69" s="1">
        <v>386225000</v>
      </c>
      <c r="Z69" s="1">
        <v>372454000</v>
      </c>
      <c r="AA69" s="1">
        <v>387186000</v>
      </c>
      <c r="AB69" s="1">
        <v>404360000</v>
      </c>
      <c r="AC69" s="1">
        <v>251475000</v>
      </c>
      <c r="AD69" s="1">
        <v>339362000</v>
      </c>
      <c r="AE69" s="1">
        <v>420879000</v>
      </c>
      <c r="AF69" s="1">
        <v>495276000</v>
      </c>
      <c r="AG69" s="1">
        <v>550482000</v>
      </c>
      <c r="AH69" s="1">
        <v>594556000</v>
      </c>
      <c r="AI69" s="1">
        <v>627969000</v>
      </c>
      <c r="AJ69" s="1">
        <v>632507000</v>
      </c>
      <c r="AK69" s="1">
        <v>636373000</v>
      </c>
      <c r="AL69" s="1" t="s">
        <v>91</v>
      </c>
      <c r="AM69" s="1" t="s">
        <v>91</v>
      </c>
    </row>
    <row r="70" spans="1:39" ht="19" x14ac:dyDescent="0.25">
      <c r="A70" s="5" t="s">
        <v>61</v>
      </c>
      <c r="B70" s="1" t="s">
        <v>91</v>
      </c>
      <c r="C70" s="1" t="s">
        <v>91</v>
      </c>
      <c r="D70" s="1" t="s">
        <v>91</v>
      </c>
      <c r="E70" s="1" t="s">
        <v>91</v>
      </c>
      <c r="F70" s="1" t="s">
        <v>91</v>
      </c>
      <c r="G70" s="1" t="s">
        <v>91</v>
      </c>
      <c r="H70" s="1" t="s">
        <v>91</v>
      </c>
      <c r="I70" s="1" t="s">
        <v>91</v>
      </c>
      <c r="J70" s="1" t="s">
        <v>91</v>
      </c>
      <c r="K70" s="1" t="s">
        <v>91</v>
      </c>
      <c r="L70" s="1">
        <v>-11300000</v>
      </c>
      <c r="M70" s="1">
        <v>-15000000</v>
      </c>
      <c r="N70" s="1">
        <v>-14200000</v>
      </c>
      <c r="O70" s="1">
        <v>-25000000</v>
      </c>
      <c r="P70" s="1">
        <v>-35400000</v>
      </c>
      <c r="Q70" s="1">
        <v>-41210000</v>
      </c>
      <c r="R70" s="1">
        <v>-44290000</v>
      </c>
      <c r="S70" s="1">
        <v>-12466000</v>
      </c>
      <c r="T70" s="1">
        <v>-14369000</v>
      </c>
      <c r="U70" s="1">
        <v>-22211000</v>
      </c>
      <c r="V70" s="1">
        <v>-36372000</v>
      </c>
      <c r="W70" s="1">
        <v>-126000</v>
      </c>
      <c r="X70" s="1">
        <v>-431000</v>
      </c>
      <c r="Y70" s="1">
        <v>-1125000</v>
      </c>
      <c r="Z70" s="1">
        <v>-821000</v>
      </c>
      <c r="AA70" s="1">
        <v>-593000</v>
      </c>
      <c r="AB70" s="1">
        <v>-352000</v>
      </c>
      <c r="AC70" s="1">
        <v>-2102000</v>
      </c>
      <c r="AD70" s="1">
        <v>-11474000</v>
      </c>
      <c r="AE70" s="1">
        <v>-23747000</v>
      </c>
      <c r="AF70" s="1">
        <v>-46904000</v>
      </c>
      <c r="AG70" s="1">
        <v>-43530000</v>
      </c>
      <c r="AH70" s="1">
        <v>-34221000</v>
      </c>
      <c r="AI70" s="1">
        <v>-45968000</v>
      </c>
      <c r="AJ70" s="1">
        <v>-39050000</v>
      </c>
      <c r="AK70" s="1">
        <v>-34867000</v>
      </c>
      <c r="AL70" s="1" t="s">
        <v>91</v>
      </c>
      <c r="AM70" s="1" t="s">
        <v>91</v>
      </c>
    </row>
    <row r="71" spans="1:39" ht="19" x14ac:dyDescent="0.25">
      <c r="A71" s="5" t="s">
        <v>62</v>
      </c>
      <c r="B71" s="1" t="s">
        <v>91</v>
      </c>
      <c r="C71" s="1" t="s">
        <v>91</v>
      </c>
      <c r="D71" s="1" t="s">
        <v>91</v>
      </c>
      <c r="E71" s="1" t="s">
        <v>91</v>
      </c>
      <c r="F71" s="1" t="s">
        <v>91</v>
      </c>
      <c r="G71" s="1" t="s">
        <v>91</v>
      </c>
      <c r="H71" s="1" t="s">
        <v>91</v>
      </c>
      <c r="I71" s="1" t="s">
        <v>91</v>
      </c>
      <c r="J71" s="1" t="s">
        <v>91</v>
      </c>
      <c r="K71" s="1" t="s">
        <v>91</v>
      </c>
      <c r="L71" s="1">
        <v>46600000</v>
      </c>
      <c r="M71" s="1">
        <v>96100000</v>
      </c>
      <c r="N71" s="1">
        <v>183100000</v>
      </c>
      <c r="O71" s="1">
        <v>220300000</v>
      </c>
      <c r="P71" s="1">
        <v>216500000</v>
      </c>
      <c r="Q71" s="1">
        <v>208230000</v>
      </c>
      <c r="R71" s="1">
        <v>208171000</v>
      </c>
      <c r="S71" s="1">
        <v>156517000</v>
      </c>
      <c r="T71" s="1">
        <v>160029000</v>
      </c>
      <c r="U71" s="1">
        <v>171457000</v>
      </c>
      <c r="V71" s="1">
        <v>180012000</v>
      </c>
      <c r="W71" s="1">
        <v>153203000</v>
      </c>
      <c r="X71" s="1">
        <v>158064000</v>
      </c>
      <c r="Y71" s="1">
        <v>168211000</v>
      </c>
      <c r="Z71" s="1">
        <v>347138000</v>
      </c>
      <c r="AA71" s="1">
        <v>358458000</v>
      </c>
      <c r="AB71" s="1">
        <v>379094000</v>
      </c>
      <c r="AC71" s="1">
        <v>478395000</v>
      </c>
      <c r="AD71" s="1">
        <v>491959000</v>
      </c>
      <c r="AE71" s="1">
        <v>466139000</v>
      </c>
      <c r="AF71" s="1">
        <v>488097000</v>
      </c>
      <c r="AG71" s="1">
        <v>477925000</v>
      </c>
      <c r="AH71" s="1">
        <v>716568000</v>
      </c>
      <c r="AI71" s="1">
        <v>744681000</v>
      </c>
      <c r="AJ71" s="1">
        <v>820437000</v>
      </c>
      <c r="AK71" s="1">
        <v>866321000</v>
      </c>
      <c r="AL71" s="1">
        <v>1664948000</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v>66400000</v>
      </c>
      <c r="M72" s="10">
        <v>121900000</v>
      </c>
      <c r="N72" s="10">
        <v>225600000</v>
      </c>
      <c r="O72" s="10">
        <v>274600000</v>
      </c>
      <c r="P72" s="10">
        <v>301700000</v>
      </c>
      <c r="Q72" s="10">
        <v>304164000</v>
      </c>
      <c r="R72" s="10">
        <v>322420000</v>
      </c>
      <c r="S72" s="10">
        <v>329201000</v>
      </c>
      <c r="T72" s="10">
        <v>360869000</v>
      </c>
      <c r="U72" s="10">
        <v>402738000</v>
      </c>
      <c r="V72" s="10">
        <v>450650000</v>
      </c>
      <c r="W72" s="10">
        <v>516386000</v>
      </c>
      <c r="X72" s="10">
        <v>549957000</v>
      </c>
      <c r="Y72" s="10">
        <v>570660000</v>
      </c>
      <c r="Z72" s="10">
        <v>738026000</v>
      </c>
      <c r="AA72" s="10">
        <v>764461000</v>
      </c>
      <c r="AB72" s="10">
        <v>802790000</v>
      </c>
      <c r="AC72" s="10">
        <v>748214000</v>
      </c>
      <c r="AD72" s="10">
        <v>840396000</v>
      </c>
      <c r="AE72" s="10">
        <v>883960000</v>
      </c>
      <c r="AF72" s="10">
        <v>957310000</v>
      </c>
      <c r="AG72" s="10">
        <v>1005828000</v>
      </c>
      <c r="AH72" s="10">
        <v>1297953000</v>
      </c>
      <c r="AI72" s="10">
        <v>1347849000</v>
      </c>
      <c r="AJ72" s="10">
        <v>1435427000</v>
      </c>
      <c r="AK72" s="10">
        <v>1486678000</v>
      </c>
      <c r="AL72" s="10">
        <v>1664948000</v>
      </c>
      <c r="AM72" s="10">
        <v>1889237000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v>144900000</v>
      </c>
      <c r="M73" s="11">
        <v>203600000</v>
      </c>
      <c r="N73" s="11">
        <v>426000000</v>
      </c>
      <c r="O73" s="11">
        <v>532000000</v>
      </c>
      <c r="P73" s="11">
        <v>588900000</v>
      </c>
      <c r="Q73" s="11">
        <v>563470000</v>
      </c>
      <c r="R73" s="11">
        <v>520820000</v>
      </c>
      <c r="S73" s="11">
        <v>503719000</v>
      </c>
      <c r="T73" s="11">
        <v>535095000</v>
      </c>
      <c r="U73" s="11">
        <v>608289000</v>
      </c>
      <c r="V73" s="11">
        <v>678731000</v>
      </c>
      <c r="W73" s="11">
        <v>711371000</v>
      </c>
      <c r="X73" s="11">
        <v>748169000</v>
      </c>
      <c r="Y73" s="11">
        <v>716061000</v>
      </c>
      <c r="Z73" s="11">
        <v>1003831000</v>
      </c>
      <c r="AA73" s="11">
        <v>1072792000</v>
      </c>
      <c r="AB73" s="11">
        <v>1069228000</v>
      </c>
      <c r="AC73" s="11">
        <v>1408229000</v>
      </c>
      <c r="AD73" s="11">
        <v>1382535000</v>
      </c>
      <c r="AE73" s="11">
        <v>1542988000</v>
      </c>
      <c r="AF73" s="11">
        <v>1542031000</v>
      </c>
      <c r="AG73" s="11">
        <v>1628729000</v>
      </c>
      <c r="AH73" s="11">
        <v>1793853000</v>
      </c>
      <c r="AI73" s="11">
        <v>1907169000</v>
      </c>
      <c r="AJ73" s="11">
        <v>2276821000</v>
      </c>
      <c r="AK73" s="11">
        <v>1486678000</v>
      </c>
      <c r="AL73" s="11">
        <v>2753394000</v>
      </c>
      <c r="AM73" s="11">
        <v>3129173000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t="s">
        <v>91</v>
      </c>
      <c r="G76" s="1" t="s">
        <v>91</v>
      </c>
      <c r="H76" s="1">
        <v>2000000</v>
      </c>
      <c r="I76" s="1">
        <v>2900000</v>
      </c>
      <c r="J76" s="1">
        <v>5000000</v>
      </c>
      <c r="K76" s="1">
        <v>5800000</v>
      </c>
      <c r="L76" s="1">
        <v>7300000</v>
      </c>
      <c r="M76" s="1">
        <v>13000000</v>
      </c>
      <c r="N76" s="1">
        <v>18300000</v>
      </c>
      <c r="O76" s="1">
        <v>25200000</v>
      </c>
      <c r="P76" s="1">
        <v>29500000</v>
      </c>
      <c r="Q76" s="1">
        <v>19114000</v>
      </c>
      <c r="R76" s="1">
        <v>24441000</v>
      </c>
      <c r="S76" s="1">
        <v>28536000</v>
      </c>
      <c r="T76" s="1">
        <v>34895000</v>
      </c>
      <c r="U76" s="1">
        <v>48105000</v>
      </c>
      <c r="V76" s="1">
        <v>70019000</v>
      </c>
      <c r="W76" s="1">
        <v>82364000</v>
      </c>
      <c r="X76" s="1">
        <v>65577000</v>
      </c>
      <c r="Y76" s="1">
        <v>60369000</v>
      </c>
      <c r="Z76" s="1">
        <v>43314000</v>
      </c>
      <c r="AA76" s="1">
        <v>80760000</v>
      </c>
      <c r="AB76" s="1">
        <v>90450000</v>
      </c>
      <c r="AC76" s="1">
        <v>103334000</v>
      </c>
      <c r="AD76" s="1">
        <v>127723000</v>
      </c>
      <c r="AE76" s="1">
        <v>151387000</v>
      </c>
      <c r="AF76" s="1">
        <v>172929000</v>
      </c>
      <c r="AG76" s="1">
        <v>182810000</v>
      </c>
      <c r="AH76" s="1">
        <v>208221000</v>
      </c>
      <c r="AI76" s="1">
        <v>242932000</v>
      </c>
      <c r="AJ76" s="1">
        <v>245950000</v>
      </c>
      <c r="AK76" s="1">
        <v>323172000</v>
      </c>
      <c r="AL76" s="1">
        <v>418945000</v>
      </c>
      <c r="AM76" s="1">
        <v>703696000</v>
      </c>
    </row>
    <row r="77" spans="1:39" ht="19" x14ac:dyDescent="0.25">
      <c r="A77" s="5" t="s">
        <v>13</v>
      </c>
      <c r="B77" s="1" t="s">
        <v>91</v>
      </c>
      <c r="C77" s="1" t="s">
        <v>91</v>
      </c>
      <c r="D77" s="1" t="s">
        <v>91</v>
      </c>
      <c r="E77" s="1" t="s">
        <v>91</v>
      </c>
      <c r="F77" s="1" t="s">
        <v>91</v>
      </c>
      <c r="G77" s="1" t="s">
        <v>91</v>
      </c>
      <c r="H77" s="1">
        <v>1800000</v>
      </c>
      <c r="I77" s="1">
        <v>1900000</v>
      </c>
      <c r="J77" s="1">
        <v>1800000</v>
      </c>
      <c r="K77" s="1">
        <v>2300000</v>
      </c>
      <c r="L77" s="1">
        <v>3000000</v>
      </c>
      <c r="M77" s="1">
        <v>4200000</v>
      </c>
      <c r="N77" s="1">
        <v>4800000</v>
      </c>
      <c r="O77" s="1">
        <v>8400000</v>
      </c>
      <c r="P77" s="1">
        <v>11200000</v>
      </c>
      <c r="Q77" s="1">
        <v>12260000</v>
      </c>
      <c r="R77" s="1">
        <v>12083000</v>
      </c>
      <c r="S77" s="1">
        <v>8111000</v>
      </c>
      <c r="T77" s="1">
        <v>7418000</v>
      </c>
      <c r="U77" s="1">
        <v>7767000</v>
      </c>
      <c r="V77" s="1">
        <v>8717000</v>
      </c>
      <c r="W77" s="1">
        <v>5908000</v>
      </c>
      <c r="X77" s="1">
        <v>6420000</v>
      </c>
      <c r="Y77" s="1">
        <v>7071000</v>
      </c>
      <c r="Z77" s="1">
        <v>8533000</v>
      </c>
      <c r="AA77" s="1">
        <v>10771000</v>
      </c>
      <c r="AB77" s="1">
        <v>11725000</v>
      </c>
      <c r="AC77" s="1">
        <v>15911000</v>
      </c>
      <c r="AD77" s="1">
        <v>17706000</v>
      </c>
      <c r="AE77" s="1">
        <v>17927000</v>
      </c>
      <c r="AF77" s="1">
        <v>19117000</v>
      </c>
      <c r="AG77" s="1">
        <v>20066000</v>
      </c>
      <c r="AH77" s="1">
        <v>22033000</v>
      </c>
      <c r="AI77" s="1">
        <v>22095000</v>
      </c>
      <c r="AJ77" s="1">
        <v>24512000</v>
      </c>
      <c r="AK77" s="1">
        <v>25908000</v>
      </c>
      <c r="AL77" s="1">
        <v>28127000</v>
      </c>
      <c r="AM77" s="1">
        <v>31683000</v>
      </c>
    </row>
    <row r="78" spans="1:39" ht="19" x14ac:dyDescent="0.25">
      <c r="A78" s="5" t="s">
        <v>67</v>
      </c>
      <c r="B78" s="1" t="s">
        <v>91</v>
      </c>
      <c r="C78" s="1" t="s">
        <v>91</v>
      </c>
      <c r="D78" s="1" t="s">
        <v>91</v>
      </c>
      <c r="E78" s="1" t="s">
        <v>91</v>
      </c>
      <c r="F78" s="1" t="s">
        <v>91</v>
      </c>
      <c r="G78" s="1" t="s">
        <v>91</v>
      </c>
      <c r="H78" s="1" t="s">
        <v>91</v>
      </c>
      <c r="I78" s="1">
        <v>-200000</v>
      </c>
      <c r="J78" s="1">
        <v>-500000</v>
      </c>
      <c r="K78" s="1">
        <v>-200000</v>
      </c>
      <c r="L78" s="1" t="s">
        <v>91</v>
      </c>
      <c r="M78" s="1">
        <v>-400000</v>
      </c>
      <c r="N78" s="1">
        <v>-700000</v>
      </c>
      <c r="O78" s="1">
        <v>-300000</v>
      </c>
      <c r="P78" s="1">
        <v>1100000</v>
      </c>
      <c r="Q78" s="1">
        <v>1241000</v>
      </c>
      <c r="R78" s="1">
        <v>-1838000</v>
      </c>
      <c r="S78" s="1">
        <v>1351000</v>
      </c>
      <c r="T78" s="1">
        <v>1817000</v>
      </c>
      <c r="U78" s="1">
        <v>3883000</v>
      </c>
      <c r="V78" s="1">
        <v>197000</v>
      </c>
      <c r="W78" s="1">
        <v>-535000</v>
      </c>
      <c r="X78" s="1">
        <v>4117000</v>
      </c>
      <c r="Y78" s="1">
        <v>447000</v>
      </c>
      <c r="Z78" s="1">
        <v>1972000</v>
      </c>
      <c r="AA78" s="1">
        <v>12725000</v>
      </c>
      <c r="AB78" s="1">
        <v>8310000</v>
      </c>
      <c r="AC78" s="1">
        <v>6724000</v>
      </c>
      <c r="AD78" s="1">
        <v>8589000</v>
      </c>
      <c r="AE78" s="1">
        <v>289000</v>
      </c>
      <c r="AF78" s="1">
        <v>4687000</v>
      </c>
      <c r="AG78" s="1">
        <v>2720000</v>
      </c>
      <c r="AH78" s="1">
        <v>-10735000</v>
      </c>
      <c r="AI78" s="1">
        <v>8290000</v>
      </c>
      <c r="AJ78" s="1">
        <v>1278000</v>
      </c>
      <c r="AK78" s="1">
        <v>40000</v>
      </c>
      <c r="AL78" s="1" t="s">
        <v>91</v>
      </c>
      <c r="AM78" s="1" t="s">
        <v>91</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6454000</v>
      </c>
      <c r="Z79" s="1">
        <v>5264000</v>
      </c>
      <c r="AA79" s="1">
        <v>5175000</v>
      </c>
      <c r="AB79" s="1">
        <v>6663000</v>
      </c>
      <c r="AC79" s="1">
        <v>7939000</v>
      </c>
      <c r="AD79" s="1">
        <v>9967000</v>
      </c>
      <c r="AE79" s="1">
        <v>11473000</v>
      </c>
      <c r="AF79" s="1">
        <v>12596000</v>
      </c>
      <c r="AG79" s="1">
        <v>12319000</v>
      </c>
      <c r="AH79" s="1">
        <v>13293000</v>
      </c>
      <c r="AI79" s="1">
        <v>15508000</v>
      </c>
      <c r="AJ79" s="1">
        <v>17032000</v>
      </c>
      <c r="AK79" s="1">
        <v>22129000</v>
      </c>
      <c r="AL79" s="1">
        <v>22129000</v>
      </c>
      <c r="AM79" s="1">
        <v>22129000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f t="shared" si="8"/>
        <v>3.795941389347485E-3</v>
      </c>
      <c r="Z80" s="15">
        <f t="shared" si="8"/>
        <v>2.6296136256347366E-3</v>
      </c>
      <c r="AA80" s="15">
        <f t="shared" si="8"/>
        <v>1.8192396457140647E-3</v>
      </c>
      <c r="AB80" s="15">
        <f t="shared" si="8"/>
        <v>2.2375887370334538E-3</v>
      </c>
      <c r="AC80" s="15">
        <f t="shared" si="8"/>
        <v>2.3134225715910894E-3</v>
      </c>
      <c r="AD80" s="15">
        <f t="shared" si="8"/>
        <v>2.6626025490672743E-3</v>
      </c>
      <c r="AE80" s="15">
        <f t="shared" si="8"/>
        <v>2.9085774260116516E-3</v>
      </c>
      <c r="AF80" s="15">
        <f t="shared" si="8"/>
        <v>3.0623068584149865E-3</v>
      </c>
      <c r="AG80" s="15">
        <f t="shared" si="8"/>
        <v>2.9187087835151593E-3</v>
      </c>
      <c r="AH80" s="15">
        <f t="shared" si="8"/>
        <v>3.0615241291077405E-3</v>
      </c>
      <c r="AI80" s="15">
        <f t="shared" si="8"/>
        <v>3.4108606924698236E-3</v>
      </c>
      <c r="AJ80" s="15">
        <f t="shared" si="8"/>
        <v>3.5703789356027909E-3</v>
      </c>
      <c r="AK80" s="15">
        <f t="shared" si="8"/>
        <v>4.3777082482678292E-3</v>
      </c>
      <c r="AL80" s="15">
        <f t="shared" si="8"/>
        <v>3.5236183861894668E-3</v>
      </c>
      <c r="AM80" s="15">
        <f t="shared" si="8"/>
        <v>3.0420612497841729E-3</v>
      </c>
    </row>
    <row r="81" spans="1:47" ht="19" x14ac:dyDescent="0.25">
      <c r="A81" s="5" t="s">
        <v>69</v>
      </c>
      <c r="B81" s="1" t="s">
        <v>91</v>
      </c>
      <c r="C81" s="1" t="s">
        <v>91</v>
      </c>
      <c r="D81" s="1" t="s">
        <v>91</v>
      </c>
      <c r="E81" s="1" t="s">
        <v>91</v>
      </c>
      <c r="F81" s="1" t="s">
        <v>91</v>
      </c>
      <c r="G81" s="1" t="s">
        <v>91</v>
      </c>
      <c r="H81" s="1">
        <v>-5300000</v>
      </c>
      <c r="I81" s="1">
        <v>200000</v>
      </c>
      <c r="J81" s="1">
        <v>-5400000</v>
      </c>
      <c r="K81" s="1">
        <v>-6300000</v>
      </c>
      <c r="L81" s="1">
        <v>-1100000</v>
      </c>
      <c r="M81" s="1">
        <v>-25900000</v>
      </c>
      <c r="N81" s="1">
        <v>-40900000</v>
      </c>
      <c r="O81" s="1">
        <v>-30400000</v>
      </c>
      <c r="P81" s="1">
        <v>-3300000</v>
      </c>
      <c r="Q81" s="1">
        <v>4857000</v>
      </c>
      <c r="R81" s="1">
        <v>7563000</v>
      </c>
      <c r="S81" s="1">
        <v>14576000</v>
      </c>
      <c r="T81" s="1">
        <v>3146000</v>
      </c>
      <c r="U81" s="1">
        <v>-11768000</v>
      </c>
      <c r="V81" s="1">
        <v>-52274000</v>
      </c>
      <c r="W81" s="1">
        <v>-20247000</v>
      </c>
      <c r="X81" s="1">
        <v>23194000</v>
      </c>
      <c r="Y81" s="1">
        <v>38995000</v>
      </c>
      <c r="Z81" s="1">
        <v>23350000</v>
      </c>
      <c r="AA81" s="1">
        <v>12195000</v>
      </c>
      <c r="AB81" s="1">
        <v>-106392000</v>
      </c>
      <c r="AC81" s="1">
        <v>-17454000</v>
      </c>
      <c r="AD81" s="1">
        <v>-74695000</v>
      </c>
      <c r="AE81" s="1">
        <v>-94659000</v>
      </c>
      <c r="AF81" s="1">
        <v>-42998000</v>
      </c>
      <c r="AG81" s="1">
        <v>3089000</v>
      </c>
      <c r="AH81" s="1">
        <v>23991000</v>
      </c>
      <c r="AI81" s="1">
        <v>-168174000</v>
      </c>
      <c r="AJ81" s="1">
        <v>-207000</v>
      </c>
      <c r="AK81" s="1">
        <v>167146000</v>
      </c>
      <c r="AL81" s="1">
        <v>-201693000</v>
      </c>
      <c r="AM81" s="1">
        <v>-196692000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23416000</v>
      </c>
      <c r="Z82" s="1">
        <v>67243000</v>
      </c>
      <c r="AA82" s="1">
        <v>-41250000</v>
      </c>
      <c r="AB82" s="1">
        <v>11987000</v>
      </c>
      <c r="AC82" s="1">
        <v>-5752000</v>
      </c>
      <c r="AD82" s="1">
        <v>-25846000</v>
      </c>
      <c r="AE82" s="1">
        <v>-41068000</v>
      </c>
      <c r="AF82" s="1">
        <v>-26121000</v>
      </c>
      <c r="AG82" s="1">
        <v>-26941000</v>
      </c>
      <c r="AH82" s="1">
        <v>-1676000</v>
      </c>
      <c r="AI82" s="1">
        <v>-28831000</v>
      </c>
      <c r="AJ82" s="1">
        <v>8457000</v>
      </c>
      <c r="AK82" s="1">
        <v>-3559000</v>
      </c>
      <c r="AL82" s="1">
        <v>-130414000</v>
      </c>
      <c r="AM82" s="1">
        <v>-60154000</v>
      </c>
    </row>
    <row r="83" spans="1:47" ht="21" x14ac:dyDescent="0.25">
      <c r="A83" s="5" t="s">
        <v>34</v>
      </c>
      <c r="B83" s="1" t="s">
        <v>91</v>
      </c>
      <c r="C83" s="1" t="s">
        <v>91</v>
      </c>
      <c r="D83" s="1" t="s">
        <v>91</v>
      </c>
      <c r="E83" s="1" t="s">
        <v>91</v>
      </c>
      <c r="F83" s="1" t="s">
        <v>91</v>
      </c>
      <c r="G83" s="1" t="s">
        <v>91</v>
      </c>
      <c r="H83" s="1">
        <v>-1700000</v>
      </c>
      <c r="I83" s="1">
        <v>1000000</v>
      </c>
      <c r="J83" s="1">
        <v>1500000</v>
      </c>
      <c r="K83" s="1">
        <v>-300000</v>
      </c>
      <c r="L83" s="1">
        <v>600000</v>
      </c>
      <c r="M83" s="1">
        <v>-16000000</v>
      </c>
      <c r="N83" s="1">
        <v>-30400000</v>
      </c>
      <c r="O83" s="1">
        <v>-12300000</v>
      </c>
      <c r="P83" s="1">
        <v>-11400000</v>
      </c>
      <c r="Q83" s="1">
        <v>12970000</v>
      </c>
      <c r="R83" s="1">
        <v>19534000</v>
      </c>
      <c r="S83" s="1">
        <v>10211000</v>
      </c>
      <c r="T83" s="1">
        <v>-9554000</v>
      </c>
      <c r="U83" s="1">
        <v>-23412000</v>
      </c>
      <c r="V83" s="1">
        <v>-33271000</v>
      </c>
      <c r="W83" s="1">
        <v>-18026000</v>
      </c>
      <c r="X83" s="1">
        <v>46416000</v>
      </c>
      <c r="Y83" s="1">
        <v>37153000</v>
      </c>
      <c r="Z83" s="1">
        <v>1204000</v>
      </c>
      <c r="AA83" s="1">
        <v>21447000</v>
      </c>
      <c r="AB83" s="1">
        <v>-22489000</v>
      </c>
      <c r="AC83" s="1">
        <v>-26652000</v>
      </c>
      <c r="AD83" s="1">
        <v>-40575000</v>
      </c>
      <c r="AE83" s="1">
        <v>-98741000</v>
      </c>
      <c r="AF83" s="1">
        <v>-3652000</v>
      </c>
      <c r="AG83" s="1">
        <v>-9729000</v>
      </c>
      <c r="AH83" s="1">
        <v>-73403000</v>
      </c>
      <c r="AI83" s="1">
        <v>-78954000</v>
      </c>
      <c r="AJ83" s="1">
        <v>-15525000</v>
      </c>
      <c r="AK83" s="1">
        <v>139929000</v>
      </c>
      <c r="AL83" s="1">
        <v>-243660000</v>
      </c>
      <c r="AM83" s="1">
        <v>-259860000</v>
      </c>
      <c r="AT83" s="48" t="s">
        <v>134</v>
      </c>
      <c r="AU83" s="49"/>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-46386000</v>
      </c>
      <c r="AA84" s="1">
        <v>28088000</v>
      </c>
      <c r="AB84" s="1">
        <v>-98611000</v>
      </c>
      <c r="AC84" s="1" t="s">
        <v>91</v>
      </c>
      <c r="AD84" s="1" t="s">
        <v>91</v>
      </c>
      <c r="AE84" s="1" t="s">
        <v>91</v>
      </c>
      <c r="AF84" s="1" t="s">
        <v>91</v>
      </c>
      <c r="AG84" s="1" t="s">
        <v>91</v>
      </c>
      <c r="AH84" s="1" t="s">
        <v>91</v>
      </c>
      <c r="AI84" s="1" t="s">
        <v>91</v>
      </c>
      <c r="AJ84" s="1" t="s">
        <v>91</v>
      </c>
      <c r="AK84" s="1" t="s">
        <v>91</v>
      </c>
      <c r="AL84" s="1">
        <v>182819000</v>
      </c>
      <c r="AM84" s="1">
        <v>121993000</v>
      </c>
      <c r="AT84" s="50" t="s">
        <v>135</v>
      </c>
      <c r="AU84" s="50"/>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v>-1901000</v>
      </c>
      <c r="X85" s="1">
        <v>1649000</v>
      </c>
      <c r="Y85" s="1">
        <v>1446000</v>
      </c>
      <c r="Z85" s="1">
        <v>1289000</v>
      </c>
      <c r="AA85" s="1">
        <v>3910000</v>
      </c>
      <c r="AB85" s="1">
        <v>2721000</v>
      </c>
      <c r="AC85" s="1">
        <v>3077000</v>
      </c>
      <c r="AD85" s="1">
        <v>-1018000</v>
      </c>
      <c r="AE85" s="1">
        <v>-92000</v>
      </c>
      <c r="AF85" s="1" t="s">
        <v>91</v>
      </c>
      <c r="AG85" s="1" t="s">
        <v>91</v>
      </c>
      <c r="AH85" s="1">
        <v>-886000</v>
      </c>
      <c r="AI85" s="1">
        <v>-2991000</v>
      </c>
      <c r="AJ85" s="1">
        <v>-5873000</v>
      </c>
      <c r="AK85" s="1">
        <v>-3160000</v>
      </c>
      <c r="AL85" s="1">
        <v>-10438000</v>
      </c>
      <c r="AM85" s="1">
        <v>1329000</v>
      </c>
      <c r="AT85" s="23" t="s">
        <v>136</v>
      </c>
      <c r="AU85" s="24">
        <f>AM17</f>
        <v>2165000</v>
      </c>
    </row>
    <row r="86" spans="1:47" ht="20" x14ac:dyDescent="0.25">
      <c r="A86" s="5" t="s">
        <v>72</v>
      </c>
      <c r="B86" s="1" t="s">
        <v>91</v>
      </c>
      <c r="C86" s="1" t="s">
        <v>91</v>
      </c>
      <c r="D86" s="1" t="s">
        <v>91</v>
      </c>
      <c r="E86" s="1" t="s">
        <v>91</v>
      </c>
      <c r="F86" s="1" t="s">
        <v>91</v>
      </c>
      <c r="G86" s="1" t="s">
        <v>91</v>
      </c>
      <c r="H86" s="1">
        <v>1800000</v>
      </c>
      <c r="I86" s="1">
        <v>900000</v>
      </c>
      <c r="J86" s="1" t="s">
        <v>91</v>
      </c>
      <c r="K86" s="1">
        <v>800000</v>
      </c>
      <c r="L86" s="1">
        <v>1800000</v>
      </c>
      <c r="M86" s="1">
        <v>200000</v>
      </c>
      <c r="N86" s="1">
        <v>-2900000</v>
      </c>
      <c r="O86" s="1">
        <v>1800000</v>
      </c>
      <c r="P86" s="1">
        <v>3400000</v>
      </c>
      <c r="Q86" s="1">
        <v>11588000</v>
      </c>
      <c r="R86" s="1">
        <v>10324000</v>
      </c>
      <c r="S86" s="1">
        <v>14287000</v>
      </c>
      <c r="T86" s="1">
        <v>12976000</v>
      </c>
      <c r="U86" s="1">
        <v>8672000</v>
      </c>
      <c r="V86" s="1">
        <v>9123000</v>
      </c>
      <c r="W86" s="1">
        <v>1051000</v>
      </c>
      <c r="X86" s="1">
        <v>8690000</v>
      </c>
      <c r="Y86" s="1">
        <v>137000</v>
      </c>
      <c r="Z86" s="1">
        <v>5854000</v>
      </c>
      <c r="AA86" s="1">
        <v>31173000</v>
      </c>
      <c r="AB86" s="1">
        <v>50696000</v>
      </c>
      <c r="AC86" s="1">
        <v>56889000</v>
      </c>
      <c r="AD86" s="1">
        <v>60979000</v>
      </c>
      <c r="AE86" s="1">
        <v>58563000</v>
      </c>
      <c r="AF86" s="1">
        <v>55052000</v>
      </c>
      <c r="AG86" s="1">
        <v>56752000</v>
      </c>
      <c r="AH86" s="1">
        <v>49717000</v>
      </c>
      <c r="AI86" s="1">
        <v>49906000</v>
      </c>
      <c r="AJ86" s="1">
        <v>47206000</v>
      </c>
      <c r="AK86" s="1">
        <v>-4016000</v>
      </c>
      <c r="AL86" s="1">
        <v>132314000</v>
      </c>
      <c r="AM86" s="1">
        <v>64960000</v>
      </c>
      <c r="AT86" s="23" t="s">
        <v>137</v>
      </c>
      <c r="AU86" s="24">
        <f>AM56</f>
        <v>146997000</v>
      </c>
    </row>
    <row r="87" spans="1:47" ht="20" x14ac:dyDescent="0.25">
      <c r="A87" s="6" t="s">
        <v>73</v>
      </c>
      <c r="B87" s="10" t="s">
        <v>91</v>
      </c>
      <c r="C87" s="10" t="s">
        <v>91</v>
      </c>
      <c r="D87" s="10" t="s">
        <v>91</v>
      </c>
      <c r="E87" s="10" t="s">
        <v>91</v>
      </c>
      <c r="F87" s="10" t="s">
        <v>91</v>
      </c>
      <c r="G87" s="10" t="s">
        <v>91</v>
      </c>
      <c r="H87" s="10">
        <v>300000</v>
      </c>
      <c r="I87" s="10">
        <v>5700000</v>
      </c>
      <c r="J87" s="10">
        <v>900000</v>
      </c>
      <c r="K87" s="10">
        <v>2400000</v>
      </c>
      <c r="L87" s="10">
        <v>11000000</v>
      </c>
      <c r="M87" s="10">
        <v>-8900000</v>
      </c>
      <c r="N87" s="10">
        <v>-21400000</v>
      </c>
      <c r="O87" s="10">
        <v>4700000</v>
      </c>
      <c r="P87" s="10">
        <v>41900000</v>
      </c>
      <c r="Q87" s="10">
        <v>49060000</v>
      </c>
      <c r="R87" s="10">
        <v>52573000</v>
      </c>
      <c r="S87" s="10">
        <v>66861000</v>
      </c>
      <c r="T87" s="10">
        <v>60252000</v>
      </c>
      <c r="U87" s="10">
        <v>56659000</v>
      </c>
      <c r="V87" s="10">
        <v>35782000</v>
      </c>
      <c r="W87" s="10">
        <v>68541000</v>
      </c>
      <c r="X87" s="10">
        <v>107998000</v>
      </c>
      <c r="Y87" s="10">
        <v>113473000</v>
      </c>
      <c r="Z87" s="10">
        <v>88287000</v>
      </c>
      <c r="AA87" s="10">
        <v>152799000</v>
      </c>
      <c r="AB87" s="10">
        <v>61452000</v>
      </c>
      <c r="AC87" s="10">
        <v>173343000</v>
      </c>
      <c r="AD87" s="10">
        <v>150269000</v>
      </c>
      <c r="AE87" s="10">
        <v>144980000</v>
      </c>
      <c r="AF87" s="10">
        <v>221383000</v>
      </c>
      <c r="AG87" s="10">
        <v>277756000</v>
      </c>
      <c r="AH87" s="10">
        <v>306520000</v>
      </c>
      <c r="AI87" s="10">
        <v>170557000</v>
      </c>
      <c r="AJ87" s="10">
        <v>335771000</v>
      </c>
      <c r="AK87" s="10">
        <v>534379000</v>
      </c>
      <c r="AL87" s="10">
        <v>349566000</v>
      </c>
      <c r="AM87" s="10">
        <v>571964000</v>
      </c>
      <c r="AT87" s="23" t="s">
        <v>138</v>
      </c>
      <c r="AU87" s="24">
        <f>AM61</f>
        <v>232144000</v>
      </c>
    </row>
    <row r="88" spans="1:47" ht="20" x14ac:dyDescent="0.25">
      <c r="A88" s="5" t="s">
        <v>74</v>
      </c>
      <c r="B88" s="1" t="s">
        <v>91</v>
      </c>
      <c r="C88" s="1" t="s">
        <v>91</v>
      </c>
      <c r="D88" s="1" t="s">
        <v>91</v>
      </c>
      <c r="E88" s="1" t="s">
        <v>91</v>
      </c>
      <c r="F88" s="1" t="s">
        <v>91</v>
      </c>
      <c r="G88" s="1" t="s">
        <v>91</v>
      </c>
      <c r="H88" s="1">
        <v>-1100000</v>
      </c>
      <c r="I88" s="1">
        <v>-2000000</v>
      </c>
      <c r="J88" s="1">
        <v>-3000000</v>
      </c>
      <c r="K88" s="1">
        <v>-4100000</v>
      </c>
      <c r="L88" s="1">
        <v>-4200000</v>
      </c>
      <c r="M88" s="1">
        <v>-5400000</v>
      </c>
      <c r="N88" s="1">
        <v>-126100000</v>
      </c>
      <c r="O88" s="1">
        <v>-32300000</v>
      </c>
      <c r="P88" s="1">
        <v>-32600000</v>
      </c>
      <c r="Q88" s="1">
        <v>-7032000</v>
      </c>
      <c r="R88" s="1">
        <v>-4624000</v>
      </c>
      <c r="S88" s="1">
        <v>-4539000</v>
      </c>
      <c r="T88" s="1">
        <v>-3069000</v>
      </c>
      <c r="U88" s="1">
        <v>-4846000</v>
      </c>
      <c r="V88" s="1">
        <v>-7283000</v>
      </c>
      <c r="W88" s="1">
        <v>-9992000</v>
      </c>
      <c r="X88" s="1">
        <v>-6071000</v>
      </c>
      <c r="Y88" s="1">
        <v>-3973000</v>
      </c>
      <c r="Z88" s="1">
        <v>-5912000</v>
      </c>
      <c r="AA88" s="1">
        <v>-8421000</v>
      </c>
      <c r="AB88" s="1">
        <v>-13925000</v>
      </c>
      <c r="AC88" s="1">
        <v>-12317000</v>
      </c>
      <c r="AD88" s="1">
        <v>-14580000</v>
      </c>
      <c r="AE88" s="1">
        <v>-21512000</v>
      </c>
      <c r="AF88" s="1">
        <v>-23698000</v>
      </c>
      <c r="AG88" s="1">
        <v>-43577000</v>
      </c>
      <c r="AH88" s="1">
        <v>-17876000</v>
      </c>
      <c r="AI88" s="1">
        <v>-17153000</v>
      </c>
      <c r="AJ88" s="1">
        <v>-17805000</v>
      </c>
      <c r="AK88" s="1">
        <v>-16436000</v>
      </c>
      <c r="AL88" s="1">
        <v>-19115000</v>
      </c>
      <c r="AM88" s="1">
        <v>-33789000</v>
      </c>
      <c r="AT88" s="51" t="s">
        <v>139</v>
      </c>
      <c r="AU88" s="52">
        <f>AU85/(AU86+AU87)</f>
        <v>5.7102766516942249E-3</v>
      </c>
    </row>
    <row r="89" spans="1:47" ht="20" customHeight="1" x14ac:dyDescent="0.25">
      <c r="A89" s="14" t="s">
        <v>104</v>
      </c>
      <c r="B89" s="15" t="e">
        <f t="shared" ref="B89:AM89" si="9">(-1*B88)/B3</f>
        <v>#VALUE!</v>
      </c>
      <c r="C89" s="15" t="e">
        <f t="shared" si="9"/>
        <v>#VALUE!</v>
      </c>
      <c r="D89" s="15" t="e">
        <f t="shared" si="9"/>
        <v>#VALUE!</v>
      </c>
      <c r="E89" s="15" t="e">
        <f t="shared" si="9"/>
        <v>#VALUE!</v>
      </c>
      <c r="F89" s="15" t="e">
        <f t="shared" si="9"/>
        <v>#VALUE!</v>
      </c>
      <c r="G89" s="15" t="e">
        <f t="shared" si="9"/>
        <v>#VALUE!</v>
      </c>
      <c r="H89" s="15">
        <f t="shared" si="9"/>
        <v>6.4973419964559952E-3</v>
      </c>
      <c r="I89" s="15">
        <f t="shared" si="9"/>
        <v>1.0277492291880781E-2</v>
      </c>
      <c r="J89" s="15">
        <f t="shared" si="9"/>
        <v>1.3003901170351105E-2</v>
      </c>
      <c r="K89" s="15">
        <f t="shared" si="9"/>
        <v>1.4451885794853719E-2</v>
      </c>
      <c r="L89" s="15">
        <f t="shared" si="9"/>
        <v>1.2688821752265862E-2</v>
      </c>
      <c r="M89" s="15">
        <f t="shared" si="9"/>
        <v>1.2693935119887164E-2</v>
      </c>
      <c r="N89" s="15">
        <f t="shared" si="9"/>
        <v>0.19852015113350127</v>
      </c>
      <c r="O89" s="15">
        <f t="shared" si="9"/>
        <v>3.2018239492466294E-2</v>
      </c>
      <c r="P89" s="15">
        <f t="shared" si="9"/>
        <v>2.6157425980903475E-2</v>
      </c>
      <c r="Q89" s="15">
        <f t="shared" si="9"/>
        <v>5.3817342470240514E-3</v>
      </c>
      <c r="R89" s="15">
        <f t="shared" si="9"/>
        <v>3.7331085717791845E-3</v>
      </c>
      <c r="S89" s="15">
        <f t="shared" si="9"/>
        <v>3.8429105539074249E-3</v>
      </c>
      <c r="T89" s="15">
        <f t="shared" si="9"/>
        <v>2.4892368287009249E-3</v>
      </c>
      <c r="U89" s="15">
        <f t="shared" si="9"/>
        <v>3.6851038460134567E-3</v>
      </c>
      <c r="V89" s="15">
        <f t="shared" si="9"/>
        <v>4.3281013404456109E-3</v>
      </c>
      <c r="W89" s="15">
        <f t="shared" si="9"/>
        <v>5.5487713791795568E-3</v>
      </c>
      <c r="X89" s="15">
        <f t="shared" si="9"/>
        <v>3.4533128709424571E-3</v>
      </c>
      <c r="Y89" s="15">
        <f t="shared" si="9"/>
        <v>2.336733055450505E-3</v>
      </c>
      <c r="Z89" s="15">
        <f t="shared" si="9"/>
        <v>2.9533198622250308E-3</v>
      </c>
      <c r="AA89" s="15">
        <f t="shared" si="9"/>
        <v>2.9603511220402203E-3</v>
      </c>
      <c r="AB89" s="15">
        <f t="shared" si="9"/>
        <v>4.676335458981066E-3</v>
      </c>
      <c r="AC89" s="15">
        <f t="shared" si="9"/>
        <v>3.5891706530151715E-3</v>
      </c>
      <c r="AD89" s="15">
        <f t="shared" si="9"/>
        <v>3.8949277782081731E-3</v>
      </c>
      <c r="AE89" s="15">
        <f t="shared" si="9"/>
        <v>5.4536143631450052E-3</v>
      </c>
      <c r="AF89" s="15">
        <f t="shared" si="9"/>
        <v>5.7613963107905957E-3</v>
      </c>
      <c r="AG89" s="15">
        <f t="shared" si="9"/>
        <v>1.032458581534541E-2</v>
      </c>
      <c r="AH89" s="15">
        <f t="shared" si="9"/>
        <v>4.1170394442134935E-3</v>
      </c>
      <c r="AI89" s="15">
        <f t="shared" si="9"/>
        <v>3.7726652990672481E-3</v>
      </c>
      <c r="AJ89" s="15">
        <f t="shared" si="9"/>
        <v>3.7324211453973514E-3</v>
      </c>
      <c r="AK89" s="15">
        <f t="shared" si="9"/>
        <v>3.2514805354299805E-3</v>
      </c>
      <c r="AL89" s="15">
        <f t="shared" si="9"/>
        <v>3.0436967532202837E-3</v>
      </c>
      <c r="AM89" s="15">
        <f t="shared" si="9"/>
        <v>4.6449549265198346E-3</v>
      </c>
      <c r="AT89" s="23" t="s">
        <v>105</v>
      </c>
      <c r="AU89" s="24">
        <f>AM27</f>
        <v>125717000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-896000</v>
      </c>
      <c r="R90" s="1" t="s">
        <v>91</v>
      </c>
      <c r="S90" s="1">
        <v>-1864000</v>
      </c>
      <c r="T90" s="1">
        <v>-18424000</v>
      </c>
      <c r="U90" s="1">
        <v>-3403000</v>
      </c>
      <c r="V90" s="1">
        <v>-49481000</v>
      </c>
      <c r="W90" s="1">
        <v>-9889000</v>
      </c>
      <c r="X90" s="1">
        <v>-108972000</v>
      </c>
      <c r="Y90" s="1">
        <v>76000</v>
      </c>
      <c r="Z90" s="1">
        <v>-9840000</v>
      </c>
      <c r="AA90" s="1">
        <v>-3824000</v>
      </c>
      <c r="AB90" s="1">
        <v>-43455000</v>
      </c>
      <c r="AC90" s="1">
        <v>-80479000</v>
      </c>
      <c r="AD90" s="1" t="s">
        <v>91</v>
      </c>
      <c r="AE90" s="1" t="s">
        <v>91</v>
      </c>
      <c r="AF90" s="1" t="s">
        <v>91</v>
      </c>
      <c r="AG90" s="1" t="s">
        <v>91</v>
      </c>
      <c r="AH90" s="1">
        <v>-63600000</v>
      </c>
      <c r="AI90" s="1">
        <v>-9386000</v>
      </c>
      <c r="AJ90" s="1">
        <v>-64612000</v>
      </c>
      <c r="AK90" s="1" t="s">
        <v>91</v>
      </c>
      <c r="AL90" s="1">
        <v>-129462000</v>
      </c>
      <c r="AM90" s="1">
        <v>-47000</v>
      </c>
      <c r="AT90" s="23" t="s">
        <v>19</v>
      </c>
      <c r="AU90" s="24">
        <f>AM25</f>
        <v>829413000</v>
      </c>
    </row>
    <row r="91" spans="1:47" ht="20" x14ac:dyDescent="0.25">
      <c r="A91" s="5" t="s">
        <v>76</v>
      </c>
      <c r="B91" s="1" t="s">
        <v>91</v>
      </c>
      <c r="C91" s="1" t="s">
        <v>91</v>
      </c>
      <c r="D91" s="1" t="s">
        <v>91</v>
      </c>
      <c r="E91" s="1" t="s">
        <v>91</v>
      </c>
      <c r="F91" s="1" t="s">
        <v>91</v>
      </c>
      <c r="G91" s="1" t="s">
        <v>91</v>
      </c>
      <c r="H91" s="1" t="s">
        <v>91</v>
      </c>
      <c r="I91" s="1" t="s">
        <v>91</v>
      </c>
      <c r="J91" s="1">
        <v>-900000</v>
      </c>
      <c r="K91" s="1">
        <v>-2300000</v>
      </c>
      <c r="L91" s="1" t="s">
        <v>91</v>
      </c>
      <c r="M91" s="1" t="s">
        <v>91</v>
      </c>
      <c r="N91" s="1" t="s">
        <v>91</v>
      </c>
      <c r="O91" s="1">
        <v>-1000000</v>
      </c>
      <c r="P91" s="1">
        <v>-1000000</v>
      </c>
      <c r="Q91" s="1" t="s">
        <v>91</v>
      </c>
      <c r="R91" s="1" t="s">
        <v>91</v>
      </c>
      <c r="S91" s="1" t="s">
        <v>91</v>
      </c>
      <c r="T91" s="1" t="s">
        <v>91</v>
      </c>
      <c r="U91" s="1" t="s">
        <v>91</v>
      </c>
      <c r="V91" s="1" t="s">
        <v>91</v>
      </c>
      <c r="W91" s="1">
        <v>-2847000</v>
      </c>
      <c r="X91" s="1">
        <v>-5240000</v>
      </c>
      <c r="Y91" s="1" t="s">
        <v>91</v>
      </c>
      <c r="Z91" s="1" t="s">
        <v>91</v>
      </c>
      <c r="AA91" s="1" t="s">
        <v>91</v>
      </c>
      <c r="AB91" s="1" t="s">
        <v>91</v>
      </c>
      <c r="AC91" s="1" t="s">
        <v>91</v>
      </c>
      <c r="AD91" s="1" t="s">
        <v>91</v>
      </c>
      <c r="AE91" s="1" t="s">
        <v>91</v>
      </c>
      <c r="AF91" s="1" t="s">
        <v>91</v>
      </c>
      <c r="AG91" s="1" t="s">
        <v>91</v>
      </c>
      <c r="AH91" s="1" t="s">
        <v>91</v>
      </c>
      <c r="AI91" s="1" t="s">
        <v>91</v>
      </c>
      <c r="AJ91" s="1" t="s">
        <v>91</v>
      </c>
      <c r="AK91" s="1" t="s">
        <v>91</v>
      </c>
      <c r="AL91" s="1" t="s">
        <v>91</v>
      </c>
      <c r="AM91" s="1" t="s">
        <v>91</v>
      </c>
      <c r="AT91" s="51" t="s">
        <v>140</v>
      </c>
      <c r="AU91" s="52">
        <f>AU89/AU90</f>
        <v>0.15157346219555276</v>
      </c>
    </row>
    <row r="92" spans="1:47" ht="20" x14ac:dyDescent="0.25">
      <c r="A92" s="5" t="s">
        <v>77</v>
      </c>
      <c r="B92" s="1" t="s">
        <v>91</v>
      </c>
      <c r="C92" s="1" t="s">
        <v>91</v>
      </c>
      <c r="D92" s="1" t="s">
        <v>91</v>
      </c>
      <c r="E92" s="1" t="s">
        <v>91</v>
      </c>
      <c r="F92" s="1" t="s">
        <v>91</v>
      </c>
      <c r="G92" s="1" t="s">
        <v>91</v>
      </c>
      <c r="H92" s="1">
        <v>700000</v>
      </c>
      <c r="I92" s="1">
        <v>1000000</v>
      </c>
      <c r="J92" s="1" t="s">
        <v>91</v>
      </c>
      <c r="K92" s="1" t="s">
        <v>91</v>
      </c>
      <c r="L92" s="1">
        <v>3000000</v>
      </c>
      <c r="M92" s="1" t="s">
        <v>91</v>
      </c>
      <c r="N92" s="1">
        <v>2100000</v>
      </c>
      <c r="O92" s="1" t="s">
        <v>91</v>
      </c>
      <c r="P92" s="1">
        <v>17600000</v>
      </c>
      <c r="Q92" s="1" t="s">
        <v>91</v>
      </c>
      <c r="R92" s="1" t="s">
        <v>91</v>
      </c>
      <c r="S92" s="1" t="s">
        <v>91</v>
      </c>
      <c r="T92" s="1" t="s">
        <v>91</v>
      </c>
      <c r="U92" s="1" t="s">
        <v>91</v>
      </c>
      <c r="V92" s="1" t="s">
        <v>91</v>
      </c>
      <c r="W92" s="1" t="s">
        <v>91</v>
      </c>
      <c r="X92" s="1">
        <v>8551000</v>
      </c>
      <c r="Y92" s="1" t="s">
        <v>91</v>
      </c>
      <c r="Z92" s="1" t="s">
        <v>91</v>
      </c>
      <c r="AA92" s="1" t="s">
        <v>91</v>
      </c>
      <c r="AB92" s="1" t="s">
        <v>91</v>
      </c>
      <c r="AC92" s="1" t="s">
        <v>91</v>
      </c>
      <c r="AD92" s="1" t="s">
        <v>91</v>
      </c>
      <c r="AE92" s="1" t="s">
        <v>91</v>
      </c>
      <c r="AF92" s="1" t="s">
        <v>91</v>
      </c>
      <c r="AG92" s="1" t="s">
        <v>91</v>
      </c>
      <c r="AH92" s="1" t="s">
        <v>91</v>
      </c>
      <c r="AI92" s="1" t="s">
        <v>91</v>
      </c>
      <c r="AJ92" s="1" t="s">
        <v>91</v>
      </c>
      <c r="AK92" s="1" t="s">
        <v>91</v>
      </c>
      <c r="AL92" s="1" t="s">
        <v>91</v>
      </c>
      <c r="AM92" s="1" t="s">
        <v>91</v>
      </c>
      <c r="AT92" s="51" t="s">
        <v>141</v>
      </c>
      <c r="AU92" s="52">
        <f>AU88*(1-AU91)</f>
        <v>4.8447502495025021E-3</v>
      </c>
    </row>
    <row r="93" spans="1:47" ht="19" x14ac:dyDescent="0.25">
      <c r="A93" s="5" t="s">
        <v>78</v>
      </c>
      <c r="B93" s="1" t="s">
        <v>91</v>
      </c>
      <c r="C93" s="1" t="s">
        <v>91</v>
      </c>
      <c r="D93" s="1" t="s">
        <v>91</v>
      </c>
      <c r="E93" s="1" t="s">
        <v>91</v>
      </c>
      <c r="F93" s="1" t="s">
        <v>91</v>
      </c>
      <c r="G93" s="1" t="s">
        <v>91</v>
      </c>
      <c r="H93" s="1" t="s">
        <v>91</v>
      </c>
      <c r="I93" s="1">
        <v>100000</v>
      </c>
      <c r="J93" s="1">
        <v>-3500000</v>
      </c>
      <c r="K93" s="1" t="s">
        <v>91</v>
      </c>
      <c r="L93" s="1">
        <v>-13000000</v>
      </c>
      <c r="M93" s="1">
        <v>-15300000</v>
      </c>
      <c r="N93" s="1">
        <v>-2700000</v>
      </c>
      <c r="O93" s="1">
        <v>-400000</v>
      </c>
      <c r="P93" s="1">
        <v>4100000</v>
      </c>
      <c r="Q93" s="1">
        <v>-2175000</v>
      </c>
      <c r="R93" s="1">
        <v>1320000</v>
      </c>
      <c r="S93" s="1">
        <v>2338000</v>
      </c>
      <c r="T93" s="1">
        <v>-1016000</v>
      </c>
      <c r="U93" s="1">
        <v>4946000</v>
      </c>
      <c r="V93" s="1">
        <v>2036000</v>
      </c>
      <c r="W93" s="1">
        <v>448000</v>
      </c>
      <c r="X93" s="1">
        <v>428000</v>
      </c>
      <c r="Y93" s="1">
        <v>226000</v>
      </c>
      <c r="Z93" s="1">
        <v>249000</v>
      </c>
      <c r="AA93" s="1">
        <v>2111000</v>
      </c>
      <c r="AB93" s="1">
        <v>737000</v>
      </c>
      <c r="AC93" s="1">
        <v>504000</v>
      </c>
      <c r="AD93" s="1">
        <v>323000</v>
      </c>
      <c r="AE93" s="1">
        <v>2388000</v>
      </c>
      <c r="AF93" s="1">
        <v>760000</v>
      </c>
      <c r="AG93" s="1">
        <v>744000</v>
      </c>
      <c r="AH93" s="1">
        <v>168000</v>
      </c>
      <c r="AI93" s="1">
        <v>228000</v>
      </c>
      <c r="AJ93" s="1">
        <v>1380000</v>
      </c>
      <c r="AK93" s="1">
        <v>-16436000</v>
      </c>
      <c r="AL93" s="1">
        <v>-19115000</v>
      </c>
      <c r="AM93" s="1">
        <v>-33789000</v>
      </c>
      <c r="AT93" s="50" t="s">
        <v>142</v>
      </c>
      <c r="AU93" s="50"/>
    </row>
    <row r="94" spans="1:47" ht="20" x14ac:dyDescent="0.25">
      <c r="A94" s="6" t="s">
        <v>79</v>
      </c>
      <c r="B94" s="10" t="s">
        <v>91</v>
      </c>
      <c r="C94" s="10" t="s">
        <v>91</v>
      </c>
      <c r="D94" s="10" t="s">
        <v>91</v>
      </c>
      <c r="E94" s="10" t="s">
        <v>91</v>
      </c>
      <c r="F94" s="10" t="s">
        <v>91</v>
      </c>
      <c r="G94" s="10" t="s">
        <v>91</v>
      </c>
      <c r="H94" s="10">
        <v>-400000</v>
      </c>
      <c r="I94" s="10">
        <v>-900000</v>
      </c>
      <c r="J94" s="10">
        <v>-7400000</v>
      </c>
      <c r="K94" s="10">
        <v>-6400000</v>
      </c>
      <c r="L94" s="10">
        <v>-14200000</v>
      </c>
      <c r="M94" s="10">
        <v>-20700000</v>
      </c>
      <c r="N94" s="10">
        <v>-126700000</v>
      </c>
      <c r="O94" s="10">
        <v>-33700000</v>
      </c>
      <c r="P94" s="10">
        <v>-11900000</v>
      </c>
      <c r="Q94" s="10">
        <v>-10103000</v>
      </c>
      <c r="R94" s="10">
        <v>-3304000</v>
      </c>
      <c r="S94" s="10">
        <v>-4065000</v>
      </c>
      <c r="T94" s="10">
        <v>-22509000</v>
      </c>
      <c r="U94" s="10">
        <v>-3303000</v>
      </c>
      <c r="V94" s="10">
        <v>-54728000</v>
      </c>
      <c r="W94" s="10">
        <v>-22280000</v>
      </c>
      <c r="X94" s="10">
        <v>-111304000</v>
      </c>
      <c r="Y94" s="10">
        <v>-3671000</v>
      </c>
      <c r="Z94" s="10">
        <v>-15503000</v>
      </c>
      <c r="AA94" s="10">
        <v>-10134000</v>
      </c>
      <c r="AB94" s="10">
        <v>-56643000</v>
      </c>
      <c r="AC94" s="10">
        <v>-92292000</v>
      </c>
      <c r="AD94" s="10">
        <v>-14257000</v>
      </c>
      <c r="AE94" s="10">
        <v>-19124000</v>
      </c>
      <c r="AF94" s="10">
        <v>-22938000</v>
      </c>
      <c r="AG94" s="10">
        <v>-42833000</v>
      </c>
      <c r="AH94" s="10">
        <v>-81308000</v>
      </c>
      <c r="AI94" s="10">
        <v>-26311000</v>
      </c>
      <c r="AJ94" s="10">
        <v>-81037000</v>
      </c>
      <c r="AK94" s="10">
        <v>-16342000</v>
      </c>
      <c r="AL94" s="10">
        <v>-148577000</v>
      </c>
      <c r="AM94" s="10">
        <v>-33836000</v>
      </c>
      <c r="AT94" s="23" t="s">
        <v>143</v>
      </c>
      <c r="AU94" s="53">
        <f>[1]Treasuries!$C$8</f>
        <v>4.0410000000000001E-2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-34266000</v>
      </c>
      <c r="Z95" s="1">
        <v>-234000</v>
      </c>
      <c r="AA95" s="1">
        <v>-3492000</v>
      </c>
      <c r="AB95" s="1">
        <v>-38000</v>
      </c>
      <c r="AC95" s="1">
        <v>-20001000</v>
      </c>
      <c r="AD95" s="1">
        <v>-82957000</v>
      </c>
      <c r="AE95" s="1" t="s">
        <v>91</v>
      </c>
      <c r="AF95" s="1">
        <v>-56413000</v>
      </c>
      <c r="AG95" s="1">
        <v>-10156000</v>
      </c>
      <c r="AH95" s="1">
        <v>-213513000</v>
      </c>
      <c r="AI95" s="1">
        <v>-21800000</v>
      </c>
      <c r="AJ95" s="1">
        <v>-1240000</v>
      </c>
      <c r="AK95" s="1" t="s">
        <v>91</v>
      </c>
      <c r="AL95" s="1" t="s">
        <v>91</v>
      </c>
      <c r="AM95" s="1" t="s">
        <v>91</v>
      </c>
      <c r="AT95" s="23" t="s">
        <v>144</v>
      </c>
      <c r="AU95" s="54" cm="1">
        <f t="array" ref="AU95">_FV(A1,"Beta")</f>
        <v>0.93420000000000003</v>
      </c>
    </row>
    <row r="96" spans="1:47" ht="20" x14ac:dyDescent="0.25">
      <c r="A96" s="5" t="s">
        <v>81</v>
      </c>
      <c r="B96" s="1" t="s">
        <v>91</v>
      </c>
      <c r="C96" s="1" t="s">
        <v>91</v>
      </c>
      <c r="D96" s="1" t="s">
        <v>91</v>
      </c>
      <c r="E96" s="1" t="s">
        <v>91</v>
      </c>
      <c r="F96" s="1" t="s">
        <v>91</v>
      </c>
      <c r="G96" s="1" t="s">
        <v>91</v>
      </c>
      <c r="H96" s="1">
        <v>100000</v>
      </c>
      <c r="I96" s="1">
        <v>1000000</v>
      </c>
      <c r="J96" s="1">
        <v>9700000</v>
      </c>
      <c r="K96" s="1">
        <v>100000</v>
      </c>
      <c r="L96" s="1">
        <v>700000</v>
      </c>
      <c r="M96" s="1">
        <v>35200000</v>
      </c>
      <c r="N96" s="1">
        <v>87000000</v>
      </c>
      <c r="O96" s="1">
        <v>3400000</v>
      </c>
      <c r="P96" s="1">
        <v>1500000</v>
      </c>
      <c r="Q96" s="1">
        <v>1246000</v>
      </c>
      <c r="R96" s="1">
        <v>840000</v>
      </c>
      <c r="S96" s="1">
        <v>4031000</v>
      </c>
      <c r="T96" s="1">
        <v>4827000</v>
      </c>
      <c r="U96" s="1">
        <v>6848000</v>
      </c>
      <c r="V96" s="1">
        <v>6094000</v>
      </c>
      <c r="W96" s="1">
        <v>3822000</v>
      </c>
      <c r="X96" s="1">
        <v>4131000</v>
      </c>
      <c r="Y96" s="1">
        <v>5916000</v>
      </c>
      <c r="Z96" s="1">
        <v>10335000</v>
      </c>
      <c r="AA96" s="1">
        <v>6042000</v>
      </c>
      <c r="AB96" s="1" t="s">
        <v>91</v>
      </c>
      <c r="AC96" s="1">
        <v>5312000</v>
      </c>
      <c r="AD96" s="1">
        <v>2185000</v>
      </c>
      <c r="AE96" s="1">
        <v>4245000</v>
      </c>
      <c r="AF96" s="1">
        <v>5957000</v>
      </c>
      <c r="AG96" s="1">
        <v>5653000</v>
      </c>
      <c r="AH96" s="1">
        <v>252988000</v>
      </c>
      <c r="AI96" s="1">
        <v>6591000</v>
      </c>
      <c r="AJ96" s="1">
        <v>13341000</v>
      </c>
      <c r="AK96" s="1">
        <v>19257000</v>
      </c>
      <c r="AL96" s="1" t="s">
        <v>91</v>
      </c>
      <c r="AM96" s="1" t="s">
        <v>91</v>
      </c>
      <c r="AT96" s="23" t="s">
        <v>145</v>
      </c>
      <c r="AU96" s="53">
        <v>8.4000000000000005E-2</v>
      </c>
    </row>
    <row r="97" spans="1:47"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v>-4400000</v>
      </c>
      <c r="O97" s="1" t="s">
        <v>91</v>
      </c>
      <c r="P97" s="1">
        <v>-14300000</v>
      </c>
      <c r="Q97" s="1">
        <v>-17604000</v>
      </c>
      <c r="R97" s="1">
        <v>-3219000</v>
      </c>
      <c r="S97" s="1">
        <v>-24463000</v>
      </c>
      <c r="T97" s="1">
        <v>-6727000</v>
      </c>
      <c r="U97" s="1">
        <v>-836000</v>
      </c>
      <c r="V97" s="1">
        <v>-17721000</v>
      </c>
      <c r="W97" s="1">
        <v>-15328000</v>
      </c>
      <c r="X97" s="1">
        <v>-9386000</v>
      </c>
      <c r="Y97" s="1">
        <v>-4820000</v>
      </c>
      <c r="Z97" s="1" t="s">
        <v>91</v>
      </c>
      <c r="AA97" s="1" t="s">
        <v>91</v>
      </c>
      <c r="AB97" s="1" t="s">
        <v>91</v>
      </c>
      <c r="AC97" s="1" t="s">
        <v>91</v>
      </c>
      <c r="AD97" s="1" t="s">
        <v>91</v>
      </c>
      <c r="AE97" s="1" t="s">
        <v>91</v>
      </c>
      <c r="AF97" s="1" t="s">
        <v>91</v>
      </c>
      <c r="AG97" s="1" t="s">
        <v>91</v>
      </c>
      <c r="AH97" s="1">
        <v>-4674000</v>
      </c>
      <c r="AI97" s="1">
        <v>-3782000</v>
      </c>
      <c r="AJ97" s="1">
        <v>-1528000</v>
      </c>
      <c r="AK97" s="1">
        <v>-2299000</v>
      </c>
      <c r="AL97" s="1" t="s">
        <v>91</v>
      </c>
      <c r="AM97" s="1">
        <v>-87107000</v>
      </c>
      <c r="AT97" s="51" t="s">
        <v>146</v>
      </c>
      <c r="AU97" s="52">
        <f>(AU94)+((AU95)*(AU96-AU94))</f>
        <v>8.1131778000000015E-2</v>
      </c>
    </row>
    <row r="98" spans="1:47" ht="19" x14ac:dyDescent="0.25">
      <c r="A98" s="5" t="s">
        <v>83</v>
      </c>
      <c r="B98" s="1" t="s">
        <v>91</v>
      </c>
      <c r="C98" s="1" t="s">
        <v>91</v>
      </c>
      <c r="D98" s="1" t="s">
        <v>91</v>
      </c>
      <c r="E98" s="1" t="s">
        <v>91</v>
      </c>
      <c r="F98" s="1" t="s">
        <v>91</v>
      </c>
      <c r="G98" s="1" t="s">
        <v>91</v>
      </c>
      <c r="H98" s="1">
        <v>-800000</v>
      </c>
      <c r="I98" s="1">
        <v>-600000</v>
      </c>
      <c r="J98" s="1">
        <v>-900000</v>
      </c>
      <c r="K98" s="1">
        <v>-1000000</v>
      </c>
      <c r="L98" s="1">
        <v>-1300000</v>
      </c>
      <c r="M98" s="1">
        <v>-1900000</v>
      </c>
      <c r="N98" s="1">
        <v>-2400000</v>
      </c>
      <c r="O98" s="1">
        <v>-2600000</v>
      </c>
      <c r="P98" s="1">
        <v>-2900000</v>
      </c>
      <c r="Q98" s="1">
        <v>-2737000</v>
      </c>
      <c r="R98" s="1">
        <v>-2638000</v>
      </c>
      <c r="S98" s="1">
        <v>-3017000</v>
      </c>
      <c r="T98" s="1">
        <v>-5204000</v>
      </c>
      <c r="U98" s="1">
        <v>-10103000</v>
      </c>
      <c r="V98" s="1">
        <v>-16978000</v>
      </c>
      <c r="W98" s="1">
        <v>-26372000</v>
      </c>
      <c r="X98" s="1">
        <v>-36745000</v>
      </c>
      <c r="Y98" s="1">
        <v>-49351000</v>
      </c>
      <c r="Z98" s="1">
        <v>-57085000</v>
      </c>
      <c r="AA98" s="1">
        <v>-66028000</v>
      </c>
      <c r="AB98" s="1">
        <v>-73276000</v>
      </c>
      <c r="AC98" s="1">
        <v>-256219000</v>
      </c>
      <c r="AD98" s="1">
        <v>-39836000</v>
      </c>
      <c r="AE98" s="1">
        <v>-69870000</v>
      </c>
      <c r="AF98" s="1">
        <v>-98532000</v>
      </c>
      <c r="AG98" s="1">
        <v>-127604000</v>
      </c>
      <c r="AH98" s="1">
        <v>-164147000</v>
      </c>
      <c r="AI98" s="1">
        <v>-209218000</v>
      </c>
      <c r="AJ98" s="1">
        <v>-241412000</v>
      </c>
      <c r="AK98" s="1">
        <v>-265713000</v>
      </c>
      <c r="AL98" s="1">
        <v>-294522000</v>
      </c>
      <c r="AM98" s="1">
        <v>-332447000</v>
      </c>
      <c r="AT98" s="50" t="s">
        <v>147</v>
      </c>
      <c r="AU98" s="50"/>
    </row>
    <row r="99" spans="1:47" ht="20" x14ac:dyDescent="0.25">
      <c r="A99" s="5" t="s">
        <v>84</v>
      </c>
      <c r="B99" s="1" t="s">
        <v>91</v>
      </c>
      <c r="C99" s="1" t="s">
        <v>91</v>
      </c>
      <c r="D99" s="1" t="s">
        <v>91</v>
      </c>
      <c r="E99" s="1" t="s">
        <v>91</v>
      </c>
      <c r="F99" s="1" t="s">
        <v>91</v>
      </c>
      <c r="G99" s="1" t="s">
        <v>91</v>
      </c>
      <c r="H99" s="1">
        <v>-2500000</v>
      </c>
      <c r="I99" s="1">
        <v>-6500000</v>
      </c>
      <c r="J99" s="1">
        <v>-2100000</v>
      </c>
      <c r="K99" s="1">
        <v>5500000</v>
      </c>
      <c r="L99" s="1">
        <v>5800000</v>
      </c>
      <c r="M99" s="1">
        <v>-2400000</v>
      </c>
      <c r="N99" s="1">
        <v>72900000</v>
      </c>
      <c r="O99" s="1">
        <v>27000000</v>
      </c>
      <c r="P99" s="1">
        <v>-14100000</v>
      </c>
      <c r="Q99" s="1">
        <v>-22565000</v>
      </c>
      <c r="R99" s="1">
        <v>-39901000</v>
      </c>
      <c r="S99" s="1">
        <v>-22599000</v>
      </c>
      <c r="T99" s="1">
        <v>-20180000</v>
      </c>
      <c r="U99" s="1">
        <v>-460000</v>
      </c>
      <c r="V99" s="1">
        <v>-9943000</v>
      </c>
      <c r="W99" s="1">
        <v>-1693000</v>
      </c>
      <c r="X99" s="1">
        <v>17067000</v>
      </c>
      <c r="Y99" s="1">
        <v>4758000</v>
      </c>
      <c r="Z99" s="1">
        <v>-9151000</v>
      </c>
      <c r="AA99" s="1">
        <v>-10782000</v>
      </c>
      <c r="AB99" s="1">
        <v>-42320000</v>
      </c>
      <c r="AC99" s="1">
        <v>247827000</v>
      </c>
      <c r="AD99" s="1">
        <v>-68441000</v>
      </c>
      <c r="AE99" s="1">
        <v>-54582000</v>
      </c>
      <c r="AF99" s="1">
        <v>-37332000</v>
      </c>
      <c r="AG99" s="1">
        <v>-81809000</v>
      </c>
      <c r="AH99" s="1">
        <v>-72799000</v>
      </c>
      <c r="AI99" s="1">
        <v>88606000</v>
      </c>
      <c r="AJ99" s="1">
        <v>-33184000</v>
      </c>
      <c r="AK99" s="1">
        <v>-199738000</v>
      </c>
      <c r="AL99" s="1">
        <v>65920000</v>
      </c>
      <c r="AM99" s="1">
        <v>-84404000</v>
      </c>
      <c r="AT99" s="23" t="s">
        <v>148</v>
      </c>
      <c r="AU99" s="24">
        <f>AU86+AU87</f>
        <v>379141000</v>
      </c>
    </row>
    <row r="100" spans="1:47" ht="20" x14ac:dyDescent="0.25">
      <c r="A100" s="6" t="s">
        <v>85</v>
      </c>
      <c r="B100" s="10" t="s">
        <v>91</v>
      </c>
      <c r="C100" s="10" t="s">
        <v>91</v>
      </c>
      <c r="D100" s="10" t="s">
        <v>91</v>
      </c>
      <c r="E100" s="10" t="s">
        <v>91</v>
      </c>
      <c r="F100" s="10" t="s">
        <v>91</v>
      </c>
      <c r="G100" s="10" t="s">
        <v>91</v>
      </c>
      <c r="H100" s="10">
        <v>-3200000</v>
      </c>
      <c r="I100" s="10">
        <v>-6100000</v>
      </c>
      <c r="J100" s="10">
        <v>6700000</v>
      </c>
      <c r="K100" s="10">
        <v>4600000</v>
      </c>
      <c r="L100" s="10">
        <v>5200000</v>
      </c>
      <c r="M100" s="10">
        <v>30900000</v>
      </c>
      <c r="N100" s="10">
        <v>153100000</v>
      </c>
      <c r="O100" s="10">
        <v>27800000</v>
      </c>
      <c r="P100" s="10">
        <v>-29800000</v>
      </c>
      <c r="Q100" s="10">
        <v>-41660000</v>
      </c>
      <c r="R100" s="10">
        <v>-44918000</v>
      </c>
      <c r="S100" s="10">
        <v>-46048000</v>
      </c>
      <c r="T100" s="10">
        <v>-27284000</v>
      </c>
      <c r="U100" s="10">
        <v>-4551000</v>
      </c>
      <c r="V100" s="10">
        <v>-38548000</v>
      </c>
      <c r="W100" s="10">
        <v>-39571000</v>
      </c>
      <c r="X100" s="10">
        <v>-24933000</v>
      </c>
      <c r="Y100" s="10">
        <v>-77763000</v>
      </c>
      <c r="Z100" s="10">
        <v>-56135000</v>
      </c>
      <c r="AA100" s="10">
        <v>-74260000</v>
      </c>
      <c r="AB100" s="10">
        <v>-115634000</v>
      </c>
      <c r="AC100" s="10">
        <v>-23081000</v>
      </c>
      <c r="AD100" s="10">
        <v>-189049000</v>
      </c>
      <c r="AE100" s="10">
        <v>-120207000</v>
      </c>
      <c r="AF100" s="10">
        <v>-186320000</v>
      </c>
      <c r="AG100" s="10">
        <v>-213916000</v>
      </c>
      <c r="AH100" s="10">
        <v>-202145000</v>
      </c>
      <c r="AI100" s="10">
        <v>-139603000</v>
      </c>
      <c r="AJ100" s="10">
        <v>-264023000</v>
      </c>
      <c r="AK100" s="10">
        <v>-448493000</v>
      </c>
      <c r="AL100" s="10">
        <v>-228602000</v>
      </c>
      <c r="AM100" s="10">
        <v>-503958000</v>
      </c>
      <c r="AT100" s="51" t="s">
        <v>149</v>
      </c>
      <c r="AU100" s="52">
        <f>AU99/AU103</f>
        <v>2.2532533882360088E-2</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v>127000</v>
      </c>
      <c r="AD101" s="1">
        <v>-1255000</v>
      </c>
      <c r="AE101" s="1">
        <v>-680000</v>
      </c>
      <c r="AF101" s="1">
        <v>-1343000</v>
      </c>
      <c r="AG101" s="1">
        <v>-226000</v>
      </c>
      <c r="AH101" s="1">
        <v>1419000</v>
      </c>
      <c r="AI101" s="1">
        <v>-2245000</v>
      </c>
      <c r="AJ101" s="1">
        <v>849000</v>
      </c>
      <c r="AK101" s="1">
        <v>2069000</v>
      </c>
      <c r="AL101" s="1">
        <v>-186000</v>
      </c>
      <c r="AM101" s="1">
        <v>-4933000</v>
      </c>
      <c r="AT101" s="23" t="s">
        <v>150</v>
      </c>
      <c r="AU101" s="55" cm="1">
        <f t="array" ref="AU101">_FV(A1,"Market cap",TRUE)</f>
        <v>16447240000</v>
      </c>
    </row>
    <row r="102" spans="1:47" ht="20" x14ac:dyDescent="0.25">
      <c r="A102" s="6" t="s">
        <v>87</v>
      </c>
      <c r="B102" s="10" t="s">
        <v>91</v>
      </c>
      <c r="C102" s="10" t="s">
        <v>91</v>
      </c>
      <c r="D102" s="10" t="s">
        <v>91</v>
      </c>
      <c r="E102" s="10" t="s">
        <v>91</v>
      </c>
      <c r="F102" s="10" t="s">
        <v>91</v>
      </c>
      <c r="G102" s="10" t="s">
        <v>91</v>
      </c>
      <c r="H102" s="10">
        <v>-3200000</v>
      </c>
      <c r="I102" s="10">
        <v>-6100000</v>
      </c>
      <c r="J102" s="10">
        <v>6700000</v>
      </c>
      <c r="K102" s="10">
        <v>4600000</v>
      </c>
      <c r="L102" s="10">
        <v>2000000</v>
      </c>
      <c r="M102" s="10" t="s">
        <v>91</v>
      </c>
      <c r="N102" s="10" t="s">
        <v>91</v>
      </c>
      <c r="O102" s="10" t="s">
        <v>91</v>
      </c>
      <c r="P102" s="10">
        <v>300000</v>
      </c>
      <c r="Q102" s="10">
        <v>-2703000</v>
      </c>
      <c r="R102" s="10">
        <v>4351000</v>
      </c>
      <c r="S102" s="10">
        <v>16748000</v>
      </c>
      <c r="T102" s="10">
        <v>10459000</v>
      </c>
      <c r="U102" s="10">
        <v>48805000</v>
      </c>
      <c r="V102" s="10">
        <v>-57494000</v>
      </c>
      <c r="W102" s="10">
        <v>6690000</v>
      </c>
      <c r="X102" s="10">
        <v>-24935000</v>
      </c>
      <c r="Y102" s="10">
        <v>32039000</v>
      </c>
      <c r="Z102" s="10">
        <v>16649000</v>
      </c>
      <c r="AA102" s="10">
        <v>68405000</v>
      </c>
      <c r="AB102" s="10">
        <v>-110825000</v>
      </c>
      <c r="AC102" s="10">
        <v>58097000</v>
      </c>
      <c r="AD102" s="10">
        <v>-54292000</v>
      </c>
      <c r="AE102" s="10">
        <v>4969000</v>
      </c>
      <c r="AF102" s="10">
        <v>10782000</v>
      </c>
      <c r="AG102" s="10">
        <v>20781000</v>
      </c>
      <c r="AH102" s="10">
        <v>24486000</v>
      </c>
      <c r="AI102" s="10">
        <v>2398000</v>
      </c>
      <c r="AJ102" s="10">
        <v>-8440000</v>
      </c>
      <c r="AK102" s="10">
        <v>71613000</v>
      </c>
      <c r="AL102" s="10">
        <v>-27799000</v>
      </c>
      <c r="AM102" s="10">
        <v>29237000</v>
      </c>
      <c r="AT102" s="51" t="s">
        <v>151</v>
      </c>
      <c r="AU102" s="52">
        <f>AU101/AU103</f>
        <v>0.9774674661176399</v>
      </c>
    </row>
    <row r="103" spans="1:47" ht="20" x14ac:dyDescent="0.25">
      <c r="A103" s="5" t="s">
        <v>88</v>
      </c>
      <c r="B103" s="1" t="s">
        <v>91</v>
      </c>
      <c r="C103" s="1" t="s">
        <v>91</v>
      </c>
      <c r="D103" s="1" t="s">
        <v>91</v>
      </c>
      <c r="E103" s="1" t="s">
        <v>91</v>
      </c>
      <c r="F103" s="1" t="s">
        <v>91</v>
      </c>
      <c r="G103" s="1" t="s">
        <v>91</v>
      </c>
      <c r="H103" s="1">
        <v>5500000</v>
      </c>
      <c r="I103" s="1">
        <v>2200000</v>
      </c>
      <c r="J103" s="1">
        <v>900000</v>
      </c>
      <c r="K103" s="1">
        <v>1100000</v>
      </c>
      <c r="L103" s="1">
        <v>1700000</v>
      </c>
      <c r="M103" s="1">
        <v>3800000</v>
      </c>
      <c r="N103" s="1">
        <v>2800000</v>
      </c>
      <c r="O103" s="1">
        <v>7900000</v>
      </c>
      <c r="P103" s="1">
        <v>7200000</v>
      </c>
      <c r="Q103" s="1">
        <v>7484000</v>
      </c>
      <c r="R103" s="1">
        <v>4781000</v>
      </c>
      <c r="S103" s="1">
        <v>9132000</v>
      </c>
      <c r="T103" s="1">
        <v>25880000</v>
      </c>
      <c r="U103" s="1">
        <v>36339000</v>
      </c>
      <c r="V103" s="1">
        <v>85144000</v>
      </c>
      <c r="W103" s="1">
        <v>27650000</v>
      </c>
      <c r="X103" s="1">
        <v>34340000</v>
      </c>
      <c r="Y103" s="1">
        <v>9405000</v>
      </c>
      <c r="Z103" s="1">
        <v>41444000</v>
      </c>
      <c r="AA103" s="1">
        <v>58093000</v>
      </c>
      <c r="AB103" s="1">
        <v>126498000</v>
      </c>
      <c r="AC103" s="1">
        <v>15673000</v>
      </c>
      <c r="AD103" s="1">
        <v>73770000</v>
      </c>
      <c r="AE103" s="1">
        <v>19478000</v>
      </c>
      <c r="AF103" s="1">
        <v>24447000</v>
      </c>
      <c r="AG103" s="1">
        <v>35229000</v>
      </c>
      <c r="AH103" s="1">
        <v>56010000</v>
      </c>
      <c r="AI103" s="1">
        <v>80496000</v>
      </c>
      <c r="AJ103" s="1">
        <v>82894000</v>
      </c>
      <c r="AK103" s="1">
        <v>74454000</v>
      </c>
      <c r="AL103" s="1">
        <v>146067000</v>
      </c>
      <c r="AM103" s="1">
        <v>118268000</v>
      </c>
      <c r="AT103" s="51" t="s">
        <v>152</v>
      </c>
      <c r="AU103" s="56">
        <f>AU99+AU101</f>
        <v>16826381000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v>3700000</v>
      </c>
      <c r="M104" s="11" t="s">
        <v>91</v>
      </c>
      <c r="N104" s="11" t="s">
        <v>91</v>
      </c>
      <c r="O104" s="11" t="s">
        <v>91</v>
      </c>
      <c r="P104" s="11">
        <v>7500000</v>
      </c>
      <c r="Q104" s="11">
        <v>4781000</v>
      </c>
      <c r="R104" s="11">
        <v>9132000</v>
      </c>
      <c r="S104" s="11">
        <v>25880000</v>
      </c>
      <c r="T104" s="11">
        <v>36339000</v>
      </c>
      <c r="U104" s="11">
        <v>85144000</v>
      </c>
      <c r="V104" s="11">
        <v>27650000</v>
      </c>
      <c r="W104" s="11">
        <v>34340000</v>
      </c>
      <c r="X104" s="11">
        <v>9405000</v>
      </c>
      <c r="Y104" s="11">
        <v>41444000</v>
      </c>
      <c r="Z104" s="11">
        <v>58093000</v>
      </c>
      <c r="AA104" s="11">
        <v>126498000</v>
      </c>
      <c r="AB104" s="11">
        <v>15673000</v>
      </c>
      <c r="AC104" s="11">
        <v>73770000</v>
      </c>
      <c r="AD104" s="11">
        <v>19478000</v>
      </c>
      <c r="AE104" s="11">
        <v>24447000</v>
      </c>
      <c r="AF104" s="11">
        <v>35229000</v>
      </c>
      <c r="AG104" s="11">
        <v>56010000</v>
      </c>
      <c r="AH104" s="11">
        <v>80496000</v>
      </c>
      <c r="AI104" s="11">
        <v>82894000</v>
      </c>
      <c r="AJ104" s="11">
        <v>74454000</v>
      </c>
      <c r="AK104" s="11">
        <v>146067000</v>
      </c>
      <c r="AL104" s="11">
        <v>118268000</v>
      </c>
      <c r="AM104" s="11">
        <v>147505000</v>
      </c>
      <c r="AT104" s="50" t="s">
        <v>153</v>
      </c>
      <c r="AU104" s="50"/>
    </row>
    <row r="105" spans="1:47" ht="21" thickTop="1" x14ac:dyDescent="0.25">
      <c r="A105" s="14" t="s">
        <v>109</v>
      </c>
      <c r="B105" s="1" t="e">
        <f t="shared" ref="B105:AL105" si="10">(B22*(1-$AU$91))+B77+B88+B81</f>
        <v>#VALUE!</v>
      </c>
      <c r="C105" s="1" t="e">
        <f t="shared" si="10"/>
        <v>#VALUE!</v>
      </c>
      <c r="D105" s="1" t="e">
        <f t="shared" si="10"/>
        <v>#VALUE!</v>
      </c>
      <c r="E105" s="1" t="e">
        <f t="shared" si="10"/>
        <v>#VALUE!</v>
      </c>
      <c r="F105" s="1" t="e">
        <f t="shared" si="10"/>
        <v>#VALUE!</v>
      </c>
      <c r="G105" s="1" t="e">
        <f t="shared" si="10"/>
        <v>#VALUE!</v>
      </c>
      <c r="H105" s="1">
        <f t="shared" si="10"/>
        <v>2696468.2251182459</v>
      </c>
      <c r="I105" s="1">
        <f t="shared" si="10"/>
        <v>8499422.7242640276</v>
      </c>
      <c r="J105" s="1">
        <f t="shared" si="10"/>
        <v>3072062.5309706982</v>
      </c>
      <c r="K105" s="1">
        <f t="shared" si="10"/>
        <v>4626398.0670667086</v>
      </c>
      <c r="L105" s="1">
        <f t="shared" si="10"/>
        <v>12971677.680480048</v>
      </c>
      <c r="M105" s="1">
        <f t="shared" si="10"/>
        <v>-6568077.7851323783</v>
      </c>
      <c r="N105" s="1">
        <f t="shared" si="10"/>
        <v>-134201924.25245324</v>
      </c>
      <c r="O105" s="1">
        <f t="shared" si="10"/>
        <v>-10351505.341729634</v>
      </c>
      <c r="P105" s="1">
        <f t="shared" si="10"/>
        <v>25781378.999364607</v>
      </c>
      <c r="Q105" s="1">
        <f t="shared" si="10"/>
        <v>56151167.296630263</v>
      </c>
      <c r="R105" s="1">
        <f t="shared" si="10"/>
        <v>56021364.012862109</v>
      </c>
      <c r="S105" s="1">
        <f t="shared" si="10"/>
        <v>61353273.011153668</v>
      </c>
      <c r="T105" s="1">
        <f t="shared" si="10"/>
        <v>59409371.421716318</v>
      </c>
      <c r="U105" s="1">
        <f t="shared" si="10"/>
        <v>60768094.279930502</v>
      </c>
      <c r="V105" s="1">
        <f t="shared" si="10"/>
        <v>47966057.739630312</v>
      </c>
      <c r="W105" s="1">
        <f t="shared" si="10"/>
        <v>90718183.805896461</v>
      </c>
      <c r="X105" s="1">
        <f t="shared" si="10"/>
        <v>117849003.38311553</v>
      </c>
      <c r="Y105" s="1">
        <f t="shared" si="10"/>
        <v>125754644.03982092</v>
      </c>
      <c r="Z105" s="1">
        <f t="shared" si="10"/>
        <v>94744455.154428497</v>
      </c>
      <c r="AA105" s="1">
        <f t="shared" si="10"/>
        <v>155020678.71735793</v>
      </c>
      <c r="AB105" s="1">
        <f t="shared" si="10"/>
        <v>60287302.349975228</v>
      </c>
      <c r="AC105" s="1">
        <f t="shared" si="10"/>
        <v>176957915.76452261</v>
      </c>
      <c r="AD105" s="1">
        <f t="shared" si="10"/>
        <v>158531912.89140633</v>
      </c>
      <c r="AE105" s="1">
        <f t="shared" si="10"/>
        <v>161159868.65409636</v>
      </c>
      <c r="AF105" s="1">
        <f t="shared" si="10"/>
        <v>238126939.752572</v>
      </c>
      <c r="AG105" s="1">
        <f t="shared" si="10"/>
        <v>272821361.11442667</v>
      </c>
      <c r="AH105" s="1">
        <f t="shared" si="10"/>
        <v>328384092.63901097</v>
      </c>
      <c r="AI105" s="1">
        <f t="shared" si="10"/>
        <v>152452243.03935432</v>
      </c>
      <c r="AJ105" s="1">
        <f t="shared" si="10"/>
        <v>317774121.89584678</v>
      </c>
      <c r="AK105" s="1">
        <f t="shared" si="10"/>
        <v>516865888.16186869</v>
      </c>
      <c r="AL105" s="1">
        <f t="shared" si="10"/>
        <v>340578834.95315361</v>
      </c>
      <c r="AM105" s="1">
        <f>(AM22*(1-$AU$91))+AM77+AM88+AM81</f>
        <v>487500165.41578197</v>
      </c>
      <c r="AN105" s="29">
        <f>AM105*(1+$AU$106)</f>
        <v>515745222.77718592</v>
      </c>
      <c r="AO105" s="29">
        <f t="shared" ref="AO105:AR105" si="11">AN105*(1+$AU$106)</f>
        <v>545626758.07633293</v>
      </c>
      <c r="AP105" s="29">
        <f t="shared" si="11"/>
        <v>577239586.48766041</v>
      </c>
      <c r="AQ105" s="29">
        <f t="shared" si="11"/>
        <v>610684016.64023578</v>
      </c>
      <c r="AR105" s="29">
        <f t="shared" si="11"/>
        <v>646066168.90060425</v>
      </c>
      <c r="AS105" s="26" t="s">
        <v>110</v>
      </c>
      <c r="AT105" s="30" t="s">
        <v>111</v>
      </c>
      <c r="AU105" s="31">
        <f>(AU100*AU92)+(AU102*AU97)</f>
        <v>7.9412837962427374E-2</v>
      </c>
    </row>
    <row r="106" spans="1:47" ht="20" customHeight="1" x14ac:dyDescent="0.25">
      <c r="A106" s="14" t="s">
        <v>106</v>
      </c>
      <c r="B106" s="1"/>
      <c r="C106" s="15" t="e">
        <f t="shared" ref="C106:AM106" si="12">(C107/B107)-1</f>
        <v>#VALUE!</v>
      </c>
      <c r="D106" s="15" t="e">
        <f t="shared" si="12"/>
        <v>#VALUE!</v>
      </c>
      <c r="E106" s="15" t="e">
        <f t="shared" si="12"/>
        <v>#VALUE!</v>
      </c>
      <c r="F106" s="15" t="e">
        <f t="shared" si="12"/>
        <v>#VALUE!</v>
      </c>
      <c r="G106" s="15" t="e">
        <f t="shared" si="12"/>
        <v>#VALUE!</v>
      </c>
      <c r="H106" s="15" t="e">
        <f t="shared" si="12"/>
        <v>#VALUE!</v>
      </c>
      <c r="I106" s="15">
        <f t="shared" si="12"/>
        <v>-5.625</v>
      </c>
      <c r="J106" s="15">
        <f t="shared" si="12"/>
        <v>-1.5675675675675675</v>
      </c>
      <c r="K106" s="15">
        <f t="shared" si="12"/>
        <v>-0.19047619047619047</v>
      </c>
      <c r="L106" s="15">
        <f t="shared" si="12"/>
        <v>-5</v>
      </c>
      <c r="M106" s="15">
        <f t="shared" si="12"/>
        <v>-3.1029411764705883</v>
      </c>
      <c r="N106" s="15">
        <f t="shared" si="12"/>
        <v>9.314685314685315</v>
      </c>
      <c r="O106" s="15">
        <f t="shared" si="12"/>
        <v>-0.81288135593220345</v>
      </c>
      <c r="P106" s="15">
        <f t="shared" si="12"/>
        <v>-1.3369565217391304</v>
      </c>
      <c r="Q106" s="15">
        <f t="shared" si="12"/>
        <v>3.5191397849462369</v>
      </c>
      <c r="R106" s="15">
        <f t="shared" si="12"/>
        <v>0.14088226896354805</v>
      </c>
      <c r="S106" s="15">
        <f t="shared" si="12"/>
        <v>0.29975599074016146</v>
      </c>
      <c r="T106" s="15">
        <f t="shared" si="12"/>
        <v>-8.2458842784249531E-2</v>
      </c>
      <c r="U106" s="15">
        <f t="shared" si="12"/>
        <v>-9.390902890719266E-2</v>
      </c>
      <c r="V106" s="15">
        <f t="shared" si="12"/>
        <v>-0.44996429467508159</v>
      </c>
      <c r="W106" s="15">
        <f t="shared" si="12"/>
        <v>1.0544229622092005</v>
      </c>
      <c r="X106" s="15">
        <f t="shared" si="12"/>
        <v>0.7408837042477241</v>
      </c>
      <c r="Y106" s="15">
        <f t="shared" si="12"/>
        <v>7.4298272292915524E-2</v>
      </c>
      <c r="Z106" s="15">
        <f t="shared" si="12"/>
        <v>-0.24771689497716898</v>
      </c>
      <c r="AA106" s="15">
        <f t="shared" si="12"/>
        <v>0.75269195751138085</v>
      </c>
      <c r="AB106" s="15">
        <f t="shared" si="12"/>
        <v>-0.67081549820609787</v>
      </c>
      <c r="AC106" s="15">
        <f t="shared" si="12"/>
        <v>2.3880951879984007</v>
      </c>
      <c r="AD106" s="15">
        <f t="shared" si="12"/>
        <v>-0.15734726069082017</v>
      </c>
      <c r="AE106" s="15">
        <f t="shared" si="12"/>
        <v>-9.0066254449513217E-2</v>
      </c>
      <c r="AF106" s="15">
        <f t="shared" si="12"/>
        <v>0.60110311983671894</v>
      </c>
      <c r="AG106" s="15">
        <f t="shared" si="12"/>
        <v>0.18460682398765704</v>
      </c>
      <c r="AH106" s="15">
        <f t="shared" si="12"/>
        <v>0.23257849764496386</v>
      </c>
      <c r="AI106" s="15">
        <f t="shared" si="12"/>
        <v>-0.46853563559263312</v>
      </c>
      <c r="AJ106" s="15">
        <f t="shared" si="12"/>
        <v>1.0727360433886992</v>
      </c>
      <c r="AK106" s="15">
        <f t="shared" si="12"/>
        <v>0.68091242459885648</v>
      </c>
      <c r="AL106" s="15">
        <f t="shared" si="12"/>
        <v>-0.39106746271560955</v>
      </c>
      <c r="AM106" s="15">
        <f t="shared" si="12"/>
        <v>0.65359278309336388</v>
      </c>
      <c r="AN106" s="25">
        <v>643900000</v>
      </c>
      <c r="AO106" s="25">
        <v>644000000</v>
      </c>
      <c r="AP106" s="25">
        <v>637100000</v>
      </c>
      <c r="AQ106" s="25">
        <v>578000000</v>
      </c>
      <c r="AR106" s="25">
        <v>620600000</v>
      </c>
      <c r="AS106" s="26" t="s">
        <v>107</v>
      </c>
      <c r="AT106" s="27" t="s">
        <v>108</v>
      </c>
      <c r="AU106" s="28">
        <f>(SUM(AN4:AR4)/5)</f>
        <v>5.793855954349101E-2</v>
      </c>
    </row>
    <row r="107" spans="1:47" ht="19" x14ac:dyDescent="0.25">
      <c r="A107" s="68" t="s">
        <v>166</v>
      </c>
      <c r="B107" s="1" t="s">
        <v>91</v>
      </c>
      <c r="C107" s="1" t="s">
        <v>91</v>
      </c>
      <c r="D107" s="1" t="s">
        <v>91</v>
      </c>
      <c r="E107" s="1" t="s">
        <v>91</v>
      </c>
      <c r="F107" s="1" t="s">
        <v>91</v>
      </c>
      <c r="G107" s="1" t="s">
        <v>91</v>
      </c>
      <c r="H107" s="1">
        <v>-800000</v>
      </c>
      <c r="I107" s="1">
        <v>3700000</v>
      </c>
      <c r="J107" s="1">
        <v>-2100000</v>
      </c>
      <c r="K107" s="1">
        <v>-1700000</v>
      </c>
      <c r="L107" s="1">
        <v>6800000</v>
      </c>
      <c r="M107" s="1">
        <v>-14300000</v>
      </c>
      <c r="N107" s="1">
        <v>-147500000</v>
      </c>
      <c r="O107" s="1">
        <v>-27600000</v>
      </c>
      <c r="P107" s="1">
        <v>9300000</v>
      </c>
      <c r="Q107" s="1">
        <v>42028000</v>
      </c>
      <c r="R107" s="1">
        <v>47949000</v>
      </c>
      <c r="S107" s="1">
        <v>62322000</v>
      </c>
      <c r="T107" s="1">
        <v>57183000</v>
      </c>
      <c r="U107" s="1">
        <v>51813000</v>
      </c>
      <c r="V107" s="1">
        <v>28499000</v>
      </c>
      <c r="W107" s="1">
        <v>58549000</v>
      </c>
      <c r="X107" s="1">
        <v>101927000</v>
      </c>
      <c r="Y107" s="1">
        <v>109500000</v>
      </c>
      <c r="Z107" s="1">
        <v>82375000</v>
      </c>
      <c r="AA107" s="1">
        <v>144378000</v>
      </c>
      <c r="AB107" s="1">
        <v>47527000</v>
      </c>
      <c r="AC107" s="1">
        <v>161026000</v>
      </c>
      <c r="AD107" s="1">
        <v>135689000</v>
      </c>
      <c r="AE107" s="1">
        <v>123468000</v>
      </c>
      <c r="AF107" s="1">
        <v>197685000</v>
      </c>
      <c r="AG107" s="1">
        <v>234179000</v>
      </c>
      <c r="AH107" s="1">
        <v>288644000</v>
      </c>
      <c r="AI107" s="1">
        <v>153404000</v>
      </c>
      <c r="AJ107" s="1">
        <v>317966000</v>
      </c>
      <c r="AK107" s="1">
        <v>534473000</v>
      </c>
      <c r="AL107" s="1">
        <v>325458000</v>
      </c>
      <c r="AM107" s="1">
        <v>538175000</v>
      </c>
      <c r="AN107" s="26"/>
      <c r="AO107" s="26"/>
      <c r="AP107" s="26"/>
      <c r="AQ107" s="26"/>
      <c r="AR107" s="55">
        <f>AR105*(1+AU107)/(AU108-AU107)</f>
        <v>12170249667.558006</v>
      </c>
      <c r="AS107" s="57" t="s">
        <v>154</v>
      </c>
      <c r="AT107" s="58" t="s">
        <v>155</v>
      </c>
      <c r="AU107" s="59">
        <v>2.5000000000000001E-2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5">
        <f t="shared" ref="AN108:AQ108" si="13">AN107+AN105</f>
        <v>515745222.77718592</v>
      </c>
      <c r="AO108" s="55">
        <f t="shared" si="13"/>
        <v>545626758.07633293</v>
      </c>
      <c r="AP108" s="55">
        <f t="shared" si="13"/>
        <v>577239586.48766041</v>
      </c>
      <c r="AQ108" s="55">
        <f t="shared" si="13"/>
        <v>610684016.64023578</v>
      </c>
      <c r="AR108" s="55">
        <f>AR107+AR105</f>
        <v>12816315836.458611</v>
      </c>
      <c r="AS108" s="57" t="s">
        <v>152</v>
      </c>
      <c r="AT108" s="60" t="s">
        <v>156</v>
      </c>
      <c r="AU108" s="28">
        <f>AU105</f>
        <v>7.9412837962427374E-2</v>
      </c>
    </row>
    <row r="109" spans="1:47" ht="19" x14ac:dyDescent="0.25">
      <c r="AN109" s="61" t="s">
        <v>157</v>
      </c>
      <c r="AO109" s="61"/>
    </row>
    <row r="110" spans="1:47" ht="20" x14ac:dyDescent="0.25">
      <c r="AN110" s="62" t="s">
        <v>158</v>
      </c>
      <c r="AO110" s="55">
        <f>NPV(AU108,AN108,AO108,AP108,AQ108,AR108)</f>
        <v>10601244603.020609</v>
      </c>
    </row>
    <row r="111" spans="1:47" ht="20" x14ac:dyDescent="0.25">
      <c r="AN111" s="62" t="s">
        <v>159</v>
      </c>
      <c r="AO111" s="55">
        <f>AM40</f>
        <v>147505000</v>
      </c>
    </row>
    <row r="112" spans="1:47" ht="20" x14ac:dyDescent="0.25">
      <c r="AN112" s="62" t="s">
        <v>148</v>
      </c>
      <c r="AO112" s="55">
        <f>AU99</f>
        <v>379141000</v>
      </c>
    </row>
    <row r="113" spans="40:41" ht="20" x14ac:dyDescent="0.25">
      <c r="AN113" s="62" t="s">
        <v>160</v>
      </c>
      <c r="AO113" s="55">
        <f>AO110+AO111-AO112</f>
        <v>10369608603.020609</v>
      </c>
    </row>
    <row r="114" spans="40:41" ht="20" x14ac:dyDescent="0.25">
      <c r="AN114" s="62" t="s">
        <v>161</v>
      </c>
      <c r="AO114" s="62">
        <f>AM34*(1+(5*AS16))</f>
        <v>40284582.665639937</v>
      </c>
    </row>
    <row r="115" spans="40:41" ht="20" x14ac:dyDescent="0.25">
      <c r="AN115" s="63" t="s">
        <v>162</v>
      </c>
      <c r="AO115" s="64">
        <f>AO113/AO114</f>
        <v>257.40886256878599</v>
      </c>
    </row>
    <row r="116" spans="40:41" ht="20" x14ac:dyDescent="0.25">
      <c r="AN116" s="62" t="s">
        <v>163</v>
      </c>
      <c r="AO116" s="65" cm="1">
        <f t="array" ref="AO116">_FV(A1,"Price",TRUE)</f>
        <v>370.38</v>
      </c>
    </row>
    <row r="117" spans="40:41" ht="20" x14ac:dyDescent="0.25">
      <c r="AN117" s="63" t="s">
        <v>164</v>
      </c>
      <c r="AO117" s="66">
        <f>(AO115/AO116)-1</f>
        <v>-0.3050141406966197</v>
      </c>
    </row>
    <row r="118" spans="40:41" ht="20" x14ac:dyDescent="0.25">
      <c r="AN118" s="63" t="s">
        <v>165</v>
      </c>
      <c r="AO118" s="67" t="str">
        <f>IF(AO115&gt;AO116,"BUY","SELL")</f>
        <v>SELL</v>
      </c>
    </row>
  </sheetData>
  <mergeCells count="6">
    <mergeCell ref="AT83:AU83"/>
    <mergeCell ref="AT84:AU84"/>
    <mergeCell ref="AT93:AU93"/>
    <mergeCell ref="AT98:AU98"/>
    <mergeCell ref="AT104:AU104"/>
    <mergeCell ref="AN109:AO109"/>
  </mergeCells>
  <hyperlinks>
    <hyperlink ref="A1" r:id="rId1" tooltip="https://roic.ai/company/WSO" display="ROIC.AI | WS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5016/000095017001000463/0000950170-01-000463-index.htm" xr:uid="{00000000-0004-0000-0000-00002E000000}"/>
    <hyperlink ref="Q74" r:id="rId33" tooltip="https://www.sec.gov/Archives/edgar/data/105016/000095017001000463/0000950170-01-000463-index.htm" xr:uid="{00000000-0004-0000-0000-00002F000000}"/>
    <hyperlink ref="R36" r:id="rId34" tooltip="https://www.sec.gov/Archives/edgar/data/105016/000102140802004328/0001021408-02-004328-index.htm" xr:uid="{00000000-0004-0000-0000-000031000000}"/>
    <hyperlink ref="R74" r:id="rId35" tooltip="https://www.sec.gov/Archives/edgar/data/105016/000102140802004328/0001021408-02-004328-index.htm" xr:uid="{00000000-0004-0000-0000-000032000000}"/>
    <hyperlink ref="S36" r:id="rId36" tooltip="https://www.sec.gov/Archives/edgar/data/105016/000102140803005436/0001021408-03-005436-index.html" xr:uid="{00000000-0004-0000-0000-000034000000}"/>
    <hyperlink ref="S74" r:id="rId37" tooltip="https://www.sec.gov/Archives/edgar/data/105016/000102140803005436/0001021408-03-005436-index.html" xr:uid="{00000000-0004-0000-0000-000035000000}"/>
    <hyperlink ref="T36" r:id="rId38" tooltip="https://www.sec.gov/Archives/edgar/data/105016/000119312504042160/0001193125-04-042160-index.html" xr:uid="{00000000-0004-0000-0000-000037000000}"/>
    <hyperlink ref="T74" r:id="rId39" tooltip="https://www.sec.gov/Archives/edgar/data/105016/000119312504042160/0001193125-04-042160-index.html" xr:uid="{00000000-0004-0000-0000-000038000000}"/>
    <hyperlink ref="U36" r:id="rId40" tooltip="https://www.sec.gov/Archives/edgar/data/105016/000119312505052728/0001193125-05-052728-index.html" xr:uid="{00000000-0004-0000-0000-00003A000000}"/>
    <hyperlink ref="U74" r:id="rId41" tooltip="https://www.sec.gov/Archives/edgar/data/105016/000119312505052728/0001193125-05-052728-index.html" xr:uid="{00000000-0004-0000-0000-00003B000000}"/>
    <hyperlink ref="V36" r:id="rId42" tooltip="https://www.sec.gov/Archives/edgar/data/105016/000119312506056680/0001193125-06-056680-index.html" xr:uid="{00000000-0004-0000-0000-00003D000000}"/>
    <hyperlink ref="V74" r:id="rId43" tooltip="https://www.sec.gov/Archives/edgar/data/105016/000119312506056680/0001193125-06-056680-index.html" xr:uid="{00000000-0004-0000-0000-00003E000000}"/>
    <hyperlink ref="W36" r:id="rId44" tooltip="https://www.sec.gov/Archives/edgar/data/105016/000119312507044058/0001193125-07-044058-index.html" xr:uid="{00000000-0004-0000-0000-000040000000}"/>
    <hyperlink ref="W74" r:id="rId45" tooltip="https://www.sec.gov/Archives/edgar/data/105016/000119312507044058/0001193125-07-044058-index.html" xr:uid="{00000000-0004-0000-0000-000041000000}"/>
    <hyperlink ref="X36" r:id="rId46" tooltip="https://www.sec.gov/Archives/edgar/data/105016/000119312508043545/d10k.htm" xr:uid="{00000000-0004-0000-0000-000043000000}"/>
    <hyperlink ref="X74" r:id="rId47" tooltip="https://www.sec.gov/Archives/edgar/data/105016/000119312508043545/d10k.htm" xr:uid="{00000000-0004-0000-0000-000044000000}"/>
    <hyperlink ref="Y36" r:id="rId48" tooltip="https://www.sec.gov/Archives/edgar/data/105016/000119312509040910/0001193125-09-040910-index.html" xr:uid="{00000000-0004-0000-0000-000046000000}"/>
    <hyperlink ref="Y74" r:id="rId49" tooltip="https://www.sec.gov/Archives/edgar/data/105016/000119312509040910/0001193125-09-040910-index.html" xr:uid="{00000000-0004-0000-0000-000047000000}"/>
    <hyperlink ref="Z36" r:id="rId50" tooltip="https://www.sec.gov/Archives/edgar/data/105016/000119312510043122/0001193125-10-043122-index.html" xr:uid="{00000000-0004-0000-0000-000049000000}"/>
    <hyperlink ref="Z74" r:id="rId51" tooltip="https://www.sec.gov/Archives/edgar/data/105016/000119312510043122/0001193125-10-043122-index.html" xr:uid="{00000000-0004-0000-0000-00004A000000}"/>
    <hyperlink ref="AA36" r:id="rId52" tooltip="https://www.sec.gov/Archives/edgar/data/105016/000119312511051303/d10k.htm" xr:uid="{00000000-0004-0000-0000-00004C000000}"/>
    <hyperlink ref="AA74" r:id="rId53" tooltip="https://www.sec.gov/Archives/edgar/data/105016/000119312511051303/d10k.htm" xr:uid="{00000000-0004-0000-0000-00004D000000}"/>
    <hyperlink ref="AB36" r:id="rId54" tooltip="https://www.sec.gov/Archives/edgar/data/105016/000119312512087592/0001193125-12-087592-index.html" xr:uid="{00000000-0004-0000-0000-00004F000000}"/>
    <hyperlink ref="AB74" r:id="rId55" tooltip="https://www.sec.gov/Archives/edgar/data/105016/000119312512087592/0001193125-12-087592-index.html" xr:uid="{00000000-0004-0000-0000-000050000000}"/>
    <hyperlink ref="AC36" r:id="rId56" tooltip="https://www.sec.gov/Archives/edgar/data/105016/000119312513084635/0001193125-13-084635-index.html" xr:uid="{00000000-0004-0000-0000-000052000000}"/>
    <hyperlink ref="AC74" r:id="rId57" tooltip="https://www.sec.gov/Archives/edgar/data/105016/000119312513084635/0001193125-13-084635-index.html" xr:uid="{00000000-0004-0000-0000-000053000000}"/>
    <hyperlink ref="AD36" r:id="rId58" tooltip="https://www.sec.gov/Archives/edgar/data/105016/000119312514072668/d633852d10k.htm" xr:uid="{00000000-0004-0000-0000-000055000000}"/>
    <hyperlink ref="AD74" r:id="rId59" tooltip="https://www.sec.gov/Archives/edgar/data/105016/000119312514072668/d633852d10k.htm" xr:uid="{00000000-0004-0000-0000-000056000000}"/>
    <hyperlink ref="AE36" r:id="rId60" tooltip="https://www.sec.gov/Archives/edgar/data/105016/000119312515060230/d841239d10k.htm" xr:uid="{00000000-0004-0000-0000-000058000000}"/>
    <hyperlink ref="AE74" r:id="rId61" tooltip="https://www.sec.gov/Archives/edgar/data/105016/000119312515060230/d841239d10k.htm" xr:uid="{00000000-0004-0000-0000-000059000000}"/>
    <hyperlink ref="AF36" r:id="rId62" tooltip="https://www.sec.gov/Archives/edgar/data/105016/000119312516484870/0001193125-16-484870-index.html" xr:uid="{00000000-0004-0000-0000-00005B000000}"/>
    <hyperlink ref="AF74" r:id="rId63" tooltip="https://www.sec.gov/Archives/edgar/data/105016/000119312516484870/0001193125-16-484870-index.html" xr:uid="{00000000-0004-0000-0000-00005C000000}"/>
    <hyperlink ref="AG36" r:id="rId64" tooltip="https://www.sec.gov/Archives/edgar/data/105016/000119312517049156/0001193125-17-049156-index.html" xr:uid="{00000000-0004-0000-0000-00005E000000}"/>
    <hyperlink ref="AG74" r:id="rId65" tooltip="https://www.sec.gov/Archives/edgar/data/105016/000119312517049156/0001193125-17-049156-index.html" xr:uid="{00000000-0004-0000-0000-00005F000000}"/>
    <hyperlink ref="AH36" r:id="rId66" tooltip="https://www.sec.gov/Archives/edgar/data/105016/000119312518067229/0001193125-18-067229-index.html" xr:uid="{00000000-0004-0000-0000-000061000000}"/>
    <hyperlink ref="AH74" r:id="rId67" tooltip="https://www.sec.gov/Archives/edgar/data/105016/000119312518067229/0001193125-18-067229-index.html" xr:uid="{00000000-0004-0000-0000-000062000000}"/>
    <hyperlink ref="AI36" r:id="rId68" tooltip="https://www.sec.gov/Archives/edgar/data/105016/000119312519057858/0001193125-19-057858-index.html" xr:uid="{00000000-0004-0000-0000-000064000000}"/>
    <hyperlink ref="AI74" r:id="rId69" tooltip="https://www.sec.gov/Archives/edgar/data/105016/000119312519057858/0001193125-19-057858-index.html" xr:uid="{00000000-0004-0000-0000-000065000000}"/>
    <hyperlink ref="AJ36" r:id="rId70" tooltip="https://www.sec.gov/Archives/edgar/data/105016/000119312520056004/0001193125-20-056004-index.html" xr:uid="{00000000-0004-0000-0000-000067000000}"/>
    <hyperlink ref="AJ74" r:id="rId71" tooltip="https://www.sec.gov/Archives/edgar/data/105016/000119312520056004/0001193125-20-056004-index.html" xr:uid="{00000000-0004-0000-0000-000068000000}"/>
    <hyperlink ref="AK36" r:id="rId72" tooltip="https://www.sec.gov/Archives/edgar/data/105016/000119312521060167/0001193125-21-060167-index.htm" xr:uid="{00000000-0004-0000-0000-00006A000000}"/>
    <hyperlink ref="AK74" r:id="rId73" tooltip="https://www.sec.gov/Archives/edgar/data/105016/000119312521060167/0001193125-21-060167-index.htm" xr:uid="{00000000-0004-0000-0000-00006B000000}"/>
    <hyperlink ref="AL36" r:id="rId74" tooltip="https://www.sec.gov/Archives/edgar/data/105016/000119312522054394/0001193125-22-054394-index.htm" xr:uid="{00000000-0004-0000-0000-00006D000000}"/>
    <hyperlink ref="AL74" r:id="rId75" tooltip="https://www.sec.gov/Archives/edgar/data/105016/000119312522054394/0001193125-22-054394-index.htm" xr:uid="{00000000-0004-0000-0000-00006E000000}"/>
    <hyperlink ref="AM36" r:id="rId76" tooltip="https://www.sec.gov/Archives/edgar/data/105016/000119312523048758/0001193125-23-048758-index.htm" xr:uid="{00000000-0004-0000-0000-000070000000}"/>
    <hyperlink ref="AM74" r:id="rId77" tooltip="https://www.sec.gov/Archives/edgar/data/105016/000119312523048758/0001193125-23-048758-index.htm" xr:uid="{00000000-0004-0000-0000-000071000000}"/>
    <hyperlink ref="AN1" r:id="rId78" display="https://finbox.com/NYSE:WSO/explorer/revenue_proj" xr:uid="{30B755EF-7E40-B649-ACC0-0DFA25EB6963}"/>
    <hyperlink ref="AS106" r:id="rId79" xr:uid="{53A2F44A-C0B9-A14F-8D3B-83AD4E71F814}"/>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2023-04-27T07:10:29Z</dcterms:created>
  <dcterms:modified xsi:type="dcterms:W3CDTF">2023-07-09T11:09:27Z</dcterms:modified>
</cp:coreProperties>
</file>