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908E9BC0-B2CC-ED4A-9AF0-58399DB4F799}" xr6:coauthVersionLast="47" xr6:coauthVersionMax="47" xr10:uidLastSave="{00000000-0000-0000-0000-000000000000}"/>
  <bookViews>
    <workbookView xWindow="19880" yWindow="500" windowWidth="2108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05" i="1" l="1"/>
  <c r="AD105" i="1" s="1"/>
  <c r="AE105" i="1" s="1"/>
  <c r="AF105" i="1" s="1"/>
  <c r="AB105" i="1"/>
  <c r="AC116" i="1" a="1"/>
  <c r="AC116" i="1" s="1"/>
  <c r="AI101" i="1" a="1"/>
  <c r="AI101" i="1" s="1"/>
  <c r="AI95" i="1" a="1"/>
  <c r="AI95" i="1" s="1"/>
  <c r="AI97" i="1" s="1"/>
  <c r="I105" i="1"/>
  <c r="J105" i="1"/>
  <c r="K105" i="1"/>
  <c r="L105" i="1"/>
  <c r="M105" i="1"/>
  <c r="N105" i="1"/>
  <c r="O105" i="1"/>
  <c r="P105" i="1"/>
  <c r="Q105" i="1"/>
  <c r="R105" i="1"/>
  <c r="S105" i="1"/>
  <c r="T105" i="1"/>
  <c r="U105" i="1"/>
  <c r="V105" i="1"/>
  <c r="W105" i="1"/>
  <c r="X105" i="1"/>
  <c r="Y105" i="1"/>
  <c r="Z105" i="1"/>
  <c r="AA105" i="1"/>
  <c r="AC111" i="1"/>
  <c r="AI94" i="1"/>
  <c r="AI91" i="1"/>
  <c r="AI90" i="1"/>
  <c r="AI89" i="1"/>
  <c r="AI87" i="1"/>
  <c r="AI86" i="1"/>
  <c r="AI99" i="1" s="1"/>
  <c r="AI85" i="1"/>
  <c r="AF30" i="1"/>
  <c r="AE30" i="1"/>
  <c r="AD30" i="1"/>
  <c r="AC30" i="1"/>
  <c r="AB30" i="1"/>
  <c r="AF29" i="1"/>
  <c r="AE29" i="1"/>
  <c r="AD29" i="1"/>
  <c r="AC29" i="1"/>
  <c r="AB29" i="1"/>
  <c r="AF21" i="1"/>
  <c r="AE21" i="1"/>
  <c r="AD21" i="1"/>
  <c r="AC21" i="1"/>
  <c r="AB21" i="1"/>
  <c r="AF20" i="1"/>
  <c r="AE20" i="1"/>
  <c r="AD20" i="1"/>
  <c r="AC20" i="1"/>
  <c r="AB20" i="1"/>
  <c r="AG19" i="1"/>
  <c r="AG16" i="1"/>
  <c r="AC114" i="1" s="1"/>
  <c r="AJ13" i="1"/>
  <c r="AI13" i="1"/>
  <c r="AH13" i="1"/>
  <c r="AG13" i="1"/>
  <c r="AJ10" i="1"/>
  <c r="AI10" i="1"/>
  <c r="AH10" i="1"/>
  <c r="AG10" i="1"/>
  <c r="AJ7" i="1"/>
  <c r="AI7" i="1"/>
  <c r="AH7" i="1"/>
  <c r="AG7" i="1"/>
  <c r="AJ4" i="1"/>
  <c r="AI4" i="1"/>
  <c r="AH4" i="1"/>
  <c r="AG4" i="1"/>
  <c r="AF4" i="1"/>
  <c r="AE4" i="1"/>
  <c r="AD4" i="1"/>
  <c r="AC4" i="1"/>
  <c r="AB4" i="1"/>
  <c r="H105" i="1"/>
  <c r="G105" i="1"/>
  <c r="F105" i="1"/>
  <c r="E105" i="1"/>
  <c r="D105" i="1"/>
  <c r="C105" i="1"/>
  <c r="B105"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A89" i="1"/>
  <c r="Z89" i="1"/>
  <c r="Y89" i="1"/>
  <c r="X89" i="1"/>
  <c r="W89" i="1"/>
  <c r="V89" i="1"/>
  <c r="U89" i="1"/>
  <c r="T89" i="1"/>
  <c r="S89" i="1"/>
  <c r="R89" i="1"/>
  <c r="Q89" i="1"/>
  <c r="P89" i="1"/>
  <c r="O89" i="1"/>
  <c r="N89" i="1"/>
  <c r="M89" i="1"/>
  <c r="L89" i="1"/>
  <c r="K89" i="1"/>
  <c r="J89" i="1"/>
  <c r="I89" i="1"/>
  <c r="H89" i="1"/>
  <c r="G89" i="1"/>
  <c r="F89" i="1"/>
  <c r="E89" i="1"/>
  <c r="D89" i="1"/>
  <c r="C89" i="1"/>
  <c r="B89" i="1"/>
  <c r="AA80" i="1"/>
  <c r="Z80" i="1"/>
  <c r="Y80" i="1"/>
  <c r="X80" i="1"/>
  <c r="W80" i="1"/>
  <c r="V80" i="1"/>
  <c r="U80" i="1"/>
  <c r="T80" i="1"/>
  <c r="S80" i="1"/>
  <c r="R80" i="1"/>
  <c r="Q80" i="1"/>
  <c r="P80" i="1"/>
  <c r="O80" i="1"/>
  <c r="N80" i="1"/>
  <c r="M80" i="1"/>
  <c r="L80" i="1"/>
  <c r="K80" i="1"/>
  <c r="J80" i="1"/>
  <c r="I80" i="1"/>
  <c r="H80" i="1"/>
  <c r="G80" i="1"/>
  <c r="F80" i="1"/>
  <c r="E80" i="1"/>
  <c r="D80" i="1"/>
  <c r="C80" i="1"/>
  <c r="B80" i="1"/>
  <c r="AA35" i="1"/>
  <c r="Z35" i="1"/>
  <c r="Y35" i="1"/>
  <c r="X35" i="1"/>
  <c r="W35" i="1"/>
  <c r="V35" i="1"/>
  <c r="U35" i="1"/>
  <c r="T35" i="1"/>
  <c r="S35" i="1"/>
  <c r="R35" i="1"/>
  <c r="Q35" i="1"/>
  <c r="P35" i="1"/>
  <c r="O35" i="1"/>
  <c r="N35" i="1"/>
  <c r="M35" i="1"/>
  <c r="L35" i="1"/>
  <c r="K35" i="1"/>
  <c r="J35" i="1"/>
  <c r="I35" i="1"/>
  <c r="H35" i="1"/>
  <c r="G35" i="1"/>
  <c r="F35" i="1"/>
  <c r="E35" i="1"/>
  <c r="D35" i="1"/>
  <c r="C35" i="1"/>
  <c r="AA29" i="1"/>
  <c r="Z29" i="1"/>
  <c r="Y29" i="1"/>
  <c r="X29" i="1"/>
  <c r="W29" i="1"/>
  <c r="V29" i="1"/>
  <c r="U29" i="1"/>
  <c r="T29" i="1"/>
  <c r="S29" i="1"/>
  <c r="R29" i="1"/>
  <c r="Q29" i="1"/>
  <c r="P29" i="1"/>
  <c r="O29" i="1"/>
  <c r="N29" i="1"/>
  <c r="M29" i="1"/>
  <c r="L29" i="1"/>
  <c r="K29" i="1"/>
  <c r="J29" i="1"/>
  <c r="I29" i="1"/>
  <c r="H29" i="1"/>
  <c r="G29" i="1"/>
  <c r="F29" i="1"/>
  <c r="E29" i="1"/>
  <c r="D29" i="1"/>
  <c r="C29" i="1"/>
  <c r="AA20" i="1"/>
  <c r="Z20" i="1"/>
  <c r="Y20" i="1"/>
  <c r="X20" i="1"/>
  <c r="W20" i="1"/>
  <c r="V20" i="1"/>
  <c r="U20" i="1"/>
  <c r="T20" i="1"/>
  <c r="S20" i="1"/>
  <c r="R20" i="1"/>
  <c r="Q20" i="1"/>
  <c r="P20" i="1"/>
  <c r="O20" i="1"/>
  <c r="N20" i="1"/>
  <c r="M20" i="1"/>
  <c r="L20" i="1"/>
  <c r="K20" i="1"/>
  <c r="J20" i="1"/>
  <c r="I20" i="1"/>
  <c r="H20" i="1"/>
  <c r="G20" i="1"/>
  <c r="F20" i="1"/>
  <c r="E20" i="1"/>
  <c r="D20" i="1"/>
  <c r="C20" i="1"/>
  <c r="AA13" i="1"/>
  <c r="Z13" i="1"/>
  <c r="Y13" i="1"/>
  <c r="X13" i="1"/>
  <c r="W13" i="1"/>
  <c r="V13" i="1"/>
  <c r="U13" i="1"/>
  <c r="T13" i="1"/>
  <c r="S13" i="1"/>
  <c r="R13" i="1"/>
  <c r="Q13" i="1"/>
  <c r="P13" i="1"/>
  <c r="O13" i="1"/>
  <c r="N13" i="1"/>
  <c r="M13" i="1"/>
  <c r="L13" i="1"/>
  <c r="K13" i="1"/>
  <c r="J13" i="1"/>
  <c r="I13" i="1"/>
  <c r="H13" i="1"/>
  <c r="G13" i="1"/>
  <c r="F13" i="1"/>
  <c r="E13" i="1"/>
  <c r="D13" i="1"/>
  <c r="C13" i="1"/>
  <c r="B13" i="1"/>
  <c r="AA9"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I106" i="1" l="1"/>
  <c r="AI19" i="1"/>
  <c r="AH19" i="1"/>
  <c r="AJ22" i="1"/>
  <c r="AJ16" i="1"/>
  <c r="AI22" i="1"/>
  <c r="AI16" i="1"/>
  <c r="AJ19" i="1"/>
  <c r="AH16" i="1"/>
  <c r="AI103" i="1"/>
  <c r="AI102" i="1" s="1"/>
  <c r="AC112" i="1"/>
  <c r="AC108" i="1"/>
  <c r="AB108" i="1"/>
  <c r="AI88" i="1"/>
  <c r="AI92" i="1" s="1"/>
  <c r="AD108" i="1" l="1"/>
  <c r="AI100" i="1"/>
  <c r="AI105" i="1" s="1"/>
  <c r="AI108" i="1" s="1"/>
  <c r="AF107" i="1" s="1"/>
  <c r="AF108" i="1" s="1"/>
  <c r="AC110" i="1" l="1"/>
  <c r="AC113" i="1" s="1"/>
  <c r="AC115" i="1" s="1"/>
  <c r="AE108" i="1"/>
  <c r="AC117" i="1" l="1"/>
  <c r="AC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<sst xmlns="http://schemas.openxmlformats.org/spreadsheetml/2006/main" count="780" uniqueCount="167">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</sst>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0.0%"/>
    <numFmt numFmtId="169"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sz val="14"/>
      <color rgb="FF000000"/>
      <name val="Calibri"/>
      <family val="2"/>
    </font>
    <font>
      <i/>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164" fontId="10" fillId="0" borderId="0" xfId="0" applyNumberFormat="1" applyFont="1"/>
    <xf numFmtId="9" fontId="10" fillId="0" borderId="0" xfId="0" applyNumberFormat="1" applyFont="1"/>
    <xf numFmtId="9" fontId="11" fillId="0" borderId="0" xfId="0" applyNumberFormat="1" applyFont="1"/>
    <xf numFmtId="9" fontId="10" fillId="0" borderId="5" xfId="0" applyNumberFormat="1" applyFont="1" applyBorder="1" applyAlignment="1">
      <alignment horizontal="center"/>
    </xf>
    <xf numFmtId="9" fontId="1" fillId="0" borderId="0" xfId="0" applyNumberFormat="1" applyFont="1"/>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0" fillId="0" borderId="8" xfId="0" applyNumberFormat="1" applyFont="1" applyBorder="1" applyAlignment="1">
      <alignment horizontal="center"/>
    </xf>
    <xf numFmtId="2" fontId="10" fillId="0" borderId="8" xfId="0" applyNumberFormat="1" applyFont="1" applyBorder="1" applyAlignment="1">
      <alignment horizontal="center"/>
    </xf>
    <xf numFmtId="10" fontId="1" fillId="0" borderId="0" xfId="0" applyNumberFormat="1" applyFont="1"/>
    <xf numFmtId="0" fontId="10" fillId="4" borderId="0" xfId="0" applyFont="1" applyFill="1" applyAlignment="1">
      <alignment horizontal="left" vertical="center" wrapText="1"/>
    </xf>
    <xf numFmtId="164" fontId="10" fillId="4" borderId="0" xfId="0" applyNumberFormat="1" applyFont="1" applyFill="1"/>
    <xf numFmtId="164" fontId="11" fillId="5" borderId="0" xfId="0" applyNumberFormat="1" applyFont="1" applyFill="1"/>
    <xf numFmtId="0" fontId="0" fillId="6" borderId="0" xfId="0" applyFill="1"/>
    <xf numFmtId="9" fontId="13" fillId="6" borderId="0" xfId="0" applyNumberFormat="1" applyFont="1" applyFill="1" applyAlignment="1">
      <alignment wrapText="1"/>
    </xf>
    <xf numFmtId="10" fontId="1" fillId="6" borderId="0" xfId="0" applyNumberFormat="1" applyFont="1" applyFill="1" applyAlignment="1">
      <alignment horizontal="right" vertical="center"/>
    </xf>
    <xf numFmtId="164" fontId="11" fillId="6" borderId="0" xfId="0" applyNumberFormat="1" applyFont="1" applyFill="1"/>
    <xf numFmtId="0" fontId="12" fillId="7" borderId="0" xfId="0" applyFont="1" applyFill="1" applyAlignment="1">
      <alignment horizontal="left" vertical="center" wrapText="1"/>
    </xf>
    <xf numFmtId="10" fontId="12" fillId="7" borderId="0" xfId="0" applyNumberFormat="1" applyFont="1" applyFill="1"/>
    <xf numFmtId="0" fontId="14" fillId="0" borderId="4" xfId="0" applyFont="1" applyBorder="1"/>
    <xf numFmtId="164" fontId="11" fillId="0" borderId="0" xfId="0" applyNumberFormat="1" applyFont="1"/>
    <xf numFmtId="9" fontId="10" fillId="0" borderId="9" xfId="0" applyNumberFormat="1" applyFont="1" applyBorder="1" applyAlignment="1">
      <alignment horizontal="center"/>
    </xf>
    <xf numFmtId="167" fontId="10" fillId="0" borderId="9" xfId="0" applyNumberFormat="1" applyFont="1" applyBorder="1" applyAlignment="1">
      <alignment horizontal="center"/>
    </xf>
    <xf numFmtId="167" fontId="10"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1" fillId="0" borderId="10" xfId="0" applyNumberFormat="1" applyFont="1" applyBorder="1"/>
    <xf numFmtId="168" fontId="10" fillId="0" borderId="5" xfId="0" applyNumberFormat="1" applyFont="1" applyBorder="1" applyAlignment="1">
      <alignment horizontal="center"/>
    </xf>
    <xf numFmtId="168" fontId="10" fillId="0" borderId="8" xfId="0" applyNumberFormat="1" applyFont="1" applyBorder="1" applyAlignment="1">
      <alignment horizontal="center"/>
    </xf>
    <xf numFmtId="164" fontId="14" fillId="0" borderId="3" xfId="0" applyNumberFormat="1" applyFont="1" applyBorder="1"/>
    <xf numFmtId="165" fontId="11" fillId="0" borderId="0" xfId="0" applyNumberFormat="1" applyFont="1"/>
    <xf numFmtId="166" fontId="11" fillId="0" borderId="0" xfId="0" applyNumberFormat="1" applyFont="1"/>
    <xf numFmtId="0" fontId="12" fillId="4" borderId="0" xfId="0" applyFont="1" applyFill="1" applyAlignment="1">
      <alignment horizontal="left" vertical="center" wrapText="1"/>
    </xf>
    <xf numFmtId="10" fontId="12" fillId="4" borderId="0" xfId="0" applyNumberFormat="1" applyFont="1" applyFill="1"/>
    <xf numFmtId="10" fontId="10" fillId="4" borderId="0" xfId="0" applyNumberFormat="1" applyFont="1" applyFill="1"/>
    <xf numFmtId="0" fontId="10" fillId="6" borderId="0" xfId="0" applyFont="1" applyFill="1" applyAlignment="1">
      <alignment horizontal="left" vertical="center" wrapText="1"/>
    </xf>
    <xf numFmtId="39" fontId="10" fillId="6" borderId="0" xfId="0" applyNumberFormat="1" applyFont="1" applyFill="1"/>
    <xf numFmtId="164" fontId="1" fillId="6" borderId="0" xfId="0" applyNumberFormat="1" applyFont="1" applyFill="1"/>
    <xf numFmtId="164" fontId="12" fillId="4" borderId="0" xfId="0" applyNumberFormat="1" applyFont="1" applyFill="1"/>
    <xf numFmtId="0" fontId="0" fillId="6" borderId="0" xfId="0" applyFill="1" applyAlignment="1">
      <alignment horizontal="left"/>
    </xf>
    <xf numFmtId="0" fontId="13" fillId="5" borderId="0" xfId="0" applyFont="1" applyFill="1" applyAlignment="1">
      <alignment wrapText="1"/>
    </xf>
    <xf numFmtId="10" fontId="1" fillId="5" borderId="0" xfId="0" applyNumberFormat="1" applyFont="1" applyFill="1" applyAlignment="1">
      <alignment horizontal="right" vertical="center"/>
    </xf>
    <xf numFmtId="0" fontId="13" fillId="6" borderId="0" xfId="0" applyFont="1" applyFill="1"/>
    <xf numFmtId="164" fontId="1" fillId="6" borderId="0" xfId="0" applyNumberFormat="1" applyFont="1" applyFill="1" applyAlignment="1">
      <alignment wrapText="1"/>
    </xf>
    <xf numFmtId="164" fontId="1" fillId="7" borderId="0" xfId="0" applyNumberFormat="1" applyFont="1" applyFill="1" applyAlignment="1">
      <alignment wrapText="1"/>
    </xf>
    <xf numFmtId="169" fontId="12" fillId="7" borderId="0" xfId="0" applyNumberFormat="1" applyFont="1" applyFill="1"/>
    <xf numFmtId="169" fontId="1" fillId="6" borderId="0" xfId="0" applyNumberFormat="1" applyFont="1" applyFill="1"/>
    <xf numFmtId="9" fontId="12" fillId="7" borderId="0" xfId="1" applyFont="1" applyFill="1" applyBorder="1"/>
    <xf numFmtId="0" fontId="12" fillId="7" borderId="0" xfId="0" applyFont="1" applyFill="1" applyAlignment="1">
      <alignment horizontal="right"/>
    </xf>
    <xf numFmtId="164" fontId="1" fillId="5" borderId="0" xfId="0" applyNumberFormat="1" applyFont="1" applyFill="1"/>
    <xf numFmtId="0" fontId="1" fillId="0" borderId="0" xfId="0" applyFont="1" applyAlignment="1">
      <alignment indent="1"/>
    </xf>
    <xf numFmtId="0" fontId="15" fillId="7" borderId="0" xfId="0" applyFont="1" applyFill="1" applyAlignment="1">
      <alignment horizontal="center"/>
    </xf>
    <xf numFmtId="0" fontId="16" fillId="7" borderId="0" xfId="0" applyFont="1" applyFill="1" applyAlignment="1">
      <alignment horizontal="center"/>
    </xf>
    <xf numFmtId="0" fontId="12" fillId="8" borderId="0" xfId="0" applyFont="1" applyFill="1" applyAlignment="1">
      <alignment horizontal="center" vertical="center" wrapText="1"/>
    </xf>
    <xf numFmtId="0" fontId="1" fillId="7"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Yum! Brands</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300660620142151E-2"/>
          <c:y val="0.14492449329427301"/>
          <c:w val="0.83110752677345001"/>
          <c:h val="0.6731806801911657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1'!$B$3:$AA$3</c:f>
              <c:numCache>
                <c:formatCode>#,###,,;\(#,###,,\);\ \-\ \-</c:formatCode>
                <c:ptCount val="26"/>
                <c:pt idx="0">
                  <c:v>9681000000</c:v>
                </c:pt>
                <c:pt idx="1">
                  <c:v>8468000000</c:v>
                </c:pt>
                <c:pt idx="2">
                  <c:v>7822000000</c:v>
                </c:pt>
                <c:pt idx="3">
                  <c:v>7093000000</c:v>
                </c:pt>
                <c:pt idx="4">
                  <c:v>6953000000</c:v>
                </c:pt>
                <c:pt idx="5">
                  <c:v>7757000000</c:v>
                </c:pt>
                <c:pt idx="6">
                  <c:v>8380000000</c:v>
                </c:pt>
                <c:pt idx="7">
                  <c:v>9011000000</c:v>
                </c:pt>
                <c:pt idx="8">
                  <c:v>9349000000</c:v>
                </c:pt>
                <c:pt idx="9">
                  <c:v>9561000000</c:v>
                </c:pt>
                <c:pt idx="10">
                  <c:v>10416000000</c:v>
                </c:pt>
                <c:pt idx="11">
                  <c:v>11279000000</c:v>
                </c:pt>
                <c:pt idx="12">
                  <c:v>10836000000</c:v>
                </c:pt>
                <c:pt idx="13">
                  <c:v>11343000000</c:v>
                </c:pt>
                <c:pt idx="14">
                  <c:v>12626000000</c:v>
                </c:pt>
                <c:pt idx="15">
                  <c:v>13633000000</c:v>
                </c:pt>
                <c:pt idx="16">
                  <c:v>13084000000</c:v>
                </c:pt>
                <c:pt idx="17">
                  <c:v>13279000000</c:v>
                </c:pt>
                <c:pt idx="18">
                  <c:v>13105000000</c:v>
                </c:pt>
                <c:pt idx="19">
                  <c:v>6366000000</c:v>
                </c:pt>
                <c:pt idx="20">
                  <c:v>5878000000</c:v>
                </c:pt>
                <c:pt idx="21">
                  <c:v>5688000000</c:v>
                </c:pt>
                <c:pt idx="22">
                  <c:v>5597000000</c:v>
                </c:pt>
                <c:pt idx="23">
                  <c:v>5652000000</c:v>
                </c:pt>
                <c:pt idx="24">
                  <c:v>6584000000</c:v>
                </c:pt>
                <c:pt idx="25">
                  <c:v>6842000000</c:v>
                </c:pt>
              </c:numCache>
            </c:numRef>
          </c:val>
          <c:extLst>
            <c:ext xmlns:c16="http://schemas.microsoft.com/office/drawing/2014/chart" uri="{C3380CC4-5D6E-409C-BE32-E72D297353CC}">
              <c16:uniqueId val="{00000000-A612-634F-A937-A8E430638BDD}"/>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1'!$B$28:$AA$28</c:f>
              <c:numCache>
                <c:formatCode>#,###,,;\(#,###,,\);\ \-\ \-</c:formatCode>
                <c:ptCount val="26"/>
                <c:pt idx="0">
                  <c:v>-111000000</c:v>
                </c:pt>
                <c:pt idx="1">
                  <c:v>445000000</c:v>
                </c:pt>
                <c:pt idx="2">
                  <c:v>627000000</c:v>
                </c:pt>
                <c:pt idx="3">
                  <c:v>413000000</c:v>
                </c:pt>
                <c:pt idx="4">
                  <c:v>492000000</c:v>
                </c:pt>
                <c:pt idx="5">
                  <c:v>583000000</c:v>
                </c:pt>
                <c:pt idx="6">
                  <c:v>617000000</c:v>
                </c:pt>
                <c:pt idx="7">
                  <c:v>740000000</c:v>
                </c:pt>
                <c:pt idx="8">
                  <c:v>762000000</c:v>
                </c:pt>
                <c:pt idx="9">
                  <c:v>824000000</c:v>
                </c:pt>
                <c:pt idx="10">
                  <c:v>909000000</c:v>
                </c:pt>
                <c:pt idx="11">
                  <c:v>964000000</c:v>
                </c:pt>
                <c:pt idx="12">
                  <c:v>1071000000</c:v>
                </c:pt>
                <c:pt idx="13">
                  <c:v>1158000000</c:v>
                </c:pt>
                <c:pt idx="14">
                  <c:v>1319000000</c:v>
                </c:pt>
                <c:pt idx="15">
                  <c:v>1597000000</c:v>
                </c:pt>
                <c:pt idx="16">
                  <c:v>1091000000</c:v>
                </c:pt>
                <c:pt idx="17">
                  <c:v>1051000000</c:v>
                </c:pt>
                <c:pt idx="18">
                  <c:v>1293000000</c:v>
                </c:pt>
                <c:pt idx="19">
                  <c:v>1619000000</c:v>
                </c:pt>
                <c:pt idx="20">
                  <c:v>1340000000</c:v>
                </c:pt>
                <c:pt idx="21">
                  <c:v>1542000000</c:v>
                </c:pt>
                <c:pt idx="22">
                  <c:v>1294000000</c:v>
                </c:pt>
                <c:pt idx="23">
                  <c:v>904000000</c:v>
                </c:pt>
                <c:pt idx="24">
                  <c:v>1575000000</c:v>
                </c:pt>
                <c:pt idx="25">
                  <c:v>1325000000</c:v>
                </c:pt>
              </c:numCache>
            </c:numRef>
          </c:val>
          <c:extLst>
            <c:ext xmlns:c16="http://schemas.microsoft.com/office/drawing/2014/chart" uri="{C3380CC4-5D6E-409C-BE32-E72D297353CC}">
              <c16:uniqueId val="{00000001-A612-634F-A937-A8E430638BDD}"/>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1'!$B$107:$AA$107</c:f>
              <c:numCache>
                <c:formatCode>#,###,,;\(#,###,,\);\ \-\ \-</c:formatCode>
                <c:ptCount val="26"/>
                <c:pt idx="0">
                  <c:v>269000000</c:v>
                </c:pt>
                <c:pt idx="1">
                  <c:v>214000000</c:v>
                </c:pt>
                <c:pt idx="2">
                  <c:v>89000000</c:v>
                </c:pt>
                <c:pt idx="3">
                  <c:v>-81000000</c:v>
                </c:pt>
                <c:pt idx="4">
                  <c:v>196000000</c:v>
                </c:pt>
                <c:pt idx="5">
                  <c:v>328000000</c:v>
                </c:pt>
                <c:pt idx="6">
                  <c:v>390000000</c:v>
                </c:pt>
                <c:pt idx="7">
                  <c:v>486000000</c:v>
                </c:pt>
                <c:pt idx="8">
                  <c:v>663000000</c:v>
                </c:pt>
                <c:pt idx="9">
                  <c:v>688000000</c:v>
                </c:pt>
                <c:pt idx="10">
                  <c:v>825000000</c:v>
                </c:pt>
                <c:pt idx="11">
                  <c:v>551000000</c:v>
                </c:pt>
                <c:pt idx="12">
                  <c:v>607000000</c:v>
                </c:pt>
                <c:pt idx="13">
                  <c:v>1172000000</c:v>
                </c:pt>
                <c:pt idx="14">
                  <c:v>1230000000</c:v>
                </c:pt>
                <c:pt idx="15">
                  <c:v>1195000000</c:v>
                </c:pt>
                <c:pt idx="16">
                  <c:v>1090000000</c:v>
                </c:pt>
                <c:pt idx="17">
                  <c:v>1016000000</c:v>
                </c:pt>
                <c:pt idx="18">
                  <c:v>1166000000</c:v>
                </c:pt>
                <c:pt idx="19">
                  <c:v>782000000</c:v>
                </c:pt>
                <c:pt idx="20">
                  <c:v>712000000</c:v>
                </c:pt>
                <c:pt idx="21">
                  <c:v>942000000</c:v>
                </c:pt>
                <c:pt idx="22">
                  <c:v>1119000000</c:v>
                </c:pt>
                <c:pt idx="23">
                  <c:v>1145000000</c:v>
                </c:pt>
                <c:pt idx="24">
                  <c:v>1476000000</c:v>
                </c:pt>
                <c:pt idx="25">
                  <c:v>1148000000</c:v>
                </c:pt>
              </c:numCache>
            </c:numRef>
          </c:val>
          <c:extLst>
            <c:ext xmlns:c16="http://schemas.microsoft.com/office/drawing/2014/chart" uri="{C3380CC4-5D6E-409C-BE32-E72D297353CC}">
              <c16:uniqueId val="{00000002-A612-634F-A937-A8E430638BDD}"/>
            </c:ext>
          </c:extLst>
        </c:ser>
        <c:dLbls>
          <c:showLegendKey val="0"/>
          <c:showVal val="0"/>
          <c:showCatName val="0"/>
          <c:showSerName val="0"/>
          <c:showPercent val="0"/>
          <c:showBubbleSize val="0"/>
        </c:dLbls>
        <c:gapWidth val="100"/>
        <c:overlap val="-24"/>
        <c:axId val="480771760"/>
        <c:axId val="480774032"/>
      </c:barChart>
      <c:catAx>
        <c:axId val="4807717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80774032"/>
        <c:crosses val="autoZero"/>
        <c:auto val="1"/>
        <c:lblAlgn val="ctr"/>
        <c:lblOffset val="100"/>
        <c:noMultiLvlLbl val="0"/>
      </c:catAx>
      <c:valAx>
        <c:axId val="48077403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80771760"/>
        <c:crosses val="autoZero"/>
        <c:crossBetween val="between"/>
      </c:valAx>
      <c:spPr>
        <a:noFill/>
        <a:ln>
          <a:noFill/>
        </a:ln>
        <a:effectLst/>
      </c:spPr>
    </c:plotArea>
    <c:legend>
      <c:legendPos val="b"/>
      <c:layout>
        <c:manualLayout>
          <c:xMode val="edge"/>
          <c:yMode val="edge"/>
          <c:x val="0.33662468670259676"/>
          <c:y val="0.90151638438220161"/>
          <c:w val="0.31609410963122575"/>
          <c:h val="6.026438632209944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9071</xdr:colOff>
      <xdr:row>108</xdr:row>
      <xdr:rowOff>16327</xdr:rowOff>
    </xdr:from>
    <xdr:to>
      <xdr:col>34</xdr:col>
      <xdr:colOff>1560286</xdr:colOff>
      <xdr:row>127</xdr:row>
      <xdr:rowOff>18142</xdr:rowOff>
    </xdr:to>
    <xdr:graphicFrame macro="">
      <xdr:nvGraphicFramePr>
        <xdr:cNvPr id="2" name="Chart 1">
          <a:extLst>
            <a:ext uri="{FF2B5EF4-FFF2-40B4-BE49-F238E27FC236}">
              <a16:creationId xmlns:a16="http://schemas.microsoft.com/office/drawing/2014/main" id="{0CEF668E-B976-EC1F-CE11-5B42E3E97E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3.8190000000000002E-2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https://www.bing.com/financeapi/forcetrigger?t=a26em7&amp;q=XNYS%3aYUM&amp;form=skydnc</v>
    <v>Learn more on Bing</v>
  </rv>
  <rv s="1">
    <v>0</v>
    <v>YUM! BRANDS, INC. (XNYS:YUM)</v>
    <v>2</v>
    <v>3</v>
    <v>Finance</v>
    <v>4</v>
    <v>en-US</v>
    <v>a26em7</v>
    <v>268435456</v>
    <v>1</v>
    <v>Powered by Refinitiv</v>
    <v>143.245</v>
    <v>103.965</v>
    <v>1.0185</v>
    <v>-0.45</v>
    <v>-3.3610000000000003E-3</v>
    <v>0</v>
    <v>0</v>
    <v>USD</v>
    <v>YUM! Brands, Inc. franchises or operates a system of approximately 55,000 restaurants in 155 countries and territories under the concepts of KFC, Taco Bell, Pizza Hut and The Habit Burger Grill. Its segments include The KFC Division, which includes its worldwide operations of the KFC concept, The Taco Bell Division, which includes its worldwide operations of the Taco Bell concept, The Pizza Hut Division, which includes its worldwide operations of the Pizza Hut concept and The Habit Burger Grill Division, which includes its worldwide operations of the Habit Burger Grill concept. It develops, operates or franchise a system of both traditional and non-traditional restaurants. KFC restaurants offers fried and non-fried chicken products. Taco Bell specializes in Mexican-style food products. Pizza Hut specializes in the sale of ready-to-eat pizza products. The Habit Burger Grill offers chargrilled burgers and sandwiches made-to-order over an open flame and topped with fresh ingredients.</v>
    <v>23000</v>
    <v>New York Stock Exchange</v>
    <v>XNYS</v>
    <v>XNYS</v>
    <v>1441 Gardiner Lane, LOUISVILLE, KY, 40213 US</v>
    <v>134.19</v>
    <v>Hotels &amp; Entertainment Services</v>
    <v>Stock</v>
    <v>45114.958333333336</v>
    <v>0</v>
    <v>132.06</v>
    <v>37377610150</v>
    <v>YUM! BRANDS, INC.</v>
    <v>YUM! BRANDS, INC.</v>
    <v>133.37</v>
    <v>31.409400000000002</v>
    <v>133.9</v>
    <v>133.44999999999999</v>
    <v>133.44999999999999</v>
    <v>280087000</v>
    <v>YUM</v>
    <v>YUM! BRANDS, INC. (XNYS:YUM)</v>
    <v>1530383</v>
    <v>2150827</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41061/000104106103000003/0001041061-03-000003-index.html"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1041061/000104106110000011/0001041061-10-000011-index.html" TargetMode="External"/><Relationship Id="rId39" Type="http://schemas.openxmlformats.org/officeDocument/2006/relationships/hyperlink" Target="https://www.sec.gov/Archives/edgar/data/1041061/000104106116000056/0001041061-16-000056-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041061/000104106114000007/yum10k12282013.htm" TargetMode="External"/><Relationship Id="rId42" Type="http://schemas.openxmlformats.org/officeDocument/2006/relationships/hyperlink" Target="https://www.sec.gov/Archives/edgar/data/1041061/000104106118000013/0001041061-18-000013-index.html" TargetMode="External"/><Relationship Id="rId47" Type="http://schemas.openxmlformats.org/officeDocument/2006/relationships/hyperlink" Target="https://www.sec.gov/Archives/edgar/data/1041061/000104106120000015/0001041061-20-000015-index.html" TargetMode="External"/><Relationship Id="rId50" Type="http://schemas.openxmlformats.org/officeDocument/2006/relationships/hyperlink" Target="https://www.sec.gov/Archives/edgar/data/1041061/000104106122000009/0001041061-22-000009-index.htm" TargetMode="External"/><Relationship Id="rId55" Type="http://schemas.openxmlformats.org/officeDocument/2006/relationships/hyperlink" Target="https://finbox.com/NYSE:YUM/explorer/fcf_unlev_proj" TargetMode="External"/><Relationship Id="rId7" Type="http://schemas.openxmlformats.org/officeDocument/2006/relationships/hyperlink" Target="https://www.sec.gov/Archives/edgar/data/1041061/000104106100000007/0001041061-00-000007-index.html" TargetMode="External"/><Relationship Id="rId2" Type="http://schemas.openxmlformats.org/officeDocument/2006/relationships/hyperlink" Target="https://www.sec.gov/Archives/edgar/data/1041061/000104106198000004/0001041061-98-000004-index.html" TargetMode="External"/><Relationship Id="rId16" Type="http://schemas.openxmlformats.org/officeDocument/2006/relationships/hyperlink" Target="https://www.sec.gov/Archives/edgar/data/1041061/000104106105000102/0001041061-05-000102-index.html" TargetMode="External"/><Relationship Id="rId29" Type="http://schemas.openxmlformats.org/officeDocument/2006/relationships/hyperlink" Target="https://www.sec.gov/Archives/edgar/data/1041061/000104106111000009/form_10k122510.htm" TargetMode="External"/><Relationship Id="rId11" Type="http://schemas.openxmlformats.org/officeDocument/2006/relationships/hyperlink" Target="https://www.sec.gov/Archives/edgar/data/1041061/000104106102000003/0001041061-02-000003-index.html"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041061/000104106113000007/0001041061-13-000007-index.html" TargetMode="External"/><Relationship Id="rId37" Type="http://schemas.openxmlformats.org/officeDocument/2006/relationships/hyperlink" Target="https://www.sec.gov/Archives/edgar/data/1041061/000104106115000007/yum10k12272014.htm" TargetMode="External"/><Relationship Id="rId40" Type="http://schemas.openxmlformats.org/officeDocument/2006/relationships/hyperlink" Target="https://www.sec.gov/Archives/edgar/data/1041061/000104106117000016/0001041061-17-000016-index.html" TargetMode="External"/><Relationship Id="rId45" Type="http://schemas.openxmlformats.org/officeDocument/2006/relationships/hyperlink" Target="https://www.sec.gov/Archives/edgar/data/1041061/000104106119000010/0001041061-19-000010-index.html" TargetMode="External"/><Relationship Id="rId53" Type="http://schemas.openxmlformats.org/officeDocument/2006/relationships/hyperlink" Target="https://www.sec.gov/Archives/edgar/data/1041061/000104106123000009/0001041061-23-000009-index.htm" TargetMode="External"/><Relationship Id="rId5" Type="http://schemas.openxmlformats.org/officeDocument/2006/relationships/hyperlink" Target="https://www.sec.gov/Archives/edgar/data/1041061/000104106199000003/0001041061-99-000003-index.html" TargetMode="External"/><Relationship Id="rId10" Type="http://schemas.openxmlformats.org/officeDocument/2006/relationships/hyperlink" Target="https://www.sec.gov/Archives/edgar/data/1041061/000104106102000003/0001041061-02-000003-index.html" TargetMode="External"/><Relationship Id="rId19" Type="http://schemas.openxmlformats.org/officeDocument/2006/relationships/hyperlink" Target="https://sec.gov/" TargetMode="External"/><Relationship Id="rId31" Type="http://schemas.openxmlformats.org/officeDocument/2006/relationships/hyperlink" Target="https://www.sec.gov/Archives/edgar/data/1041061/000104106112000005/0001041061-12-000005-index.html" TargetMode="External"/><Relationship Id="rId44" Type="http://schemas.openxmlformats.org/officeDocument/2006/relationships/hyperlink" Target="https://www.sec.gov/Archives/edgar/data/1041061/000104106119000010/0001041061-19-000010-index.html" TargetMode="External"/><Relationship Id="rId52" Type="http://schemas.openxmlformats.org/officeDocument/2006/relationships/hyperlink" Target="https://www.sec.gov/Archives/edgar/data/1041061/000104106123000009/0001041061-23-000009-index.htm" TargetMode="External"/><Relationship Id="rId4" Type="http://schemas.openxmlformats.org/officeDocument/2006/relationships/hyperlink" Target="https://www.sec.gov/Archives/edgar/data/1041061/000104106199000003/0001041061-99-000003-index.html" TargetMode="External"/><Relationship Id="rId9" Type="http://schemas.openxmlformats.org/officeDocument/2006/relationships/hyperlink" Target="https://www.sec.gov/Archives/edgar/data/1041061/000104106101500003/0001041061-01-500003-index.html" TargetMode="External"/><Relationship Id="rId14" Type="http://schemas.openxmlformats.org/officeDocument/2006/relationships/hyperlink" Target="https://www.sec.gov/Archives/edgar/data/1041061/000104106104000122/0001041061-04-000122-index.html"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041061/000104106110000011/0001041061-10-000011-index.html" TargetMode="External"/><Relationship Id="rId30" Type="http://schemas.openxmlformats.org/officeDocument/2006/relationships/hyperlink" Target="https://www.sec.gov/Archives/edgar/data/1041061/000104106112000005/0001041061-12-000005-index.html" TargetMode="External"/><Relationship Id="rId35" Type="http://schemas.openxmlformats.org/officeDocument/2006/relationships/hyperlink" Target="https://www.sec.gov/Archives/edgar/data/1041061/000104106114000007/yum10k12282013.htm" TargetMode="External"/><Relationship Id="rId43" Type="http://schemas.openxmlformats.org/officeDocument/2006/relationships/hyperlink" Target="https://www.sec.gov/Archives/edgar/data/1041061/000104106118000013/0001041061-18-000013-index.html" TargetMode="External"/><Relationship Id="rId48" Type="http://schemas.openxmlformats.org/officeDocument/2006/relationships/hyperlink" Target="https://www.sec.gov/Archives/edgar/data/1041061/000104106121000012/0001041061-21-000012-index.htm" TargetMode="External"/><Relationship Id="rId56" Type="http://schemas.openxmlformats.org/officeDocument/2006/relationships/drawing" Target="../drawings/drawing1.xml"/><Relationship Id="rId8" Type="http://schemas.openxmlformats.org/officeDocument/2006/relationships/hyperlink" Target="https://www.sec.gov/Archives/edgar/data/1041061/000104106101500003/0001041061-01-500003-index.html" TargetMode="External"/><Relationship Id="rId51" Type="http://schemas.openxmlformats.org/officeDocument/2006/relationships/hyperlink" Target="https://www.sec.gov/Archives/edgar/data/1041061/000104106122000009/0001041061-22-000009-index.htm" TargetMode="External"/><Relationship Id="rId3" Type="http://schemas.openxmlformats.org/officeDocument/2006/relationships/hyperlink" Target="https://www.sec.gov/Archives/edgar/data/1041061/000104106198000004/0001041061-98-000004-index.html" TargetMode="External"/><Relationship Id="rId12" Type="http://schemas.openxmlformats.org/officeDocument/2006/relationships/hyperlink" Target="https://www.sec.gov/Archives/edgar/data/1041061/000104106103000003/0001041061-03-000003-index.html" TargetMode="External"/><Relationship Id="rId17" Type="http://schemas.openxmlformats.org/officeDocument/2006/relationships/hyperlink" Target="https://www.sec.gov/Archives/edgar/data/1041061/000104106105000102/0001041061-05-000102-index.html"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041061/000104106113000007/0001041061-13-000007-index.html" TargetMode="External"/><Relationship Id="rId38" Type="http://schemas.openxmlformats.org/officeDocument/2006/relationships/hyperlink" Target="https://www.sec.gov/Archives/edgar/data/1041061/000104106116000056/0001041061-16-000056-index.html" TargetMode="External"/><Relationship Id="rId46" Type="http://schemas.openxmlformats.org/officeDocument/2006/relationships/hyperlink" Target="https://www.sec.gov/Archives/edgar/data/1041061/000104106120000015/0001041061-20-000015-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41061/000104106117000016/0001041061-17-000016-index.html" TargetMode="External"/><Relationship Id="rId54" Type="http://schemas.openxmlformats.org/officeDocument/2006/relationships/hyperlink" Target="https://finbox.com/NYSE:YUM/explorer/revenue_proj" TargetMode="External"/><Relationship Id="rId1" Type="http://schemas.openxmlformats.org/officeDocument/2006/relationships/hyperlink" Target="https://roic.ai/company/YUM" TargetMode="External"/><Relationship Id="rId6" Type="http://schemas.openxmlformats.org/officeDocument/2006/relationships/hyperlink" Target="https://www.sec.gov/Archives/edgar/data/1041061/000104106100000007/0001041061-00-000007-index.html" TargetMode="External"/><Relationship Id="rId15" Type="http://schemas.openxmlformats.org/officeDocument/2006/relationships/hyperlink" Target="https://www.sec.gov/Archives/edgar/data/1041061/000104106104000122/0001041061-04-000122-index.html"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041061/000104106111000009/form_10k122510.htm" TargetMode="External"/><Relationship Id="rId36" Type="http://schemas.openxmlformats.org/officeDocument/2006/relationships/hyperlink" Target="https://www.sec.gov/Archives/edgar/data/1041061/000104106115000007/yum10k12272014.htm" TargetMode="External"/><Relationship Id="rId49" Type="http://schemas.openxmlformats.org/officeDocument/2006/relationships/hyperlink" Target="https://www.sec.gov/Archives/edgar/data/1041061/000104106121000012/0001041061-21-00001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70" zoomScaleNormal="70" workbookViewId="0">
      <pane xSplit="1" ySplit="1" topLeftCell="AA2" activePane="bottomRight" state="frozen"/>
      <selection pane="topRight"/>
      <selection pane="bottomLeft"/>
      <selection pane="bottomRight" activeCell="AD48" sqref="AD48"/>
    </sheetView>
  </sheetViews>
  <sheetFormatPr baseColWidth="10" defaultRowHeight="16" x14ac:dyDescent="0.2"/>
  <cols>
    <col min="1" max="1" width="50" customWidth="1"/>
    <col min="2" max="27" width="15" customWidth="1"/>
    <col min="28" max="36" width="20.83203125"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34">
        <v>2023</v>
      </c>
      <c r="AC1" s="34">
        <v>2024</v>
      </c>
      <c r="AD1" s="34">
        <v>2025</v>
      </c>
      <c r="AE1" s="34">
        <v>2026</v>
      </c>
      <c r="AF1" s="34">
        <v>2027</v>
      </c>
    </row>
    <row r="2" spans="1:3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c r="AF2" s="9"/>
    </row>
    <row r="3" spans="1:36" ht="40" x14ac:dyDescent="0.25">
      <c r="A3" s="5" t="s">
        <v>1</v>
      </c>
      <c r="B3" s="1">
        <v>9681000000</v>
      </c>
      <c r="C3" s="1">
        <v>8468000000</v>
      </c>
      <c r="D3" s="1">
        <v>7822000000</v>
      </c>
      <c r="E3" s="1">
        <v>7093000000</v>
      </c>
      <c r="F3" s="1">
        <v>6953000000</v>
      </c>
      <c r="G3" s="1">
        <v>7757000000</v>
      </c>
      <c r="H3" s="1">
        <v>8380000000</v>
      </c>
      <c r="I3" s="1">
        <v>9011000000</v>
      </c>
      <c r="J3" s="1">
        <v>9349000000</v>
      </c>
      <c r="K3" s="1">
        <v>9561000000</v>
      </c>
      <c r="L3" s="1">
        <v>10416000000</v>
      </c>
      <c r="M3" s="1">
        <v>11279000000</v>
      </c>
      <c r="N3" s="1">
        <v>10836000000</v>
      </c>
      <c r="O3" s="1">
        <v>11343000000</v>
      </c>
      <c r="P3" s="1">
        <v>12626000000</v>
      </c>
      <c r="Q3" s="1">
        <v>13633000000</v>
      </c>
      <c r="R3" s="1">
        <v>13084000000</v>
      </c>
      <c r="S3" s="1">
        <v>13279000000</v>
      </c>
      <c r="T3" s="1">
        <v>13105000000</v>
      </c>
      <c r="U3" s="1">
        <v>6366000000</v>
      </c>
      <c r="V3" s="1">
        <v>5878000000</v>
      </c>
      <c r="W3" s="1">
        <v>5688000000</v>
      </c>
      <c r="X3" s="1">
        <v>5597000000</v>
      </c>
      <c r="Y3" s="1">
        <v>5652000000</v>
      </c>
      <c r="Z3" s="1">
        <v>6584000000</v>
      </c>
      <c r="AA3" s="1">
        <v>6842000000</v>
      </c>
      <c r="AB3" s="35">
        <v>7322000000</v>
      </c>
      <c r="AC3" s="35">
        <v>7876000000</v>
      </c>
      <c r="AD3" s="35">
        <v>8481000000</v>
      </c>
      <c r="AE3" s="35">
        <v>9035000000</v>
      </c>
      <c r="AF3" s="35">
        <v>9614000000</v>
      </c>
      <c r="AG3" s="20" t="s">
        <v>112</v>
      </c>
      <c r="AH3" s="21" t="s">
        <v>113</v>
      </c>
      <c r="AI3" s="21" t="s">
        <v>114</v>
      </c>
      <c r="AJ3" s="21" t="s">
        <v>115</v>
      </c>
    </row>
    <row r="4" spans="1:36" ht="19" x14ac:dyDescent="0.25">
      <c r="A4" s="14" t="s">
        <v>93</v>
      </c>
      <c r="B4" s="15"/>
      <c r="C4" s="16">
        <f>(C3/B3)-1</f>
        <v>-0.12529697345315571</v>
      </c>
      <c r="D4" s="16">
        <f>(D3/C3)-1</f>
        <v>-7.6287198866320294E-2</v>
      </c>
      <c r="E4" s="16">
        <f>(E3/D3)-1</f>
        <v>-9.3198670416773211E-2</v>
      </c>
      <c r="F4" s="16">
        <f t="shared" ref="F4:AF4" si="0">(F3/E3)-1</f>
        <v>-1.9737769632031554E-2</v>
      </c>
      <c r="G4" s="16">
        <f t="shared" si="0"/>
        <v>0.1156335394793615</v>
      </c>
      <c r="H4" s="16">
        <f t="shared" si="0"/>
        <v>8.0314554595849019E-2</v>
      </c>
      <c r="I4" s="16">
        <f t="shared" si="0"/>
        <v>7.5298329355608651E-2</v>
      </c>
      <c r="J4" s="16">
        <f t="shared" si="0"/>
        <v>3.7509710354011849E-2</v>
      </c>
      <c r="K4" s="16">
        <f t="shared" si="0"/>
        <v>2.2676222055834749E-2</v>
      </c>
      <c r="L4" s="16">
        <f t="shared" si="0"/>
        <v>8.9425792281142114E-2</v>
      </c>
      <c r="M4" s="16">
        <f t="shared" si="0"/>
        <v>8.2853302611367141E-2</v>
      </c>
      <c r="N4" s="16">
        <f t="shared" si="0"/>
        <v>-3.9276531607411957E-2</v>
      </c>
      <c r="O4" s="16">
        <f t="shared" si="0"/>
        <v>4.6788482834994483E-2</v>
      </c>
      <c r="P4" s="16">
        <f t="shared" si="0"/>
        <v>0.11310940668253555</v>
      </c>
      <c r="Q4" s="16">
        <f t="shared" si="0"/>
        <v>7.9756058926025553E-2</v>
      </c>
      <c r="R4" s="16">
        <f t="shared" si="0"/>
        <v>-4.0269933250201673E-2</v>
      </c>
      <c r="S4" s="16">
        <f t="shared" si="0"/>
        <v>1.4903699174564355E-2</v>
      </c>
      <c r="T4" s="16">
        <f t="shared" si="0"/>
        <v>-1.3103396340085838E-2</v>
      </c>
      <c r="U4" s="16">
        <f t="shared" si="0"/>
        <v>-0.51423120946203738</v>
      </c>
      <c r="V4" s="16">
        <f t="shared" si="0"/>
        <v>-7.6657241595978642E-2</v>
      </c>
      <c r="W4" s="16">
        <f t="shared" si="0"/>
        <v>-3.2323919700578463E-2</v>
      </c>
      <c r="X4" s="16">
        <f t="shared" si="0"/>
        <v>-1.5998593530239136E-2</v>
      </c>
      <c r="Y4" s="16">
        <f t="shared" si="0"/>
        <v>9.8266928711809864E-3</v>
      </c>
      <c r="Z4" s="16">
        <f t="shared" si="0"/>
        <v>0.1648973814578909</v>
      </c>
      <c r="AA4" s="16">
        <f t="shared" si="0"/>
        <v>3.9185905224787376E-2</v>
      </c>
      <c r="AB4" s="17">
        <f t="shared" si="0"/>
        <v>7.0154925460391704E-2</v>
      </c>
      <c r="AC4" s="17">
        <f t="shared" si="0"/>
        <v>7.5662387325867275E-2</v>
      </c>
      <c r="AD4" s="17">
        <f t="shared" si="0"/>
        <v>7.6815642458100575E-2</v>
      </c>
      <c r="AE4" s="17">
        <f t="shared" si="0"/>
        <v>6.5322485555948662E-2</v>
      </c>
      <c r="AF4" s="17">
        <f t="shared" si="0"/>
        <v>6.4084117321527412E-2</v>
      </c>
      <c r="AG4" s="18">
        <f>(AA4+Z4+Y4)/3</f>
        <v>7.1303326517953083E-2</v>
      </c>
      <c r="AH4" s="18">
        <f>(AA20+Z20+Y20)/3</f>
        <v>8.037959206884833E-2</v>
      </c>
      <c r="AI4" s="18">
        <f>(AA29+Z29+Y29)/3</f>
        <v>9.4045147629765527E-2</v>
      </c>
      <c r="AJ4" s="18">
        <f>(AA106+Z106+Y106)/3</f>
        <v>3.0031926162673028E-2</v>
      </c>
    </row>
    <row r="5" spans="1:36" ht="19" x14ac:dyDescent="0.25">
      <c r="A5" s="5" t="s">
        <v>2</v>
      </c>
      <c r="B5" s="1">
        <v>4907000000</v>
      </c>
      <c r="C5" s="1">
        <v>4134000000</v>
      </c>
      <c r="D5" s="1">
        <v>3666000000</v>
      </c>
      <c r="E5" s="1">
        <v>3253000000</v>
      </c>
      <c r="F5" s="1">
        <v>3566000000</v>
      </c>
      <c r="G5" s="1">
        <v>3915000000</v>
      </c>
      <c r="H5" s="1">
        <v>4341000000</v>
      </c>
      <c r="I5" s="1">
        <v>4721000000</v>
      </c>
      <c r="J5" s="1">
        <v>7122000000</v>
      </c>
      <c r="K5" s="1">
        <v>7094000000</v>
      </c>
      <c r="L5" s="1">
        <v>7813000000</v>
      </c>
      <c r="M5" s="1">
        <v>8539000000</v>
      </c>
      <c r="N5" s="1">
        <v>8052000000</v>
      </c>
      <c r="O5" s="1">
        <v>8230000000</v>
      </c>
      <c r="P5" s="1">
        <v>9285000000</v>
      </c>
      <c r="Q5" s="1">
        <v>9985000000</v>
      </c>
      <c r="R5" s="1">
        <v>9659000000</v>
      </c>
      <c r="S5" s="1">
        <v>9842000000</v>
      </c>
      <c r="T5" s="1">
        <v>9601000000</v>
      </c>
      <c r="U5" s="1">
        <v>3700000000</v>
      </c>
      <c r="V5" s="1">
        <v>3191000000</v>
      </c>
      <c r="W5" s="1">
        <v>3030000000</v>
      </c>
      <c r="X5" s="1">
        <v>2783000000</v>
      </c>
      <c r="Y5" s="1">
        <v>2965000000</v>
      </c>
      <c r="Z5" s="1">
        <v>3418000000</v>
      </c>
      <c r="AA5" s="1">
        <v>3535000000</v>
      </c>
    </row>
    <row r="6" spans="1:36" ht="20" x14ac:dyDescent="0.25">
      <c r="A6" s="6" t="s">
        <v>3</v>
      </c>
      <c r="B6" s="10">
        <v>4774000000</v>
      </c>
      <c r="C6" s="10">
        <v>4334000000</v>
      </c>
      <c r="D6" s="10">
        <v>4156000000</v>
      </c>
      <c r="E6" s="10">
        <v>3840000000</v>
      </c>
      <c r="F6" s="10">
        <v>3387000000</v>
      </c>
      <c r="G6" s="10">
        <v>3842000000</v>
      </c>
      <c r="H6" s="10">
        <v>4039000000</v>
      </c>
      <c r="I6" s="10">
        <v>4290000000</v>
      </c>
      <c r="J6" s="10">
        <v>2227000000</v>
      </c>
      <c r="K6" s="10">
        <v>2467000000</v>
      </c>
      <c r="L6" s="10">
        <v>2603000000</v>
      </c>
      <c r="M6" s="10">
        <v>2740000000</v>
      </c>
      <c r="N6" s="10">
        <v>2784000000</v>
      </c>
      <c r="O6" s="10">
        <v>3113000000</v>
      </c>
      <c r="P6" s="10">
        <v>3341000000</v>
      </c>
      <c r="Q6" s="10">
        <v>3648000000</v>
      </c>
      <c r="R6" s="10">
        <v>3425000000</v>
      </c>
      <c r="S6" s="10">
        <v>3437000000</v>
      </c>
      <c r="T6" s="10">
        <v>3504000000</v>
      </c>
      <c r="U6" s="10">
        <v>2666000000</v>
      </c>
      <c r="V6" s="10">
        <v>2687000000</v>
      </c>
      <c r="W6" s="10">
        <v>2658000000</v>
      </c>
      <c r="X6" s="10">
        <v>2814000000</v>
      </c>
      <c r="Y6" s="10">
        <v>2687000000</v>
      </c>
      <c r="Z6" s="10">
        <v>3166000000</v>
      </c>
      <c r="AA6" s="10">
        <v>3307000000</v>
      </c>
      <c r="AG6" s="20" t="s">
        <v>116</v>
      </c>
      <c r="AH6" s="21" t="s">
        <v>117</v>
      </c>
      <c r="AI6" s="21" t="s">
        <v>118</v>
      </c>
      <c r="AJ6" s="21" t="s">
        <v>119</v>
      </c>
    </row>
    <row r="7" spans="1:36" ht="19" x14ac:dyDescent="0.25">
      <c r="A7" s="5" t="s">
        <v>4</v>
      </c>
      <c r="B7" s="2">
        <v>0.49309999999999998</v>
      </c>
      <c r="C7" s="2">
        <v>0.51180000000000003</v>
      </c>
      <c r="D7" s="2">
        <v>0.53129999999999999</v>
      </c>
      <c r="E7" s="2">
        <v>0.54139999999999999</v>
      </c>
      <c r="F7" s="2">
        <v>0.48709999999999998</v>
      </c>
      <c r="G7" s="2">
        <v>0.49530000000000002</v>
      </c>
      <c r="H7" s="2">
        <v>0.48199999999999998</v>
      </c>
      <c r="I7" s="2">
        <v>0.47610000000000002</v>
      </c>
      <c r="J7" s="2">
        <v>0.2382</v>
      </c>
      <c r="K7" s="2">
        <v>0.25800000000000001</v>
      </c>
      <c r="L7" s="2">
        <v>0.24990000000000001</v>
      </c>
      <c r="M7" s="2">
        <v>0.2429</v>
      </c>
      <c r="N7" s="2">
        <v>0.25690000000000002</v>
      </c>
      <c r="O7" s="2">
        <v>0.27439999999999998</v>
      </c>
      <c r="P7" s="2">
        <v>0.2646</v>
      </c>
      <c r="Q7" s="2">
        <v>0.2676</v>
      </c>
      <c r="R7" s="2">
        <v>0.26179999999999998</v>
      </c>
      <c r="S7" s="2">
        <v>0.25879999999999997</v>
      </c>
      <c r="T7" s="2">
        <v>0.26740000000000003</v>
      </c>
      <c r="U7" s="2">
        <v>0.41880000000000001</v>
      </c>
      <c r="V7" s="2">
        <v>0.45710000000000001</v>
      </c>
      <c r="W7" s="2">
        <v>0.46729999999999999</v>
      </c>
      <c r="X7" s="2">
        <v>0.50280000000000002</v>
      </c>
      <c r="Y7" s="2">
        <v>0.47539999999999999</v>
      </c>
      <c r="Z7" s="2">
        <v>0.48089999999999999</v>
      </c>
      <c r="AA7" s="2">
        <v>0.48330000000000001</v>
      </c>
      <c r="AG7" s="18">
        <f>AA7</f>
        <v>0.48330000000000001</v>
      </c>
      <c r="AH7" s="22">
        <f>AA21</f>
        <v>0.34129999999999999</v>
      </c>
      <c r="AI7" s="22">
        <f>AA30</f>
        <v>0.19370000000000001</v>
      </c>
      <c r="AJ7" s="22">
        <f>AA107/AA3</f>
        <v>0.16778719672610348</v>
      </c>
    </row>
    <row r="8" spans="1:36" ht="19" x14ac:dyDescent="0.25">
      <c r="A8" s="5" t="s">
        <v>5</v>
      </c>
      <c r="B8" s="1" t="s">
        <v>91</v>
      </c>
      <c r="C8" s="1" t="s">
        <v>91</v>
      </c>
      <c r="D8" s="1" t="s">
        <v>91</v>
      </c>
      <c r="E8" s="1" t="s">
        <v>91</v>
      </c>
      <c r="F8" s="1" t="s">
        <v>91</v>
      </c>
      <c r="G8" s="1" t="s">
        <v>91</v>
      </c>
      <c r="H8" s="1" t="s">
        <v>91</v>
      </c>
      <c r="I8" s="1" t="s">
        <v>91</v>
      </c>
      <c r="J8" s="1" t="s">
        <v>91</v>
      </c>
      <c r="K8" s="1" t="s">
        <v>91</v>
      </c>
      <c r="L8" s="1" t="s">
        <v>91</v>
      </c>
      <c r="M8" s="1" t="s">
        <v>91</v>
      </c>
      <c r="N8" s="1" t="s">
        <v>91</v>
      </c>
      <c r="O8" s="1" t="s">
        <v>91</v>
      </c>
      <c r="P8" s="1" t="s">
        <v>91</v>
      </c>
      <c r="Q8" s="1" t="s">
        <v>91</v>
      </c>
      <c r="R8" s="1" t="s">
        <v>91</v>
      </c>
      <c r="S8" s="1" t="s">
        <v>91</v>
      </c>
      <c r="T8" s="1" t="s">
        <v>91</v>
      </c>
      <c r="U8" s="1" t="s">
        <v>91</v>
      </c>
      <c r="V8" s="1" t="s">
        <v>91</v>
      </c>
      <c r="W8" s="1" t="s">
        <v>91</v>
      </c>
      <c r="X8" s="1" t="s">
        <v>91</v>
      </c>
      <c r="Y8" s="1" t="s">
        <v>91</v>
      </c>
      <c r="Z8" s="1" t="s">
        <v>91</v>
      </c>
      <c r="AA8" s="1" t="s">
        <v>91</v>
      </c>
    </row>
    <row r="9" spans="1:36" ht="19" customHeight="1" x14ac:dyDescent="0.25">
      <c r="A9" s="14" t="s">
        <v>94</v>
      </c>
      <c r="B9" s="19" t="e">
        <f>B8/B3</f>
        <v>#VALUE!</v>
      </c>
      <c r="C9" s="19" t="e">
        <f t="shared" ref="C9:AA9" si="1">C8/C3</f>
        <v>#VALUE!</v>
      </c>
      <c r="D9" s="19" t="e">
        <f t="shared" si="1"/>
        <v>#VALUE!</v>
      </c>
      <c r="E9" s="19" t="e">
        <f t="shared" si="1"/>
        <v>#VALUE!</v>
      </c>
      <c r="F9" s="19" t="e">
        <f t="shared" si="1"/>
        <v>#VALUE!</v>
      </c>
      <c r="G9" s="19" t="e">
        <f t="shared" si="1"/>
        <v>#VALUE!</v>
      </c>
      <c r="H9" s="19" t="e">
        <f t="shared" si="1"/>
        <v>#VALUE!</v>
      </c>
      <c r="I9" s="19" t="e">
        <f t="shared" si="1"/>
        <v>#VALUE!</v>
      </c>
      <c r="J9" s="19" t="e">
        <f t="shared" si="1"/>
        <v>#VALUE!</v>
      </c>
      <c r="K9" s="19" t="e">
        <f t="shared" si="1"/>
        <v>#VALUE!</v>
      </c>
      <c r="L9" s="19" t="e">
        <f t="shared" si="1"/>
        <v>#VALUE!</v>
      </c>
      <c r="M9" s="19" t="e">
        <f t="shared" si="1"/>
        <v>#VALUE!</v>
      </c>
      <c r="N9" s="19" t="e">
        <f t="shared" si="1"/>
        <v>#VALUE!</v>
      </c>
      <c r="O9" s="19" t="e">
        <f t="shared" si="1"/>
        <v>#VALUE!</v>
      </c>
      <c r="P9" s="19" t="e">
        <f t="shared" si="1"/>
        <v>#VALUE!</v>
      </c>
      <c r="Q9" s="19" t="e">
        <f t="shared" si="1"/>
        <v>#VALUE!</v>
      </c>
      <c r="R9" s="19" t="e">
        <f t="shared" si="1"/>
        <v>#VALUE!</v>
      </c>
      <c r="S9" s="19" t="e">
        <f t="shared" si="1"/>
        <v>#VALUE!</v>
      </c>
      <c r="T9" s="19" t="e">
        <f t="shared" si="1"/>
        <v>#VALUE!</v>
      </c>
      <c r="U9" s="19" t="e">
        <f t="shared" si="1"/>
        <v>#VALUE!</v>
      </c>
      <c r="V9" s="19" t="e">
        <f t="shared" si="1"/>
        <v>#VALUE!</v>
      </c>
      <c r="W9" s="19" t="e">
        <f t="shared" si="1"/>
        <v>#VALUE!</v>
      </c>
      <c r="X9" s="19" t="e">
        <f t="shared" si="1"/>
        <v>#VALUE!</v>
      </c>
      <c r="Y9" s="19" t="e">
        <f t="shared" si="1"/>
        <v>#VALUE!</v>
      </c>
      <c r="Z9" s="19" t="e">
        <f t="shared" si="1"/>
        <v>#VALUE!</v>
      </c>
      <c r="AA9" s="19" t="e">
        <f t="shared" si="1"/>
        <v>#VALUE!</v>
      </c>
      <c r="AG9" s="20" t="s">
        <v>95</v>
      </c>
      <c r="AH9" s="21" t="s">
        <v>96</v>
      </c>
      <c r="AI9" s="21" t="s">
        <v>97</v>
      </c>
      <c r="AJ9" s="21" t="s">
        <v>98</v>
      </c>
    </row>
    <row r="10" spans="1:36"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v>1510000000</v>
      </c>
      <c r="R10" s="1">
        <v>1412000000</v>
      </c>
      <c r="S10" s="1">
        <v>1419000000</v>
      </c>
      <c r="T10" s="1">
        <v>1504000000</v>
      </c>
      <c r="U10" s="1">
        <v>1161000000</v>
      </c>
      <c r="V10" s="1">
        <v>999000000</v>
      </c>
      <c r="W10" s="1">
        <v>895000000</v>
      </c>
      <c r="X10" s="1">
        <v>917000000</v>
      </c>
      <c r="Y10" s="1">
        <v>1064000000</v>
      </c>
      <c r="Z10" s="1">
        <v>1060000000</v>
      </c>
      <c r="AA10" s="1">
        <v>1140000000</v>
      </c>
      <c r="AG10" s="18" t="e">
        <f>AA9</f>
        <v>#VALUE!</v>
      </c>
      <c r="AH10" s="22">
        <f>AA13</f>
        <v>0.1666179479684303</v>
      </c>
      <c r="AI10" s="22">
        <f>AA80</f>
        <v>1.2277111955568546E-2</v>
      </c>
      <c r="AJ10" s="22">
        <f>AA89</f>
        <v>4.0192926045016078E-2</v>
      </c>
    </row>
    <row r="11" spans="1:3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v>1208000000</v>
      </c>
      <c r="X11" s="1">
        <v>1368000000</v>
      </c>
      <c r="Y11" s="1" t="s">
        <v>91</v>
      </c>
      <c r="Z11" s="1" t="s">
        <v>91</v>
      </c>
      <c r="AA11" s="1" t="s">
        <v>91</v>
      </c>
    </row>
    <row r="12" spans="1:36" ht="20" x14ac:dyDescent="0.25">
      <c r="A12" s="5" t="s">
        <v>8</v>
      </c>
      <c r="B12" s="1">
        <v>3576000000</v>
      </c>
      <c r="C12" s="1">
        <v>3149000000</v>
      </c>
      <c r="D12" s="1">
        <v>2860000000</v>
      </c>
      <c r="E12" s="1">
        <v>2623000000</v>
      </c>
      <c r="F12" s="1">
        <v>2521000000</v>
      </c>
      <c r="G12" s="1">
        <v>2837000000</v>
      </c>
      <c r="H12" s="1">
        <v>3005000000</v>
      </c>
      <c r="I12" s="1">
        <v>3220000000</v>
      </c>
      <c r="J12" s="1">
        <v>1158000000</v>
      </c>
      <c r="K12" s="1">
        <v>1222000000</v>
      </c>
      <c r="L12" s="1">
        <v>1293000000</v>
      </c>
      <c r="M12" s="1">
        <v>1342000000</v>
      </c>
      <c r="N12" s="1">
        <v>1324000000</v>
      </c>
      <c r="O12" s="1">
        <v>1277000000</v>
      </c>
      <c r="P12" s="1">
        <v>1372000000</v>
      </c>
      <c r="Q12" s="1">
        <v>1510000000</v>
      </c>
      <c r="R12" s="1">
        <v>1412000000</v>
      </c>
      <c r="S12" s="1">
        <v>1419000000</v>
      </c>
      <c r="T12" s="1">
        <v>1504000000</v>
      </c>
      <c r="U12" s="1">
        <v>1161000000</v>
      </c>
      <c r="V12" s="1">
        <v>999000000</v>
      </c>
      <c r="W12" s="1">
        <v>2103000000</v>
      </c>
      <c r="X12" s="1">
        <v>2285000000</v>
      </c>
      <c r="Y12" s="1">
        <v>1064000000</v>
      </c>
      <c r="Z12" s="1">
        <v>1060000000</v>
      </c>
      <c r="AA12" s="1">
        <v>1140000000</v>
      </c>
      <c r="AG12" s="20" t="s">
        <v>120</v>
      </c>
      <c r="AH12" s="21" t="s">
        <v>121</v>
      </c>
      <c r="AI12" s="21" t="s">
        <v>122</v>
      </c>
      <c r="AJ12" s="21" t="s">
        <v>123</v>
      </c>
    </row>
    <row r="13" spans="1:36" ht="19" x14ac:dyDescent="0.25">
      <c r="A13" s="14" t="s">
        <v>99</v>
      </c>
      <c r="B13" s="19">
        <f>B12/B3</f>
        <v>0.36938332816857761</v>
      </c>
      <c r="C13" s="19">
        <f t="shared" ref="C13:AA13" si="2">C12/C3</f>
        <v>0.37187057156353331</v>
      </c>
      <c r="D13" s="19">
        <f t="shared" si="2"/>
        <v>0.36563538736895934</v>
      </c>
      <c r="E13" s="19">
        <f t="shared" si="2"/>
        <v>0.36980121246299169</v>
      </c>
      <c r="F13" s="19">
        <f t="shared" si="2"/>
        <v>0.36257730476053501</v>
      </c>
      <c r="G13" s="19">
        <f t="shared" si="2"/>
        <v>0.36573417558334409</v>
      </c>
      <c r="H13" s="19">
        <f t="shared" si="2"/>
        <v>0.35859188544152742</v>
      </c>
      <c r="I13" s="19">
        <f t="shared" si="2"/>
        <v>0.3573410276328931</v>
      </c>
      <c r="J13" s="19">
        <f t="shared" si="2"/>
        <v>0.12386351481441865</v>
      </c>
      <c r="K13" s="19">
        <f t="shared" si="2"/>
        <v>0.12781089844158561</v>
      </c>
      <c r="L13" s="19">
        <f t="shared" si="2"/>
        <v>0.12413594470046083</v>
      </c>
      <c r="M13" s="19">
        <f t="shared" si="2"/>
        <v>0.11898217927121199</v>
      </c>
      <c r="N13" s="19">
        <f t="shared" si="2"/>
        <v>0.12218530823181986</v>
      </c>
      <c r="O13" s="19">
        <f t="shared" si="2"/>
        <v>0.11258044609009962</v>
      </c>
      <c r="P13" s="19">
        <f t="shared" si="2"/>
        <v>0.10866466022493268</v>
      </c>
      <c r="Q13" s="19">
        <f t="shared" si="2"/>
        <v>0.11076065429472604</v>
      </c>
      <c r="R13" s="19">
        <f t="shared" si="2"/>
        <v>0.10791806786915316</v>
      </c>
      <c r="S13" s="19">
        <f t="shared" si="2"/>
        <v>0.10686045635966564</v>
      </c>
      <c r="T13" s="19">
        <f t="shared" si="2"/>
        <v>0.11476535673407097</v>
      </c>
      <c r="U13" s="19">
        <f t="shared" si="2"/>
        <v>0.18237511781338361</v>
      </c>
      <c r="V13" s="19">
        <f t="shared" si="2"/>
        <v>0.16995576726777817</v>
      </c>
      <c r="W13" s="19">
        <f t="shared" si="2"/>
        <v>0.36972573839662448</v>
      </c>
      <c r="X13" s="19">
        <f t="shared" si="2"/>
        <v>0.40825442201179202</v>
      </c>
      <c r="Y13" s="19">
        <f t="shared" si="2"/>
        <v>0.18825194621372965</v>
      </c>
      <c r="Z13" s="19">
        <f t="shared" si="2"/>
        <v>0.16099635479951396</v>
      </c>
      <c r="AA13" s="19">
        <f t="shared" si="2"/>
        <v>0.1666179479684303</v>
      </c>
      <c r="AG13" s="18">
        <f>AA28/AA72</f>
        <v>-0.1492789544840018</v>
      </c>
      <c r="AH13" s="22">
        <f>AA28/AA54</f>
        <v>0.22665070133424564</v>
      </c>
      <c r="AI13" s="22">
        <f>AA22/(AA72+AA56+AA61)</f>
        <v>0.72840336134453787</v>
      </c>
      <c r="AJ13" s="23">
        <f>AA67/AA72</f>
        <v>-1.6586300135196035</v>
      </c>
    </row>
    <row r="14" spans="1:36" ht="19" x14ac:dyDescent="0.25">
      <c r="A14" s="5" t="s">
        <v>9</v>
      </c>
      <c r="B14" s="1">
        <v>536000000</v>
      </c>
      <c r="C14" s="1">
        <v>417000000</v>
      </c>
      <c r="D14" s="1">
        <v>386000000</v>
      </c>
      <c r="E14" s="1">
        <v>354000000</v>
      </c>
      <c r="F14" s="1" t="s">
        <v>91</v>
      </c>
      <c r="G14" s="1" t="s">
        <v>91</v>
      </c>
      <c r="H14" s="1">
        <v>-25000000</v>
      </c>
      <c r="I14" s="1">
        <v>-85000000</v>
      </c>
      <c r="J14" s="1">
        <v>-84000000</v>
      </c>
      <c r="K14" s="1">
        <v>-76000000</v>
      </c>
      <c r="L14" s="1">
        <v>-71000000</v>
      </c>
      <c r="M14" s="1">
        <v>-151000000</v>
      </c>
      <c r="N14" s="1">
        <v>-130000000</v>
      </c>
      <c r="O14" s="1" t="s">
        <v>91</v>
      </c>
      <c r="P14" s="1" t="s">
        <v>91</v>
      </c>
      <c r="Q14" s="1" t="s">
        <v>91</v>
      </c>
      <c r="R14" s="1" t="s">
        <v>91</v>
      </c>
      <c r="S14" s="1" t="s">
        <v>91</v>
      </c>
      <c r="T14" s="1" t="s">
        <v>91</v>
      </c>
      <c r="U14" s="1" t="s">
        <v>91</v>
      </c>
      <c r="V14" s="1" t="s">
        <v>91</v>
      </c>
      <c r="W14" s="1">
        <v>-1208000000</v>
      </c>
      <c r="X14" s="1">
        <v>-1368000000</v>
      </c>
      <c r="Y14" s="1" t="s">
        <v>91</v>
      </c>
      <c r="Z14" s="1" t="s">
        <v>91</v>
      </c>
      <c r="AA14" s="1" t="s">
        <v>91</v>
      </c>
    </row>
    <row r="15" spans="1:36" ht="20" x14ac:dyDescent="0.25">
      <c r="A15" s="5" t="s">
        <v>10</v>
      </c>
      <c r="B15" s="1">
        <v>4112000000</v>
      </c>
      <c r="C15" s="1">
        <v>3566000000</v>
      </c>
      <c r="D15" s="1">
        <v>3246000000</v>
      </c>
      <c r="E15" s="1">
        <v>2977000000</v>
      </c>
      <c r="F15" s="1">
        <v>2521000000</v>
      </c>
      <c r="G15" s="1">
        <v>2837000000</v>
      </c>
      <c r="H15" s="1">
        <v>2980000000</v>
      </c>
      <c r="I15" s="1">
        <v>3135000000</v>
      </c>
      <c r="J15" s="1">
        <v>1074000000</v>
      </c>
      <c r="K15" s="1">
        <v>1146000000</v>
      </c>
      <c r="L15" s="1">
        <v>1222000000</v>
      </c>
      <c r="M15" s="1">
        <v>1191000000</v>
      </c>
      <c r="N15" s="1">
        <v>1194000000</v>
      </c>
      <c r="O15" s="1">
        <v>1277000000</v>
      </c>
      <c r="P15" s="1">
        <v>1372000000</v>
      </c>
      <c r="Q15" s="1">
        <v>1510000000</v>
      </c>
      <c r="R15" s="1">
        <v>1412000000</v>
      </c>
      <c r="S15" s="1">
        <v>1419000000</v>
      </c>
      <c r="T15" s="1">
        <v>1504000000</v>
      </c>
      <c r="U15" s="1">
        <v>1161000000</v>
      </c>
      <c r="V15" s="1">
        <v>999000000</v>
      </c>
      <c r="W15" s="1">
        <v>895000000</v>
      </c>
      <c r="X15" s="1">
        <v>917000000</v>
      </c>
      <c r="Y15" s="1">
        <v>1064000000</v>
      </c>
      <c r="Z15" s="1">
        <v>1060000000</v>
      </c>
      <c r="AA15" s="1">
        <v>1140000000</v>
      </c>
      <c r="AG15" s="20" t="s">
        <v>124</v>
      </c>
      <c r="AH15" s="21" t="s">
        <v>125</v>
      </c>
      <c r="AI15" s="21" t="s">
        <v>126</v>
      </c>
      <c r="AJ15" s="21" t="s">
        <v>127</v>
      </c>
    </row>
    <row r="16" spans="1:36" ht="19" x14ac:dyDescent="0.25">
      <c r="A16" s="5" t="s">
        <v>11</v>
      </c>
      <c r="B16" s="1">
        <v>9019000000</v>
      </c>
      <c r="C16" s="1">
        <v>7700000000</v>
      </c>
      <c r="D16" s="1">
        <v>6912000000</v>
      </c>
      <c r="E16" s="1">
        <v>6230000000</v>
      </c>
      <c r="F16" s="1">
        <v>6087000000</v>
      </c>
      <c r="G16" s="1">
        <v>6752000000</v>
      </c>
      <c r="H16" s="1">
        <v>7321000000</v>
      </c>
      <c r="I16" s="1">
        <v>7856000000</v>
      </c>
      <c r="J16" s="1">
        <v>8196000000</v>
      </c>
      <c r="K16" s="1">
        <v>8240000000</v>
      </c>
      <c r="L16" s="1">
        <v>9035000000</v>
      </c>
      <c r="M16" s="1">
        <v>9730000000</v>
      </c>
      <c r="N16" s="1">
        <v>9246000000</v>
      </c>
      <c r="O16" s="1">
        <v>9507000000</v>
      </c>
      <c r="P16" s="1">
        <v>10657000000</v>
      </c>
      <c r="Q16" s="1">
        <v>11495000000</v>
      </c>
      <c r="R16" s="1">
        <v>11071000000</v>
      </c>
      <c r="S16" s="1">
        <v>11261000000</v>
      </c>
      <c r="T16" s="1">
        <v>11105000000</v>
      </c>
      <c r="U16" s="1">
        <v>4861000000</v>
      </c>
      <c r="V16" s="1">
        <v>4190000000</v>
      </c>
      <c r="W16" s="1">
        <v>3925000000</v>
      </c>
      <c r="X16" s="1">
        <v>3700000000</v>
      </c>
      <c r="Y16" s="1">
        <v>4029000000</v>
      </c>
      <c r="Z16" s="1">
        <v>4478000000</v>
      </c>
      <c r="AA16" s="1">
        <v>4675000000</v>
      </c>
      <c r="AG16" s="36">
        <f>(AA35+Z35+Y35+X35+W35)/5</f>
        <v>-3.1465525897865124E-2</v>
      </c>
      <c r="AH16" s="37">
        <f>AI101/AA3</f>
        <v>5.4629655290850625</v>
      </c>
      <c r="AI16" s="37">
        <f>AI101/AA28</f>
        <v>28.209517094339624</v>
      </c>
      <c r="AJ16" s="38">
        <f>AI101/AA107</f>
        <v>32.558893858885014</v>
      </c>
    </row>
    <row r="17" spans="1:36" ht="19" x14ac:dyDescent="0.25">
      <c r="A17" s="5" t="s">
        <v>12</v>
      </c>
      <c r="B17" s="1" t="s">
        <v>91</v>
      </c>
      <c r="C17" s="1" t="s">
        <v>91</v>
      </c>
      <c r="D17" s="1" t="s">
        <v>91</v>
      </c>
      <c r="E17" s="1" t="s">
        <v>91</v>
      </c>
      <c r="F17" s="1" t="s">
        <v>91</v>
      </c>
      <c r="G17" s="1" t="s">
        <v>91</v>
      </c>
      <c r="H17" s="1" t="s">
        <v>91</v>
      </c>
      <c r="I17" s="1" t="s">
        <v>91</v>
      </c>
      <c r="J17" s="1" t="s">
        <v>91</v>
      </c>
      <c r="K17" s="1" t="s">
        <v>91</v>
      </c>
      <c r="L17" s="1" t="s">
        <v>91</v>
      </c>
      <c r="M17" s="1">
        <v>253000000</v>
      </c>
      <c r="N17" s="1">
        <v>212000000</v>
      </c>
      <c r="O17" s="1">
        <v>195000000</v>
      </c>
      <c r="P17" s="1">
        <v>184000000</v>
      </c>
      <c r="Q17" s="1">
        <v>169000000</v>
      </c>
      <c r="R17" s="1">
        <v>270000000</v>
      </c>
      <c r="S17" s="1">
        <v>130000000</v>
      </c>
      <c r="T17" s="1">
        <v>134000000</v>
      </c>
      <c r="U17" s="1">
        <v>307000000</v>
      </c>
      <c r="V17" s="1">
        <v>440000000</v>
      </c>
      <c r="W17" s="1">
        <v>452000000</v>
      </c>
      <c r="X17" s="1">
        <v>486000000</v>
      </c>
      <c r="Y17" s="1">
        <v>543000000</v>
      </c>
      <c r="Z17" s="1">
        <v>544000000</v>
      </c>
      <c r="AA17" s="1">
        <v>527000000</v>
      </c>
    </row>
    <row r="18" spans="1:36" ht="20" x14ac:dyDescent="0.25">
      <c r="A18" s="5" t="s">
        <v>13</v>
      </c>
      <c r="B18" s="1">
        <v>536000000</v>
      </c>
      <c r="C18" s="1">
        <v>417000000</v>
      </c>
      <c r="D18" s="1">
        <v>386000000</v>
      </c>
      <c r="E18" s="1">
        <v>354000000</v>
      </c>
      <c r="F18" s="1">
        <v>354000000</v>
      </c>
      <c r="G18" s="1">
        <v>370000000</v>
      </c>
      <c r="H18" s="1">
        <v>401000000</v>
      </c>
      <c r="I18" s="1">
        <v>448000000</v>
      </c>
      <c r="J18" s="1">
        <v>469000000</v>
      </c>
      <c r="K18" s="1">
        <v>479000000</v>
      </c>
      <c r="L18" s="1">
        <v>542000000</v>
      </c>
      <c r="M18" s="1">
        <v>556000000</v>
      </c>
      <c r="N18" s="1">
        <v>580000000</v>
      </c>
      <c r="O18" s="1">
        <v>589000000</v>
      </c>
      <c r="P18" s="1">
        <v>628000000</v>
      </c>
      <c r="Q18" s="1">
        <v>645000000</v>
      </c>
      <c r="R18" s="1">
        <v>721000000</v>
      </c>
      <c r="S18" s="1">
        <v>739000000</v>
      </c>
      <c r="T18" s="1">
        <v>747000000</v>
      </c>
      <c r="U18" s="1">
        <v>309000000</v>
      </c>
      <c r="V18" s="1">
        <v>253000000</v>
      </c>
      <c r="W18" s="1">
        <v>137000000</v>
      </c>
      <c r="X18" s="1">
        <v>112000000</v>
      </c>
      <c r="Y18" s="1">
        <v>146000000</v>
      </c>
      <c r="Z18" s="1">
        <v>164000000</v>
      </c>
      <c r="AA18" s="1">
        <v>146000000</v>
      </c>
      <c r="AG18" s="20" t="s">
        <v>128</v>
      </c>
      <c r="AH18" s="21" t="s">
        <v>129</v>
      </c>
      <c r="AI18" s="21" t="s">
        <v>130</v>
      </c>
      <c r="AJ18" s="21" t="s">
        <v>131</v>
      </c>
    </row>
    <row r="19" spans="1:36" ht="19" x14ac:dyDescent="0.25">
      <c r="A19" s="6" t="s">
        <v>14</v>
      </c>
      <c r="B19" s="10">
        <v>501000000</v>
      </c>
      <c r="C19" s="10">
        <v>1173000000</v>
      </c>
      <c r="D19" s="10">
        <v>1424000000</v>
      </c>
      <c r="E19" s="10">
        <v>1038000000</v>
      </c>
      <c r="F19" s="10">
        <v>1087000000</v>
      </c>
      <c r="G19" s="10">
        <v>1228000000</v>
      </c>
      <c r="H19" s="10">
        <v>1286000000</v>
      </c>
      <c r="I19" s="10">
        <v>1474000000</v>
      </c>
      <c r="J19" s="10">
        <v>1495000000</v>
      </c>
      <c r="K19" s="10">
        <v>1587000000</v>
      </c>
      <c r="L19" s="10">
        <v>1733000000</v>
      </c>
      <c r="M19" s="10">
        <v>2089000000</v>
      </c>
      <c r="N19" s="10">
        <v>2176000000</v>
      </c>
      <c r="O19" s="10">
        <v>2358000000</v>
      </c>
      <c r="P19" s="10">
        <v>2455000000</v>
      </c>
      <c r="Q19" s="10">
        <v>2948000000</v>
      </c>
      <c r="R19" s="10">
        <v>2569000000</v>
      </c>
      <c r="S19" s="10">
        <v>2326000000</v>
      </c>
      <c r="T19" s="10">
        <v>2663000000</v>
      </c>
      <c r="U19" s="10">
        <v>2559000000</v>
      </c>
      <c r="V19" s="10">
        <v>2967000000</v>
      </c>
      <c r="W19" s="10">
        <v>2428000000</v>
      </c>
      <c r="X19" s="10">
        <v>1971000000</v>
      </c>
      <c r="Y19" s="10">
        <v>1709000000</v>
      </c>
      <c r="Z19" s="10">
        <v>2382000000</v>
      </c>
      <c r="AA19" s="10">
        <v>2335000000</v>
      </c>
      <c r="AB19" s="39">
        <v>2548000000</v>
      </c>
      <c r="AC19" s="39">
        <v>2798000000</v>
      </c>
      <c r="AD19" s="39">
        <v>3069000000</v>
      </c>
      <c r="AE19" s="39">
        <v>3193000000</v>
      </c>
      <c r="AF19" s="39">
        <v>3421000000</v>
      </c>
      <c r="AG19" s="40">
        <f>AA40-AA56-AA61</f>
        <v>-11484000000</v>
      </c>
      <c r="AH19" s="37">
        <f>AI101/AB3</f>
        <v>5.104836130838569</v>
      </c>
      <c r="AI19" s="37">
        <f>AI101/AB28</f>
        <v>25.777662172413795</v>
      </c>
      <c r="AJ19" s="38">
        <f>AI101/AB106</f>
        <v>18.963779883307964</v>
      </c>
    </row>
    <row r="20" spans="1:36" ht="19" customHeight="1" x14ac:dyDescent="0.25">
      <c r="A20" s="14" t="s">
        <v>100</v>
      </c>
      <c r="B20" s="1"/>
      <c r="C20" s="19">
        <f>(C19/B19)-1</f>
        <v>1.341317365269461</v>
      </c>
      <c r="D20" s="19">
        <f>(D19/C19)-1</f>
        <v>0.2139812446717817</v>
      </c>
      <c r="E20" s="19">
        <f>(E19/D19)-1</f>
        <v>-0.2710674157303371</v>
      </c>
      <c r="F20" s="19">
        <f t="shared" ref="F20:AF20" si="3">(F19/E19)-1</f>
        <v>4.7206165703275627E-2</v>
      </c>
      <c r="G20" s="19">
        <f t="shared" si="3"/>
        <v>0.12971481140754371</v>
      </c>
      <c r="H20" s="19">
        <f t="shared" si="3"/>
        <v>4.723127035830621E-2</v>
      </c>
      <c r="I20" s="19">
        <f t="shared" si="3"/>
        <v>0.14618973561430804</v>
      </c>
      <c r="J20" s="19">
        <f t="shared" si="3"/>
        <v>1.4246947082767969E-2</v>
      </c>
      <c r="K20" s="19">
        <f t="shared" si="3"/>
        <v>6.1538461538461542E-2</v>
      </c>
      <c r="L20" s="19">
        <f t="shared" si="3"/>
        <v>9.1997479521108927E-2</v>
      </c>
      <c r="M20" s="19">
        <f t="shared" si="3"/>
        <v>0.2054241200230813</v>
      </c>
      <c r="N20" s="19">
        <f t="shared" si="3"/>
        <v>4.1646720919100044E-2</v>
      </c>
      <c r="O20" s="19">
        <f t="shared" si="3"/>
        <v>8.3639705882353033E-2</v>
      </c>
      <c r="P20" s="19">
        <f t="shared" si="3"/>
        <v>4.1136556403732039E-2</v>
      </c>
      <c r="Q20" s="19">
        <f t="shared" si="3"/>
        <v>0.20081466395112013</v>
      </c>
      <c r="R20" s="19">
        <f t="shared" si="3"/>
        <v>-0.12856173677069205</v>
      </c>
      <c r="S20" s="19">
        <f t="shared" si="3"/>
        <v>-9.4589334371350753E-2</v>
      </c>
      <c r="T20" s="19">
        <f t="shared" si="3"/>
        <v>0.14488392089423896</v>
      </c>
      <c r="U20" s="19">
        <f t="shared" si="3"/>
        <v>-3.9053698835899375E-2</v>
      </c>
      <c r="V20" s="19">
        <f t="shared" si="3"/>
        <v>0.15943728018757319</v>
      </c>
      <c r="W20" s="19">
        <f t="shared" si="3"/>
        <v>-0.181664981462757</v>
      </c>
      <c r="X20" s="19">
        <f t="shared" si="3"/>
        <v>-0.18822075782537062</v>
      </c>
      <c r="Y20" s="19">
        <f t="shared" si="3"/>
        <v>-0.13292744799594114</v>
      </c>
      <c r="Z20" s="19">
        <f t="shared" si="3"/>
        <v>0.39379754242246934</v>
      </c>
      <c r="AA20" s="19">
        <f t="shared" si="3"/>
        <v>-1.9731318219983196E-2</v>
      </c>
      <c r="AB20" s="17">
        <f t="shared" si="3"/>
        <v>9.1220556745182035E-2</v>
      </c>
      <c r="AC20" s="17">
        <f t="shared" si="3"/>
        <v>9.8116169544741005E-2</v>
      </c>
      <c r="AD20" s="17">
        <f t="shared" si="3"/>
        <v>9.6854896354539033E-2</v>
      </c>
      <c r="AE20" s="17">
        <f t="shared" si="3"/>
        <v>4.0404040404040442E-2</v>
      </c>
      <c r="AF20" s="17">
        <f t="shared" si="3"/>
        <v>7.1406201064829311E-2</v>
      </c>
    </row>
    <row r="21" spans="1:36" ht="20" x14ac:dyDescent="0.25">
      <c r="A21" s="5" t="s">
        <v>15</v>
      </c>
      <c r="B21" s="2">
        <v>5.1799999999999999E-2</v>
      </c>
      <c r="C21" s="2">
        <v>0.13850000000000001</v>
      </c>
      <c r="D21" s="2">
        <v>0.18210000000000001</v>
      </c>
      <c r="E21" s="2">
        <v>0.14630000000000001</v>
      </c>
      <c r="F21" s="2">
        <v>0.15629999999999999</v>
      </c>
      <c r="G21" s="2">
        <v>0.1583</v>
      </c>
      <c r="H21" s="2">
        <v>0.1535</v>
      </c>
      <c r="I21" s="2">
        <v>0.1636</v>
      </c>
      <c r="J21" s="2">
        <v>0.15989999999999999</v>
      </c>
      <c r="K21" s="2">
        <v>0.16600000000000001</v>
      </c>
      <c r="L21" s="2">
        <v>0.16639999999999999</v>
      </c>
      <c r="M21" s="2">
        <v>0.1852</v>
      </c>
      <c r="N21" s="2">
        <v>0.20080000000000001</v>
      </c>
      <c r="O21" s="2">
        <v>0.2079</v>
      </c>
      <c r="P21" s="2">
        <v>0.19439999999999999</v>
      </c>
      <c r="Q21" s="2">
        <v>0.2162</v>
      </c>
      <c r="R21" s="2">
        <v>0.1963</v>
      </c>
      <c r="S21" s="2">
        <v>0.17519999999999999</v>
      </c>
      <c r="T21" s="2">
        <v>0.20319999999999999</v>
      </c>
      <c r="U21" s="2">
        <v>0.40200000000000002</v>
      </c>
      <c r="V21" s="2">
        <v>0.50480000000000003</v>
      </c>
      <c r="W21" s="2">
        <v>0.4269</v>
      </c>
      <c r="X21" s="2">
        <v>0.35220000000000001</v>
      </c>
      <c r="Y21" s="2">
        <v>0.3024</v>
      </c>
      <c r="Z21" s="2">
        <v>0.36180000000000001</v>
      </c>
      <c r="AA21" s="2">
        <v>0.34129999999999999</v>
      </c>
      <c r="AB21" s="41">
        <f>AB19/AB3</f>
        <v>0.34799235181644361</v>
      </c>
      <c r="AC21" s="41">
        <f t="shared" ref="AC21:AF21" si="4">AC19/AC3</f>
        <v>0.3552564753682072</v>
      </c>
      <c r="AD21" s="41">
        <f t="shared" si="4"/>
        <v>0.36186770428015563</v>
      </c>
      <c r="AE21" s="41">
        <f t="shared" si="4"/>
        <v>0.35340343110127281</v>
      </c>
      <c r="AF21" s="41">
        <f t="shared" si="4"/>
        <v>0.35583524027459956</v>
      </c>
      <c r="AI21" s="20" t="s">
        <v>132</v>
      </c>
      <c r="AJ21" s="21" t="s">
        <v>133</v>
      </c>
    </row>
    <row r="22" spans="1:36" ht="19" x14ac:dyDescent="0.25">
      <c r="A22" s="6" t="s">
        <v>16</v>
      </c>
      <c r="B22" s="10">
        <v>662000000</v>
      </c>
      <c r="C22" s="10">
        <v>768000000</v>
      </c>
      <c r="D22" s="10">
        <v>910000000</v>
      </c>
      <c r="E22" s="10">
        <v>863000000</v>
      </c>
      <c r="F22" s="10">
        <v>866000000</v>
      </c>
      <c r="G22" s="10">
        <v>1005000000</v>
      </c>
      <c r="H22" s="10">
        <v>1059000000</v>
      </c>
      <c r="I22" s="10">
        <v>1155000000</v>
      </c>
      <c r="J22" s="10">
        <v>1153000000</v>
      </c>
      <c r="K22" s="10">
        <v>1262000000</v>
      </c>
      <c r="L22" s="10">
        <v>1357000000</v>
      </c>
      <c r="M22" s="10">
        <v>1506000000</v>
      </c>
      <c r="N22" s="10">
        <v>1590000000</v>
      </c>
      <c r="O22" s="10">
        <v>1769000000</v>
      </c>
      <c r="P22" s="10">
        <v>1815000000</v>
      </c>
      <c r="Q22" s="10">
        <v>2294000000</v>
      </c>
      <c r="R22" s="10">
        <v>1798000000</v>
      </c>
      <c r="S22" s="10">
        <v>1557000000</v>
      </c>
      <c r="T22" s="10">
        <v>1921000000</v>
      </c>
      <c r="U22" s="10">
        <v>1625000000</v>
      </c>
      <c r="V22" s="10">
        <v>2761000000</v>
      </c>
      <c r="W22" s="10">
        <v>2296000000</v>
      </c>
      <c r="X22" s="10">
        <v>1930000000</v>
      </c>
      <c r="Y22" s="10">
        <v>1503000000</v>
      </c>
      <c r="Z22" s="10">
        <v>2139000000</v>
      </c>
      <c r="AA22" s="10">
        <v>2167000000</v>
      </c>
      <c r="AI22" s="42">
        <f>(-1*AA98)/AI101</f>
        <v>1.7363335895352848E-2</v>
      </c>
      <c r="AJ22" s="43">
        <f>AA107/AI101</f>
        <v>3.0713574126140324E-2</v>
      </c>
    </row>
    <row r="23" spans="1:36" ht="19" x14ac:dyDescent="0.25">
      <c r="A23" s="5" t="s">
        <v>17</v>
      </c>
      <c r="B23" s="2">
        <v>6.8400000000000002E-2</v>
      </c>
      <c r="C23" s="2">
        <v>9.0700000000000003E-2</v>
      </c>
      <c r="D23" s="2">
        <v>0.1163</v>
      </c>
      <c r="E23" s="2">
        <v>0.1217</v>
      </c>
      <c r="F23" s="2">
        <v>0.1246</v>
      </c>
      <c r="G23" s="2">
        <v>0.12959999999999999</v>
      </c>
      <c r="H23" s="2">
        <v>0.12640000000000001</v>
      </c>
      <c r="I23" s="2">
        <v>0.12820000000000001</v>
      </c>
      <c r="J23" s="2">
        <v>0.12330000000000001</v>
      </c>
      <c r="K23" s="2">
        <v>0.13200000000000001</v>
      </c>
      <c r="L23" s="2">
        <v>0.1303</v>
      </c>
      <c r="M23" s="2">
        <v>0.13350000000000001</v>
      </c>
      <c r="N23" s="2">
        <v>0.1467</v>
      </c>
      <c r="O23" s="2">
        <v>0.156</v>
      </c>
      <c r="P23" s="2">
        <v>0.14380000000000001</v>
      </c>
      <c r="Q23" s="2">
        <v>0.16830000000000001</v>
      </c>
      <c r="R23" s="2">
        <v>0.13739999999999999</v>
      </c>
      <c r="S23" s="2">
        <v>0.1173</v>
      </c>
      <c r="T23" s="2">
        <v>0.14660000000000001</v>
      </c>
      <c r="U23" s="2">
        <v>0.25530000000000003</v>
      </c>
      <c r="V23" s="2">
        <v>0.46970000000000001</v>
      </c>
      <c r="W23" s="2">
        <v>0.4037</v>
      </c>
      <c r="X23" s="2">
        <v>0.3448</v>
      </c>
      <c r="Y23" s="2">
        <v>0.26590000000000003</v>
      </c>
      <c r="Z23" s="2">
        <v>0.32490000000000002</v>
      </c>
      <c r="AA23" s="2">
        <v>0.31669999999999998</v>
      </c>
    </row>
    <row r="24" spans="1:36" ht="19" x14ac:dyDescent="0.25">
      <c r="A24" s="5" t="s">
        <v>18</v>
      </c>
      <c r="B24" s="1">
        <v>-697000000</v>
      </c>
      <c r="C24" s="1">
        <v>-12000000</v>
      </c>
      <c r="D24" s="1">
        <v>128000000</v>
      </c>
      <c r="E24" s="1">
        <v>-179000000</v>
      </c>
      <c r="F24" s="1">
        <v>-133000000</v>
      </c>
      <c r="G24" s="1">
        <v>-147000000</v>
      </c>
      <c r="H24" s="1">
        <v>-173000000</v>
      </c>
      <c r="I24" s="1">
        <v>-129000000</v>
      </c>
      <c r="J24" s="1">
        <v>-127000000</v>
      </c>
      <c r="K24" s="1">
        <v>-154000000</v>
      </c>
      <c r="L24" s="1">
        <v>-166000000</v>
      </c>
      <c r="M24" s="1">
        <v>-226000000</v>
      </c>
      <c r="N24" s="1">
        <v>-194000000</v>
      </c>
      <c r="O24" s="1">
        <v>-175000000</v>
      </c>
      <c r="P24" s="1">
        <v>-156000000</v>
      </c>
      <c r="Q24" s="1">
        <v>-149000000</v>
      </c>
      <c r="R24" s="1">
        <v>-247000000</v>
      </c>
      <c r="S24" s="1">
        <v>-130000000</v>
      </c>
      <c r="T24" s="1">
        <v>-134000000</v>
      </c>
      <c r="U24" s="1">
        <v>-307000000</v>
      </c>
      <c r="V24" s="1">
        <v>-487000000</v>
      </c>
      <c r="W24" s="1">
        <v>-457000000</v>
      </c>
      <c r="X24" s="1">
        <v>-557000000</v>
      </c>
      <c r="Y24" s="1">
        <v>-483000000</v>
      </c>
      <c r="Z24" s="1">
        <v>-465000000</v>
      </c>
      <c r="AA24" s="1">
        <v>-505000000</v>
      </c>
    </row>
    <row r="25" spans="1:36" ht="19" x14ac:dyDescent="0.25">
      <c r="A25" s="6" t="s">
        <v>19</v>
      </c>
      <c r="B25" s="10">
        <v>-35000000</v>
      </c>
      <c r="C25" s="10">
        <v>756000000</v>
      </c>
      <c r="D25" s="10">
        <v>1038000000</v>
      </c>
      <c r="E25" s="10">
        <v>684000000</v>
      </c>
      <c r="F25" s="10">
        <v>733000000</v>
      </c>
      <c r="G25" s="10">
        <v>858000000</v>
      </c>
      <c r="H25" s="10">
        <v>886000000</v>
      </c>
      <c r="I25" s="10">
        <v>1026000000</v>
      </c>
      <c r="J25" s="10">
        <v>1026000000</v>
      </c>
      <c r="K25" s="10">
        <v>1108000000</v>
      </c>
      <c r="L25" s="10">
        <v>1191000000</v>
      </c>
      <c r="M25" s="10">
        <v>1280000000</v>
      </c>
      <c r="N25" s="10">
        <v>1396000000</v>
      </c>
      <c r="O25" s="10">
        <v>1594000000</v>
      </c>
      <c r="P25" s="10">
        <v>1659000000</v>
      </c>
      <c r="Q25" s="10">
        <v>2145000000</v>
      </c>
      <c r="R25" s="10">
        <v>1551000000</v>
      </c>
      <c r="S25" s="10">
        <v>1427000000</v>
      </c>
      <c r="T25" s="10">
        <v>1787000000</v>
      </c>
      <c r="U25" s="10">
        <v>1318000000</v>
      </c>
      <c r="V25" s="10">
        <v>2274000000</v>
      </c>
      <c r="W25" s="10">
        <v>1839000000</v>
      </c>
      <c r="X25" s="10">
        <v>1373000000</v>
      </c>
      <c r="Y25" s="10">
        <v>1020000000</v>
      </c>
      <c r="Z25" s="10">
        <v>1674000000</v>
      </c>
      <c r="AA25" s="10">
        <v>1662000000</v>
      </c>
    </row>
    <row r="26" spans="1:36" ht="19" x14ac:dyDescent="0.25">
      <c r="A26" s="5" t="s">
        <v>20</v>
      </c>
      <c r="B26" s="2">
        <v>-3.5999999999999999E-3</v>
      </c>
      <c r="C26" s="2">
        <v>8.9300000000000004E-2</v>
      </c>
      <c r="D26" s="2">
        <v>0.13270000000000001</v>
      </c>
      <c r="E26" s="2">
        <v>9.64E-2</v>
      </c>
      <c r="F26" s="2">
        <v>0.10539999999999999</v>
      </c>
      <c r="G26" s="2">
        <v>0.1106</v>
      </c>
      <c r="H26" s="2">
        <v>0.1057</v>
      </c>
      <c r="I26" s="2">
        <v>0.1139</v>
      </c>
      <c r="J26" s="2">
        <v>0.10970000000000001</v>
      </c>
      <c r="K26" s="2">
        <v>0.1159</v>
      </c>
      <c r="L26" s="2">
        <v>0.1143</v>
      </c>
      <c r="M26" s="2">
        <v>0.1135</v>
      </c>
      <c r="N26" s="2">
        <v>0.1288</v>
      </c>
      <c r="O26" s="2">
        <v>0.14050000000000001</v>
      </c>
      <c r="P26" s="2">
        <v>0.13139999999999999</v>
      </c>
      <c r="Q26" s="2">
        <v>0.1573</v>
      </c>
      <c r="R26" s="2">
        <v>0.11849999999999999</v>
      </c>
      <c r="S26" s="2">
        <v>0.1075</v>
      </c>
      <c r="T26" s="2">
        <v>0.13639999999999999</v>
      </c>
      <c r="U26" s="2">
        <v>0.20699999999999999</v>
      </c>
      <c r="V26" s="2">
        <v>0.38690000000000002</v>
      </c>
      <c r="W26" s="2">
        <v>0.32329999999999998</v>
      </c>
      <c r="X26" s="2">
        <v>0.24529999999999999</v>
      </c>
      <c r="Y26" s="2">
        <v>0.18049999999999999</v>
      </c>
      <c r="Z26" s="2">
        <v>0.25430000000000003</v>
      </c>
      <c r="AA26" s="2">
        <v>0.2429</v>
      </c>
    </row>
    <row r="27" spans="1:36" ht="19" x14ac:dyDescent="0.25">
      <c r="A27" s="5" t="s">
        <v>21</v>
      </c>
      <c r="B27" s="1">
        <v>76000000</v>
      </c>
      <c r="C27" s="1">
        <v>311000000</v>
      </c>
      <c r="D27" s="1">
        <v>411000000</v>
      </c>
      <c r="E27" s="1">
        <v>271000000</v>
      </c>
      <c r="F27" s="1">
        <v>241000000</v>
      </c>
      <c r="G27" s="1">
        <v>275000000</v>
      </c>
      <c r="H27" s="1">
        <v>268000000</v>
      </c>
      <c r="I27" s="1">
        <v>286000000</v>
      </c>
      <c r="J27" s="1">
        <v>264000000</v>
      </c>
      <c r="K27" s="1">
        <v>284000000</v>
      </c>
      <c r="L27" s="1">
        <v>282000000</v>
      </c>
      <c r="M27" s="1">
        <v>316000000</v>
      </c>
      <c r="N27" s="1">
        <v>313000000</v>
      </c>
      <c r="O27" s="1">
        <v>416000000</v>
      </c>
      <c r="P27" s="1">
        <v>324000000</v>
      </c>
      <c r="Q27" s="1">
        <v>537000000</v>
      </c>
      <c r="R27" s="1">
        <v>487000000</v>
      </c>
      <c r="S27" s="1">
        <v>406000000</v>
      </c>
      <c r="T27" s="1">
        <v>489000000</v>
      </c>
      <c r="U27" s="1">
        <v>324000000</v>
      </c>
      <c r="V27" s="1">
        <v>934000000</v>
      </c>
      <c r="W27" s="1">
        <v>297000000</v>
      </c>
      <c r="X27" s="1">
        <v>79000000</v>
      </c>
      <c r="Y27" s="1">
        <v>116000000</v>
      </c>
      <c r="Z27" s="1">
        <v>99000000</v>
      </c>
      <c r="AA27" s="1">
        <v>337000000</v>
      </c>
    </row>
    <row r="28" spans="1:36" ht="20" thickBot="1" x14ac:dyDescent="0.3">
      <c r="A28" s="7" t="s">
        <v>22</v>
      </c>
      <c r="B28" s="11">
        <v>-111000000</v>
      </c>
      <c r="C28" s="11">
        <v>445000000</v>
      </c>
      <c r="D28" s="11">
        <v>627000000</v>
      </c>
      <c r="E28" s="11">
        <v>413000000</v>
      </c>
      <c r="F28" s="11">
        <v>492000000</v>
      </c>
      <c r="G28" s="11">
        <v>583000000</v>
      </c>
      <c r="H28" s="11">
        <v>617000000</v>
      </c>
      <c r="I28" s="11">
        <v>740000000</v>
      </c>
      <c r="J28" s="11">
        <v>762000000</v>
      </c>
      <c r="K28" s="11">
        <v>824000000</v>
      </c>
      <c r="L28" s="11">
        <v>909000000</v>
      </c>
      <c r="M28" s="11">
        <v>964000000</v>
      </c>
      <c r="N28" s="11">
        <v>1071000000</v>
      </c>
      <c r="O28" s="11">
        <v>1158000000</v>
      </c>
      <c r="P28" s="11">
        <v>1319000000</v>
      </c>
      <c r="Q28" s="11">
        <v>1597000000</v>
      </c>
      <c r="R28" s="11">
        <v>1091000000</v>
      </c>
      <c r="S28" s="11">
        <v>1051000000</v>
      </c>
      <c r="T28" s="11">
        <v>1293000000</v>
      </c>
      <c r="U28" s="11">
        <v>1619000000</v>
      </c>
      <c r="V28" s="11">
        <v>1340000000</v>
      </c>
      <c r="W28" s="11">
        <v>1542000000</v>
      </c>
      <c r="X28" s="11">
        <v>1294000000</v>
      </c>
      <c r="Y28" s="11">
        <v>904000000</v>
      </c>
      <c r="Z28" s="11">
        <v>1575000000</v>
      </c>
      <c r="AA28" s="11">
        <v>1325000000</v>
      </c>
      <c r="AB28" s="44">
        <v>1450000000</v>
      </c>
      <c r="AC28" s="44">
        <v>1637000000</v>
      </c>
      <c r="AD28" s="44">
        <v>1828000000</v>
      </c>
      <c r="AE28" s="44">
        <v>1857000000</v>
      </c>
      <c r="AF28" s="44">
        <v>1961000000</v>
      </c>
    </row>
    <row r="29" spans="1:36" ht="20" customHeight="1" thickTop="1" x14ac:dyDescent="0.25">
      <c r="A29" s="14" t="s">
        <v>101</v>
      </c>
      <c r="B29" s="1"/>
      <c r="C29" s="19">
        <f>(C28/B28)-1</f>
        <v>-5.0090090090090094</v>
      </c>
      <c r="D29" s="19">
        <f>(D28/C28)-1</f>
        <v>0.40898876404494389</v>
      </c>
      <c r="E29" s="19">
        <f>(E28/D28)-1</f>
        <v>-0.34130781499202556</v>
      </c>
      <c r="F29" s="19">
        <f t="shared" ref="F29:AF29" si="5">(F28/E28)-1</f>
        <v>0.19128329297820823</v>
      </c>
      <c r="G29" s="19">
        <f t="shared" si="5"/>
        <v>0.18495934959349603</v>
      </c>
      <c r="H29" s="19">
        <f t="shared" si="5"/>
        <v>5.8319039451114829E-2</v>
      </c>
      <c r="I29" s="19">
        <f t="shared" si="5"/>
        <v>0.19935170178282013</v>
      </c>
      <c r="J29" s="19">
        <f t="shared" si="5"/>
        <v>2.9729729729729648E-2</v>
      </c>
      <c r="K29" s="19">
        <f t="shared" si="5"/>
        <v>8.1364829396325389E-2</v>
      </c>
      <c r="L29" s="19">
        <f t="shared" si="5"/>
        <v>0.10315533980582514</v>
      </c>
      <c r="M29" s="19">
        <f t="shared" si="5"/>
        <v>6.0506050605060535E-2</v>
      </c>
      <c r="N29" s="19">
        <f t="shared" si="5"/>
        <v>0.11099585062240669</v>
      </c>
      <c r="O29" s="19">
        <f t="shared" si="5"/>
        <v>8.1232492997198813E-2</v>
      </c>
      <c r="P29" s="19">
        <f t="shared" si="5"/>
        <v>0.13903281519861821</v>
      </c>
      <c r="Q29" s="19">
        <f t="shared" si="5"/>
        <v>0.21076573161485967</v>
      </c>
      <c r="R29" s="19">
        <f t="shared" si="5"/>
        <v>-0.3168440826549781</v>
      </c>
      <c r="S29" s="19">
        <f t="shared" si="5"/>
        <v>-3.6663611365719495E-2</v>
      </c>
      <c r="T29" s="19">
        <f t="shared" si="5"/>
        <v>0.23025689819219797</v>
      </c>
      <c r="U29" s="19">
        <f t="shared" si="5"/>
        <v>0.25212683681361181</v>
      </c>
      <c r="V29" s="19">
        <f t="shared" si="5"/>
        <v>-0.17232859789993826</v>
      </c>
      <c r="W29" s="19">
        <f t="shared" si="5"/>
        <v>0.15074626865671648</v>
      </c>
      <c r="X29" s="19">
        <f t="shared" si="5"/>
        <v>-0.16083009079118027</v>
      </c>
      <c r="Y29" s="19">
        <f t="shared" si="5"/>
        <v>-0.30139103554868629</v>
      </c>
      <c r="Z29" s="19">
        <f t="shared" si="5"/>
        <v>0.74225663716814161</v>
      </c>
      <c r="AA29" s="19">
        <f t="shared" si="5"/>
        <v>-0.15873015873015872</v>
      </c>
      <c r="AB29" s="17">
        <f t="shared" si="5"/>
        <v>9.4339622641509413E-2</v>
      </c>
      <c r="AC29" s="17">
        <f t="shared" si="5"/>
        <v>0.12896551724137928</v>
      </c>
      <c r="AD29" s="17">
        <f t="shared" si="5"/>
        <v>0.11667684789248622</v>
      </c>
      <c r="AE29" s="17">
        <f t="shared" si="5"/>
        <v>1.5864332603938713E-2</v>
      </c>
      <c r="AF29" s="17">
        <f t="shared" si="5"/>
        <v>5.6004308023694049E-2</v>
      </c>
    </row>
    <row r="30" spans="1:36" ht="19" x14ac:dyDescent="0.25">
      <c r="A30" s="5" t="s">
        <v>23</v>
      </c>
      <c r="B30" s="2">
        <v>-1.15E-2</v>
      </c>
      <c r="C30" s="2">
        <v>5.2600000000000001E-2</v>
      </c>
      <c r="D30" s="2">
        <v>8.0199999999999994E-2</v>
      </c>
      <c r="E30" s="2">
        <v>5.8200000000000002E-2</v>
      </c>
      <c r="F30" s="2">
        <v>7.0800000000000002E-2</v>
      </c>
      <c r="G30" s="2">
        <v>7.5200000000000003E-2</v>
      </c>
      <c r="H30" s="2">
        <v>7.3599999999999999E-2</v>
      </c>
      <c r="I30" s="2">
        <v>8.2100000000000006E-2</v>
      </c>
      <c r="J30" s="2">
        <v>8.1500000000000003E-2</v>
      </c>
      <c r="K30" s="2">
        <v>8.6199999999999999E-2</v>
      </c>
      <c r="L30" s="2">
        <v>8.7300000000000003E-2</v>
      </c>
      <c r="M30" s="2">
        <v>8.5500000000000007E-2</v>
      </c>
      <c r="N30" s="2">
        <v>9.8799999999999999E-2</v>
      </c>
      <c r="O30" s="2">
        <v>0.1021</v>
      </c>
      <c r="P30" s="2">
        <v>0.1045</v>
      </c>
      <c r="Q30" s="2">
        <v>0.1171</v>
      </c>
      <c r="R30" s="2">
        <v>8.3400000000000002E-2</v>
      </c>
      <c r="S30" s="2">
        <v>7.9100000000000004E-2</v>
      </c>
      <c r="T30" s="2">
        <v>9.8699999999999996E-2</v>
      </c>
      <c r="U30" s="2">
        <v>0.25430000000000003</v>
      </c>
      <c r="V30" s="2">
        <v>0.22800000000000001</v>
      </c>
      <c r="W30" s="2">
        <v>0.27110000000000001</v>
      </c>
      <c r="X30" s="2">
        <v>0.23119999999999999</v>
      </c>
      <c r="Y30" s="2">
        <v>0.15989999999999999</v>
      </c>
      <c r="Z30" s="2">
        <v>0.2392</v>
      </c>
      <c r="AA30" s="2">
        <v>0.19370000000000001</v>
      </c>
      <c r="AB30" s="45">
        <f>AB28/AB3</f>
        <v>0.1980333242283529</v>
      </c>
      <c r="AC30" s="45">
        <f t="shared" ref="AC30:AF30" si="6">AC28/AC3</f>
        <v>0.20784662265109191</v>
      </c>
      <c r="AD30" s="45">
        <f t="shared" si="6"/>
        <v>0.21554062020988091</v>
      </c>
      <c r="AE30" s="45">
        <f t="shared" si="6"/>
        <v>0.20553403431101272</v>
      </c>
      <c r="AF30" s="45">
        <f t="shared" si="6"/>
        <v>0.20397337216559183</v>
      </c>
    </row>
    <row r="31" spans="1:36" ht="19" x14ac:dyDescent="0.25">
      <c r="A31" s="5" t="s">
        <v>24</v>
      </c>
      <c r="B31" s="12">
        <v>-0.19</v>
      </c>
      <c r="C31" s="12">
        <v>0.73</v>
      </c>
      <c r="D31" s="12">
        <v>1.02</v>
      </c>
      <c r="E31" s="12">
        <v>0.7</v>
      </c>
      <c r="F31" s="12">
        <v>0.84</v>
      </c>
      <c r="G31" s="12">
        <v>0.98</v>
      </c>
      <c r="H31" s="12">
        <v>1.05</v>
      </c>
      <c r="I31" s="12">
        <v>1.27</v>
      </c>
      <c r="J31" s="12">
        <v>1.33</v>
      </c>
      <c r="K31" s="12">
        <v>1.51</v>
      </c>
      <c r="L31" s="12">
        <v>1.74</v>
      </c>
      <c r="M31" s="12">
        <v>2.0299999999999998</v>
      </c>
      <c r="N31" s="12">
        <v>2.2799999999999998</v>
      </c>
      <c r="O31" s="12">
        <v>2.44</v>
      </c>
      <c r="P31" s="12">
        <v>2.81</v>
      </c>
      <c r="Q31" s="12">
        <v>3.46</v>
      </c>
      <c r="R31" s="12">
        <v>2.41</v>
      </c>
      <c r="S31" s="12">
        <v>2.37</v>
      </c>
      <c r="T31" s="12">
        <v>2.97</v>
      </c>
      <c r="U31" s="12">
        <v>4.17</v>
      </c>
      <c r="V31" s="12">
        <v>3.86</v>
      </c>
      <c r="W31" s="12">
        <v>4.8</v>
      </c>
      <c r="X31" s="12">
        <v>4.2300000000000004</v>
      </c>
      <c r="Y31" s="12">
        <v>2.99</v>
      </c>
      <c r="Z31" s="12">
        <v>5.3</v>
      </c>
      <c r="AA31" s="12">
        <v>4.63</v>
      </c>
      <c r="AB31" s="46">
        <v>5.18</v>
      </c>
      <c r="AC31" s="46">
        <v>5.85</v>
      </c>
      <c r="AD31" s="46">
        <v>6.53</v>
      </c>
      <c r="AE31" s="46">
        <v>6.63</v>
      </c>
      <c r="AF31" s="46">
        <v>7</v>
      </c>
    </row>
    <row r="32" spans="1:36" ht="19" x14ac:dyDescent="0.25">
      <c r="A32" s="5" t="s">
        <v>25</v>
      </c>
      <c r="B32" s="12">
        <v>-0.19</v>
      </c>
      <c r="C32" s="12">
        <v>0.71</v>
      </c>
      <c r="D32" s="12">
        <v>0.98</v>
      </c>
      <c r="E32" s="12">
        <v>0.69</v>
      </c>
      <c r="F32" s="12">
        <v>0.81</v>
      </c>
      <c r="G32" s="12">
        <v>0.94</v>
      </c>
      <c r="H32" s="12">
        <v>1.01</v>
      </c>
      <c r="I32" s="12">
        <v>1.21</v>
      </c>
      <c r="J32" s="12">
        <v>1.27</v>
      </c>
      <c r="K32" s="12">
        <v>1.46</v>
      </c>
      <c r="L32" s="12">
        <v>1.68</v>
      </c>
      <c r="M32" s="12">
        <v>1.96</v>
      </c>
      <c r="N32" s="12">
        <v>2.2200000000000002</v>
      </c>
      <c r="O32" s="12">
        <v>2.38</v>
      </c>
      <c r="P32" s="12">
        <v>2.74</v>
      </c>
      <c r="Q32" s="12">
        <v>3.38</v>
      </c>
      <c r="R32" s="12">
        <v>2.36</v>
      </c>
      <c r="S32" s="12">
        <v>2.3199999999999998</v>
      </c>
      <c r="T32" s="12">
        <v>2.92</v>
      </c>
      <c r="U32" s="12">
        <v>4.0999999999999996</v>
      </c>
      <c r="V32" s="12">
        <v>3.77</v>
      </c>
      <c r="W32" s="12">
        <v>4.6900000000000004</v>
      </c>
      <c r="X32" s="12">
        <v>4.1399999999999997</v>
      </c>
      <c r="Y32" s="12">
        <v>2.94</v>
      </c>
      <c r="Z32" s="12">
        <v>5.21</v>
      </c>
      <c r="AA32" s="12">
        <v>4.57</v>
      </c>
    </row>
    <row r="33" spans="1:27" ht="19" x14ac:dyDescent="0.25">
      <c r="A33" s="5" t="s">
        <v>26</v>
      </c>
      <c r="B33" s="1">
        <v>576623377</v>
      </c>
      <c r="C33" s="1">
        <v>609589041</v>
      </c>
      <c r="D33" s="1">
        <v>613202934</v>
      </c>
      <c r="E33" s="1">
        <v>587900356</v>
      </c>
      <c r="F33" s="1">
        <v>585714286</v>
      </c>
      <c r="G33" s="1">
        <v>591878173</v>
      </c>
      <c r="H33" s="1">
        <v>587619048</v>
      </c>
      <c r="I33" s="1">
        <v>582677165</v>
      </c>
      <c r="J33" s="1">
        <v>572932331</v>
      </c>
      <c r="K33" s="1">
        <v>545695364</v>
      </c>
      <c r="L33" s="1">
        <v>522413793</v>
      </c>
      <c r="M33" s="1">
        <v>475000000</v>
      </c>
      <c r="N33" s="1">
        <v>471000000</v>
      </c>
      <c r="O33" s="1">
        <v>474000000</v>
      </c>
      <c r="P33" s="1">
        <v>469000000</v>
      </c>
      <c r="Q33" s="1">
        <v>461000000</v>
      </c>
      <c r="R33" s="1">
        <v>443000000</v>
      </c>
      <c r="S33" s="1">
        <v>444000000</v>
      </c>
      <c r="T33" s="1">
        <v>436000000</v>
      </c>
      <c r="U33" s="1">
        <v>394000000</v>
      </c>
      <c r="V33" s="1">
        <v>347000000</v>
      </c>
      <c r="W33" s="1">
        <v>322000000</v>
      </c>
      <c r="X33" s="1">
        <v>306000000</v>
      </c>
      <c r="Y33" s="1">
        <v>302000000</v>
      </c>
      <c r="Z33" s="1">
        <v>297000000</v>
      </c>
      <c r="AA33" s="1">
        <v>297000000</v>
      </c>
    </row>
    <row r="34" spans="1:27" ht="19" x14ac:dyDescent="0.25">
      <c r="A34" s="5" t="s">
        <v>27</v>
      </c>
      <c r="B34" s="1">
        <v>576623377</v>
      </c>
      <c r="C34" s="1">
        <v>626760563</v>
      </c>
      <c r="D34" s="1">
        <v>639795918</v>
      </c>
      <c r="E34" s="1">
        <v>596389892</v>
      </c>
      <c r="F34" s="1">
        <v>607407407</v>
      </c>
      <c r="G34" s="1">
        <v>620212766</v>
      </c>
      <c r="H34" s="1">
        <v>610891089</v>
      </c>
      <c r="I34" s="1">
        <v>611570248</v>
      </c>
      <c r="J34" s="1">
        <v>597647059</v>
      </c>
      <c r="K34" s="1">
        <v>564383562</v>
      </c>
      <c r="L34" s="1">
        <v>541071429</v>
      </c>
      <c r="M34" s="1">
        <v>491000000</v>
      </c>
      <c r="N34" s="1">
        <v>483000000</v>
      </c>
      <c r="O34" s="1">
        <v>486000000</v>
      </c>
      <c r="P34" s="1">
        <v>481000000</v>
      </c>
      <c r="Q34" s="1">
        <v>473000000</v>
      </c>
      <c r="R34" s="1">
        <v>443000000</v>
      </c>
      <c r="S34" s="1">
        <v>453000000</v>
      </c>
      <c r="T34" s="1">
        <v>443000000</v>
      </c>
      <c r="U34" s="1">
        <v>400000000</v>
      </c>
      <c r="V34" s="1">
        <v>355000000</v>
      </c>
      <c r="W34" s="1">
        <v>329000000</v>
      </c>
      <c r="X34" s="1">
        <v>313000000</v>
      </c>
      <c r="Y34" s="1">
        <v>307000000</v>
      </c>
      <c r="Z34" s="1">
        <v>302000000</v>
      </c>
      <c r="AA34" s="1">
        <v>302000000</v>
      </c>
    </row>
    <row r="35" spans="1:27" ht="20" customHeight="1" x14ac:dyDescent="0.25">
      <c r="A35" s="14" t="s">
        <v>102</v>
      </c>
      <c r="B35" s="1"/>
      <c r="C35" s="24">
        <f>(C34-B34)/B34</f>
        <v>8.6949624312577953E-2</v>
      </c>
      <c r="D35" s="24">
        <f t="shared" ref="D35:AA35" si="7">(D34-C34)/C34</f>
        <v>2.0797982147450461E-2</v>
      </c>
      <c r="E35" s="24">
        <f t="shared" si="7"/>
        <v>-6.7843549448841592E-2</v>
      </c>
      <c r="F35" s="24">
        <f t="shared" si="7"/>
        <v>1.8473678289638081E-2</v>
      </c>
      <c r="G35" s="24">
        <f t="shared" si="7"/>
        <v>2.1081993489750119E-2</v>
      </c>
      <c r="H35" s="24">
        <f t="shared" si="7"/>
        <v>-1.5029805110461076E-2</v>
      </c>
      <c r="I35" s="24">
        <f t="shared" si="7"/>
        <v>1.1117513616244613E-3</v>
      </c>
      <c r="J35" s="24">
        <f t="shared" si="7"/>
        <v>-2.2766295524565806E-2</v>
      </c>
      <c r="K35" s="24">
        <f t="shared" si="7"/>
        <v>-5.5657426066242889E-2</v>
      </c>
      <c r="L35" s="24">
        <f t="shared" si="7"/>
        <v>-4.1305478347719846E-2</v>
      </c>
      <c r="M35" s="24">
        <f t="shared" si="7"/>
        <v>-9.2541254844191748E-2</v>
      </c>
      <c r="N35" s="24">
        <f t="shared" si="7"/>
        <v>-1.6293279022403257E-2</v>
      </c>
      <c r="O35" s="24">
        <f t="shared" si="7"/>
        <v>6.2111801242236021E-3</v>
      </c>
      <c r="P35" s="24">
        <f t="shared" si="7"/>
        <v>-1.0288065843621399E-2</v>
      </c>
      <c r="Q35" s="24">
        <f t="shared" si="7"/>
        <v>-1.6632016632016633E-2</v>
      </c>
      <c r="R35" s="24">
        <f t="shared" si="7"/>
        <v>-6.3424947145877375E-2</v>
      </c>
      <c r="S35" s="24">
        <f t="shared" si="7"/>
        <v>2.2573363431151242E-2</v>
      </c>
      <c r="T35" s="24">
        <f t="shared" si="7"/>
        <v>-2.2075055187637971E-2</v>
      </c>
      <c r="U35" s="24">
        <f t="shared" si="7"/>
        <v>-9.7065462753950338E-2</v>
      </c>
      <c r="V35" s="24">
        <f t="shared" si="7"/>
        <v>-0.1125</v>
      </c>
      <c r="W35" s="24">
        <f t="shared" si="7"/>
        <v>-7.3239436619718309E-2</v>
      </c>
      <c r="X35" s="24">
        <f t="shared" si="7"/>
        <v>-4.8632218844984802E-2</v>
      </c>
      <c r="Y35" s="24">
        <f t="shared" si="7"/>
        <v>-1.9169329073482427E-2</v>
      </c>
      <c r="Z35" s="24">
        <f t="shared" si="7"/>
        <v>-1.6286644951140065E-2</v>
      </c>
      <c r="AA35" s="24">
        <f t="shared" si="7"/>
        <v>0</v>
      </c>
    </row>
    <row r="36" spans="1:2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row>
    <row r="37" spans="1:2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row>
    <row r="38" spans="1:27" ht="19" x14ac:dyDescent="0.25">
      <c r="A38" s="5" t="s">
        <v>30</v>
      </c>
      <c r="B38" s="1">
        <v>268000000</v>
      </c>
      <c r="C38" s="1">
        <v>121000000</v>
      </c>
      <c r="D38" s="1">
        <v>89000000</v>
      </c>
      <c r="E38" s="1">
        <v>133000000</v>
      </c>
      <c r="F38" s="1">
        <v>110000000</v>
      </c>
      <c r="G38" s="1">
        <v>130000000</v>
      </c>
      <c r="H38" s="1">
        <v>192000000</v>
      </c>
      <c r="I38" s="1">
        <v>62000000</v>
      </c>
      <c r="J38" s="1">
        <v>158000000</v>
      </c>
      <c r="K38" s="1">
        <v>319000000</v>
      </c>
      <c r="L38" s="1">
        <v>789000000</v>
      </c>
      <c r="M38" s="1">
        <v>216000000</v>
      </c>
      <c r="N38" s="1">
        <v>353000000</v>
      </c>
      <c r="O38" s="1">
        <v>1426000000</v>
      </c>
      <c r="P38" s="1">
        <v>1198000000</v>
      </c>
      <c r="Q38" s="1">
        <v>776000000</v>
      </c>
      <c r="R38" s="1">
        <v>573000000</v>
      </c>
      <c r="S38" s="1">
        <v>578000000</v>
      </c>
      <c r="T38" s="1">
        <v>737000000</v>
      </c>
      <c r="U38" s="1">
        <v>704000000</v>
      </c>
      <c r="V38" s="1">
        <v>1522000000</v>
      </c>
      <c r="W38" s="1">
        <v>292000000</v>
      </c>
      <c r="X38" s="1">
        <v>605000000</v>
      </c>
      <c r="Y38" s="1">
        <v>730000000</v>
      </c>
      <c r="Z38" s="1">
        <v>486000000</v>
      </c>
      <c r="AA38" s="1">
        <v>367000000</v>
      </c>
    </row>
    <row r="39" spans="1:27" ht="19" x14ac:dyDescent="0.25">
      <c r="A39" s="5" t="s">
        <v>31</v>
      </c>
      <c r="B39" s="1">
        <v>33000000</v>
      </c>
      <c r="C39" s="1">
        <v>87000000</v>
      </c>
      <c r="D39" s="1">
        <v>48000000</v>
      </c>
      <c r="E39" s="1">
        <v>63000000</v>
      </c>
      <c r="F39" s="1">
        <v>35000000</v>
      </c>
      <c r="G39" s="1">
        <v>27000000</v>
      </c>
      <c r="H39" s="1">
        <v>15000000</v>
      </c>
      <c r="I39" s="1">
        <v>54000000</v>
      </c>
      <c r="J39" s="1">
        <v>43000000</v>
      </c>
      <c r="K39" s="1">
        <v>6000000</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row>
    <row r="40" spans="1:27" ht="19" x14ac:dyDescent="0.25">
      <c r="A40" s="5" t="s">
        <v>32</v>
      </c>
      <c r="B40" s="1">
        <v>301000000</v>
      </c>
      <c r="C40" s="1">
        <v>208000000</v>
      </c>
      <c r="D40" s="1">
        <v>137000000</v>
      </c>
      <c r="E40" s="1">
        <v>196000000</v>
      </c>
      <c r="F40" s="1">
        <v>145000000</v>
      </c>
      <c r="G40" s="1">
        <v>157000000</v>
      </c>
      <c r="H40" s="1">
        <v>207000000</v>
      </c>
      <c r="I40" s="1">
        <v>116000000</v>
      </c>
      <c r="J40" s="1">
        <v>201000000</v>
      </c>
      <c r="K40" s="1">
        <v>325000000</v>
      </c>
      <c r="L40" s="1">
        <v>789000000</v>
      </c>
      <c r="M40" s="1">
        <v>216000000</v>
      </c>
      <c r="N40" s="1">
        <v>353000000</v>
      </c>
      <c r="O40" s="1">
        <v>1426000000</v>
      </c>
      <c r="P40" s="1">
        <v>1198000000</v>
      </c>
      <c r="Q40" s="1">
        <v>776000000</v>
      </c>
      <c r="R40" s="1">
        <v>573000000</v>
      </c>
      <c r="S40" s="1">
        <v>578000000</v>
      </c>
      <c r="T40" s="1">
        <v>737000000</v>
      </c>
      <c r="U40" s="1">
        <v>704000000</v>
      </c>
      <c r="V40" s="1">
        <v>1522000000</v>
      </c>
      <c r="W40" s="1">
        <v>292000000</v>
      </c>
      <c r="X40" s="1">
        <v>605000000</v>
      </c>
      <c r="Y40" s="1">
        <v>730000000</v>
      </c>
      <c r="Z40" s="1">
        <v>486000000</v>
      </c>
      <c r="AA40" s="1">
        <v>367000000</v>
      </c>
    </row>
    <row r="41" spans="1:27" ht="19" x14ac:dyDescent="0.25">
      <c r="A41" s="5" t="s">
        <v>33</v>
      </c>
      <c r="B41" s="1">
        <v>149000000</v>
      </c>
      <c r="C41" s="1">
        <v>155000000</v>
      </c>
      <c r="D41" s="1">
        <v>161000000</v>
      </c>
      <c r="E41" s="1">
        <v>302000000</v>
      </c>
      <c r="F41" s="1">
        <v>175000000</v>
      </c>
      <c r="G41" s="1">
        <v>168000000</v>
      </c>
      <c r="H41" s="1">
        <v>169000000</v>
      </c>
      <c r="I41" s="1">
        <v>192000000</v>
      </c>
      <c r="J41" s="1">
        <v>236000000</v>
      </c>
      <c r="K41" s="1">
        <v>220000000</v>
      </c>
      <c r="L41" s="1">
        <v>225000000</v>
      </c>
      <c r="M41" s="1">
        <v>229000000</v>
      </c>
      <c r="N41" s="1">
        <v>239000000</v>
      </c>
      <c r="O41" s="1">
        <v>256000000</v>
      </c>
      <c r="P41" s="1">
        <v>286000000</v>
      </c>
      <c r="Q41" s="1">
        <v>356000000</v>
      </c>
      <c r="R41" s="1">
        <v>408000000</v>
      </c>
      <c r="S41" s="1">
        <v>380000000</v>
      </c>
      <c r="T41" s="1">
        <v>418000000</v>
      </c>
      <c r="U41" s="1">
        <v>431000000</v>
      </c>
      <c r="V41" s="1">
        <v>575000000</v>
      </c>
      <c r="W41" s="1">
        <v>597000000</v>
      </c>
      <c r="X41" s="1">
        <v>623000000</v>
      </c>
      <c r="Y41" s="1">
        <v>569000000</v>
      </c>
      <c r="Z41" s="1">
        <v>646000000</v>
      </c>
      <c r="AA41" s="1">
        <v>648000000</v>
      </c>
    </row>
    <row r="42" spans="1:27" ht="19" x14ac:dyDescent="0.25">
      <c r="A42" s="5" t="s">
        <v>34</v>
      </c>
      <c r="B42" s="1">
        <v>73000000</v>
      </c>
      <c r="C42" s="1">
        <v>68000000</v>
      </c>
      <c r="D42" s="1">
        <v>61000000</v>
      </c>
      <c r="E42" s="1">
        <v>47000000</v>
      </c>
      <c r="F42" s="1">
        <v>56000000</v>
      </c>
      <c r="G42" s="1">
        <v>63000000</v>
      </c>
      <c r="H42" s="1">
        <v>67000000</v>
      </c>
      <c r="I42" s="1">
        <v>76000000</v>
      </c>
      <c r="J42" s="1">
        <v>85000000</v>
      </c>
      <c r="K42" s="1">
        <v>93000000</v>
      </c>
      <c r="L42" s="1">
        <v>128000000</v>
      </c>
      <c r="M42" s="1">
        <v>143000000</v>
      </c>
      <c r="N42" s="1">
        <v>122000000</v>
      </c>
      <c r="O42" s="1">
        <v>189000000</v>
      </c>
      <c r="P42" s="1">
        <v>273000000</v>
      </c>
      <c r="Q42" s="1">
        <v>313000000</v>
      </c>
      <c r="R42" s="1">
        <v>294000000</v>
      </c>
      <c r="S42" s="1">
        <v>301000000</v>
      </c>
      <c r="T42" s="1">
        <v>229000000</v>
      </c>
      <c r="U42" s="1">
        <v>36000000</v>
      </c>
      <c r="V42" s="1">
        <v>13000000</v>
      </c>
      <c r="W42" s="1" t="s">
        <v>91</v>
      </c>
      <c r="X42" s="1" t="s">
        <v>91</v>
      </c>
      <c r="Y42" s="1" t="s">
        <v>91</v>
      </c>
      <c r="Z42" s="1" t="s">
        <v>91</v>
      </c>
      <c r="AA42" s="1" t="s">
        <v>91</v>
      </c>
    </row>
    <row r="43" spans="1:27" ht="19" x14ac:dyDescent="0.25">
      <c r="A43" s="5" t="s">
        <v>35</v>
      </c>
      <c r="B43" s="1">
        <v>160000000</v>
      </c>
      <c r="C43" s="1">
        <v>194000000</v>
      </c>
      <c r="D43" s="1">
        <v>127000000</v>
      </c>
      <c r="E43" s="1">
        <v>143000000</v>
      </c>
      <c r="F43" s="1">
        <v>171000000</v>
      </c>
      <c r="G43" s="1">
        <v>342000000</v>
      </c>
      <c r="H43" s="1">
        <v>363000000</v>
      </c>
      <c r="I43" s="1">
        <v>363000000</v>
      </c>
      <c r="J43" s="1">
        <v>315000000</v>
      </c>
      <c r="K43" s="1">
        <v>261000000</v>
      </c>
      <c r="L43" s="1">
        <v>339000000</v>
      </c>
      <c r="M43" s="1">
        <v>363000000</v>
      </c>
      <c r="N43" s="1">
        <v>494000000</v>
      </c>
      <c r="O43" s="1">
        <v>442000000</v>
      </c>
      <c r="P43" s="1">
        <v>564000000</v>
      </c>
      <c r="Q43" s="1">
        <v>464000000</v>
      </c>
      <c r="R43" s="1">
        <v>416000000</v>
      </c>
      <c r="S43" s="1">
        <v>387000000</v>
      </c>
      <c r="T43" s="1">
        <v>304000000</v>
      </c>
      <c r="U43" s="1">
        <v>311000000</v>
      </c>
      <c r="V43" s="1">
        <v>397000000</v>
      </c>
      <c r="W43" s="1">
        <v>318000000</v>
      </c>
      <c r="X43" s="1">
        <v>299000000</v>
      </c>
      <c r="Y43" s="1">
        <v>390000000</v>
      </c>
      <c r="Z43" s="1">
        <v>400000000</v>
      </c>
      <c r="AA43" s="1">
        <v>594000000</v>
      </c>
    </row>
    <row r="44" spans="1:27" ht="19" x14ac:dyDescent="0.25">
      <c r="A44" s="6" t="s">
        <v>36</v>
      </c>
      <c r="B44" s="10">
        <v>683000000</v>
      </c>
      <c r="C44" s="10">
        <v>625000000</v>
      </c>
      <c r="D44" s="10">
        <v>486000000</v>
      </c>
      <c r="E44" s="10">
        <v>688000000</v>
      </c>
      <c r="F44" s="10">
        <v>547000000</v>
      </c>
      <c r="G44" s="10">
        <v>730000000</v>
      </c>
      <c r="H44" s="10">
        <v>806000000</v>
      </c>
      <c r="I44" s="10">
        <v>747000000</v>
      </c>
      <c r="J44" s="10">
        <v>837000000</v>
      </c>
      <c r="K44" s="10">
        <v>899000000</v>
      </c>
      <c r="L44" s="10">
        <v>1481000000</v>
      </c>
      <c r="M44" s="10">
        <v>951000000</v>
      </c>
      <c r="N44" s="10">
        <v>1208000000</v>
      </c>
      <c r="O44" s="10">
        <v>2313000000</v>
      </c>
      <c r="P44" s="10">
        <v>2321000000</v>
      </c>
      <c r="Q44" s="10">
        <v>1909000000</v>
      </c>
      <c r="R44" s="10">
        <v>1691000000</v>
      </c>
      <c r="S44" s="10">
        <v>1646000000</v>
      </c>
      <c r="T44" s="10">
        <v>1688000000</v>
      </c>
      <c r="U44" s="10">
        <v>1482000000</v>
      </c>
      <c r="V44" s="10">
        <v>2507000000</v>
      </c>
      <c r="W44" s="10">
        <v>1207000000</v>
      </c>
      <c r="X44" s="10">
        <v>1527000000</v>
      </c>
      <c r="Y44" s="10">
        <v>1689000000</v>
      </c>
      <c r="Z44" s="10">
        <v>1532000000</v>
      </c>
      <c r="AA44" s="10">
        <v>1609000000</v>
      </c>
    </row>
    <row r="45" spans="1:27" ht="19" x14ac:dyDescent="0.25">
      <c r="A45" s="5" t="s">
        <v>37</v>
      </c>
      <c r="B45" s="1">
        <v>3261000000</v>
      </c>
      <c r="C45" s="1">
        <v>2896000000</v>
      </c>
      <c r="D45" s="1">
        <v>2531000000</v>
      </c>
      <c r="E45" s="1">
        <v>2540000000</v>
      </c>
      <c r="F45" s="1">
        <v>2777000000</v>
      </c>
      <c r="G45" s="1">
        <v>3037000000</v>
      </c>
      <c r="H45" s="1">
        <v>3280000000</v>
      </c>
      <c r="I45" s="1">
        <v>3439000000</v>
      </c>
      <c r="J45" s="1">
        <v>3356000000</v>
      </c>
      <c r="K45" s="1">
        <v>3631000000</v>
      </c>
      <c r="L45" s="1">
        <v>3849000000</v>
      </c>
      <c r="M45" s="1">
        <v>3710000000</v>
      </c>
      <c r="N45" s="1">
        <v>3899000000</v>
      </c>
      <c r="O45" s="1">
        <v>3830000000</v>
      </c>
      <c r="P45" s="1">
        <v>4042000000</v>
      </c>
      <c r="Q45" s="1">
        <v>4250000000</v>
      </c>
      <c r="R45" s="1">
        <v>4459000000</v>
      </c>
      <c r="S45" s="1">
        <v>4498000000</v>
      </c>
      <c r="T45" s="1">
        <v>4189000000</v>
      </c>
      <c r="U45" s="1">
        <v>2160000000</v>
      </c>
      <c r="V45" s="1">
        <v>1697000000</v>
      </c>
      <c r="W45" s="1">
        <v>1237000000</v>
      </c>
      <c r="X45" s="1">
        <v>1812000000</v>
      </c>
      <c r="Y45" s="1">
        <v>2086000000</v>
      </c>
      <c r="Z45" s="1">
        <v>2016000000</v>
      </c>
      <c r="AA45" s="1">
        <v>1171000000</v>
      </c>
    </row>
    <row r="46" spans="1:27" ht="19" x14ac:dyDescent="0.25">
      <c r="A46" s="5" t="s">
        <v>38</v>
      </c>
      <c r="B46" s="1">
        <v>136000000</v>
      </c>
      <c r="C46" s="1">
        <v>110000000</v>
      </c>
      <c r="D46" s="1">
        <v>77000000</v>
      </c>
      <c r="E46" s="1">
        <v>53000000</v>
      </c>
      <c r="F46" s="1">
        <v>59000000</v>
      </c>
      <c r="G46" s="1" t="s">
        <v>91</v>
      </c>
      <c r="H46" s="1" t="s">
        <v>91</v>
      </c>
      <c r="I46" s="1" t="s">
        <v>91</v>
      </c>
      <c r="J46" s="1" t="s">
        <v>91</v>
      </c>
      <c r="K46" s="1">
        <v>662000000</v>
      </c>
      <c r="L46" s="1">
        <v>672000000</v>
      </c>
      <c r="M46" s="1">
        <v>605000000</v>
      </c>
      <c r="N46" s="1">
        <v>640000000</v>
      </c>
      <c r="O46" s="1">
        <v>659000000</v>
      </c>
      <c r="P46" s="1">
        <v>681000000</v>
      </c>
      <c r="Q46" s="1">
        <v>1034000000</v>
      </c>
      <c r="R46" s="1">
        <v>889000000</v>
      </c>
      <c r="S46" s="1">
        <v>700000000</v>
      </c>
      <c r="T46" s="1">
        <v>656000000</v>
      </c>
      <c r="U46" s="1">
        <v>541000000</v>
      </c>
      <c r="V46" s="1">
        <v>512000000</v>
      </c>
      <c r="W46" s="1">
        <v>525000000</v>
      </c>
      <c r="X46" s="1">
        <v>530000000</v>
      </c>
      <c r="Y46" s="1">
        <v>597000000</v>
      </c>
      <c r="Z46" s="1">
        <v>657000000</v>
      </c>
      <c r="AA46" s="1">
        <v>638000000</v>
      </c>
    </row>
    <row r="47" spans="1:27" ht="19" x14ac:dyDescent="0.25">
      <c r="A47" s="5" t="s">
        <v>39</v>
      </c>
      <c r="B47" s="1">
        <v>676000000</v>
      </c>
      <c r="C47" s="1">
        <v>541000000</v>
      </c>
      <c r="D47" s="1">
        <v>450000000</v>
      </c>
      <c r="E47" s="1">
        <v>366000000</v>
      </c>
      <c r="F47" s="1">
        <v>399000000</v>
      </c>
      <c r="G47" s="1">
        <v>849000000</v>
      </c>
      <c r="H47" s="1">
        <v>878000000</v>
      </c>
      <c r="I47" s="1">
        <v>900000000</v>
      </c>
      <c r="J47" s="1">
        <v>868000000</v>
      </c>
      <c r="K47" s="1">
        <v>347000000</v>
      </c>
      <c r="L47" s="1">
        <v>333000000</v>
      </c>
      <c r="M47" s="1">
        <v>335000000</v>
      </c>
      <c r="N47" s="1">
        <v>462000000</v>
      </c>
      <c r="O47" s="1">
        <v>475000000</v>
      </c>
      <c r="P47" s="1">
        <v>299000000</v>
      </c>
      <c r="Q47" s="1">
        <v>690000000</v>
      </c>
      <c r="R47" s="1">
        <v>638000000</v>
      </c>
      <c r="S47" s="1">
        <v>318000000</v>
      </c>
      <c r="T47" s="1">
        <v>271000000</v>
      </c>
      <c r="U47" s="1">
        <v>151000000</v>
      </c>
      <c r="V47" s="1">
        <v>110000000</v>
      </c>
      <c r="W47" s="1">
        <v>242000000</v>
      </c>
      <c r="X47" s="1">
        <v>244000000</v>
      </c>
      <c r="Y47" s="1">
        <v>343000000</v>
      </c>
      <c r="Z47" s="1">
        <v>359000000</v>
      </c>
      <c r="AA47" s="1">
        <v>354000000</v>
      </c>
    </row>
    <row r="48" spans="1:27" ht="19" x14ac:dyDescent="0.25">
      <c r="A48" s="5" t="s">
        <v>40</v>
      </c>
      <c r="B48" s="1">
        <v>812000000</v>
      </c>
      <c r="C48" s="1">
        <v>651000000</v>
      </c>
      <c r="D48" s="1">
        <v>527000000</v>
      </c>
      <c r="E48" s="1">
        <v>419000000</v>
      </c>
      <c r="F48" s="1">
        <v>458000000</v>
      </c>
      <c r="G48" s="1">
        <v>849000000</v>
      </c>
      <c r="H48" s="1">
        <v>878000000</v>
      </c>
      <c r="I48" s="1">
        <v>900000000</v>
      </c>
      <c r="J48" s="1">
        <v>868000000</v>
      </c>
      <c r="K48" s="1">
        <v>1009000000</v>
      </c>
      <c r="L48" s="1">
        <v>1005000000</v>
      </c>
      <c r="M48" s="1">
        <v>940000000</v>
      </c>
      <c r="N48" s="1">
        <v>1102000000</v>
      </c>
      <c r="O48" s="1">
        <v>1134000000</v>
      </c>
      <c r="P48" s="1">
        <v>980000000</v>
      </c>
      <c r="Q48" s="1">
        <v>1724000000</v>
      </c>
      <c r="R48" s="1">
        <v>1527000000</v>
      </c>
      <c r="S48" s="1">
        <v>1018000000</v>
      </c>
      <c r="T48" s="1">
        <v>927000000</v>
      </c>
      <c r="U48" s="1">
        <v>692000000</v>
      </c>
      <c r="V48" s="1">
        <v>622000000</v>
      </c>
      <c r="W48" s="1">
        <v>767000000</v>
      </c>
      <c r="X48" s="1">
        <v>774000000</v>
      </c>
      <c r="Y48" s="1">
        <v>940000000</v>
      </c>
      <c r="Z48" s="1">
        <v>1016000000</v>
      </c>
      <c r="AA48" s="1">
        <v>992000000</v>
      </c>
    </row>
    <row r="49" spans="1:27" ht="19" x14ac:dyDescent="0.25">
      <c r="A49" s="5" t="s">
        <v>41</v>
      </c>
      <c r="B49" s="1">
        <v>143000000</v>
      </c>
      <c r="C49" s="1">
        <v>159000000</v>
      </c>
      <c r="D49" s="1">
        <v>170000000</v>
      </c>
      <c r="E49" s="1">
        <v>257000000</v>
      </c>
      <c r="F49" s="1">
        <v>213000000</v>
      </c>
      <c r="G49" s="1" t="s">
        <v>91</v>
      </c>
      <c r="H49" s="1" t="s">
        <v>91</v>
      </c>
      <c r="I49" s="1" t="s">
        <v>91</v>
      </c>
      <c r="J49" s="1" t="s">
        <v>91</v>
      </c>
      <c r="K49" s="1" t="s">
        <v>91</v>
      </c>
      <c r="L49" s="1" t="s">
        <v>91</v>
      </c>
      <c r="M49" s="1">
        <v>65000000</v>
      </c>
      <c r="N49" s="1">
        <v>144000000</v>
      </c>
      <c r="O49" s="1">
        <v>154000000</v>
      </c>
      <c r="P49" s="1">
        <v>167000000</v>
      </c>
      <c r="Q49" s="1">
        <v>72000000</v>
      </c>
      <c r="R49" s="1">
        <v>53000000</v>
      </c>
      <c r="S49" s="1">
        <v>52000000</v>
      </c>
      <c r="T49" s="1">
        <v>61000000</v>
      </c>
      <c r="U49" s="1" t="s">
        <v>91</v>
      </c>
      <c r="V49" s="1" t="s">
        <v>91</v>
      </c>
      <c r="W49" s="1">
        <v>214000000</v>
      </c>
      <c r="X49" s="1">
        <v>137000000</v>
      </c>
      <c r="Y49" s="1" t="s">
        <v>91</v>
      </c>
      <c r="Z49" s="1">
        <v>118000000</v>
      </c>
      <c r="AA49" s="1" t="s">
        <v>91</v>
      </c>
    </row>
    <row r="50" spans="1:27" ht="19" x14ac:dyDescent="0.25">
      <c r="A50" s="5" t="s">
        <v>42</v>
      </c>
      <c r="B50" s="1">
        <v>33000000</v>
      </c>
      <c r="C50" s="1">
        <v>65000000</v>
      </c>
      <c r="D50" s="1">
        <v>7000000</v>
      </c>
      <c r="E50" s="1">
        <v>10000000</v>
      </c>
      <c r="F50" s="1" t="s">
        <v>91</v>
      </c>
      <c r="G50" s="1" t="s">
        <v>91</v>
      </c>
      <c r="H50" s="1" t="s">
        <v>91</v>
      </c>
      <c r="I50" s="1" t="s">
        <v>91</v>
      </c>
      <c r="J50" s="1" t="s">
        <v>91</v>
      </c>
      <c r="K50" s="1">
        <v>305000000</v>
      </c>
      <c r="L50" s="1">
        <v>290000000</v>
      </c>
      <c r="M50" s="1">
        <v>300000000</v>
      </c>
      <c r="N50" s="1">
        <v>251000000</v>
      </c>
      <c r="O50" s="1">
        <v>366000000</v>
      </c>
      <c r="P50" s="1">
        <v>549000000</v>
      </c>
      <c r="Q50" s="1">
        <v>481000000</v>
      </c>
      <c r="R50" s="1">
        <v>399000000</v>
      </c>
      <c r="S50" s="1">
        <v>571000000</v>
      </c>
      <c r="T50" s="1">
        <v>676000000</v>
      </c>
      <c r="U50" s="1">
        <v>774000000</v>
      </c>
      <c r="V50" s="1">
        <v>139000000</v>
      </c>
      <c r="W50" s="1">
        <v>195000000</v>
      </c>
      <c r="X50" s="1">
        <v>447000000</v>
      </c>
      <c r="Y50" s="1">
        <v>553000000</v>
      </c>
      <c r="Z50" s="1">
        <v>724000000</v>
      </c>
      <c r="AA50" s="1">
        <v>750000000</v>
      </c>
    </row>
    <row r="51" spans="1:27" ht="19" x14ac:dyDescent="0.25">
      <c r="A51" s="5" t="s">
        <v>43</v>
      </c>
      <c r="B51" s="1">
        <v>166000000</v>
      </c>
      <c r="C51" s="1">
        <v>135000000</v>
      </c>
      <c r="D51" s="1">
        <v>240000000</v>
      </c>
      <c r="E51" s="1">
        <v>235000000</v>
      </c>
      <c r="F51" s="1">
        <v>393000000</v>
      </c>
      <c r="G51" s="1">
        <v>784000000</v>
      </c>
      <c r="H51" s="1">
        <v>656000000</v>
      </c>
      <c r="I51" s="1">
        <v>610000000</v>
      </c>
      <c r="J51" s="1">
        <v>637000000</v>
      </c>
      <c r="K51" s="1">
        <v>509000000</v>
      </c>
      <c r="L51" s="1">
        <v>617000000</v>
      </c>
      <c r="M51" s="1">
        <v>561000000</v>
      </c>
      <c r="N51" s="1">
        <v>544000000</v>
      </c>
      <c r="O51" s="1">
        <v>519000000</v>
      </c>
      <c r="P51" s="1">
        <v>775000000</v>
      </c>
      <c r="Q51" s="1">
        <v>575000000</v>
      </c>
      <c r="R51" s="1">
        <v>566000000</v>
      </c>
      <c r="S51" s="1">
        <v>560000000</v>
      </c>
      <c r="T51" s="1">
        <v>534000000</v>
      </c>
      <c r="U51" s="1">
        <v>370000000</v>
      </c>
      <c r="V51" s="1">
        <v>346000000</v>
      </c>
      <c r="W51" s="1">
        <v>510000000</v>
      </c>
      <c r="X51" s="1">
        <v>534000000</v>
      </c>
      <c r="Y51" s="1">
        <v>584000000</v>
      </c>
      <c r="Z51" s="1">
        <v>560000000</v>
      </c>
      <c r="AA51" s="1">
        <v>1324000000</v>
      </c>
    </row>
    <row r="52" spans="1:27" ht="19" x14ac:dyDescent="0.25">
      <c r="A52" s="5" t="s">
        <v>44</v>
      </c>
      <c r="B52" s="1">
        <v>4415000000</v>
      </c>
      <c r="C52" s="1">
        <v>3906000000</v>
      </c>
      <c r="D52" s="1">
        <v>3475000000</v>
      </c>
      <c r="E52" s="1">
        <v>3461000000</v>
      </c>
      <c r="F52" s="1">
        <v>3841000000</v>
      </c>
      <c r="G52" s="1">
        <v>4670000000</v>
      </c>
      <c r="H52" s="1">
        <v>4814000000</v>
      </c>
      <c r="I52" s="1">
        <v>4949000000</v>
      </c>
      <c r="J52" s="1">
        <v>4861000000</v>
      </c>
      <c r="K52" s="1">
        <v>5454000000</v>
      </c>
      <c r="L52" s="1">
        <v>5761000000</v>
      </c>
      <c r="M52" s="1">
        <v>5576000000</v>
      </c>
      <c r="N52" s="1">
        <v>5940000000</v>
      </c>
      <c r="O52" s="1">
        <v>6003000000</v>
      </c>
      <c r="P52" s="1">
        <v>6513000000</v>
      </c>
      <c r="Q52" s="1">
        <v>7102000000</v>
      </c>
      <c r="R52" s="1">
        <v>7004000000</v>
      </c>
      <c r="S52" s="1">
        <v>6699000000</v>
      </c>
      <c r="T52" s="1">
        <v>6387000000</v>
      </c>
      <c r="U52" s="1">
        <v>3996000000</v>
      </c>
      <c r="V52" s="1">
        <v>2804000000</v>
      </c>
      <c r="W52" s="1">
        <v>2923000000</v>
      </c>
      <c r="X52" s="1">
        <v>3704000000</v>
      </c>
      <c r="Y52" s="1">
        <v>4163000000</v>
      </c>
      <c r="Z52" s="1">
        <v>4434000000</v>
      </c>
      <c r="AA52" s="1">
        <v>4237000000</v>
      </c>
    </row>
    <row r="53" spans="1:2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row>
    <row r="54" spans="1:27" ht="20" thickBot="1" x14ac:dyDescent="0.3">
      <c r="A54" s="7" t="s">
        <v>46</v>
      </c>
      <c r="B54" s="11">
        <v>5098000000</v>
      </c>
      <c r="C54" s="11">
        <v>4531000000</v>
      </c>
      <c r="D54" s="11">
        <v>3961000000</v>
      </c>
      <c r="E54" s="11">
        <v>4149000000</v>
      </c>
      <c r="F54" s="11">
        <v>4388000000</v>
      </c>
      <c r="G54" s="11">
        <v>5400000000</v>
      </c>
      <c r="H54" s="11">
        <v>5620000000</v>
      </c>
      <c r="I54" s="11">
        <v>5696000000</v>
      </c>
      <c r="J54" s="11">
        <v>5698000000</v>
      </c>
      <c r="K54" s="11">
        <v>6353000000</v>
      </c>
      <c r="L54" s="11">
        <v>7242000000</v>
      </c>
      <c r="M54" s="11">
        <v>6527000000</v>
      </c>
      <c r="N54" s="11">
        <v>7148000000</v>
      </c>
      <c r="O54" s="11">
        <v>8316000000</v>
      </c>
      <c r="P54" s="11">
        <v>8834000000</v>
      </c>
      <c r="Q54" s="11">
        <v>9011000000</v>
      </c>
      <c r="R54" s="11">
        <v>8695000000</v>
      </c>
      <c r="S54" s="11">
        <v>8345000000</v>
      </c>
      <c r="T54" s="11">
        <v>8075000000</v>
      </c>
      <c r="U54" s="11">
        <v>5478000000</v>
      </c>
      <c r="V54" s="11">
        <v>5311000000</v>
      </c>
      <c r="W54" s="11">
        <v>4130000000</v>
      </c>
      <c r="X54" s="11">
        <v>5231000000</v>
      </c>
      <c r="Y54" s="11">
        <v>5852000000</v>
      </c>
      <c r="Z54" s="11">
        <v>5966000000</v>
      </c>
      <c r="AA54" s="11">
        <v>5846000000</v>
      </c>
    </row>
    <row r="55" spans="1:27" ht="20" thickTop="1" x14ac:dyDescent="0.25">
      <c r="A55" s="5" t="s">
        <v>47</v>
      </c>
      <c r="B55" s="1">
        <v>453000000</v>
      </c>
      <c r="C55" s="1">
        <v>476000000</v>
      </c>
      <c r="D55" s="1">
        <v>375000000</v>
      </c>
      <c r="E55" s="1">
        <v>326000000</v>
      </c>
      <c r="F55" s="1">
        <v>326000000</v>
      </c>
      <c r="G55" s="1">
        <v>1166000000</v>
      </c>
      <c r="H55" s="1">
        <v>1213000000</v>
      </c>
      <c r="I55" s="1">
        <v>414000000</v>
      </c>
      <c r="J55" s="1">
        <v>1238000000</v>
      </c>
      <c r="K55" s="1">
        <v>1386000000</v>
      </c>
      <c r="L55" s="1">
        <v>639000000</v>
      </c>
      <c r="M55" s="1">
        <v>1473000000</v>
      </c>
      <c r="N55" s="1">
        <v>499000000</v>
      </c>
      <c r="O55" s="1">
        <v>1602000000</v>
      </c>
      <c r="P55" s="1">
        <v>1874000000</v>
      </c>
      <c r="Q55" s="1">
        <v>684000000</v>
      </c>
      <c r="R55" s="1">
        <v>704000000</v>
      </c>
      <c r="S55" s="1">
        <v>694000000</v>
      </c>
      <c r="T55" s="1">
        <v>616000000</v>
      </c>
      <c r="U55" s="1">
        <v>200000000</v>
      </c>
      <c r="V55" s="1">
        <v>119000000</v>
      </c>
      <c r="W55" s="1">
        <v>202000000</v>
      </c>
      <c r="X55" s="1">
        <v>173000000</v>
      </c>
      <c r="Y55" s="1">
        <v>215000000</v>
      </c>
      <c r="Z55" s="1">
        <v>227000000</v>
      </c>
      <c r="AA55" s="1">
        <v>1251000000</v>
      </c>
    </row>
    <row r="56" spans="1:27" ht="19" x14ac:dyDescent="0.25">
      <c r="A56" s="5" t="s">
        <v>48</v>
      </c>
      <c r="B56" s="1" t="s">
        <v>91</v>
      </c>
      <c r="C56" s="1" t="s">
        <v>91</v>
      </c>
      <c r="D56" s="1" t="s">
        <v>91</v>
      </c>
      <c r="E56" s="1" t="s">
        <v>91</v>
      </c>
      <c r="F56" s="1" t="s">
        <v>91</v>
      </c>
      <c r="G56" s="1">
        <v>146000000</v>
      </c>
      <c r="H56" s="1">
        <v>10000000</v>
      </c>
      <c r="I56" s="1">
        <v>11000000</v>
      </c>
      <c r="J56" s="1">
        <v>211000000</v>
      </c>
      <c r="K56" s="1">
        <v>227000000</v>
      </c>
      <c r="L56" s="1">
        <v>288000000</v>
      </c>
      <c r="M56" s="1">
        <v>25000000</v>
      </c>
      <c r="N56" s="1">
        <v>59000000</v>
      </c>
      <c r="O56" s="1">
        <v>673000000</v>
      </c>
      <c r="P56" s="1">
        <v>320000000</v>
      </c>
      <c r="Q56" s="1">
        <v>10000000</v>
      </c>
      <c r="R56" s="1">
        <v>71000000</v>
      </c>
      <c r="S56" s="1">
        <v>267000000</v>
      </c>
      <c r="T56" s="1">
        <v>923000000</v>
      </c>
      <c r="U56" s="1">
        <v>66000000</v>
      </c>
      <c r="V56" s="1">
        <v>375000000</v>
      </c>
      <c r="W56" s="1">
        <v>321000000</v>
      </c>
      <c r="X56" s="1">
        <v>498000000</v>
      </c>
      <c r="Y56" s="1">
        <v>550000000</v>
      </c>
      <c r="Z56" s="1">
        <v>156000000</v>
      </c>
      <c r="AA56" s="1">
        <v>398000000</v>
      </c>
    </row>
    <row r="57" spans="1:27" ht="19" x14ac:dyDescent="0.25">
      <c r="A57" s="5" t="s">
        <v>49</v>
      </c>
      <c r="B57" s="1" t="s">
        <v>91</v>
      </c>
      <c r="C57" s="1" t="s">
        <v>91</v>
      </c>
      <c r="D57" s="1" t="s">
        <v>91</v>
      </c>
      <c r="E57" s="1" t="s">
        <v>91</v>
      </c>
      <c r="F57" s="1" t="s">
        <v>91</v>
      </c>
      <c r="G57" s="1" t="s">
        <v>91</v>
      </c>
      <c r="H57" s="1" t="s">
        <v>91</v>
      </c>
      <c r="I57" s="1" t="s">
        <v>91</v>
      </c>
      <c r="J57" s="1" t="s">
        <v>91</v>
      </c>
      <c r="K57" s="1" t="s">
        <v>91</v>
      </c>
      <c r="L57" s="1" t="s">
        <v>91</v>
      </c>
      <c r="M57" s="1">
        <v>114000000</v>
      </c>
      <c r="N57" s="1">
        <v>182000000</v>
      </c>
      <c r="O57" s="1">
        <v>61000000</v>
      </c>
      <c r="P57" s="1">
        <v>142000000</v>
      </c>
      <c r="Q57" s="1">
        <v>200000000</v>
      </c>
      <c r="R57" s="1">
        <v>262000000</v>
      </c>
      <c r="S57" s="1">
        <v>177000000</v>
      </c>
      <c r="T57" s="1">
        <v>193000000</v>
      </c>
      <c r="U57" s="1">
        <v>101000000</v>
      </c>
      <c r="V57" s="1">
        <v>213000000</v>
      </c>
      <c r="W57" s="1">
        <v>117000000</v>
      </c>
      <c r="X57" s="1">
        <v>202000000</v>
      </c>
      <c r="Y57" s="1">
        <v>69000000</v>
      </c>
      <c r="Z57" s="1">
        <v>13000000</v>
      </c>
      <c r="AA57" s="1">
        <v>16000000</v>
      </c>
    </row>
    <row r="58" spans="1:27"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row>
    <row r="59" spans="1:27" ht="19" x14ac:dyDescent="0.25">
      <c r="A59" s="5" t="s">
        <v>51</v>
      </c>
      <c r="B59" s="1">
        <v>1126000000</v>
      </c>
      <c r="C59" s="1">
        <v>997000000</v>
      </c>
      <c r="D59" s="1">
        <v>923000000</v>
      </c>
      <c r="E59" s="1">
        <v>890000000</v>
      </c>
      <c r="F59" s="1">
        <v>1479000000</v>
      </c>
      <c r="G59" s="1">
        <v>208000000</v>
      </c>
      <c r="H59" s="1">
        <v>238000000</v>
      </c>
      <c r="I59" s="1">
        <v>951000000</v>
      </c>
      <c r="J59" s="1">
        <v>156000000</v>
      </c>
      <c r="K59" s="1">
        <v>111000000</v>
      </c>
      <c r="L59" s="1">
        <v>1135000000</v>
      </c>
      <c r="M59" s="1">
        <v>110000000</v>
      </c>
      <c r="N59" s="1">
        <v>913000000</v>
      </c>
      <c r="O59" s="1">
        <v>112000000</v>
      </c>
      <c r="P59" s="1">
        <v>114000000</v>
      </c>
      <c r="Q59" s="1">
        <v>1294000000</v>
      </c>
      <c r="R59" s="1">
        <v>1228000000</v>
      </c>
      <c r="S59" s="1">
        <v>1273000000</v>
      </c>
      <c r="T59" s="1">
        <v>1356000000</v>
      </c>
      <c r="U59" s="1">
        <v>1002000000</v>
      </c>
      <c r="V59" s="1">
        <v>805000000</v>
      </c>
      <c r="W59" s="1">
        <v>661000000</v>
      </c>
      <c r="X59" s="1">
        <v>668000000</v>
      </c>
      <c r="Y59" s="1">
        <v>841000000</v>
      </c>
      <c r="Z59" s="1">
        <v>1019000000</v>
      </c>
      <c r="AA59" s="1" t="s">
        <v>91</v>
      </c>
    </row>
    <row r="60" spans="1:27" ht="19" x14ac:dyDescent="0.25">
      <c r="A60" s="6" t="s">
        <v>52</v>
      </c>
      <c r="B60" s="10">
        <v>1579000000</v>
      </c>
      <c r="C60" s="10">
        <v>1473000000</v>
      </c>
      <c r="D60" s="10">
        <v>1298000000</v>
      </c>
      <c r="E60" s="10">
        <v>1216000000</v>
      </c>
      <c r="F60" s="10">
        <v>1805000000</v>
      </c>
      <c r="G60" s="10">
        <v>1520000000</v>
      </c>
      <c r="H60" s="10">
        <v>1461000000</v>
      </c>
      <c r="I60" s="10">
        <v>1376000000</v>
      </c>
      <c r="J60" s="10">
        <v>1605000000</v>
      </c>
      <c r="K60" s="10">
        <v>1724000000</v>
      </c>
      <c r="L60" s="10">
        <v>2062000000</v>
      </c>
      <c r="M60" s="10">
        <v>1722000000</v>
      </c>
      <c r="N60" s="10">
        <v>1653000000</v>
      </c>
      <c r="O60" s="10">
        <v>2448000000</v>
      </c>
      <c r="P60" s="10">
        <v>2450000000</v>
      </c>
      <c r="Q60" s="10">
        <v>2188000000</v>
      </c>
      <c r="R60" s="10">
        <v>2265000000</v>
      </c>
      <c r="S60" s="10">
        <v>2411000000</v>
      </c>
      <c r="T60" s="10">
        <v>3088000000</v>
      </c>
      <c r="U60" s="10">
        <v>1369000000</v>
      </c>
      <c r="V60" s="10">
        <v>1512000000</v>
      </c>
      <c r="W60" s="10">
        <v>1301000000</v>
      </c>
      <c r="X60" s="10">
        <v>1541000000</v>
      </c>
      <c r="Y60" s="10">
        <v>1675000000</v>
      </c>
      <c r="Z60" s="10">
        <v>1415000000</v>
      </c>
      <c r="AA60" s="10">
        <v>1665000000</v>
      </c>
    </row>
    <row r="61" spans="1:27" ht="19" x14ac:dyDescent="0.25">
      <c r="A61" s="5" t="s">
        <v>53</v>
      </c>
      <c r="B61" s="1">
        <v>4551000000</v>
      </c>
      <c r="C61" s="1">
        <v>3436000000</v>
      </c>
      <c r="D61" s="1">
        <v>2391000000</v>
      </c>
      <c r="E61" s="1">
        <v>2397000000</v>
      </c>
      <c r="F61" s="1">
        <v>1552000000</v>
      </c>
      <c r="G61" s="1">
        <v>2299000000</v>
      </c>
      <c r="H61" s="1">
        <v>2056000000</v>
      </c>
      <c r="I61" s="1">
        <v>1731000000</v>
      </c>
      <c r="J61" s="1">
        <v>1649000000</v>
      </c>
      <c r="K61" s="1">
        <v>2045000000</v>
      </c>
      <c r="L61" s="1">
        <v>2924000000</v>
      </c>
      <c r="M61" s="1">
        <v>3564000000</v>
      </c>
      <c r="N61" s="1">
        <v>3207000000</v>
      </c>
      <c r="O61" s="1">
        <v>2915000000</v>
      </c>
      <c r="P61" s="1">
        <v>2997000000</v>
      </c>
      <c r="Q61" s="1">
        <v>2932000000</v>
      </c>
      <c r="R61" s="1">
        <v>2918000000</v>
      </c>
      <c r="S61" s="1">
        <v>3077000000</v>
      </c>
      <c r="T61" s="1">
        <v>3054000000</v>
      </c>
      <c r="U61" s="1">
        <v>9061000000</v>
      </c>
      <c r="V61" s="1">
        <v>9429000000</v>
      </c>
      <c r="W61" s="1">
        <v>9751000000</v>
      </c>
      <c r="X61" s="1">
        <v>10771000000</v>
      </c>
      <c r="Y61" s="1">
        <v>10272000000</v>
      </c>
      <c r="Z61" s="1">
        <v>11178000000</v>
      </c>
      <c r="AA61" s="1">
        <v>11453000000</v>
      </c>
    </row>
    <row r="62" spans="1:2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row>
    <row r="63" spans="1:27"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row>
    <row r="64" spans="1:27" ht="19" x14ac:dyDescent="0.25">
      <c r="A64" s="5" t="s">
        <v>55</v>
      </c>
      <c r="B64" s="1">
        <v>588000000</v>
      </c>
      <c r="C64" s="1">
        <v>785000000</v>
      </c>
      <c r="D64" s="1">
        <v>832000000</v>
      </c>
      <c r="E64" s="1">
        <v>858000000</v>
      </c>
      <c r="F64" s="1">
        <v>927000000</v>
      </c>
      <c r="G64" s="1">
        <v>987000000</v>
      </c>
      <c r="H64" s="1">
        <v>983000000</v>
      </c>
      <c r="I64" s="1">
        <v>994000000</v>
      </c>
      <c r="J64" s="1">
        <v>995000000</v>
      </c>
      <c r="K64" s="1">
        <v>1147000000</v>
      </c>
      <c r="L64" s="1">
        <v>1117000000</v>
      </c>
      <c r="M64" s="1">
        <v>1349000000</v>
      </c>
      <c r="N64" s="1">
        <v>1174000000</v>
      </c>
      <c r="O64" s="1">
        <v>1284000000</v>
      </c>
      <c r="P64" s="1">
        <v>1471000000</v>
      </c>
      <c r="Q64" s="1">
        <v>1638000000</v>
      </c>
      <c r="R64" s="1">
        <v>1283000000</v>
      </c>
      <c r="S64" s="1">
        <v>1253000000</v>
      </c>
      <c r="T64" s="1">
        <v>964000000</v>
      </c>
      <c r="U64" s="1">
        <v>704000000</v>
      </c>
      <c r="V64" s="1">
        <v>704000000</v>
      </c>
      <c r="W64" s="1">
        <v>1004000000</v>
      </c>
      <c r="X64" s="1">
        <v>935000000</v>
      </c>
      <c r="Y64" s="1">
        <v>1796000000</v>
      </c>
      <c r="Z64" s="1">
        <v>1746000000</v>
      </c>
      <c r="AA64" s="1">
        <v>1604000000</v>
      </c>
    </row>
    <row r="65" spans="1:27" ht="19" x14ac:dyDescent="0.25">
      <c r="A65" s="5" t="s">
        <v>56</v>
      </c>
      <c r="B65" s="1">
        <v>5139000000</v>
      </c>
      <c r="C65" s="1">
        <v>4221000000</v>
      </c>
      <c r="D65" s="1">
        <v>3223000000</v>
      </c>
      <c r="E65" s="1">
        <v>3255000000</v>
      </c>
      <c r="F65" s="1">
        <v>2479000000</v>
      </c>
      <c r="G65" s="1">
        <v>3286000000</v>
      </c>
      <c r="H65" s="1">
        <v>3039000000</v>
      </c>
      <c r="I65" s="1">
        <v>2725000000</v>
      </c>
      <c r="J65" s="1">
        <v>2644000000</v>
      </c>
      <c r="K65" s="1">
        <v>3192000000</v>
      </c>
      <c r="L65" s="1">
        <v>4041000000</v>
      </c>
      <c r="M65" s="1">
        <v>4913000000</v>
      </c>
      <c r="N65" s="1">
        <v>4381000000</v>
      </c>
      <c r="O65" s="1">
        <v>4199000000</v>
      </c>
      <c r="P65" s="1">
        <v>4468000000</v>
      </c>
      <c r="Q65" s="1">
        <v>4570000000</v>
      </c>
      <c r="R65" s="1">
        <v>4201000000</v>
      </c>
      <c r="S65" s="1">
        <v>4330000000</v>
      </c>
      <c r="T65" s="1">
        <v>4018000000</v>
      </c>
      <c r="U65" s="1">
        <v>9765000000</v>
      </c>
      <c r="V65" s="1">
        <v>10133000000</v>
      </c>
      <c r="W65" s="1">
        <v>10755000000</v>
      </c>
      <c r="X65" s="1">
        <v>11706000000</v>
      </c>
      <c r="Y65" s="1">
        <v>12068000000</v>
      </c>
      <c r="Z65" s="1">
        <v>12924000000</v>
      </c>
      <c r="AA65" s="1">
        <v>13057000000</v>
      </c>
    </row>
    <row r="66" spans="1:2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row>
    <row r="67" spans="1:27" ht="19" x14ac:dyDescent="0.25">
      <c r="A67" s="6" t="s">
        <v>58</v>
      </c>
      <c r="B67" s="10">
        <v>6718000000</v>
      </c>
      <c r="C67" s="10">
        <v>5694000000</v>
      </c>
      <c r="D67" s="10">
        <v>4521000000</v>
      </c>
      <c r="E67" s="10">
        <v>4471000000</v>
      </c>
      <c r="F67" s="10">
        <v>4284000000</v>
      </c>
      <c r="G67" s="10">
        <v>4806000000</v>
      </c>
      <c r="H67" s="10">
        <v>4500000000</v>
      </c>
      <c r="I67" s="10">
        <v>4101000000</v>
      </c>
      <c r="J67" s="10">
        <v>4249000000</v>
      </c>
      <c r="K67" s="10">
        <v>4916000000</v>
      </c>
      <c r="L67" s="10">
        <v>6103000000</v>
      </c>
      <c r="M67" s="10">
        <v>6635000000</v>
      </c>
      <c r="N67" s="10">
        <v>6034000000</v>
      </c>
      <c r="O67" s="10">
        <v>6647000000</v>
      </c>
      <c r="P67" s="10">
        <v>6918000000</v>
      </c>
      <c r="Q67" s="10">
        <v>6758000000</v>
      </c>
      <c r="R67" s="10">
        <v>6466000000</v>
      </c>
      <c r="S67" s="10">
        <v>6741000000</v>
      </c>
      <c r="T67" s="10">
        <v>7106000000</v>
      </c>
      <c r="U67" s="10">
        <v>11134000000</v>
      </c>
      <c r="V67" s="10">
        <v>11645000000</v>
      </c>
      <c r="W67" s="10">
        <v>12056000000</v>
      </c>
      <c r="X67" s="10">
        <v>13247000000</v>
      </c>
      <c r="Y67" s="10">
        <v>13743000000</v>
      </c>
      <c r="Z67" s="10">
        <v>14339000000</v>
      </c>
      <c r="AA67" s="10">
        <v>14722000000</v>
      </c>
    </row>
    <row r="68" spans="1:27" ht="19" x14ac:dyDescent="0.25">
      <c r="A68" s="5" t="s">
        <v>59</v>
      </c>
      <c r="B68" s="1">
        <v>1271000000</v>
      </c>
      <c r="C68" s="1">
        <v>1305000000</v>
      </c>
      <c r="D68" s="1">
        <v>1264000000</v>
      </c>
      <c r="E68" s="1">
        <v>1133000000</v>
      </c>
      <c r="F68" s="1">
        <v>1097000000</v>
      </c>
      <c r="G68" s="1">
        <v>1046000000</v>
      </c>
      <c r="H68" s="1">
        <v>916000000</v>
      </c>
      <c r="I68" s="1">
        <v>659000000</v>
      </c>
      <c r="J68" s="1" t="s">
        <v>91</v>
      </c>
      <c r="K68" s="1" t="s">
        <v>91</v>
      </c>
      <c r="L68" s="1" t="s">
        <v>91</v>
      </c>
      <c r="M68" s="1" t="s">
        <v>91</v>
      </c>
      <c r="N68" s="1" t="s">
        <v>91</v>
      </c>
      <c r="O68" s="1" t="s">
        <v>91</v>
      </c>
      <c r="P68" s="1" t="s">
        <v>91</v>
      </c>
      <c r="Q68" s="1" t="s">
        <v>91</v>
      </c>
      <c r="R68" s="1" t="s">
        <v>91</v>
      </c>
      <c r="S68" s="1" t="s">
        <v>91</v>
      </c>
      <c r="T68" s="1" t="s">
        <v>91</v>
      </c>
      <c r="U68" s="1" t="s">
        <v>91</v>
      </c>
      <c r="V68" s="1" t="s">
        <v>91</v>
      </c>
      <c r="W68" s="1" t="s">
        <v>91</v>
      </c>
      <c r="X68" s="1" t="s">
        <v>91</v>
      </c>
      <c r="Y68" s="1" t="s">
        <v>91</v>
      </c>
      <c r="Z68" s="1" t="s">
        <v>91</v>
      </c>
      <c r="AA68" s="1" t="s">
        <v>91</v>
      </c>
    </row>
    <row r="69" spans="1:27" ht="19" x14ac:dyDescent="0.25">
      <c r="A69" s="5" t="s">
        <v>60</v>
      </c>
      <c r="B69" s="1">
        <v>-2763000000</v>
      </c>
      <c r="C69" s="1">
        <v>-2318000000</v>
      </c>
      <c r="D69" s="1">
        <v>-1691000000</v>
      </c>
      <c r="E69" s="1">
        <v>-1278000000</v>
      </c>
      <c r="F69" s="1">
        <v>-786000000</v>
      </c>
      <c r="G69" s="1">
        <v>-203000000</v>
      </c>
      <c r="H69" s="1">
        <v>414000000</v>
      </c>
      <c r="I69" s="1">
        <v>1067000000</v>
      </c>
      <c r="J69" s="1">
        <v>1619000000</v>
      </c>
      <c r="K69" s="1">
        <v>1593000000</v>
      </c>
      <c r="L69" s="1" t="s">
        <v>91</v>
      </c>
      <c r="M69" s="1">
        <v>303000000</v>
      </c>
      <c r="N69" s="1">
        <v>996000000</v>
      </c>
      <c r="O69" s="1">
        <v>1717000000</v>
      </c>
      <c r="P69" s="1">
        <v>2052000000</v>
      </c>
      <c r="Q69" s="1">
        <v>2286000000</v>
      </c>
      <c r="R69" s="1">
        <v>2102000000</v>
      </c>
      <c r="S69" s="1">
        <v>1737000000</v>
      </c>
      <c r="T69" s="1">
        <v>1150000000</v>
      </c>
      <c r="U69" s="1">
        <v>-5223000000</v>
      </c>
      <c r="V69" s="1">
        <v>-6063000000</v>
      </c>
      <c r="W69" s="1">
        <v>-7592000000</v>
      </c>
      <c r="X69" s="1">
        <v>-7628000000</v>
      </c>
      <c r="Y69" s="1">
        <v>-7480000000</v>
      </c>
      <c r="Z69" s="1">
        <v>-8048000000</v>
      </c>
      <c r="AA69" s="1">
        <v>-8507000000</v>
      </c>
    </row>
    <row r="70" spans="1:27" ht="19" x14ac:dyDescent="0.25">
      <c r="A70" s="5" t="s">
        <v>61</v>
      </c>
      <c r="B70" s="1">
        <v>-256000000</v>
      </c>
      <c r="C70" s="1">
        <v>-300000000</v>
      </c>
      <c r="D70" s="1">
        <v>-266000000</v>
      </c>
      <c r="E70" s="1">
        <v>-354000000</v>
      </c>
      <c r="F70" s="1">
        <v>-414000000</v>
      </c>
      <c r="G70" s="1">
        <v>-249000000</v>
      </c>
      <c r="H70" s="1">
        <v>-210000000</v>
      </c>
      <c r="I70" s="1">
        <v>-131000000</v>
      </c>
      <c r="J70" s="1">
        <v>-170000000</v>
      </c>
      <c r="K70" s="1">
        <v>-156000000</v>
      </c>
      <c r="L70" s="1">
        <v>20000000</v>
      </c>
      <c r="M70" s="1">
        <v>-418000000</v>
      </c>
      <c r="N70" s="1">
        <v>-224000000</v>
      </c>
      <c r="O70" s="1">
        <v>-227000000</v>
      </c>
      <c r="P70" s="1">
        <v>-247000000</v>
      </c>
      <c r="Q70" s="1">
        <v>-132000000</v>
      </c>
      <c r="R70" s="1">
        <v>64000000</v>
      </c>
      <c r="S70" s="1">
        <v>-190000000</v>
      </c>
      <c r="T70" s="1">
        <v>-239000000</v>
      </c>
      <c r="U70" s="1">
        <v>-433000000</v>
      </c>
      <c r="V70" s="1">
        <v>-271000000</v>
      </c>
      <c r="W70" s="1">
        <v>-334000000</v>
      </c>
      <c r="X70" s="1">
        <v>-388000000</v>
      </c>
      <c r="Y70" s="1">
        <v>-411000000</v>
      </c>
      <c r="Z70" s="1">
        <v>-325000000</v>
      </c>
      <c r="AA70" s="1">
        <v>-369000000</v>
      </c>
    </row>
    <row r="71" spans="1:27" ht="19" x14ac:dyDescent="0.25">
      <c r="A71" s="5" t="s">
        <v>62</v>
      </c>
      <c r="B71" s="1">
        <v>128000000</v>
      </c>
      <c r="C71" s="1">
        <v>150000000</v>
      </c>
      <c r="D71" s="1">
        <v>133000000</v>
      </c>
      <c r="E71" s="1">
        <v>177000000</v>
      </c>
      <c r="F71" s="1">
        <v>207000000</v>
      </c>
      <c r="G71" s="1" t="s">
        <v>91</v>
      </c>
      <c r="H71" s="1" t="s">
        <v>91</v>
      </c>
      <c r="I71" s="1" t="s">
        <v>91</v>
      </c>
      <c r="J71" s="1" t="s">
        <v>91</v>
      </c>
      <c r="K71" s="1" t="s">
        <v>91</v>
      </c>
      <c r="L71" s="1">
        <v>1119000000</v>
      </c>
      <c r="M71" s="1">
        <v>7000000</v>
      </c>
      <c r="N71" s="1">
        <v>253000000</v>
      </c>
      <c r="O71" s="1">
        <v>86000000</v>
      </c>
      <c r="P71" s="1">
        <v>18000000</v>
      </c>
      <c r="Q71" s="1" t="s">
        <v>91</v>
      </c>
      <c r="R71" s="1" t="s">
        <v>91</v>
      </c>
      <c r="S71" s="1" t="s">
        <v>91</v>
      </c>
      <c r="T71" s="1" t="s">
        <v>91</v>
      </c>
      <c r="U71" s="1" t="s">
        <v>91</v>
      </c>
      <c r="V71" s="1" t="s">
        <v>91</v>
      </c>
      <c r="W71" s="1" t="s">
        <v>91</v>
      </c>
      <c r="X71" s="1" t="s">
        <v>91</v>
      </c>
      <c r="Y71" s="1" t="s">
        <v>91</v>
      </c>
      <c r="Z71" s="1" t="s">
        <v>91</v>
      </c>
      <c r="AA71" s="1" t="s">
        <v>91</v>
      </c>
    </row>
    <row r="72" spans="1:27" ht="19" x14ac:dyDescent="0.25">
      <c r="A72" s="6" t="s">
        <v>63</v>
      </c>
      <c r="B72" s="10">
        <v>-1620000000</v>
      </c>
      <c r="C72" s="10">
        <v>-1163000000</v>
      </c>
      <c r="D72" s="10">
        <v>-560000000</v>
      </c>
      <c r="E72" s="10">
        <v>-322000000</v>
      </c>
      <c r="F72" s="10">
        <v>104000000</v>
      </c>
      <c r="G72" s="10">
        <v>594000000</v>
      </c>
      <c r="H72" s="10">
        <v>1120000000</v>
      </c>
      <c r="I72" s="10">
        <v>1595000000</v>
      </c>
      <c r="J72" s="10">
        <v>1449000000</v>
      </c>
      <c r="K72" s="10">
        <v>1437000000</v>
      </c>
      <c r="L72" s="10">
        <v>1139000000</v>
      </c>
      <c r="M72" s="10">
        <v>-108000000</v>
      </c>
      <c r="N72" s="10">
        <v>1025000000</v>
      </c>
      <c r="O72" s="10">
        <v>1576000000</v>
      </c>
      <c r="P72" s="10">
        <v>1823000000</v>
      </c>
      <c r="Q72" s="10">
        <v>2154000000</v>
      </c>
      <c r="R72" s="10">
        <v>2166000000</v>
      </c>
      <c r="S72" s="10">
        <v>1547000000</v>
      </c>
      <c r="T72" s="10">
        <v>911000000</v>
      </c>
      <c r="U72" s="10">
        <v>-5656000000</v>
      </c>
      <c r="V72" s="10">
        <v>-6334000000</v>
      </c>
      <c r="W72" s="10">
        <v>-7926000000</v>
      </c>
      <c r="X72" s="10">
        <v>-8016000000</v>
      </c>
      <c r="Y72" s="10">
        <v>-7891000000</v>
      </c>
      <c r="Z72" s="10">
        <v>-8373000000</v>
      </c>
      <c r="AA72" s="10">
        <v>-8876000000</v>
      </c>
    </row>
    <row r="73" spans="1:27" ht="20" thickBot="1" x14ac:dyDescent="0.3">
      <c r="A73" s="7" t="s">
        <v>64</v>
      </c>
      <c r="B73" s="11">
        <v>5098000000</v>
      </c>
      <c r="C73" s="11">
        <v>4531000000</v>
      </c>
      <c r="D73" s="11">
        <v>3961000000</v>
      </c>
      <c r="E73" s="11">
        <v>4149000000</v>
      </c>
      <c r="F73" s="11">
        <v>4388000000</v>
      </c>
      <c r="G73" s="11">
        <v>5400000000</v>
      </c>
      <c r="H73" s="11">
        <v>5620000000</v>
      </c>
      <c r="I73" s="11">
        <v>5696000000</v>
      </c>
      <c r="J73" s="11">
        <v>5698000000</v>
      </c>
      <c r="K73" s="11">
        <v>6353000000</v>
      </c>
      <c r="L73" s="11">
        <v>7242000000</v>
      </c>
      <c r="M73" s="11">
        <v>6527000000</v>
      </c>
      <c r="N73" s="11">
        <v>7059000000</v>
      </c>
      <c r="O73" s="11">
        <v>8223000000</v>
      </c>
      <c r="P73" s="11">
        <v>8741000000</v>
      </c>
      <c r="Q73" s="11">
        <v>8912000000</v>
      </c>
      <c r="R73" s="11">
        <v>8632000000</v>
      </c>
      <c r="S73" s="11">
        <v>8288000000</v>
      </c>
      <c r="T73" s="11">
        <v>8017000000</v>
      </c>
      <c r="U73" s="11">
        <v>5478000000</v>
      </c>
      <c r="V73" s="11">
        <v>5311000000</v>
      </c>
      <c r="W73" s="11">
        <v>4130000000</v>
      </c>
      <c r="X73" s="11">
        <v>5231000000</v>
      </c>
      <c r="Y73" s="11">
        <v>5852000000</v>
      </c>
      <c r="Z73" s="11">
        <v>5966000000</v>
      </c>
      <c r="AA73" s="11">
        <v>5846000000</v>
      </c>
    </row>
    <row r="74" spans="1:2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row>
    <row r="75" spans="1:2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row>
    <row r="76" spans="1:27" ht="19" x14ac:dyDescent="0.25">
      <c r="A76" s="5" t="s">
        <v>66</v>
      </c>
      <c r="B76" s="1">
        <v>-111000000</v>
      </c>
      <c r="C76" s="1">
        <v>445000000</v>
      </c>
      <c r="D76" s="1">
        <v>627000000</v>
      </c>
      <c r="E76" s="1">
        <v>413000000</v>
      </c>
      <c r="F76" s="1">
        <v>492000000</v>
      </c>
      <c r="G76" s="1">
        <v>583000000</v>
      </c>
      <c r="H76" s="1">
        <v>617000000</v>
      </c>
      <c r="I76" s="1">
        <v>740000000</v>
      </c>
      <c r="J76" s="1">
        <v>762000000</v>
      </c>
      <c r="K76" s="1">
        <v>824000000</v>
      </c>
      <c r="L76" s="1">
        <v>909000000</v>
      </c>
      <c r="M76" s="1">
        <v>964000000</v>
      </c>
      <c r="N76" s="1">
        <v>1083000000</v>
      </c>
      <c r="O76" s="1">
        <v>1178000000</v>
      </c>
      <c r="P76" s="1">
        <v>1335000000</v>
      </c>
      <c r="Q76" s="1">
        <v>1608000000</v>
      </c>
      <c r="R76" s="1">
        <v>1064000000</v>
      </c>
      <c r="S76" s="1">
        <v>1021000000</v>
      </c>
      <c r="T76" s="1">
        <v>1298000000</v>
      </c>
      <c r="U76" s="1">
        <v>994000000</v>
      </c>
      <c r="V76" s="1">
        <v>1340000000</v>
      </c>
      <c r="W76" s="1">
        <v>1542000000</v>
      </c>
      <c r="X76" s="1">
        <v>1294000000</v>
      </c>
      <c r="Y76" s="1">
        <v>904000000</v>
      </c>
      <c r="Z76" s="1">
        <v>1575000000</v>
      </c>
      <c r="AA76" s="1">
        <v>1325000000</v>
      </c>
    </row>
    <row r="77" spans="1:27" ht="19" x14ac:dyDescent="0.25">
      <c r="A77" s="5" t="s">
        <v>13</v>
      </c>
      <c r="B77" s="1">
        <v>536000000</v>
      </c>
      <c r="C77" s="1">
        <v>417000000</v>
      </c>
      <c r="D77" s="1">
        <v>386000000</v>
      </c>
      <c r="E77" s="1">
        <v>354000000</v>
      </c>
      <c r="F77" s="1">
        <v>354000000</v>
      </c>
      <c r="G77" s="1">
        <v>370000000</v>
      </c>
      <c r="H77" s="1">
        <v>401000000</v>
      </c>
      <c r="I77" s="1">
        <v>448000000</v>
      </c>
      <c r="J77" s="1">
        <v>469000000</v>
      </c>
      <c r="K77" s="1">
        <v>479000000</v>
      </c>
      <c r="L77" s="1">
        <v>542000000</v>
      </c>
      <c r="M77" s="1">
        <v>556000000</v>
      </c>
      <c r="N77" s="1">
        <v>580000000</v>
      </c>
      <c r="O77" s="1">
        <v>589000000</v>
      </c>
      <c r="P77" s="1">
        <v>628000000</v>
      </c>
      <c r="Q77" s="1">
        <v>645000000</v>
      </c>
      <c r="R77" s="1">
        <v>721000000</v>
      </c>
      <c r="S77" s="1">
        <v>739000000</v>
      </c>
      <c r="T77" s="1">
        <v>747000000</v>
      </c>
      <c r="U77" s="1">
        <v>309000000</v>
      </c>
      <c r="V77" s="1">
        <v>253000000</v>
      </c>
      <c r="W77" s="1">
        <v>137000000</v>
      </c>
      <c r="X77" s="1">
        <v>112000000</v>
      </c>
      <c r="Y77" s="1">
        <v>146000000</v>
      </c>
      <c r="Z77" s="1">
        <v>164000000</v>
      </c>
      <c r="AA77" s="1">
        <v>146000000</v>
      </c>
    </row>
    <row r="78" spans="1:27" ht="19" x14ac:dyDescent="0.25">
      <c r="A78" s="5" t="s">
        <v>67</v>
      </c>
      <c r="B78" s="1">
        <v>-138000000</v>
      </c>
      <c r="C78" s="1">
        <v>3000000</v>
      </c>
      <c r="D78" s="1">
        <v>-16000000</v>
      </c>
      <c r="E78" s="1">
        <v>-51000000</v>
      </c>
      <c r="F78" s="1">
        <v>-72000000</v>
      </c>
      <c r="G78" s="1">
        <v>21000000</v>
      </c>
      <c r="H78" s="1">
        <v>-23000000</v>
      </c>
      <c r="I78" s="1">
        <v>142000000</v>
      </c>
      <c r="J78" s="1">
        <v>-101000000</v>
      </c>
      <c r="K78" s="1">
        <v>-30000000</v>
      </c>
      <c r="L78" s="1">
        <v>-95000000</v>
      </c>
      <c r="M78" s="1">
        <v>1000000</v>
      </c>
      <c r="N78" s="1">
        <v>72000000</v>
      </c>
      <c r="O78" s="1">
        <v>-110000000</v>
      </c>
      <c r="P78" s="1">
        <v>-137000000</v>
      </c>
      <c r="Q78" s="1">
        <v>28000000</v>
      </c>
      <c r="R78" s="1">
        <v>-24000000</v>
      </c>
      <c r="S78" s="1">
        <v>-172000000</v>
      </c>
      <c r="T78" s="1">
        <v>-89000000</v>
      </c>
      <c r="U78" s="1">
        <v>27000000</v>
      </c>
      <c r="V78" s="1">
        <v>634000000</v>
      </c>
      <c r="W78" s="1">
        <v>-11000000</v>
      </c>
      <c r="X78" s="1">
        <v>-232000000</v>
      </c>
      <c r="Y78" s="1">
        <v>-65000000</v>
      </c>
      <c r="Z78" s="1">
        <v>-200000000</v>
      </c>
      <c r="AA78" s="1">
        <v>-55000000</v>
      </c>
    </row>
    <row r="79" spans="1:27" ht="19" x14ac:dyDescent="0.25">
      <c r="A79" s="5" t="s">
        <v>68</v>
      </c>
      <c r="B79" s="1" t="s">
        <v>91</v>
      </c>
      <c r="C79" s="1" t="s">
        <v>91</v>
      </c>
      <c r="D79" s="1" t="s">
        <v>91</v>
      </c>
      <c r="E79" s="1" t="s">
        <v>91</v>
      </c>
      <c r="F79" s="1" t="s">
        <v>91</v>
      </c>
      <c r="G79" s="1" t="s">
        <v>91</v>
      </c>
      <c r="H79" s="1" t="s">
        <v>91</v>
      </c>
      <c r="I79" s="1" t="s">
        <v>91</v>
      </c>
      <c r="J79" s="1" t="s">
        <v>91</v>
      </c>
      <c r="K79" s="1" t="s">
        <v>91</v>
      </c>
      <c r="L79" s="1" t="s">
        <v>91</v>
      </c>
      <c r="M79" s="1">
        <v>59000000</v>
      </c>
      <c r="N79" s="1">
        <v>56000000</v>
      </c>
      <c r="O79" s="1">
        <v>47000000</v>
      </c>
      <c r="P79" s="1">
        <v>59000000</v>
      </c>
      <c r="Q79" s="1">
        <v>50000000</v>
      </c>
      <c r="R79" s="1">
        <v>49000000</v>
      </c>
      <c r="S79" s="1">
        <v>55000000</v>
      </c>
      <c r="T79" s="1">
        <v>57000000</v>
      </c>
      <c r="U79" s="1">
        <v>80000000</v>
      </c>
      <c r="V79" s="1">
        <v>65000000</v>
      </c>
      <c r="W79" s="1">
        <v>50000000</v>
      </c>
      <c r="X79" s="1">
        <v>59000000</v>
      </c>
      <c r="Y79" s="1">
        <v>97000000</v>
      </c>
      <c r="Z79" s="1">
        <v>75000000</v>
      </c>
      <c r="AA79" s="1">
        <v>84000000</v>
      </c>
    </row>
    <row r="80" spans="1:27" ht="19" x14ac:dyDescent="0.25">
      <c r="A80" s="14" t="s">
        <v>103</v>
      </c>
      <c r="B80" s="19" t="e">
        <f t="shared" ref="B80:AA80" si="8">B79/B3</f>
        <v>#VALUE!</v>
      </c>
      <c r="C80" s="19" t="e">
        <f t="shared" si="8"/>
        <v>#VALUE!</v>
      </c>
      <c r="D80" s="19" t="e">
        <f t="shared" si="8"/>
        <v>#VALUE!</v>
      </c>
      <c r="E80" s="19" t="e">
        <f t="shared" si="8"/>
        <v>#VALUE!</v>
      </c>
      <c r="F80" s="19" t="e">
        <f t="shared" si="8"/>
        <v>#VALUE!</v>
      </c>
      <c r="G80" s="19" t="e">
        <f t="shared" si="8"/>
        <v>#VALUE!</v>
      </c>
      <c r="H80" s="19" t="e">
        <f t="shared" si="8"/>
        <v>#VALUE!</v>
      </c>
      <c r="I80" s="19" t="e">
        <f t="shared" si="8"/>
        <v>#VALUE!</v>
      </c>
      <c r="J80" s="19" t="e">
        <f t="shared" si="8"/>
        <v>#VALUE!</v>
      </c>
      <c r="K80" s="19" t="e">
        <f t="shared" si="8"/>
        <v>#VALUE!</v>
      </c>
      <c r="L80" s="19" t="e">
        <f t="shared" si="8"/>
        <v>#VALUE!</v>
      </c>
      <c r="M80" s="19">
        <f t="shared" si="8"/>
        <v>5.2309601915063392E-3</v>
      </c>
      <c r="N80" s="19">
        <f t="shared" si="8"/>
        <v>5.1679586563307496E-3</v>
      </c>
      <c r="O80" s="19">
        <f t="shared" si="8"/>
        <v>4.1435246407475973E-3</v>
      </c>
      <c r="P80" s="19">
        <f t="shared" si="8"/>
        <v>4.6728971962616819E-3</v>
      </c>
      <c r="Q80" s="19">
        <f t="shared" si="8"/>
        <v>3.6675713342624516E-3</v>
      </c>
      <c r="R80" s="19">
        <f t="shared" si="8"/>
        <v>3.7450321002751451E-3</v>
      </c>
      <c r="S80" s="19">
        <f t="shared" si="8"/>
        <v>4.1418781534754119E-3</v>
      </c>
      <c r="T80" s="19">
        <f t="shared" si="8"/>
        <v>4.349484929416253E-3</v>
      </c>
      <c r="U80" s="19">
        <f t="shared" si="8"/>
        <v>1.2566760917373547E-2</v>
      </c>
      <c r="V80" s="19">
        <f t="shared" si="8"/>
        <v>1.1058183055461041E-2</v>
      </c>
      <c r="W80" s="19">
        <f t="shared" si="8"/>
        <v>8.7904360056258787E-3</v>
      </c>
      <c r="X80" s="19">
        <f t="shared" si="8"/>
        <v>1.0541361443630517E-2</v>
      </c>
      <c r="Y80" s="19">
        <f t="shared" si="8"/>
        <v>1.7162066525123851E-2</v>
      </c>
      <c r="Z80" s="19">
        <f t="shared" si="8"/>
        <v>1.1391251518833537E-2</v>
      </c>
      <c r="AA80" s="19">
        <f t="shared" si="8"/>
        <v>1.2277111955568546E-2</v>
      </c>
    </row>
    <row r="81" spans="1:35" ht="19" x14ac:dyDescent="0.25">
      <c r="A81" s="5" t="s">
        <v>69</v>
      </c>
      <c r="B81" s="1">
        <v>37000000</v>
      </c>
      <c r="C81" s="1">
        <v>-106000000</v>
      </c>
      <c r="D81" s="1">
        <v>-227000000</v>
      </c>
      <c r="E81" s="1">
        <v>-207000000</v>
      </c>
      <c r="F81" s="1">
        <v>59000000</v>
      </c>
      <c r="G81" s="1">
        <v>84000000</v>
      </c>
      <c r="H81" s="1">
        <v>65000000</v>
      </c>
      <c r="I81" s="1">
        <v>-202000000</v>
      </c>
      <c r="J81" s="1">
        <v>121000000</v>
      </c>
      <c r="K81" s="1">
        <v>-48000000</v>
      </c>
      <c r="L81" s="1">
        <v>212000000</v>
      </c>
      <c r="M81" s="1">
        <v>113000000</v>
      </c>
      <c r="N81" s="1">
        <v>-134000000</v>
      </c>
      <c r="O81" s="1">
        <v>146000000</v>
      </c>
      <c r="P81" s="1">
        <v>114000000</v>
      </c>
      <c r="Q81" s="1">
        <v>112000000</v>
      </c>
      <c r="R81" s="1">
        <v>-103000000</v>
      </c>
      <c r="S81" s="1">
        <v>-136000000</v>
      </c>
      <c r="T81" s="1">
        <v>130000000</v>
      </c>
      <c r="U81" s="1">
        <v>-7000000</v>
      </c>
      <c r="V81" s="1">
        <v>-257000000</v>
      </c>
      <c r="W81" s="1">
        <v>-69000000</v>
      </c>
      <c r="X81" s="1">
        <v>-77000000</v>
      </c>
      <c r="Y81" s="1">
        <v>88000000</v>
      </c>
      <c r="Z81" s="1">
        <v>2000000</v>
      </c>
      <c r="AA81" s="1">
        <v>-105000000</v>
      </c>
    </row>
    <row r="82" spans="1:35" ht="19" x14ac:dyDescent="0.25">
      <c r="A82" s="5" t="s">
        <v>70</v>
      </c>
      <c r="B82" s="1" t="s">
        <v>91</v>
      </c>
      <c r="C82" s="1" t="s">
        <v>91</v>
      </c>
      <c r="D82" s="1" t="s">
        <v>91</v>
      </c>
      <c r="E82" s="1" t="s">
        <v>91</v>
      </c>
      <c r="F82" s="1" t="s">
        <v>91</v>
      </c>
      <c r="G82" s="1" t="s">
        <v>91</v>
      </c>
      <c r="H82" s="1" t="s">
        <v>91</v>
      </c>
      <c r="I82" s="1" t="s">
        <v>91</v>
      </c>
      <c r="J82" s="1" t="s">
        <v>91</v>
      </c>
      <c r="K82" s="1" t="s">
        <v>91</v>
      </c>
      <c r="L82" s="1" t="s">
        <v>91</v>
      </c>
      <c r="M82" s="1">
        <v>-6000000</v>
      </c>
      <c r="N82" s="1" t="s">
        <v>91</v>
      </c>
      <c r="O82" s="1" t="s">
        <v>91</v>
      </c>
      <c r="P82" s="1">
        <v>-39000000</v>
      </c>
      <c r="Q82" s="1" t="s">
        <v>91</v>
      </c>
      <c r="R82" s="1" t="s">
        <v>91</v>
      </c>
      <c r="S82" s="1" t="s">
        <v>91</v>
      </c>
      <c r="T82" s="1" t="s">
        <v>91</v>
      </c>
      <c r="U82" s="1" t="s">
        <v>91</v>
      </c>
      <c r="V82" s="1" t="s">
        <v>91</v>
      </c>
      <c r="W82" s="1" t="s">
        <v>91</v>
      </c>
      <c r="X82" s="1" t="s">
        <v>91</v>
      </c>
      <c r="Y82" s="1" t="s">
        <v>91</v>
      </c>
      <c r="Z82" s="1" t="s">
        <v>91</v>
      </c>
      <c r="AA82" s="1" t="s">
        <v>91</v>
      </c>
    </row>
    <row r="83" spans="1:35" ht="21" x14ac:dyDescent="0.25">
      <c r="A83" s="5" t="s">
        <v>34</v>
      </c>
      <c r="B83" s="1">
        <v>3000000</v>
      </c>
      <c r="C83" s="1">
        <v>4000000</v>
      </c>
      <c r="D83" s="1">
        <v>6000000</v>
      </c>
      <c r="E83" s="1">
        <v>11000000</v>
      </c>
      <c r="F83" s="1">
        <v>-8000000</v>
      </c>
      <c r="G83" s="1">
        <v>11000000</v>
      </c>
      <c r="H83" s="1">
        <v>-1000000</v>
      </c>
      <c r="I83" s="1">
        <v>-7000000</v>
      </c>
      <c r="J83" s="1">
        <v>-4000000</v>
      </c>
      <c r="K83" s="1">
        <v>-3000000</v>
      </c>
      <c r="L83" s="1">
        <v>-31000000</v>
      </c>
      <c r="M83" s="1">
        <v>-8000000</v>
      </c>
      <c r="N83" s="1">
        <v>27000000</v>
      </c>
      <c r="O83" s="1">
        <v>-68000000</v>
      </c>
      <c r="P83" s="1">
        <v>-75000000</v>
      </c>
      <c r="Q83" s="1">
        <v>9000000</v>
      </c>
      <c r="R83" s="1">
        <v>18000000</v>
      </c>
      <c r="S83" s="1">
        <v>-22000000</v>
      </c>
      <c r="T83" s="1">
        <v>58000000</v>
      </c>
      <c r="U83" s="1" t="s">
        <v>91</v>
      </c>
      <c r="V83" s="1">
        <v>3000000</v>
      </c>
      <c r="W83" s="1" t="s">
        <v>91</v>
      </c>
      <c r="X83" s="1" t="s">
        <v>91</v>
      </c>
      <c r="Y83" s="1" t="s">
        <v>91</v>
      </c>
      <c r="Z83" s="1" t="s">
        <v>91</v>
      </c>
      <c r="AA83" s="1" t="s">
        <v>91</v>
      </c>
      <c r="AH83" s="66" t="s">
        <v>134</v>
      </c>
      <c r="AI83" s="67"/>
    </row>
    <row r="84" spans="1:35" ht="19" x14ac:dyDescent="0.25">
      <c r="A84" s="5" t="s">
        <v>47</v>
      </c>
      <c r="B84" s="1" t="s">
        <v>91</v>
      </c>
      <c r="C84" s="1" t="s">
        <v>91</v>
      </c>
      <c r="D84" s="1" t="s">
        <v>91</v>
      </c>
      <c r="E84" s="1" t="s">
        <v>91</v>
      </c>
      <c r="F84" s="1" t="s">
        <v>91</v>
      </c>
      <c r="G84" s="1" t="s">
        <v>91</v>
      </c>
      <c r="H84" s="1" t="s">
        <v>91</v>
      </c>
      <c r="I84" s="1" t="s">
        <v>91</v>
      </c>
      <c r="J84" s="1" t="s">
        <v>91</v>
      </c>
      <c r="K84" s="1" t="s">
        <v>91</v>
      </c>
      <c r="L84" s="1" t="s">
        <v>91</v>
      </c>
      <c r="M84" s="1">
        <v>18000000</v>
      </c>
      <c r="N84" s="1" t="s">
        <v>91</v>
      </c>
      <c r="O84" s="1">
        <v>61000000</v>
      </c>
      <c r="P84" s="1">
        <v>144000000</v>
      </c>
      <c r="Q84" s="1">
        <v>9000000</v>
      </c>
      <c r="R84" s="1">
        <v>-102000000</v>
      </c>
      <c r="S84" s="1">
        <v>60000000</v>
      </c>
      <c r="T84" s="1">
        <v>128000000</v>
      </c>
      <c r="U84" s="1">
        <v>17000000</v>
      </c>
      <c r="V84" s="1">
        <v>-173000000</v>
      </c>
      <c r="W84" s="1">
        <v>-68000000</v>
      </c>
      <c r="X84" s="1">
        <v>-36000000</v>
      </c>
      <c r="Y84" s="1">
        <v>128000000</v>
      </c>
      <c r="Z84" s="1">
        <v>122000000</v>
      </c>
      <c r="AA84" s="1">
        <v>-39000000</v>
      </c>
      <c r="AH84" s="68" t="s">
        <v>135</v>
      </c>
      <c r="AI84" s="68"/>
    </row>
    <row r="85" spans="1:35" ht="20" x14ac:dyDescent="0.25">
      <c r="A85" s="5" t="s">
        <v>71</v>
      </c>
      <c r="B85" s="1" t="s">
        <v>91</v>
      </c>
      <c r="C85" s="1" t="s">
        <v>91</v>
      </c>
      <c r="D85" s="1" t="s">
        <v>91</v>
      </c>
      <c r="E85" s="1" t="s">
        <v>91</v>
      </c>
      <c r="F85" s="1" t="s">
        <v>91</v>
      </c>
      <c r="G85" s="1" t="s">
        <v>91</v>
      </c>
      <c r="H85" s="1" t="s">
        <v>91</v>
      </c>
      <c r="I85" s="1" t="s">
        <v>91</v>
      </c>
      <c r="J85" s="1" t="s">
        <v>91</v>
      </c>
      <c r="K85" s="1" t="s">
        <v>91</v>
      </c>
      <c r="L85" s="1">
        <v>65000000</v>
      </c>
      <c r="M85" s="1">
        <v>66000000</v>
      </c>
      <c r="N85" s="1" t="s">
        <v>91</v>
      </c>
      <c r="O85" s="1" t="s">
        <v>91</v>
      </c>
      <c r="P85" s="1">
        <v>101000000</v>
      </c>
      <c r="Q85" s="1" t="s">
        <v>91</v>
      </c>
      <c r="R85" s="1" t="s">
        <v>91</v>
      </c>
      <c r="S85" s="1" t="s">
        <v>91</v>
      </c>
      <c r="T85" s="1" t="s">
        <v>91</v>
      </c>
      <c r="U85" s="1" t="s">
        <v>91</v>
      </c>
      <c r="V85" s="1" t="s">
        <v>91</v>
      </c>
      <c r="W85" s="1" t="s">
        <v>91</v>
      </c>
      <c r="X85" s="1" t="s">
        <v>91</v>
      </c>
      <c r="Y85" s="1" t="s">
        <v>91</v>
      </c>
      <c r="Z85" s="1" t="s">
        <v>91</v>
      </c>
      <c r="AA85" s="1" t="s">
        <v>91</v>
      </c>
      <c r="AH85" s="25" t="s">
        <v>136</v>
      </c>
      <c r="AI85" s="26">
        <f>AA17</f>
        <v>527000000</v>
      </c>
    </row>
    <row r="86" spans="1:35" ht="20" x14ac:dyDescent="0.25">
      <c r="A86" s="5" t="s">
        <v>72</v>
      </c>
      <c r="B86" s="1">
        <v>486000000</v>
      </c>
      <c r="C86" s="1">
        <v>-85000000</v>
      </c>
      <c r="D86" s="1">
        <v>-205000000</v>
      </c>
      <c r="E86" s="1">
        <v>-18000000</v>
      </c>
      <c r="F86" s="1">
        <v>-1000000</v>
      </c>
      <c r="G86" s="1">
        <v>30000000</v>
      </c>
      <c r="H86" s="1">
        <v>-7000000</v>
      </c>
      <c r="I86" s="1">
        <v>3000000</v>
      </c>
      <c r="J86" s="1">
        <v>21000000</v>
      </c>
      <c r="K86" s="1">
        <v>77000000</v>
      </c>
      <c r="L86" s="1">
        <v>-1000000</v>
      </c>
      <c r="M86" s="1">
        <v>-172000000</v>
      </c>
      <c r="N86" s="1">
        <v>-253000000</v>
      </c>
      <c r="O86" s="1">
        <v>118000000</v>
      </c>
      <c r="P86" s="1">
        <v>171000000</v>
      </c>
      <c r="Q86" s="1">
        <v>-149000000</v>
      </c>
      <c r="R86" s="1">
        <v>432000000</v>
      </c>
      <c r="S86" s="1">
        <v>542000000</v>
      </c>
      <c r="T86" s="1">
        <v>-4000000</v>
      </c>
      <c r="U86" s="1">
        <v>-199000000</v>
      </c>
      <c r="V86" s="1">
        <v>-1005000000</v>
      </c>
      <c r="W86" s="1">
        <v>-473000000</v>
      </c>
      <c r="X86" s="1">
        <v>159000000</v>
      </c>
      <c r="Y86" s="1">
        <v>135000000</v>
      </c>
      <c r="Z86" s="1">
        <v>90000000</v>
      </c>
      <c r="AA86" s="1">
        <v>32000000</v>
      </c>
      <c r="AH86" s="25" t="s">
        <v>137</v>
      </c>
      <c r="AI86" s="26">
        <f>AA56</f>
        <v>398000000</v>
      </c>
    </row>
    <row r="87" spans="1:35" ht="20" x14ac:dyDescent="0.25">
      <c r="A87" s="6" t="s">
        <v>73</v>
      </c>
      <c r="B87" s="10">
        <v>810000000</v>
      </c>
      <c r="C87" s="10">
        <v>674000000</v>
      </c>
      <c r="D87" s="10">
        <v>565000000</v>
      </c>
      <c r="E87" s="10">
        <v>491000000</v>
      </c>
      <c r="F87" s="10">
        <v>832000000</v>
      </c>
      <c r="G87" s="10">
        <v>1088000000</v>
      </c>
      <c r="H87" s="10">
        <v>1053000000</v>
      </c>
      <c r="I87" s="10">
        <v>1131000000</v>
      </c>
      <c r="J87" s="10">
        <v>1272000000</v>
      </c>
      <c r="K87" s="10">
        <v>1302000000</v>
      </c>
      <c r="L87" s="10">
        <v>1567000000</v>
      </c>
      <c r="M87" s="10">
        <v>1521000000</v>
      </c>
      <c r="N87" s="10">
        <v>1404000000</v>
      </c>
      <c r="O87" s="10">
        <v>1968000000</v>
      </c>
      <c r="P87" s="10">
        <v>2170000000</v>
      </c>
      <c r="Q87" s="10">
        <v>2294000000</v>
      </c>
      <c r="R87" s="10">
        <v>2139000000</v>
      </c>
      <c r="S87" s="10">
        <v>2049000000</v>
      </c>
      <c r="T87" s="10">
        <v>2139000000</v>
      </c>
      <c r="U87" s="10">
        <v>1204000000</v>
      </c>
      <c r="V87" s="10">
        <v>1030000000</v>
      </c>
      <c r="W87" s="10">
        <v>1176000000</v>
      </c>
      <c r="X87" s="10">
        <v>1315000000</v>
      </c>
      <c r="Y87" s="10">
        <v>1305000000</v>
      </c>
      <c r="Z87" s="10">
        <v>1706000000</v>
      </c>
      <c r="AA87" s="10">
        <v>1427000000</v>
      </c>
      <c r="AH87" s="25" t="s">
        <v>138</v>
      </c>
      <c r="AI87" s="26">
        <f>AA61</f>
        <v>11453000000</v>
      </c>
    </row>
    <row r="88" spans="1:35" ht="20" x14ac:dyDescent="0.25">
      <c r="A88" s="5" t="s">
        <v>74</v>
      </c>
      <c r="B88" s="1">
        <v>-541000000</v>
      </c>
      <c r="C88" s="1">
        <v>-460000000</v>
      </c>
      <c r="D88" s="1">
        <v>-476000000</v>
      </c>
      <c r="E88" s="1">
        <v>-572000000</v>
      </c>
      <c r="F88" s="1">
        <v>-636000000</v>
      </c>
      <c r="G88" s="1">
        <v>-760000000</v>
      </c>
      <c r="H88" s="1">
        <v>-663000000</v>
      </c>
      <c r="I88" s="1">
        <v>-645000000</v>
      </c>
      <c r="J88" s="1">
        <v>-609000000</v>
      </c>
      <c r="K88" s="1">
        <v>-614000000</v>
      </c>
      <c r="L88" s="1">
        <v>-742000000</v>
      </c>
      <c r="M88" s="1">
        <v>-907000000</v>
      </c>
      <c r="N88" s="1">
        <v>-782000000</v>
      </c>
      <c r="O88" s="1">
        <v>-720000000</v>
      </c>
      <c r="P88" s="1">
        <v>-1171000000</v>
      </c>
      <c r="Q88" s="1">
        <v>-826000000</v>
      </c>
      <c r="R88" s="1">
        <v>-1047000000</v>
      </c>
      <c r="S88" s="1">
        <v>-1022000000</v>
      </c>
      <c r="T88" s="1">
        <v>-919000000</v>
      </c>
      <c r="U88" s="1">
        <v>-370000000</v>
      </c>
      <c r="V88" s="1">
        <v>-301000000</v>
      </c>
      <c r="W88" s="1">
        <v>-246000000</v>
      </c>
      <c r="X88" s="1">
        <v>-198000000</v>
      </c>
      <c r="Y88" s="1">
        <v>-152000000</v>
      </c>
      <c r="Z88" s="1">
        <v>-258000000</v>
      </c>
      <c r="AA88" s="1">
        <v>-275000000</v>
      </c>
      <c r="AH88" s="47" t="s">
        <v>139</v>
      </c>
      <c r="AI88" s="48">
        <f>AI85/(AI86+AI87)</f>
        <v>4.4468821196523498E-2</v>
      </c>
    </row>
    <row r="89" spans="1:35" ht="20" customHeight="1" x14ac:dyDescent="0.25">
      <c r="A89" s="14" t="s">
        <v>104</v>
      </c>
      <c r="B89" s="19">
        <f t="shared" ref="B89:AA89" si="9">(-1*B88)/B3</f>
        <v>5.5882656750335706E-2</v>
      </c>
      <c r="C89" s="19">
        <f t="shared" si="9"/>
        <v>5.4322153991497403E-2</v>
      </c>
      <c r="D89" s="19">
        <f t="shared" si="9"/>
        <v>6.0854001534134491E-2</v>
      </c>
      <c r="E89" s="19">
        <f t="shared" si="9"/>
        <v>8.0642887353729029E-2</v>
      </c>
      <c r="F89" s="19">
        <f t="shared" si="9"/>
        <v>9.147130734934561E-2</v>
      </c>
      <c r="G89" s="19">
        <f t="shared" si="9"/>
        <v>9.7976021657857418E-2</v>
      </c>
      <c r="H89" s="19">
        <f t="shared" si="9"/>
        <v>7.911694510739857E-2</v>
      </c>
      <c r="I89" s="19">
        <f t="shared" si="9"/>
        <v>7.1579181000998776E-2</v>
      </c>
      <c r="J89" s="19">
        <f t="shared" si="9"/>
        <v>6.5140656754733128E-2</v>
      </c>
      <c r="K89" s="19">
        <f t="shared" si="9"/>
        <v>6.4219223930551197E-2</v>
      </c>
      <c r="L89" s="19">
        <f t="shared" si="9"/>
        <v>7.1236559139784952E-2</v>
      </c>
      <c r="M89" s="19">
        <f t="shared" si="9"/>
        <v>8.0414930401631349E-2</v>
      </c>
      <c r="N89" s="19">
        <f t="shared" si="9"/>
        <v>7.2166851236618673E-2</v>
      </c>
      <c r="O89" s="19">
        <f t="shared" si="9"/>
        <v>6.3475271092303623E-2</v>
      </c>
      <c r="P89" s="19">
        <f t="shared" si="9"/>
        <v>9.274512909868525E-2</v>
      </c>
      <c r="Q89" s="19">
        <f t="shared" si="9"/>
        <v>6.0588278442015697E-2</v>
      </c>
      <c r="R89" s="19">
        <f t="shared" si="9"/>
        <v>8.0021400183430139E-2</v>
      </c>
      <c r="S89" s="19">
        <f t="shared" si="9"/>
        <v>7.6963626779124938E-2</v>
      </c>
      <c r="T89" s="19">
        <f t="shared" si="9"/>
        <v>7.0125906142693623E-2</v>
      </c>
      <c r="U89" s="19">
        <f t="shared" si="9"/>
        <v>5.8121269242852658E-2</v>
      </c>
      <c r="V89" s="19">
        <f t="shared" si="9"/>
        <v>5.120789384144267E-2</v>
      </c>
      <c r="W89" s="19">
        <f t="shared" si="9"/>
        <v>4.3248945147679324E-2</v>
      </c>
      <c r="X89" s="19">
        <f t="shared" si="9"/>
        <v>3.5376094336251565E-2</v>
      </c>
      <c r="Y89" s="19">
        <f t="shared" si="9"/>
        <v>2.689313517338995E-2</v>
      </c>
      <c r="Z89" s="19">
        <f t="shared" si="9"/>
        <v>3.9185905224787362E-2</v>
      </c>
      <c r="AA89" s="19">
        <f t="shared" si="9"/>
        <v>4.0192926045016078E-2</v>
      </c>
      <c r="AH89" s="25" t="s">
        <v>105</v>
      </c>
      <c r="AI89" s="26">
        <f>AA27</f>
        <v>337000000</v>
      </c>
    </row>
    <row r="90" spans="1:35" ht="20" x14ac:dyDescent="0.25">
      <c r="A90" s="5" t="s">
        <v>75</v>
      </c>
      <c r="B90" s="1" t="s">
        <v>91</v>
      </c>
      <c r="C90" s="1" t="s">
        <v>91</v>
      </c>
      <c r="D90" s="1" t="s">
        <v>91</v>
      </c>
      <c r="E90" s="1">
        <v>-24000000</v>
      </c>
      <c r="F90" s="1">
        <v>-108000000</v>
      </c>
      <c r="G90" s="1">
        <v>-288000000</v>
      </c>
      <c r="H90" s="1">
        <v>-41000000</v>
      </c>
      <c r="I90" s="1">
        <v>-38000000</v>
      </c>
      <c r="J90" s="1">
        <v>-2000000</v>
      </c>
      <c r="K90" s="1">
        <v>250000000</v>
      </c>
      <c r="L90" s="1">
        <v>113000000</v>
      </c>
      <c r="M90" s="1">
        <v>266000000</v>
      </c>
      <c r="N90" s="1">
        <v>170000000</v>
      </c>
      <c r="O90" s="1">
        <v>203000000</v>
      </c>
      <c r="P90" s="1">
        <v>165000000</v>
      </c>
      <c r="Q90" s="1">
        <v>-179000000</v>
      </c>
      <c r="R90" s="1">
        <v>161000000</v>
      </c>
      <c r="S90" s="1">
        <v>86000000</v>
      </c>
      <c r="T90" s="1">
        <v>237000000</v>
      </c>
      <c r="U90" s="1">
        <v>346000000</v>
      </c>
      <c r="V90" s="1">
        <v>1773000000</v>
      </c>
      <c r="W90" s="1">
        <v>559000000</v>
      </c>
      <c r="X90" s="1">
        <v>110000000</v>
      </c>
      <c r="Y90" s="1">
        <v>-183000000</v>
      </c>
      <c r="Z90" s="1">
        <v>85000000</v>
      </c>
      <c r="AA90" s="1">
        <v>73000000</v>
      </c>
      <c r="AH90" s="25" t="s">
        <v>19</v>
      </c>
      <c r="AI90" s="26">
        <f>AA25</f>
        <v>1662000000</v>
      </c>
    </row>
    <row r="91" spans="1:35" ht="20" x14ac:dyDescent="0.25">
      <c r="A91" s="5" t="s">
        <v>76</v>
      </c>
      <c r="B91" s="1" t="s">
        <v>91</v>
      </c>
      <c r="C91" s="1" t="s">
        <v>91</v>
      </c>
      <c r="D91" s="1" t="s">
        <v>91</v>
      </c>
      <c r="E91" s="1">
        <v>-21000000</v>
      </c>
      <c r="F91" s="1" t="s">
        <v>91</v>
      </c>
      <c r="G91" s="1" t="s">
        <v>91</v>
      </c>
      <c r="H91" s="1" t="s">
        <v>91</v>
      </c>
      <c r="I91" s="1">
        <v>-36000000</v>
      </c>
      <c r="J91" s="1" t="s">
        <v>91</v>
      </c>
      <c r="K91" s="1" t="s">
        <v>91</v>
      </c>
      <c r="L91" s="1">
        <v>128000000</v>
      </c>
      <c r="M91" s="1" t="s">
        <v>91</v>
      </c>
      <c r="N91" s="1">
        <v>-115000000</v>
      </c>
      <c r="O91" s="1">
        <v>-62000000</v>
      </c>
      <c r="P91" s="1" t="s">
        <v>91</v>
      </c>
      <c r="Q91" s="1" t="s">
        <v>91</v>
      </c>
      <c r="R91" s="1" t="s">
        <v>91</v>
      </c>
      <c r="S91" s="1" t="s">
        <v>91</v>
      </c>
      <c r="T91" s="1" t="s">
        <v>91</v>
      </c>
      <c r="U91" s="1" t="s">
        <v>91</v>
      </c>
      <c r="V91" s="1" t="s">
        <v>91</v>
      </c>
      <c r="W91" s="1" t="s">
        <v>91</v>
      </c>
      <c r="X91" s="1" t="s">
        <v>91</v>
      </c>
      <c r="Y91" s="1" t="s">
        <v>91</v>
      </c>
      <c r="Z91" s="1" t="s">
        <v>91</v>
      </c>
      <c r="AA91" s="1" t="s">
        <v>91</v>
      </c>
      <c r="AH91" s="47" t="s">
        <v>140</v>
      </c>
      <c r="AI91" s="48">
        <f>AI89/AI90</f>
        <v>0.20276774969915765</v>
      </c>
    </row>
    <row r="92" spans="1:35" ht="20" x14ac:dyDescent="0.25">
      <c r="A92" s="5" t="s">
        <v>77</v>
      </c>
      <c r="B92" s="1" t="s">
        <v>91</v>
      </c>
      <c r="C92" s="1" t="s">
        <v>91</v>
      </c>
      <c r="D92" s="1" t="s">
        <v>91</v>
      </c>
      <c r="E92" s="1" t="s">
        <v>91</v>
      </c>
      <c r="F92" s="1">
        <v>27000000</v>
      </c>
      <c r="G92" s="1">
        <v>9000000</v>
      </c>
      <c r="H92" s="1">
        <v>13000000</v>
      </c>
      <c r="I92" s="1" t="s">
        <v>91</v>
      </c>
      <c r="J92" s="1">
        <v>12000000</v>
      </c>
      <c r="K92" s="1">
        <v>39000000</v>
      </c>
      <c r="L92" s="1">
        <v>6000000</v>
      </c>
      <c r="M92" s="1" t="s">
        <v>91</v>
      </c>
      <c r="N92" s="1" t="s">
        <v>91</v>
      </c>
      <c r="O92" s="1" t="s">
        <v>91</v>
      </c>
      <c r="P92" s="1" t="s">
        <v>91</v>
      </c>
      <c r="Q92" s="1" t="s">
        <v>91</v>
      </c>
      <c r="R92" s="1" t="s">
        <v>91</v>
      </c>
      <c r="S92" s="1" t="s">
        <v>91</v>
      </c>
      <c r="T92" s="1" t="s">
        <v>91</v>
      </c>
      <c r="U92" s="1" t="s">
        <v>91</v>
      </c>
      <c r="V92" s="1" t="s">
        <v>91</v>
      </c>
      <c r="W92" s="1" t="s">
        <v>91</v>
      </c>
      <c r="X92" s="1" t="s">
        <v>91</v>
      </c>
      <c r="Y92" s="1" t="s">
        <v>91</v>
      </c>
      <c r="Z92" s="1" t="s">
        <v>91</v>
      </c>
      <c r="AA92" s="1" t="s">
        <v>91</v>
      </c>
      <c r="AH92" s="47" t="s">
        <v>141</v>
      </c>
      <c r="AI92" s="48">
        <f>AI88*(1-AI91)</f>
        <v>3.5451978390730221E-2</v>
      </c>
    </row>
    <row r="93" spans="1:35" ht="19" x14ac:dyDescent="0.25">
      <c r="A93" s="5" t="s">
        <v>78</v>
      </c>
      <c r="B93" s="1">
        <v>1007000000</v>
      </c>
      <c r="C93" s="1">
        <v>762000000</v>
      </c>
      <c r="D93" s="1">
        <v>998000000</v>
      </c>
      <c r="E93" s="1">
        <v>380000000</v>
      </c>
      <c r="F93" s="1">
        <v>214000000</v>
      </c>
      <c r="G93" s="1">
        <v>154000000</v>
      </c>
      <c r="H93" s="1">
        <v>172000000</v>
      </c>
      <c r="I93" s="1">
        <v>233000000</v>
      </c>
      <c r="J93" s="1">
        <v>254000000</v>
      </c>
      <c r="K93" s="1">
        <v>-151000000</v>
      </c>
      <c r="L93" s="1">
        <v>63000000</v>
      </c>
      <c r="M93" s="1">
        <v>-907000000</v>
      </c>
      <c r="N93" s="1">
        <v>-782000000</v>
      </c>
      <c r="O93" s="1">
        <v>-720000000</v>
      </c>
      <c r="P93" s="1">
        <v>-1171000000</v>
      </c>
      <c r="Q93" s="1">
        <v>-826000000</v>
      </c>
      <c r="R93" s="1">
        <v>-1047000000</v>
      </c>
      <c r="S93" s="1">
        <v>-1022000000</v>
      </c>
      <c r="T93" s="1">
        <v>-919000000</v>
      </c>
      <c r="U93" s="1">
        <v>-370000000</v>
      </c>
      <c r="V93" s="1">
        <v>-301000000</v>
      </c>
      <c r="W93" s="1">
        <v>-246000000</v>
      </c>
      <c r="X93" s="1">
        <v>-198000000</v>
      </c>
      <c r="Y93" s="1">
        <v>-152000000</v>
      </c>
      <c r="Z93" s="1">
        <v>-258000000</v>
      </c>
      <c r="AA93" s="1">
        <v>-275000000</v>
      </c>
      <c r="AH93" s="68" t="s">
        <v>142</v>
      </c>
      <c r="AI93" s="68"/>
    </row>
    <row r="94" spans="1:35" ht="20" x14ac:dyDescent="0.25">
      <c r="A94" s="6" t="s">
        <v>79</v>
      </c>
      <c r="B94" s="10">
        <v>466000000</v>
      </c>
      <c r="C94" s="10">
        <v>302000000</v>
      </c>
      <c r="D94" s="10">
        <v>522000000</v>
      </c>
      <c r="E94" s="10">
        <v>-237000000</v>
      </c>
      <c r="F94" s="10">
        <v>-503000000</v>
      </c>
      <c r="G94" s="10">
        <v>-885000000</v>
      </c>
      <c r="H94" s="10">
        <v>-519000000</v>
      </c>
      <c r="I94" s="10">
        <v>-486000000</v>
      </c>
      <c r="J94" s="10">
        <v>-345000000</v>
      </c>
      <c r="K94" s="10">
        <v>-476000000</v>
      </c>
      <c r="L94" s="10">
        <v>-432000000</v>
      </c>
      <c r="M94" s="10">
        <v>-641000000</v>
      </c>
      <c r="N94" s="10">
        <v>-727000000</v>
      </c>
      <c r="O94" s="10">
        <v>-579000000</v>
      </c>
      <c r="P94" s="10">
        <v>-1006000000</v>
      </c>
      <c r="Q94" s="10">
        <v>-1005000000</v>
      </c>
      <c r="R94" s="10">
        <v>-886000000</v>
      </c>
      <c r="S94" s="10">
        <v>-936000000</v>
      </c>
      <c r="T94" s="10">
        <v>-682000000</v>
      </c>
      <c r="U94" s="10">
        <v>-24000000</v>
      </c>
      <c r="V94" s="10">
        <v>1472000000</v>
      </c>
      <c r="W94" s="10">
        <v>313000000</v>
      </c>
      <c r="X94" s="10">
        <v>-88000000</v>
      </c>
      <c r="Y94" s="10">
        <v>-335000000</v>
      </c>
      <c r="Z94" s="10">
        <v>-173000000</v>
      </c>
      <c r="AA94" s="10">
        <v>-202000000</v>
      </c>
      <c r="AH94" s="25" t="s">
        <v>143</v>
      </c>
      <c r="AI94" s="49">
        <f>[1]Treasuries!$C$8</f>
        <v>3.8190000000000002E-2</v>
      </c>
    </row>
    <row r="95" spans="1:35" ht="20" x14ac:dyDescent="0.25">
      <c r="A95" s="5" t="s">
        <v>80</v>
      </c>
      <c r="B95" s="1" t="s">
        <v>91</v>
      </c>
      <c r="C95" s="1" t="s">
        <v>91</v>
      </c>
      <c r="D95" s="1" t="s">
        <v>91</v>
      </c>
      <c r="E95" s="1" t="s">
        <v>91</v>
      </c>
      <c r="F95" s="1" t="s">
        <v>91</v>
      </c>
      <c r="G95" s="1" t="s">
        <v>91</v>
      </c>
      <c r="H95" s="1" t="s">
        <v>91</v>
      </c>
      <c r="I95" s="1" t="s">
        <v>91</v>
      </c>
      <c r="J95" s="1" t="s">
        <v>91</v>
      </c>
      <c r="K95" s="1" t="s">
        <v>91</v>
      </c>
      <c r="L95" s="1" t="s">
        <v>91</v>
      </c>
      <c r="M95" s="1">
        <v>-279000000</v>
      </c>
      <c r="N95" s="1">
        <v>-831000000</v>
      </c>
      <c r="O95" s="1">
        <v>-37000000</v>
      </c>
      <c r="P95" s="1">
        <v>-666000000</v>
      </c>
      <c r="Q95" s="1">
        <v>-282000000</v>
      </c>
      <c r="R95" s="1">
        <v>-722000000</v>
      </c>
      <c r="S95" s="1">
        <v>-68000000</v>
      </c>
      <c r="T95" s="1">
        <v>-263000000</v>
      </c>
      <c r="U95" s="1">
        <v>-3025000000</v>
      </c>
      <c r="V95" s="1">
        <v>-385000000</v>
      </c>
      <c r="W95" s="1">
        <v>-1323000000</v>
      </c>
      <c r="X95" s="1">
        <v>-457000000</v>
      </c>
      <c r="Y95" s="1">
        <v>-1617000000</v>
      </c>
      <c r="Z95" s="1">
        <v>-3657000000</v>
      </c>
      <c r="AA95" s="1">
        <v>-699000000</v>
      </c>
      <c r="AH95" s="50" t="s">
        <v>144</v>
      </c>
      <c r="AI95" s="51" cm="1">
        <f t="array" ref="AI95">_FV(A1,"Beta")</f>
        <v>1.0185</v>
      </c>
    </row>
    <row r="96" spans="1:35" ht="20" x14ac:dyDescent="0.25">
      <c r="A96" s="5" t="s">
        <v>81</v>
      </c>
      <c r="B96" s="1" t="s">
        <v>91</v>
      </c>
      <c r="C96" s="1" t="s">
        <v>91</v>
      </c>
      <c r="D96" s="1" t="s">
        <v>91</v>
      </c>
      <c r="E96" s="1" t="s">
        <v>91</v>
      </c>
      <c r="F96" s="1" t="s">
        <v>91</v>
      </c>
      <c r="G96" s="1">
        <v>125000000</v>
      </c>
      <c r="H96" s="1">
        <v>110000000</v>
      </c>
      <c r="I96" s="1">
        <v>200000000</v>
      </c>
      <c r="J96" s="1">
        <v>235000000</v>
      </c>
      <c r="K96" s="1">
        <v>142000000</v>
      </c>
      <c r="L96" s="1">
        <v>112000000</v>
      </c>
      <c r="M96" s="1" t="s">
        <v>91</v>
      </c>
      <c r="N96" s="1" t="s">
        <v>91</v>
      </c>
      <c r="O96" s="1" t="s">
        <v>91</v>
      </c>
      <c r="P96" s="1" t="s">
        <v>91</v>
      </c>
      <c r="Q96" s="1" t="s">
        <v>91</v>
      </c>
      <c r="R96" s="1" t="s">
        <v>91</v>
      </c>
      <c r="S96" s="1" t="s">
        <v>91</v>
      </c>
      <c r="T96" s="1" t="s">
        <v>91</v>
      </c>
      <c r="U96" s="1" t="s">
        <v>91</v>
      </c>
      <c r="V96" s="1" t="s">
        <v>91</v>
      </c>
      <c r="W96" s="1" t="s">
        <v>91</v>
      </c>
      <c r="X96" s="1" t="s">
        <v>91</v>
      </c>
      <c r="Y96" s="1" t="s">
        <v>91</v>
      </c>
      <c r="Z96" s="1" t="s">
        <v>91</v>
      </c>
      <c r="AA96" s="1" t="s">
        <v>91</v>
      </c>
      <c r="AH96" s="25" t="s">
        <v>145</v>
      </c>
      <c r="AI96" s="49">
        <v>8.4000000000000005E-2</v>
      </c>
    </row>
    <row r="97" spans="1:35" ht="20" x14ac:dyDescent="0.25">
      <c r="A97" s="5" t="s">
        <v>82</v>
      </c>
      <c r="B97" s="1" t="s">
        <v>91</v>
      </c>
      <c r="C97" s="1" t="s">
        <v>91</v>
      </c>
      <c r="D97" s="1">
        <v>-134000000</v>
      </c>
      <c r="E97" s="1">
        <v>-216000000</v>
      </c>
      <c r="F97" s="1">
        <v>-100000000</v>
      </c>
      <c r="G97" s="1">
        <v>-228000000</v>
      </c>
      <c r="H97" s="1">
        <v>-278000000</v>
      </c>
      <c r="I97" s="1">
        <v>-569000000</v>
      </c>
      <c r="J97" s="1">
        <v>-1056000000</v>
      </c>
      <c r="K97" s="1">
        <v>-983000000</v>
      </c>
      <c r="L97" s="1">
        <v>-1410000000</v>
      </c>
      <c r="M97" s="1">
        <v>-1628000000</v>
      </c>
      <c r="N97" s="1" t="s">
        <v>91</v>
      </c>
      <c r="O97" s="1">
        <v>-371000000</v>
      </c>
      <c r="P97" s="1">
        <v>-752000000</v>
      </c>
      <c r="Q97" s="1">
        <v>-965000000</v>
      </c>
      <c r="R97" s="1">
        <v>-770000000</v>
      </c>
      <c r="S97" s="1">
        <v>-820000000</v>
      </c>
      <c r="T97" s="1">
        <v>-1200000000</v>
      </c>
      <c r="U97" s="1">
        <v>-5402000000</v>
      </c>
      <c r="V97" s="1">
        <v>-1960000000</v>
      </c>
      <c r="W97" s="1">
        <v>-2390000000</v>
      </c>
      <c r="X97" s="1">
        <v>-815000000</v>
      </c>
      <c r="Y97" s="1">
        <v>-239000000</v>
      </c>
      <c r="Z97" s="1">
        <v>-1591000000</v>
      </c>
      <c r="AA97" s="1">
        <v>-1200000000</v>
      </c>
      <c r="AH97" s="47" t="s">
        <v>146</v>
      </c>
      <c r="AI97" s="48">
        <f>(AI94)+((AI95)*(AI96-AI94))</f>
        <v>8.4847485E-2</v>
      </c>
    </row>
    <row r="98" spans="1:35" ht="19" x14ac:dyDescent="0.25">
      <c r="A98" s="5" t="s">
        <v>83</v>
      </c>
      <c r="B98" s="1">
        <v>-2369000000</v>
      </c>
      <c r="C98" s="1" t="s">
        <v>91</v>
      </c>
      <c r="D98" s="1" t="s">
        <v>91</v>
      </c>
      <c r="E98" s="1" t="s">
        <v>91</v>
      </c>
      <c r="F98" s="1" t="s">
        <v>91</v>
      </c>
      <c r="G98" s="1" t="s">
        <v>91</v>
      </c>
      <c r="H98" s="1" t="s">
        <v>91</v>
      </c>
      <c r="I98" s="1">
        <v>-58000000</v>
      </c>
      <c r="J98" s="1">
        <v>-123000000</v>
      </c>
      <c r="K98" s="1">
        <v>-144000000</v>
      </c>
      <c r="L98" s="1">
        <v>-273000000</v>
      </c>
      <c r="M98" s="1">
        <v>-322000000</v>
      </c>
      <c r="N98" s="1">
        <v>-362000000</v>
      </c>
      <c r="O98" s="1">
        <v>-412000000</v>
      </c>
      <c r="P98" s="1">
        <v>-481000000</v>
      </c>
      <c r="Q98" s="1">
        <v>-544000000</v>
      </c>
      <c r="R98" s="1">
        <v>-615000000</v>
      </c>
      <c r="S98" s="1">
        <v>-669000000</v>
      </c>
      <c r="T98" s="1">
        <v>-730000000</v>
      </c>
      <c r="U98" s="1">
        <v>-744000000</v>
      </c>
      <c r="V98" s="1">
        <v>-416000000</v>
      </c>
      <c r="W98" s="1">
        <v>-462000000</v>
      </c>
      <c r="X98" s="1">
        <v>-511000000</v>
      </c>
      <c r="Y98" s="1">
        <v>-566000000</v>
      </c>
      <c r="Z98" s="1">
        <v>-592000000</v>
      </c>
      <c r="AA98" s="1">
        <v>-649000000</v>
      </c>
      <c r="AH98" s="68" t="s">
        <v>147</v>
      </c>
      <c r="AI98" s="68"/>
    </row>
    <row r="99" spans="1:35" ht="20" x14ac:dyDescent="0.25">
      <c r="A99" s="5" t="s">
        <v>84</v>
      </c>
      <c r="B99" s="1">
        <v>1231000000</v>
      </c>
      <c r="C99" s="1">
        <v>-1120000000</v>
      </c>
      <c r="D99" s="1">
        <v>-985000000</v>
      </c>
      <c r="E99" s="1">
        <v>9000000</v>
      </c>
      <c r="F99" s="1">
        <v>-252000000</v>
      </c>
      <c r="G99" s="1">
        <v>-84000000</v>
      </c>
      <c r="H99" s="1">
        <v>-307000000</v>
      </c>
      <c r="I99" s="1">
        <v>-352000000</v>
      </c>
      <c r="J99" s="1">
        <v>112000000</v>
      </c>
      <c r="K99" s="1">
        <v>312000000</v>
      </c>
      <c r="L99" s="1">
        <v>893000000</v>
      </c>
      <c r="M99" s="1">
        <v>770000000</v>
      </c>
      <c r="N99" s="1">
        <v>651000000</v>
      </c>
      <c r="O99" s="1">
        <v>483000000</v>
      </c>
      <c r="P99" s="1">
        <v>486000000</v>
      </c>
      <c r="Q99" s="1">
        <v>75000000</v>
      </c>
      <c r="R99" s="1">
        <v>656000000</v>
      </c>
      <c r="S99" s="1">
        <v>443000000</v>
      </c>
      <c r="T99" s="1">
        <v>901000000</v>
      </c>
      <c r="U99" s="1">
        <v>8494000000</v>
      </c>
      <c r="V99" s="1">
        <v>966000000</v>
      </c>
      <c r="W99" s="1">
        <v>1555000000</v>
      </c>
      <c r="X99" s="1">
        <v>845000000</v>
      </c>
      <c r="Y99" s="1">
        <v>1684000000</v>
      </c>
      <c r="Z99" s="1">
        <v>4073000000</v>
      </c>
      <c r="AA99" s="1">
        <v>1225000000</v>
      </c>
      <c r="AH99" s="25" t="s">
        <v>148</v>
      </c>
      <c r="AI99" s="26">
        <f>AI86+AI87</f>
        <v>11851000000</v>
      </c>
    </row>
    <row r="100" spans="1:35" ht="20" x14ac:dyDescent="0.25">
      <c r="A100" s="6" t="s">
        <v>85</v>
      </c>
      <c r="B100" s="10">
        <v>-1138000000</v>
      </c>
      <c r="C100" s="10">
        <v>-1120000000</v>
      </c>
      <c r="D100" s="10">
        <v>-1119000000</v>
      </c>
      <c r="E100" s="10">
        <v>-207000000</v>
      </c>
      <c r="F100" s="10">
        <v>-352000000</v>
      </c>
      <c r="G100" s="10">
        <v>-187000000</v>
      </c>
      <c r="H100" s="10">
        <v>-475000000</v>
      </c>
      <c r="I100" s="10">
        <v>-779000000</v>
      </c>
      <c r="J100" s="10">
        <v>-832000000</v>
      </c>
      <c r="K100" s="10">
        <v>-673000000</v>
      </c>
      <c r="L100" s="10">
        <v>-678000000</v>
      </c>
      <c r="M100" s="10">
        <v>-1459000000</v>
      </c>
      <c r="N100" s="10">
        <v>-542000000</v>
      </c>
      <c r="O100" s="10">
        <v>-337000000</v>
      </c>
      <c r="P100" s="10">
        <v>-1413000000</v>
      </c>
      <c r="Q100" s="10">
        <v>-1716000000</v>
      </c>
      <c r="R100" s="10">
        <v>-1451000000</v>
      </c>
      <c r="S100" s="10">
        <v>-1114000000</v>
      </c>
      <c r="T100" s="10">
        <v>-1292000000</v>
      </c>
      <c r="U100" s="10">
        <v>-677000000</v>
      </c>
      <c r="V100" s="10">
        <v>-1795000000</v>
      </c>
      <c r="W100" s="10">
        <v>-2620000000</v>
      </c>
      <c r="X100" s="10">
        <v>-938000000</v>
      </c>
      <c r="Y100" s="10">
        <v>-738000000</v>
      </c>
      <c r="Z100" s="10">
        <v>-1767000000</v>
      </c>
      <c r="AA100" s="10">
        <v>-1323000000</v>
      </c>
      <c r="AH100" s="47" t="s">
        <v>149</v>
      </c>
      <c r="AI100" s="48">
        <f>AI99/AI103</f>
        <v>0.24073399520908473</v>
      </c>
    </row>
    <row r="101" spans="1:35" ht="20" x14ac:dyDescent="0.25">
      <c r="A101" s="5" t="s">
        <v>86</v>
      </c>
      <c r="B101" s="1">
        <v>-7000000</v>
      </c>
      <c r="C101" s="1">
        <v>-3000000</v>
      </c>
      <c r="D101" s="1" t="s">
        <v>91</v>
      </c>
      <c r="E101" s="1">
        <v>-3000000</v>
      </c>
      <c r="F101" s="1" t="s">
        <v>91</v>
      </c>
      <c r="G101" s="1">
        <v>4000000</v>
      </c>
      <c r="H101" s="1">
        <v>3000000</v>
      </c>
      <c r="I101" s="1">
        <v>4000000</v>
      </c>
      <c r="J101" s="1">
        <v>1000000</v>
      </c>
      <c r="K101" s="1">
        <v>8000000</v>
      </c>
      <c r="L101" s="1">
        <v>13000000</v>
      </c>
      <c r="M101" s="1">
        <v>-11000000</v>
      </c>
      <c r="N101" s="1">
        <v>-15000000</v>
      </c>
      <c r="O101" s="1">
        <v>21000000</v>
      </c>
      <c r="P101" s="1">
        <v>21000000</v>
      </c>
      <c r="Q101" s="1">
        <v>5000000</v>
      </c>
      <c r="R101" s="1">
        <v>-5000000</v>
      </c>
      <c r="S101" s="1">
        <v>6000000</v>
      </c>
      <c r="T101" s="1">
        <v>-6000000</v>
      </c>
      <c r="U101" s="1">
        <v>-25000000</v>
      </c>
      <c r="V101" s="1">
        <v>61000000</v>
      </c>
      <c r="W101" s="1">
        <v>-63000000</v>
      </c>
      <c r="X101" s="1">
        <v>5000000</v>
      </c>
      <c r="Y101" s="1">
        <v>24000000</v>
      </c>
      <c r="Z101" s="1">
        <v>-19000000</v>
      </c>
      <c r="AA101" s="1">
        <v>-26000000</v>
      </c>
      <c r="AH101" s="50" t="s">
        <v>150</v>
      </c>
      <c r="AI101" s="52" cm="1">
        <f t="array" ref="AI101">_FV(A1,"Market cap",TRUE)</f>
        <v>37377610150</v>
      </c>
    </row>
    <row r="102" spans="1:35" ht="20" x14ac:dyDescent="0.25">
      <c r="A102" s="6" t="s">
        <v>87</v>
      </c>
      <c r="B102" s="10">
        <v>-1138000000</v>
      </c>
      <c r="C102" s="10">
        <v>-1120000000</v>
      </c>
      <c r="D102" s="10">
        <v>-32000000</v>
      </c>
      <c r="E102" s="10">
        <v>44000000</v>
      </c>
      <c r="F102" s="10">
        <v>-23000000</v>
      </c>
      <c r="G102" s="10">
        <v>20000000</v>
      </c>
      <c r="H102" s="10">
        <v>62000000</v>
      </c>
      <c r="I102" s="10">
        <v>-130000000</v>
      </c>
      <c r="J102" s="10">
        <v>96000000</v>
      </c>
      <c r="K102" s="10">
        <v>161000000</v>
      </c>
      <c r="L102" s="10">
        <v>470000000</v>
      </c>
      <c r="M102" s="10">
        <v>-573000000</v>
      </c>
      <c r="N102" s="10">
        <v>137000000</v>
      </c>
      <c r="O102" s="10">
        <v>1073000000</v>
      </c>
      <c r="P102" s="10">
        <v>-228000000</v>
      </c>
      <c r="Q102" s="10">
        <v>-422000000</v>
      </c>
      <c r="R102" s="10">
        <v>-203000000</v>
      </c>
      <c r="S102" s="10">
        <v>5000000</v>
      </c>
      <c r="T102" s="10">
        <v>159000000</v>
      </c>
      <c r="U102" s="10">
        <v>478000000</v>
      </c>
      <c r="V102" s="10">
        <v>768000000</v>
      </c>
      <c r="W102" s="10">
        <v>-1194000000</v>
      </c>
      <c r="X102" s="10">
        <v>294000000</v>
      </c>
      <c r="Y102" s="10">
        <v>256000000</v>
      </c>
      <c r="Z102" s="10">
        <v>-253000000</v>
      </c>
      <c r="AA102" s="10">
        <v>-124000000</v>
      </c>
      <c r="AH102" s="47" t="s">
        <v>151</v>
      </c>
      <c r="AI102" s="48">
        <f>AI101/AI103</f>
        <v>0.75926600479091522</v>
      </c>
    </row>
    <row r="103" spans="1:35" ht="20" x14ac:dyDescent="0.25">
      <c r="A103" s="5" t="s">
        <v>88</v>
      </c>
      <c r="B103" s="1">
        <v>137000000</v>
      </c>
      <c r="C103" s="1">
        <v>268000000</v>
      </c>
      <c r="D103" s="1">
        <v>121000000</v>
      </c>
      <c r="E103" s="1">
        <v>89000000</v>
      </c>
      <c r="F103" s="1">
        <v>133000000</v>
      </c>
      <c r="G103" s="1">
        <v>110000000</v>
      </c>
      <c r="H103" s="1">
        <v>130000000</v>
      </c>
      <c r="I103" s="1">
        <v>192000000</v>
      </c>
      <c r="J103" s="1">
        <v>62000000</v>
      </c>
      <c r="K103" s="1">
        <v>158000000</v>
      </c>
      <c r="L103" s="1">
        <v>319000000</v>
      </c>
      <c r="M103" s="1">
        <v>789000000</v>
      </c>
      <c r="N103" s="1">
        <v>216000000</v>
      </c>
      <c r="O103" s="1">
        <v>353000000</v>
      </c>
      <c r="P103" s="1">
        <v>1426000000</v>
      </c>
      <c r="Q103" s="1">
        <v>1198000000</v>
      </c>
      <c r="R103" s="1">
        <v>776000000</v>
      </c>
      <c r="S103" s="1">
        <v>573000000</v>
      </c>
      <c r="T103" s="1">
        <v>578000000</v>
      </c>
      <c r="U103" s="1">
        <v>334000000</v>
      </c>
      <c r="V103" s="1">
        <v>831000000</v>
      </c>
      <c r="W103" s="1">
        <v>1668000000</v>
      </c>
      <c r="X103" s="1">
        <v>474000000</v>
      </c>
      <c r="Y103" s="1">
        <v>768000000</v>
      </c>
      <c r="Z103" s="1">
        <v>1024000000</v>
      </c>
      <c r="AA103" s="1">
        <v>771000000</v>
      </c>
      <c r="AH103" s="47" t="s">
        <v>152</v>
      </c>
      <c r="AI103" s="53">
        <f>AI99+AI101</f>
        <v>49228610150</v>
      </c>
    </row>
    <row r="104" spans="1:35" ht="20" thickBot="1" x14ac:dyDescent="0.3">
      <c r="A104" s="7" t="s">
        <v>89</v>
      </c>
      <c r="B104" s="11" t="s">
        <v>91</v>
      </c>
      <c r="C104" s="11" t="s">
        <v>91</v>
      </c>
      <c r="D104" s="11">
        <v>89000000</v>
      </c>
      <c r="E104" s="11">
        <v>133000000</v>
      </c>
      <c r="F104" s="11">
        <v>110000000</v>
      </c>
      <c r="G104" s="11">
        <v>130000000</v>
      </c>
      <c r="H104" s="11">
        <v>192000000</v>
      </c>
      <c r="I104" s="11">
        <v>62000000</v>
      </c>
      <c r="J104" s="11">
        <v>158000000</v>
      </c>
      <c r="K104" s="11">
        <v>319000000</v>
      </c>
      <c r="L104" s="11">
        <v>789000000</v>
      </c>
      <c r="M104" s="11">
        <v>216000000</v>
      </c>
      <c r="N104" s="11">
        <v>353000000</v>
      </c>
      <c r="O104" s="11">
        <v>1426000000</v>
      </c>
      <c r="P104" s="11">
        <v>1198000000</v>
      </c>
      <c r="Q104" s="11">
        <v>776000000</v>
      </c>
      <c r="R104" s="11">
        <v>573000000</v>
      </c>
      <c r="S104" s="11">
        <v>578000000</v>
      </c>
      <c r="T104" s="11">
        <v>737000000</v>
      </c>
      <c r="U104" s="11">
        <v>812000000</v>
      </c>
      <c r="V104" s="11">
        <v>1599000000</v>
      </c>
      <c r="W104" s="11">
        <v>474000000</v>
      </c>
      <c r="X104" s="11">
        <v>768000000</v>
      </c>
      <c r="Y104" s="11">
        <v>1024000000</v>
      </c>
      <c r="Z104" s="11">
        <v>771000000</v>
      </c>
      <c r="AA104" s="11">
        <v>647000000</v>
      </c>
      <c r="AH104" s="68" t="s">
        <v>153</v>
      </c>
      <c r="AI104" s="68"/>
    </row>
    <row r="105" spans="1:35" ht="21" thickTop="1" x14ac:dyDescent="0.25">
      <c r="A105" s="14" t="s">
        <v>109</v>
      </c>
      <c r="B105" s="1">
        <f t="shared" ref="B105" si="10">(B22*(1-$AV$91))+B77+B88+B81</f>
        <v>694000000</v>
      </c>
      <c r="C105" s="1">
        <f t="shared" ref="C105:H105" si="11">(C22*(1-$AT$91))+C77+C88+C81</f>
        <v>619000000</v>
      </c>
      <c r="D105" s="1">
        <f t="shared" si="11"/>
        <v>593000000</v>
      </c>
      <c r="E105" s="1">
        <f t="shared" si="11"/>
        <v>438000000</v>
      </c>
      <c r="F105" s="1">
        <f t="shared" si="11"/>
        <v>643000000</v>
      </c>
      <c r="G105" s="1">
        <f t="shared" si="11"/>
        <v>699000000</v>
      </c>
      <c r="H105" s="1">
        <f t="shared" si="11"/>
        <v>862000000</v>
      </c>
      <c r="I105" s="1">
        <f t="shared" ref="I105:Z105" si="12">(I22*(1-$AI$91))+I77+I88+I81</f>
        <v>521803249.09747291</v>
      </c>
      <c r="J105" s="1">
        <f t="shared" si="12"/>
        <v>900208784.59687138</v>
      </c>
      <c r="K105" s="1">
        <f t="shared" si="12"/>
        <v>823107099.87966299</v>
      </c>
      <c r="L105" s="1">
        <f t="shared" si="12"/>
        <v>1093844163.6582429</v>
      </c>
      <c r="M105" s="1">
        <f t="shared" si="12"/>
        <v>962631768.95306849</v>
      </c>
      <c r="N105" s="1">
        <f t="shared" si="12"/>
        <v>931599277.9783392</v>
      </c>
      <c r="O105" s="1">
        <f t="shared" si="12"/>
        <v>1425303850.7821901</v>
      </c>
      <c r="P105" s="1">
        <f t="shared" si="12"/>
        <v>1017976534.2960289</v>
      </c>
      <c r="Q105" s="1">
        <f t="shared" si="12"/>
        <v>1759850782.1901321</v>
      </c>
      <c r="R105" s="1">
        <f t="shared" si="12"/>
        <v>1004423586.0409145</v>
      </c>
      <c r="S105" s="1">
        <f t="shared" si="12"/>
        <v>822290613.71841145</v>
      </c>
      <c r="T105" s="1">
        <f t="shared" si="12"/>
        <v>1489483152.8279181</v>
      </c>
      <c r="U105" s="1">
        <f t="shared" si="12"/>
        <v>1227502406.7388687</v>
      </c>
      <c r="V105" s="1">
        <f t="shared" si="12"/>
        <v>1896158243.0806255</v>
      </c>
      <c r="W105" s="1">
        <f t="shared" si="12"/>
        <v>1652445246.6907339</v>
      </c>
      <c r="X105" s="1">
        <f t="shared" si="12"/>
        <v>1375658243.0806258</v>
      </c>
      <c r="Y105" s="1">
        <f t="shared" si="12"/>
        <v>1280240072.2021661</v>
      </c>
      <c r="Z105" s="1">
        <f t="shared" si="12"/>
        <v>1613279783.3935018</v>
      </c>
      <c r="AA105" s="1">
        <f>(AA22*(1-$AI$91))+AA77+AA88+AA81</f>
        <v>1493602286.4019253</v>
      </c>
      <c r="AB105" s="31">
        <f>AA105*(1+$AI$106)</f>
        <v>1598763704.184865</v>
      </c>
      <c r="AC105" s="31">
        <f t="shared" ref="AC105:AF105" si="13">AB105*(1+$AI$106)</f>
        <v>1711329317.777359</v>
      </c>
      <c r="AD105" s="31">
        <f t="shared" si="13"/>
        <v>1831820441.143616</v>
      </c>
      <c r="AE105" s="31">
        <f t="shared" si="13"/>
        <v>1960795092.875365</v>
      </c>
      <c r="AF105" s="31">
        <f t="shared" si="13"/>
        <v>2098850580.4880266</v>
      </c>
      <c r="AG105" s="28" t="s">
        <v>110</v>
      </c>
      <c r="AH105" s="32" t="s">
        <v>111</v>
      </c>
      <c r="AI105" s="33">
        <f>(AI100*AI92)+(AI102*AI97)</f>
        <v>7.2956307348573737E-2</v>
      </c>
    </row>
    <row r="106" spans="1:35" ht="21" customHeight="1" x14ac:dyDescent="0.25">
      <c r="A106" s="14" t="s">
        <v>106</v>
      </c>
      <c r="B106" s="1"/>
      <c r="C106" s="19">
        <f t="shared" ref="C106:AA106" si="14">(C107/B107)-1</f>
        <v>-0.20446096654275092</v>
      </c>
      <c r="D106" s="19">
        <f t="shared" si="14"/>
        <v>-0.58411214953271029</v>
      </c>
      <c r="E106" s="19">
        <f t="shared" si="14"/>
        <v>-1.9101123595505618</v>
      </c>
      <c r="F106" s="19">
        <f t="shared" si="14"/>
        <v>-3.4197530864197532</v>
      </c>
      <c r="G106" s="19">
        <f t="shared" si="14"/>
        <v>0.67346938775510212</v>
      </c>
      <c r="H106" s="19">
        <f t="shared" si="14"/>
        <v>0.18902439024390238</v>
      </c>
      <c r="I106" s="19">
        <f t="shared" si="14"/>
        <v>0.24615384615384617</v>
      </c>
      <c r="J106" s="19">
        <f t="shared" si="14"/>
        <v>0.36419753086419759</v>
      </c>
      <c r="K106" s="19">
        <f t="shared" si="14"/>
        <v>3.7707390648567207E-2</v>
      </c>
      <c r="L106" s="19">
        <f t="shared" si="14"/>
        <v>0.19912790697674421</v>
      </c>
      <c r="M106" s="19">
        <f t="shared" si="14"/>
        <v>-0.33212121212121215</v>
      </c>
      <c r="N106" s="19">
        <f t="shared" si="14"/>
        <v>0.10163339382940118</v>
      </c>
      <c r="O106" s="19">
        <f t="shared" si="14"/>
        <v>0.93080724876441523</v>
      </c>
      <c r="P106" s="19">
        <f t="shared" si="14"/>
        <v>4.9488054607508492E-2</v>
      </c>
      <c r="Q106" s="19">
        <f t="shared" si="14"/>
        <v>-2.8455284552845517E-2</v>
      </c>
      <c r="R106" s="19">
        <f t="shared" si="14"/>
        <v>-8.786610878661083E-2</v>
      </c>
      <c r="S106" s="19">
        <f t="shared" si="14"/>
        <v>-6.7889908256880682E-2</v>
      </c>
      <c r="T106" s="19">
        <f t="shared" si="14"/>
        <v>0.14763779527559051</v>
      </c>
      <c r="U106" s="19">
        <f t="shared" si="14"/>
        <v>-0.32933104631217835</v>
      </c>
      <c r="V106" s="19">
        <f t="shared" si="14"/>
        <v>-8.9514066496163669E-2</v>
      </c>
      <c r="W106" s="19">
        <f t="shared" si="14"/>
        <v>0.32303370786516861</v>
      </c>
      <c r="X106" s="19">
        <f t="shared" si="14"/>
        <v>0.18789808917197459</v>
      </c>
      <c r="Y106" s="19">
        <f t="shared" si="14"/>
        <v>2.323503127792681E-2</v>
      </c>
      <c r="Z106" s="19">
        <f t="shared" si="14"/>
        <v>0.28908296943231448</v>
      </c>
      <c r="AA106" s="19">
        <f t="shared" si="14"/>
        <v>-0.22222222222222221</v>
      </c>
      <c r="AB106" s="27">
        <v>1971000000</v>
      </c>
      <c r="AC106" s="27">
        <v>2192000000</v>
      </c>
      <c r="AD106" s="27">
        <v>2430000000</v>
      </c>
      <c r="AE106" s="27">
        <v>2450000000</v>
      </c>
      <c r="AF106" s="27">
        <v>2692000000</v>
      </c>
      <c r="AG106" s="28" t="s">
        <v>107</v>
      </c>
      <c r="AH106" s="29" t="s">
        <v>108</v>
      </c>
      <c r="AI106" s="30">
        <f>(SUM(AB4:AF4)/5)</f>
        <v>7.0407911624367131E-2</v>
      </c>
    </row>
    <row r="107" spans="1:35" ht="19" x14ac:dyDescent="0.25">
      <c r="A107" s="65" t="s">
        <v>166</v>
      </c>
      <c r="B107" s="1">
        <v>269000000</v>
      </c>
      <c r="C107" s="1">
        <v>214000000</v>
      </c>
      <c r="D107" s="1">
        <v>89000000</v>
      </c>
      <c r="E107" s="1">
        <v>-81000000</v>
      </c>
      <c r="F107" s="1">
        <v>196000000</v>
      </c>
      <c r="G107" s="1">
        <v>328000000</v>
      </c>
      <c r="H107" s="1">
        <v>390000000</v>
      </c>
      <c r="I107" s="1">
        <v>486000000</v>
      </c>
      <c r="J107" s="1">
        <v>663000000</v>
      </c>
      <c r="K107" s="1">
        <v>688000000</v>
      </c>
      <c r="L107" s="1">
        <v>825000000</v>
      </c>
      <c r="M107" s="1">
        <v>551000000</v>
      </c>
      <c r="N107" s="1">
        <v>607000000</v>
      </c>
      <c r="O107" s="1">
        <v>1172000000</v>
      </c>
      <c r="P107" s="1">
        <v>1230000000</v>
      </c>
      <c r="Q107" s="1">
        <v>1195000000</v>
      </c>
      <c r="R107" s="1">
        <v>1090000000</v>
      </c>
      <c r="S107" s="1">
        <v>1016000000</v>
      </c>
      <c r="T107" s="1">
        <v>1166000000</v>
      </c>
      <c r="U107" s="1">
        <v>782000000</v>
      </c>
      <c r="V107" s="1">
        <v>712000000</v>
      </c>
      <c r="W107" s="1">
        <v>942000000</v>
      </c>
      <c r="X107" s="1">
        <v>1119000000</v>
      </c>
      <c r="Y107" s="1">
        <v>1145000000</v>
      </c>
      <c r="Z107" s="1">
        <v>1476000000</v>
      </c>
      <c r="AA107" s="1">
        <v>1148000000</v>
      </c>
      <c r="AB107" s="28"/>
      <c r="AC107" s="28"/>
      <c r="AD107" s="28"/>
      <c r="AE107" s="28"/>
      <c r="AF107" s="64">
        <f>AF106*(1+AI107)/(AI108-AI107)</f>
        <v>57537791221.993736</v>
      </c>
      <c r="AG107" s="54" t="s">
        <v>154</v>
      </c>
      <c r="AH107" s="55" t="s">
        <v>155</v>
      </c>
      <c r="AI107" s="56">
        <v>2.5000000000000001E-2</v>
      </c>
    </row>
    <row r="108" spans="1:35"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64">
        <f t="shared" ref="AB108:AE108" si="15">AB107+AB105</f>
        <v>1598763704.184865</v>
      </c>
      <c r="AC108" s="64">
        <f t="shared" si="15"/>
        <v>1711329317.777359</v>
      </c>
      <c r="AD108" s="64">
        <f t="shared" si="15"/>
        <v>1831820441.143616</v>
      </c>
      <c r="AE108" s="64">
        <f t="shared" si="15"/>
        <v>1960795092.875365</v>
      </c>
      <c r="AF108" s="64">
        <f>AF107+AF106</f>
        <v>60229791221.993736</v>
      </c>
      <c r="AG108" s="54" t="s">
        <v>152</v>
      </c>
      <c r="AH108" s="57" t="s">
        <v>156</v>
      </c>
      <c r="AI108" s="30">
        <f>AI105</f>
        <v>7.2956307348573737E-2</v>
      </c>
    </row>
    <row r="109" spans="1:35" ht="19" x14ac:dyDescent="0.25">
      <c r="AB109" s="69" t="s">
        <v>157</v>
      </c>
      <c r="AC109" s="69"/>
    </row>
    <row r="110" spans="1:35" ht="20" x14ac:dyDescent="0.25">
      <c r="AB110" s="58" t="s">
        <v>158</v>
      </c>
      <c r="AC110" s="52">
        <f>NPV(AI108,AB108,AC108,AD108,AE108,AF108)</f>
        <v>48293675828.406044</v>
      </c>
    </row>
    <row r="111" spans="1:35" ht="20" x14ac:dyDescent="0.25">
      <c r="AB111" s="58" t="s">
        <v>159</v>
      </c>
      <c r="AC111" s="52">
        <f>AA40</f>
        <v>367000000</v>
      </c>
    </row>
    <row r="112" spans="1:35" ht="20" x14ac:dyDescent="0.25">
      <c r="AB112" s="58" t="s">
        <v>148</v>
      </c>
      <c r="AC112" s="52">
        <f>AI99</f>
        <v>11851000000</v>
      </c>
    </row>
    <row r="113" spans="28:29" ht="20" x14ac:dyDescent="0.25">
      <c r="AB113" s="58" t="s">
        <v>160</v>
      </c>
      <c r="AC113" s="52">
        <f>AC110+AC111-AC112</f>
        <v>36809675828.406044</v>
      </c>
    </row>
    <row r="114" spans="28:29" ht="20" x14ac:dyDescent="0.25">
      <c r="AB114" s="58" t="s">
        <v>161</v>
      </c>
      <c r="AC114" s="58">
        <f>AA34*(1+(AG16*5))</f>
        <v>254487055.89422369</v>
      </c>
    </row>
    <row r="115" spans="28:29" ht="20" x14ac:dyDescent="0.25">
      <c r="AB115" s="59" t="s">
        <v>162</v>
      </c>
      <c r="AC115" s="60">
        <f>AC113/AC114</f>
        <v>144.64262513888252</v>
      </c>
    </row>
    <row r="116" spans="28:29" ht="20" x14ac:dyDescent="0.25">
      <c r="AB116" s="58" t="s">
        <v>163</v>
      </c>
      <c r="AC116" s="61" cm="1">
        <f t="array" ref="AC116">_FV(A1,"Price")</f>
        <v>133.44999999999999</v>
      </c>
    </row>
    <row r="117" spans="28:29" ht="20" x14ac:dyDescent="0.25">
      <c r="AB117" s="59" t="s">
        <v>164</v>
      </c>
      <c r="AC117" s="62">
        <f>AC115/AC116-1</f>
        <v>8.3871301153110034E-2</v>
      </c>
    </row>
    <row r="118" spans="28:29" ht="20" x14ac:dyDescent="0.25">
      <c r="AB118" s="59" t="s">
        <v>165</v>
      </c>
      <c r="AC118" s="63" t="str">
        <f>IF(AC115&gt;AC116,"BUY","SELL")</f>
        <v>BUY</v>
      </c>
    </row>
  </sheetData>
  <mergeCells count="6">
    <mergeCell ref="AB109:AC109"/>
    <mergeCell ref="AH83:AI83"/>
    <mergeCell ref="AH84:AI84"/>
    <mergeCell ref="AH93:AI93"/>
    <mergeCell ref="AH98:AI98"/>
    <mergeCell ref="AH104:AI104"/>
  </mergeCells>
  <hyperlinks>
    <hyperlink ref="A1" r:id="rId1" tooltip="https://roic.ai/company/YUM" display="ROIC.AI | YUM" xr:uid="{00000000-0004-0000-0000-000000000000}"/>
    <hyperlink ref="B36" r:id="rId2" tooltip="https://www.sec.gov/Archives/edgar/data/1041061/000104106198000004/0001041061-98-000004-index.html" xr:uid="{00000000-0004-0000-0000-000001000000}"/>
    <hyperlink ref="B74" r:id="rId3" tooltip="https://www.sec.gov/Archives/edgar/data/1041061/000104106198000004/0001041061-98-000004-index.html" xr:uid="{00000000-0004-0000-0000-000002000000}"/>
    <hyperlink ref="C36" r:id="rId4" tooltip="https://www.sec.gov/Archives/edgar/data/1041061/000104106199000003/0001041061-99-000003-index.html" xr:uid="{00000000-0004-0000-0000-000004000000}"/>
    <hyperlink ref="C74" r:id="rId5" tooltip="https://www.sec.gov/Archives/edgar/data/1041061/000104106199000003/0001041061-99-000003-index.html" xr:uid="{00000000-0004-0000-0000-000005000000}"/>
    <hyperlink ref="D36" r:id="rId6" tooltip="https://www.sec.gov/Archives/edgar/data/1041061/000104106100000007/0001041061-00-000007-index.html" xr:uid="{00000000-0004-0000-0000-000007000000}"/>
    <hyperlink ref="D74" r:id="rId7" tooltip="https://www.sec.gov/Archives/edgar/data/1041061/000104106100000007/0001041061-00-000007-index.html" xr:uid="{00000000-0004-0000-0000-000008000000}"/>
    <hyperlink ref="E36" r:id="rId8" tooltip="https://www.sec.gov/Archives/edgar/data/1041061/000104106101500003/0001041061-01-500003-index.html" xr:uid="{00000000-0004-0000-0000-00000A000000}"/>
    <hyperlink ref="E74" r:id="rId9" tooltip="https://www.sec.gov/Archives/edgar/data/1041061/000104106101500003/0001041061-01-500003-index.html" xr:uid="{00000000-0004-0000-0000-00000B000000}"/>
    <hyperlink ref="F36" r:id="rId10" tooltip="https://www.sec.gov/Archives/edgar/data/1041061/000104106102000003/0001041061-02-000003-index.html" xr:uid="{00000000-0004-0000-0000-00000D000000}"/>
    <hyperlink ref="F74" r:id="rId11" tooltip="https://www.sec.gov/Archives/edgar/data/1041061/000104106102000003/0001041061-02-000003-index.html" xr:uid="{00000000-0004-0000-0000-00000E000000}"/>
    <hyperlink ref="G36" r:id="rId12" tooltip="https://www.sec.gov/Archives/edgar/data/1041061/000104106103000003/0001041061-03-000003-index.html" xr:uid="{00000000-0004-0000-0000-000010000000}"/>
    <hyperlink ref="G74" r:id="rId13" tooltip="https://www.sec.gov/Archives/edgar/data/1041061/000104106103000003/0001041061-03-000003-index.html" xr:uid="{00000000-0004-0000-0000-000011000000}"/>
    <hyperlink ref="H36" r:id="rId14" tooltip="https://www.sec.gov/Archives/edgar/data/1041061/000104106104000122/0001041061-04-000122-index.html" xr:uid="{00000000-0004-0000-0000-000013000000}"/>
    <hyperlink ref="H74" r:id="rId15" tooltip="https://www.sec.gov/Archives/edgar/data/1041061/000104106104000122/0001041061-04-000122-index.html" xr:uid="{00000000-0004-0000-0000-000014000000}"/>
    <hyperlink ref="I36" r:id="rId16" tooltip="https://www.sec.gov/Archives/edgar/data/1041061/000104106105000102/0001041061-05-000102-index.html" xr:uid="{00000000-0004-0000-0000-000016000000}"/>
    <hyperlink ref="I74" r:id="rId17" tooltip="https://www.sec.gov/Archives/edgar/data/1041061/000104106105000102/0001041061-05-000102-index.html"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www.sec.gov/Archives/edgar/data/1041061/000104106110000011/0001041061-10-000011-index.html" xr:uid="{00000000-0004-0000-0000-000025000000}"/>
    <hyperlink ref="N74" r:id="rId27" tooltip="https://www.sec.gov/Archives/edgar/data/1041061/000104106110000011/0001041061-10-000011-index.html" xr:uid="{00000000-0004-0000-0000-000026000000}"/>
    <hyperlink ref="O36" r:id="rId28" tooltip="https://www.sec.gov/Archives/edgar/data/1041061/000104106111000009/form_10k122510.htm" xr:uid="{00000000-0004-0000-0000-000028000000}"/>
    <hyperlink ref="O74" r:id="rId29" tooltip="https://www.sec.gov/Archives/edgar/data/1041061/000104106111000009/form_10k122510.htm" xr:uid="{00000000-0004-0000-0000-000029000000}"/>
    <hyperlink ref="P36" r:id="rId30" tooltip="https://www.sec.gov/Archives/edgar/data/1041061/000104106112000005/0001041061-12-000005-index.html" xr:uid="{00000000-0004-0000-0000-00002B000000}"/>
    <hyperlink ref="P74" r:id="rId31" tooltip="https://www.sec.gov/Archives/edgar/data/1041061/000104106112000005/0001041061-12-000005-index.html" xr:uid="{00000000-0004-0000-0000-00002C000000}"/>
    <hyperlink ref="Q36" r:id="rId32" tooltip="https://www.sec.gov/Archives/edgar/data/1041061/000104106113000007/0001041061-13-000007-index.html" xr:uid="{00000000-0004-0000-0000-00002E000000}"/>
    <hyperlink ref="Q74" r:id="rId33" tooltip="https://www.sec.gov/Archives/edgar/data/1041061/000104106113000007/0001041061-13-000007-index.html" xr:uid="{00000000-0004-0000-0000-00002F000000}"/>
    <hyperlink ref="R36" r:id="rId34" tooltip="https://www.sec.gov/Archives/edgar/data/1041061/000104106114000007/yum10k12282013.htm" xr:uid="{00000000-0004-0000-0000-000031000000}"/>
    <hyperlink ref="R74" r:id="rId35" tooltip="https://www.sec.gov/Archives/edgar/data/1041061/000104106114000007/yum10k12282013.htm" xr:uid="{00000000-0004-0000-0000-000032000000}"/>
    <hyperlink ref="S36" r:id="rId36" tooltip="https://www.sec.gov/Archives/edgar/data/1041061/000104106115000007/yum10k12272014.htm" xr:uid="{00000000-0004-0000-0000-000034000000}"/>
    <hyperlink ref="S74" r:id="rId37" tooltip="https://www.sec.gov/Archives/edgar/data/1041061/000104106115000007/yum10k12272014.htm" xr:uid="{00000000-0004-0000-0000-000035000000}"/>
    <hyperlink ref="T36" r:id="rId38" tooltip="https://www.sec.gov/Archives/edgar/data/1041061/000104106116000056/0001041061-16-000056-index.html" xr:uid="{00000000-0004-0000-0000-000037000000}"/>
    <hyperlink ref="T74" r:id="rId39" tooltip="https://www.sec.gov/Archives/edgar/data/1041061/000104106116000056/0001041061-16-000056-index.html" xr:uid="{00000000-0004-0000-0000-000038000000}"/>
    <hyperlink ref="U36" r:id="rId40" tooltip="https://www.sec.gov/Archives/edgar/data/1041061/000104106117000016/0001041061-17-000016-index.html" xr:uid="{00000000-0004-0000-0000-00003A000000}"/>
    <hyperlink ref="U74" r:id="rId41" tooltip="https://www.sec.gov/Archives/edgar/data/1041061/000104106117000016/0001041061-17-000016-index.html" xr:uid="{00000000-0004-0000-0000-00003B000000}"/>
    <hyperlink ref="V36" r:id="rId42" tooltip="https://www.sec.gov/Archives/edgar/data/1041061/000104106118000013/0001041061-18-000013-index.html" xr:uid="{00000000-0004-0000-0000-00003D000000}"/>
    <hyperlink ref="V74" r:id="rId43" tooltip="https://www.sec.gov/Archives/edgar/data/1041061/000104106118000013/0001041061-18-000013-index.html" xr:uid="{00000000-0004-0000-0000-00003E000000}"/>
    <hyperlink ref="W36" r:id="rId44" tooltip="https://www.sec.gov/Archives/edgar/data/1041061/000104106119000010/0001041061-19-000010-index.html" xr:uid="{00000000-0004-0000-0000-000040000000}"/>
    <hyperlink ref="W74" r:id="rId45" tooltip="https://www.sec.gov/Archives/edgar/data/1041061/000104106119000010/0001041061-19-000010-index.html" xr:uid="{00000000-0004-0000-0000-000041000000}"/>
    <hyperlink ref="X36" r:id="rId46" tooltip="https://www.sec.gov/Archives/edgar/data/1041061/000104106120000015/0001041061-20-000015-index.html" xr:uid="{00000000-0004-0000-0000-000043000000}"/>
    <hyperlink ref="X74" r:id="rId47" tooltip="https://www.sec.gov/Archives/edgar/data/1041061/000104106120000015/0001041061-20-000015-index.html" xr:uid="{00000000-0004-0000-0000-000044000000}"/>
    <hyperlink ref="Y36" r:id="rId48" tooltip="https://www.sec.gov/Archives/edgar/data/1041061/000104106121000012/0001041061-21-000012-index.htm" xr:uid="{00000000-0004-0000-0000-000046000000}"/>
    <hyperlink ref="Y74" r:id="rId49" tooltip="https://www.sec.gov/Archives/edgar/data/1041061/000104106121000012/0001041061-21-000012-index.htm" xr:uid="{00000000-0004-0000-0000-000047000000}"/>
    <hyperlink ref="Z36" r:id="rId50" tooltip="https://www.sec.gov/Archives/edgar/data/1041061/000104106122000009/0001041061-22-000009-index.htm" xr:uid="{00000000-0004-0000-0000-000049000000}"/>
    <hyperlink ref="Z74" r:id="rId51" tooltip="https://www.sec.gov/Archives/edgar/data/1041061/000104106122000009/0001041061-22-000009-index.htm" xr:uid="{00000000-0004-0000-0000-00004A000000}"/>
    <hyperlink ref="AA36" r:id="rId52" tooltip="https://www.sec.gov/Archives/edgar/data/1041061/000104106123000009/0001041061-23-000009-index.htm" xr:uid="{00000000-0004-0000-0000-00004C000000}"/>
    <hyperlink ref="AA74" r:id="rId53" tooltip="https://www.sec.gov/Archives/edgar/data/1041061/000104106123000009/0001041061-23-000009-index.htm" xr:uid="{00000000-0004-0000-0000-00004D000000}"/>
    <hyperlink ref="AB1" r:id="rId54" display="https://finbox.com/NYSE:YUM/explorer/revenue_proj" xr:uid="{89AE74D4-BB5C-B642-83F1-6F5E70F1F3CF}"/>
    <hyperlink ref="AG106" r:id="rId55" xr:uid="{345800C3-09C9-ED41-B051-6FFD9CD3041B}"/>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2023-03-13T18:28:14Z</dcterms:created>
  <dcterms:modified xsi:type="dcterms:W3CDTF">2023-07-08T06:48:58Z</dcterms:modified>
</cp:coreProperties>
</file>