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7EFFE252-377D-A246-9094-566DFEF3613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22" i="1" l="1"/>
  <c r="AU9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R30" i="1"/>
  <c r="AQ30" i="1"/>
  <c r="AP30" i="1"/>
  <c r="AO30" i="1"/>
  <c r="AN30" i="1"/>
  <c r="AR29" i="1"/>
  <c r="AQ29" i="1"/>
  <c r="AP29" i="1"/>
  <c r="AO29" i="1"/>
  <c r="AN29" i="1"/>
  <c r="AR21" i="1"/>
  <c r="AQ21" i="1"/>
  <c r="AP21" i="1"/>
  <c r="AO21" i="1"/>
  <c r="AN21" i="1"/>
  <c r="AR20" i="1"/>
  <c r="AQ20" i="1"/>
  <c r="AP20" i="1"/>
  <c r="AO20" i="1"/>
  <c r="AN20" i="1"/>
  <c r="AU22" i="1"/>
  <c r="AU19" i="1"/>
  <c r="AT19" i="1"/>
  <c r="AU86" i="1" l="1"/>
  <c r="AU87" i="1"/>
  <c r="AU99" i="1"/>
  <c r="AU101" i="1" a="1"/>
  <c r="AU101" i="1" s="1"/>
  <c r="AU85" i="1"/>
  <c r="AU88" i="1"/>
  <c r="AU89" i="1"/>
  <c r="AU90" i="1"/>
  <c r="AU91" i="1"/>
  <c r="AU92" i="1"/>
  <c r="AU95" i="1" a="1"/>
  <c r="AU95" i="1" s="1"/>
  <c r="AU97" i="1" s="1"/>
  <c r="AN4" i="1"/>
  <c r="AO4" i="1"/>
  <c r="AP4" i="1"/>
  <c r="AQ4" i="1"/>
  <c r="AR4" i="1"/>
  <c r="AV19" i="1"/>
  <c r="AN108" i="1"/>
  <c r="AO108" i="1"/>
  <c r="AO111" i="1"/>
  <c r="AO112" i="1"/>
  <c r="AS16" i="1"/>
  <c r="AO114" i="1"/>
  <c r="AO116" i="1" a="1"/>
  <c r="AO116" i="1" s="1"/>
  <c r="AS19" i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06" i="1" l="1"/>
  <c r="AN105" i="1" s="1"/>
  <c r="AO105" i="1" s="1"/>
  <c r="AP105" i="1" s="1"/>
  <c r="AQ105" i="1" s="1"/>
  <c r="AR105" i="1" s="1"/>
  <c r="AQ108" i="1"/>
  <c r="AP108" i="1"/>
  <c r="AV16" i="1"/>
  <c r="AU16" i="1"/>
  <c r="AT16" i="1"/>
  <c r="AU103" i="1"/>
  <c r="AU100" i="1" s="1"/>
  <c r="AU102" i="1" l="1"/>
  <c r="AU105" i="1"/>
  <c r="AU108" i="1" s="1"/>
  <c r="AR107" i="1" l="1"/>
  <c r="AR108" i="1" s="1"/>
  <c r="AO110" i="1" s="1"/>
  <c r="AO113" i="1" s="1"/>
  <c r="AO115" i="1" s="1"/>
  <c r="AO118" i="1" l="1"/>
  <c r="AO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<sst xmlns="http://schemas.openxmlformats.org/spreadsheetml/2006/main" count="1054" uniqueCount="167">
  <si>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</si>
  <si>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</si>
  <si>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</si>
  <si>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</si>
  <si>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</si>
  <si>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</si>
  <si>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</si>
  <si>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</si>
  <si>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</si>
  <si>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</si>
  <si>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</si>
  <si>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</si>
  <si>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</si>
  <si>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</si>
  <si>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</si>
  <si>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</si>
  <si>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</si>
  <si>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</si>
  <si>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</si>
  <si>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</si>
  <si>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</si>
  <si>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</si>
  <si>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</si>
  <si>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</si>
  <si>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</si>
  <si>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</si>
  <si>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</si>
  <si>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</si>
  <si>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</si>
  <si>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</si>
  <si>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</si>
  <si>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</si>
  <si>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</si>
  <si>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</si>
  <si>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</si>
  <si>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</si>
  <si>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</si>
  <si>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</si>
  <si>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</si>
  <si>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</si>
  <si>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</si>
  <si>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</si>
  <si>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</si>
  <si>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</si>
  <si>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</si>
  <si>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</si>
  <si>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</si>
  <si>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</si>
  <si>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</si>
  <si>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</si>
  <si>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</si>
  <si>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</si>
  <si>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</si>
  <si>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</si>
  <si>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</si>
  <si>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</si>
  <si>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</si>
  <si>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</si>
  <si>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</si>
  <si>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</si>
  <si>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</si>
  <si>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</si>
  <si>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</si>
  <si>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</si>
  <si>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</si>
  <si>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</si>
  <si>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</si>
  <si>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</si>
  <si>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</si>
  <si>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</si>
  <si>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</si>
  <si>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</si>
  <si>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</si>
  <si>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</si>
  <si>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</si>
  <si>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</si>
  <si>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</si>
  <si>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</si>
  <si>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</si>
  <si>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</si>
  <si>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</si>
  <si>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</si>
  <si>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</si>
  <si>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</si>
  <si>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</si>
  <si>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</si>
  <si>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</si>
  <si>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</si>
  <si>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</si>
  <si>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</si>
  <si>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</si>
  <si>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</si>
  <si>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</si>
  <si>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</si>
  <si>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</si>
  <si>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</si>
  <si>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</si>
  <si>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</si>
  <si>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</si>
  <si>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</si>
  <si>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</si>
  <si>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</si>
  <si>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</si>
  <si>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</si>
  <si>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</si>
  <si>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</si>
  <si>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</si>
  <si>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</si>
  <si>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</si>
  <si>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</si>
  <si>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</si>
  <si>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</si>
  <si>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</si>
  <si>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</si>
  <si>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</si>
  <si>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</si>
  <si>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</si>
  <si>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</si>
  <si>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</si>
  <si>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</si>
  <si>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</si>
  <si>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</si>
  <si>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</si>
  <si>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</si>
  <si>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</si>
  <si>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</si>
  <si>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</si>
  <si>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</si>
  <si>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</si>
  <si>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</si>
  <si>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</si>
  <si>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</si>
  <si>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</si>
  <si>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</si>
  <si>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</si>
  <si>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</si>
  <si>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</si>
  <si>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</si>
  <si>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</si>
  <si>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</si>
  <si>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</si>
  <si>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</si>
  <si>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</si>
  <si>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</si>
  <si>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</si>
  <si>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</si>
  <si>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</si>
  <si>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</si>
  <si>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</si>
  <si>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</si>
  <si>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</si>
  <si>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</si>
  <si>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</si>
  <si>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</si>
  <si>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</si>
  <si>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</si>
  <si>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</si>
  <si>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Forward P/S</t>
  </si>
  <si>
    <t>Forward P/E</t>
  </si>
  <si>
    <t>Forward P/FCF</t>
  </si>
  <si>
    <t>Dividend Yield</t>
  </si>
  <si>
    <t>FCF Yield</t>
  </si>
  <si>
    <t>Unlevered FCF</t>
  </si>
  <si>
    <t>Levered FCF Growth YoY</t>
  </si>
  <si>
    <t>Levered FCF</t>
  </si>
  <si>
    <t>Unlevered FCF Proj</t>
  </si>
  <si>
    <t>Unlevered FCF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</si>
</sst>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1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0" fillId="7" borderId="0" xfId="0" applyFill="1"/>
    <xf numFmtId="0" fontId="0" fillId="7" borderId="0" xfId="0" applyFill="1" applyAlignment="1">
      <alignment horizontal="left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0" fontId="11" fillId="7" borderId="0" xfId="0" applyFont="1" applyFill="1" applyAlignment="1">
      <alignment horizontal="left" vertical="center" wrapText="1"/>
    </xf>
    <xf numFmtId="39" fontId="11" fillId="7" borderId="0" xfId="0" applyNumberFormat="1" applyFont="1" applyFill="1"/>
    <xf numFmtId="164" fontId="1" fillId="7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7" borderId="0" xfId="0" applyNumberFormat="1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8" borderId="0" xfId="0" applyFont="1" applyFill="1" applyAlignment="1">
      <alignment wrapText="1"/>
    </xf>
    <xf numFmtId="10" fontId="1" fillId="8" borderId="0" xfId="0" applyNumberFormat="1" applyFont="1" applyFill="1" applyAlignment="1">
      <alignment horizontal="right" vertical="center"/>
    </xf>
    <xf numFmtId="0" fontId="16" fillId="7" borderId="0" xfId="0" applyFont="1" applyFill="1"/>
    <xf numFmtId="164" fontId="1" fillId="7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7" fontId="1" fillId="7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8" fontId="11" fillId="0" borderId="9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0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0" fontId="1" fillId="0" borderId="0" xfId="0" applyFont="1" applyAlignment="1">
      <alignment indent="1"/>
    </xf>
    <xf numFmtId="164" fontId="10" fillId="8" borderId="0" xfId="0" applyNumberFormat="1" applyFont="1" applyFill="1"/>
    <xf numFmtId="9" fontId="11" fillId="0" borderId="0" xfId="0" applyNumberFormat="1" applyFont="1"/>
    <xf numFmtId="164" fontId="1" fillId="8" borderId="0" xfId="0" applyNumberFormat="1" applyFont="1" applyFill="1"/>
    <xf numFmtId="10" fontId="11" fillId="7" borderId="0" xfId="0" applyNumberFormat="1" applyFont="1" applyFill="1"/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Analog Devices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059800664451816E-2"/>
          <c:y val="0.15144401672919514"/>
          <c:w val="0.83416611295681065"/>
          <c:h val="0.624684343968856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1'!$B$1:$AM$1</c:f>
              <c:numCache>
                <c:formatCode>General</c:formatCode>
                <c:ptCount val="3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cat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322400000</c:v>
                </c:pt>
                <c:pt idx="1">
                  <c:v>334400000</c:v>
                </c:pt>
                <c:pt idx="2">
                  <c:v>370400000</c:v>
                </c:pt>
                <c:pt idx="3">
                  <c:v>439200000</c:v>
                </c:pt>
                <c:pt idx="4">
                  <c:v>453400000</c:v>
                </c:pt>
                <c:pt idx="5">
                  <c:v>485200000</c:v>
                </c:pt>
                <c:pt idx="6">
                  <c:v>537700000</c:v>
                </c:pt>
                <c:pt idx="7">
                  <c:v>567300000</c:v>
                </c:pt>
                <c:pt idx="8">
                  <c:v>666300000</c:v>
                </c:pt>
                <c:pt idx="9">
                  <c:v>773500000</c:v>
                </c:pt>
                <c:pt idx="10">
                  <c:v>941500000</c:v>
                </c:pt>
                <c:pt idx="11">
                  <c:v>1193800000</c:v>
                </c:pt>
                <c:pt idx="12">
                  <c:v>1243500000</c:v>
                </c:pt>
                <c:pt idx="13">
                  <c:v>1230600000</c:v>
                </c:pt>
                <c:pt idx="14">
                  <c:v>1450400000</c:v>
                </c:pt>
                <c:pt idx="15">
                  <c:v>2577547000</c:v>
                </c:pt>
                <c:pt idx="16">
                  <c:v>2276915000</c:v>
                </c:pt>
                <c:pt idx="17">
                  <c:v>1707508000</c:v>
                </c:pt>
                <c:pt idx="18">
                  <c:v>2047268000</c:v>
                </c:pt>
                <c:pt idx="19">
                  <c:v>2633800000</c:v>
                </c:pt>
                <c:pt idx="20">
                  <c:v>2388808000</c:v>
                </c:pt>
                <c:pt idx="21">
                  <c:v>2573176000</c:v>
                </c:pt>
                <c:pt idx="22">
                  <c:v>2546117000</c:v>
                </c:pt>
                <c:pt idx="23">
                  <c:v>2582931000</c:v>
                </c:pt>
                <c:pt idx="24">
                  <c:v>2014908000</c:v>
                </c:pt>
                <c:pt idx="25">
                  <c:v>2761503000</c:v>
                </c:pt>
                <c:pt idx="26">
                  <c:v>2993320000</c:v>
                </c:pt>
                <c:pt idx="27">
                  <c:v>2701142000</c:v>
                </c:pt>
                <c:pt idx="28">
                  <c:v>2633689000</c:v>
                </c:pt>
                <c:pt idx="29">
                  <c:v>2864773000</c:v>
                </c:pt>
                <c:pt idx="30">
                  <c:v>3435092000</c:v>
                </c:pt>
                <c:pt idx="31">
                  <c:v>3421409000</c:v>
                </c:pt>
                <c:pt idx="32">
                  <c:v>5107503000</c:v>
                </c:pt>
                <c:pt idx="33">
                  <c:v>6200942000</c:v>
                </c:pt>
                <c:pt idx="34">
                  <c:v>5991065000</c:v>
                </c:pt>
                <c:pt idx="35">
                  <c:v>5603056000</c:v>
                </c:pt>
                <c:pt idx="36">
                  <c:v>7318286000</c:v>
                </c:pt>
                <c:pt idx="37">
                  <c:v>12013953000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47-3B4E-B2EA-66224991C96E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1'!$B$1:$AM$1</c:f>
              <c:numCache>
                <c:formatCode>General</c:formatCode>
                <c:ptCount val="3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cat>
          <c:val>
            <c:numRef>
              <c:f>'Sheet 1'!$B$28:$AM$28</c:f>
              <c:numCache>
                <c:formatCode>#,###,,;\(#,###,,\);\ \-\ \-</c:formatCode>
                <c:ptCount val="38"/>
                <c:pt idx="0">
                  <c:v>29700000</c:v>
                </c:pt>
                <c:pt idx="1">
                  <c:v>23400000</c:v>
                </c:pt>
                <c:pt idx="2">
                  <c:v>18700000</c:v>
                </c:pt>
                <c:pt idx="3">
                  <c:v>38000000</c:v>
                </c:pt>
                <c:pt idx="4">
                  <c:v>27900000</c:v>
                </c:pt>
                <c:pt idx="5">
                  <c:v>-12900000</c:v>
                </c:pt>
                <c:pt idx="6">
                  <c:v>8200000</c:v>
                </c:pt>
                <c:pt idx="7">
                  <c:v>14900000</c:v>
                </c:pt>
                <c:pt idx="8">
                  <c:v>44500000</c:v>
                </c:pt>
                <c:pt idx="9">
                  <c:v>74500000</c:v>
                </c:pt>
                <c:pt idx="10">
                  <c:v>119300000</c:v>
                </c:pt>
                <c:pt idx="11">
                  <c:v>171900000</c:v>
                </c:pt>
                <c:pt idx="12">
                  <c:v>178200000</c:v>
                </c:pt>
                <c:pt idx="13">
                  <c:v>82400000</c:v>
                </c:pt>
                <c:pt idx="14">
                  <c:v>196800000</c:v>
                </c:pt>
                <c:pt idx="15">
                  <c:v>607132000</c:v>
                </c:pt>
                <c:pt idx="16">
                  <c:v>356377000</c:v>
                </c:pt>
                <c:pt idx="17">
                  <c:v>105299000</c:v>
                </c:pt>
                <c:pt idx="18">
                  <c:v>298281000</c:v>
                </c:pt>
                <c:pt idx="19">
                  <c:v>570738000</c:v>
                </c:pt>
                <c:pt idx="20">
                  <c:v>414787000</c:v>
                </c:pt>
                <c:pt idx="21">
                  <c:v>549482000</c:v>
                </c:pt>
                <c:pt idx="22">
                  <c:v>496907000</c:v>
                </c:pt>
                <c:pt idx="23">
                  <c:v>786284000</c:v>
                </c:pt>
                <c:pt idx="24">
                  <c:v>247772000</c:v>
                </c:pt>
                <c:pt idx="25">
                  <c:v>712084000</c:v>
                </c:pt>
                <c:pt idx="26">
                  <c:v>867394000</c:v>
                </c:pt>
                <c:pt idx="27">
                  <c:v>651236000</c:v>
                </c:pt>
                <c:pt idx="28">
                  <c:v>673487000</c:v>
                </c:pt>
                <c:pt idx="29">
                  <c:v>629320000</c:v>
                </c:pt>
                <c:pt idx="30">
                  <c:v>696878000</c:v>
                </c:pt>
                <c:pt idx="31">
                  <c:v>861664000</c:v>
                </c:pt>
                <c:pt idx="32">
                  <c:v>727259000</c:v>
                </c:pt>
                <c:pt idx="33">
                  <c:v>1495432000</c:v>
                </c:pt>
                <c:pt idx="34">
                  <c:v>1363011000</c:v>
                </c:pt>
                <c:pt idx="35">
                  <c:v>1220761000</c:v>
                </c:pt>
                <c:pt idx="36">
                  <c:v>1390422000</c:v>
                </c:pt>
                <c:pt idx="37">
                  <c:v>2748561000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47-3B4E-B2EA-66224991C96E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1'!$B$1:$AM$1</c:f>
              <c:numCache>
                <c:formatCode>General</c:formatCode>
                <c:ptCount val="3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</c:numCache>
            </c:numRef>
          </c:cat>
          <c:val>
            <c:numRef>
              <c:f>'Sheet 1'!$B$107:$AM$107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23400000</c:v>
                </c:pt>
                <c:pt idx="5">
                  <c:v>44000000</c:v>
                </c:pt>
                <c:pt idx="6">
                  <c:v>-1300000</c:v>
                </c:pt>
                <c:pt idx="7">
                  <c:v>-32200000</c:v>
                </c:pt>
                <c:pt idx="8">
                  <c:v>22300000</c:v>
                </c:pt>
                <c:pt idx="9">
                  <c:v>92500000</c:v>
                </c:pt>
                <c:pt idx="10">
                  <c:v>-2400000</c:v>
                </c:pt>
                <c:pt idx="11">
                  <c:v>-90400000</c:v>
                </c:pt>
                <c:pt idx="12">
                  <c:v>117800000</c:v>
                </c:pt>
                <c:pt idx="13">
                  <c:v>57800000</c:v>
                </c:pt>
                <c:pt idx="14">
                  <c:v>349800000</c:v>
                </c:pt>
                <c:pt idx="15">
                  <c:v>429668000</c:v>
                </c:pt>
                <c:pt idx="16">
                  <c:v>546377000</c:v>
                </c:pt>
                <c:pt idx="17">
                  <c:v>168714000</c:v>
                </c:pt>
                <c:pt idx="18">
                  <c:v>365228000</c:v>
                </c:pt>
                <c:pt idx="19">
                  <c:v>631800000</c:v>
                </c:pt>
                <c:pt idx="20">
                  <c:v>587247000</c:v>
                </c:pt>
                <c:pt idx="21">
                  <c:v>491805000</c:v>
                </c:pt>
                <c:pt idx="22">
                  <c:v>678555000</c:v>
                </c:pt>
                <c:pt idx="23">
                  <c:v>511960000</c:v>
                </c:pt>
                <c:pt idx="24">
                  <c:v>376053000</c:v>
                </c:pt>
                <c:pt idx="25">
                  <c:v>879618000</c:v>
                </c:pt>
                <c:pt idx="26">
                  <c:v>777533000</c:v>
                </c:pt>
                <c:pt idx="27">
                  <c:v>682366000</c:v>
                </c:pt>
                <c:pt idx="28">
                  <c:v>789271000</c:v>
                </c:pt>
                <c:pt idx="29">
                  <c:v>693689000</c:v>
                </c:pt>
                <c:pt idx="30">
                  <c:v>753838000</c:v>
                </c:pt>
                <c:pt idx="31">
                  <c:v>1153498000</c:v>
                </c:pt>
                <c:pt idx="32">
                  <c:v>908494000</c:v>
                </c:pt>
                <c:pt idx="33">
                  <c:v>2187485000</c:v>
                </c:pt>
                <c:pt idx="34">
                  <c:v>1977728000</c:v>
                </c:pt>
                <c:pt idx="35">
                  <c:v>1842795000</c:v>
                </c:pt>
                <c:pt idx="36">
                  <c:v>2391393000</c:v>
                </c:pt>
                <c:pt idx="37">
                  <c:v>3776094000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47-3B4E-B2EA-66224991C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90582912"/>
        <c:axId val="690584640"/>
      </c:barChart>
      <c:catAx>
        <c:axId val="69058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84640"/>
        <c:crosses val="autoZero"/>
        <c:auto val="1"/>
        <c:lblAlgn val="ctr"/>
        <c:lblOffset val="100"/>
        <c:noMultiLvlLbl val="0"/>
      </c:catAx>
      <c:valAx>
        <c:axId val="6905846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8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232798807125847"/>
          <c:y val="0.89708603430554212"/>
          <c:w val="0.31534402385748295"/>
          <c:h val="6.2975419288213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15875</xdr:colOff>
      <xdr:row>108</xdr:row>
      <xdr:rowOff>41274</xdr:rowOff>
    </xdr:from>
    <xdr:to>
      <xdr:col>46</xdr:col>
      <xdr:colOff>1555750</xdr:colOff>
      <xdr:row>126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9A8418-8731-E416-847B-944605B27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Profitable Software"/>
      <sheetName val="Compounders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3.9120000000000002E-2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https://www.bing.com/financeapi/forcetrigger?t=a1mvjc&amp;q=XNAS%3aADI&amp;form=skydnc</v>
    <v>Learn more on Bing</v>
  </rv>
  <rv s="1">
    <v>0</v>
    <v>ANALOG DEVICES, INC. (XNAS:ADI)</v>
    <v>2</v>
    <v>3</v>
    <v>Finance</v>
    <v>4</v>
    <v>en-US</v>
    <v>a1mvjc</v>
    <v>268435456</v>
    <v>1</v>
    <v>Powered by Refinitiv</v>
    <v>198.245</v>
    <v>133.47999999999999</v>
    <v>1.1409</v>
    <v>0.67</v>
    <v>3.6129999999999999E-3</v>
    <v>USD</v>
    <v>Analog Devices, Inc. is a semiconductor company. The Company designs, manufactures, tests and markets a portfolio of solutions, including integrated circuits (ICs), software and subsystems that leverage analog, mixed-signal and digital signal processing technologies. Its products include data converters, amplifiers, power management, radio frequency (RF) ICs, edge processors and other sensors. The Company's ICs are designed to address a range of real-world signal-processing applications. Its IC product portfolio includes both general-purpose products used by a range of customers and applications, as well as application-specific products designed for specific target markets. The Company's product offerings include more than 75,000 stock-keeping units (SKUs) that can be aggregated into various general categories, such as analog and mixed-signal, power management and reference, amplifiers/RF and microwave, sensors and actuators, and digital signal processing and system products (DSPs).</v>
    <v>24450</v>
    <v>Nasdaq Stock Market</v>
    <v>XNAS</v>
    <v>XNAS</v>
    <v>One Analog Way, WILMINGTON, MA, 01887 US</v>
    <v>186.37</v>
    <v>Semiconductors &amp; Semiconductor Equipment</v>
    <v>Stock</v>
    <v>45099.928730022657</v>
    <v>0</v>
    <v>183.23</v>
    <v>93318959813</v>
    <v>ANALOG DEVICES, INC.</v>
    <v>ANALOG DEVICES, INC.</v>
    <v>183.88</v>
    <v>26.3734</v>
    <v>185.44</v>
    <v>186.11</v>
    <v>185.6</v>
    <v>501418300</v>
    <v>ADI</v>
    <v>ANALOG DEVICES, INC. (XNAS:ADI)</v>
    <v>651</v>
    <v>4406701</v>
    <v>1965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3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</spb>
    <spb s="4">
      <v>at close</v>
      <v>from previous close</v>
      <v>from previous close</v>
      <v>Source: Nasdaq</v>
      <v>GMT</v>
      <v>Delayed 15 minutes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</s>
  <s>
    <k n="Price" t="s"/>
    <k n="Change" t="s"/>
    <k n="Change (%)" t="s"/>
    <k n="ExchangeID" t="s"/>
    <k n="Last trade time" t="s"/>
    <k n="Price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6281/000095013595000029/0000950135-95-000029-index.html" TargetMode="External"/><Relationship Id="rId42" Type="http://schemas.openxmlformats.org/officeDocument/2006/relationships/hyperlink" Target="https://www.sec.gov/Archives/edgar/data/6281/000095013505006610/b57812ade10vk.htm" TargetMode="External"/><Relationship Id="rId47" Type="http://schemas.openxmlformats.org/officeDocument/2006/relationships/hyperlink" Target="https://www.sec.gov/Archives/edgar/data/6281/000095013507007253/0000950135-07-007253-index.html" TargetMode="External"/><Relationship Id="rId63" Type="http://schemas.openxmlformats.org/officeDocument/2006/relationships/hyperlink" Target="https://www.sec.gov/Archives/edgar/data/6281/000000628115000044/0000006281-15-000044-index.html" TargetMode="External"/><Relationship Id="rId68" Type="http://schemas.openxmlformats.org/officeDocument/2006/relationships/hyperlink" Target="https://www.sec.gov/Archives/edgar/data/6281/000000628118000126/0000006281-18-000126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6281/000095013597000278/0000950135-97-000278-index.html" TargetMode="External"/><Relationship Id="rId32" Type="http://schemas.openxmlformats.org/officeDocument/2006/relationships/hyperlink" Target="https://www.sec.gov/Archives/edgar/data/6281/000095013501000177/0000950135-01-000177-index.html" TargetMode="External"/><Relationship Id="rId37" Type="http://schemas.openxmlformats.org/officeDocument/2006/relationships/hyperlink" Target="https://www.sec.gov/Archives/edgar/data/6281/000095013503000473/b45351ade10vk.htm" TargetMode="External"/><Relationship Id="rId40" Type="http://schemas.openxmlformats.org/officeDocument/2006/relationships/hyperlink" Target="https://www.sec.gov/Archives/edgar/data/6281/000095013504005529/b52531ade10vk.htm" TargetMode="External"/><Relationship Id="rId45" Type="http://schemas.openxmlformats.org/officeDocument/2006/relationships/hyperlink" Target="https://www.sec.gov/Archives/edgar/data/6281/000095013506007047/b63086ade10vk.htm" TargetMode="External"/><Relationship Id="rId53" Type="http://schemas.openxmlformats.org/officeDocument/2006/relationships/hyperlink" Target="https://www.sec.gov/Archives/edgar/data/6281/000095012310107816/0000950123-10-107816-index.html" TargetMode="External"/><Relationship Id="rId58" Type="http://schemas.openxmlformats.org/officeDocument/2006/relationships/hyperlink" Target="https://www.sec.gov/Archives/edgar/data/6281/000000628113000040/0000006281-13-000040-index.html" TargetMode="External"/><Relationship Id="rId66" Type="http://schemas.openxmlformats.org/officeDocument/2006/relationships/hyperlink" Target="https://www.sec.gov/Archives/edgar/data/6281/000000628117000144/0000006281-17-000144-index.html" TargetMode="External"/><Relationship Id="rId74" Type="http://schemas.openxmlformats.org/officeDocument/2006/relationships/hyperlink" Target="https://www.sec.gov/Archives/edgar/data/6281/000000628121000294/0000006281-21-000294-index.htm" TargetMode="External"/><Relationship Id="rId79" Type="http://schemas.openxmlformats.org/officeDocument/2006/relationships/hyperlink" Target="https://finbox.com/NASDAQGS:ADI/explorer/fcf_unlev_proj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6281/000000628114000039/0000006281-14-000039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6281/000095013502000307/0000950135-02-000307-index.html" TargetMode="External"/><Relationship Id="rId43" Type="http://schemas.openxmlformats.org/officeDocument/2006/relationships/hyperlink" Target="https://www.sec.gov/Archives/edgar/data/6281/000095013505006610/b57812ade10vk.htm" TargetMode="External"/><Relationship Id="rId48" Type="http://schemas.openxmlformats.org/officeDocument/2006/relationships/hyperlink" Target="https://www.sec.gov/Archives/edgar/data/6281/000095013508007596/0000950135-08-007596-index.html" TargetMode="External"/><Relationship Id="rId56" Type="http://schemas.openxmlformats.org/officeDocument/2006/relationships/hyperlink" Target="https://www.sec.gov/Archives/edgar/data/6281/000000628112000010/0000006281-12-000010-index.html" TargetMode="External"/><Relationship Id="rId64" Type="http://schemas.openxmlformats.org/officeDocument/2006/relationships/hyperlink" Target="https://www.sec.gov/Archives/edgar/data/6281/000000628116000097/0000006281-16-000097-index.html" TargetMode="External"/><Relationship Id="rId69" Type="http://schemas.openxmlformats.org/officeDocument/2006/relationships/hyperlink" Target="https://www.sec.gov/Archives/edgar/data/6281/000000628118000126/0000006281-18-000126-index.html" TargetMode="External"/><Relationship Id="rId77" Type="http://schemas.openxmlformats.org/officeDocument/2006/relationships/hyperlink" Target="https://www.sec.gov/Archives/edgar/data/6281/000000628122000250/0000006281-22-000250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6281/000095012309065635/0000950123-09-065635-index.html" TargetMode="External"/><Relationship Id="rId72" Type="http://schemas.openxmlformats.org/officeDocument/2006/relationships/hyperlink" Target="https://www.sec.gov/Archives/edgar/data/6281/000000628120000156/0000006281-20-000156-index.htm" TargetMode="External"/><Relationship Id="rId80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6281/000095013597000278/0000950135-97-000278-index.html" TargetMode="External"/><Relationship Id="rId33" Type="http://schemas.openxmlformats.org/officeDocument/2006/relationships/hyperlink" Target="https://www.sec.gov/Archives/edgar/data/6281/000095013501000177/0000950135-01-000177-index.html" TargetMode="External"/><Relationship Id="rId38" Type="http://schemas.openxmlformats.org/officeDocument/2006/relationships/hyperlink" Target="https://www.sec.gov/Archives/edgar/data/6281/000095013503006138/b48618aie10vk.htm" TargetMode="External"/><Relationship Id="rId46" Type="http://schemas.openxmlformats.org/officeDocument/2006/relationships/hyperlink" Target="https://www.sec.gov/Archives/edgar/data/6281/000095013507007253/0000950135-07-007253-index.html" TargetMode="External"/><Relationship Id="rId59" Type="http://schemas.openxmlformats.org/officeDocument/2006/relationships/hyperlink" Target="https://www.sec.gov/Archives/edgar/data/6281/000000628113000040/0000006281-13-000040-index.html" TargetMode="External"/><Relationship Id="rId67" Type="http://schemas.openxmlformats.org/officeDocument/2006/relationships/hyperlink" Target="https://www.sec.gov/Archives/edgar/data/6281/000000628117000144/0000006281-17-000144-index.html" TargetMode="External"/><Relationship Id="rId20" Type="http://schemas.openxmlformats.org/officeDocument/2006/relationships/hyperlink" Target="https://www.sec.gov/Archives/edgar/data/6281/000095013595000029/0000950135-95-000029-index.html" TargetMode="External"/><Relationship Id="rId41" Type="http://schemas.openxmlformats.org/officeDocument/2006/relationships/hyperlink" Target="https://www.sec.gov/Archives/edgar/data/6281/000095013504005529/b52531ade10vk.htm" TargetMode="External"/><Relationship Id="rId54" Type="http://schemas.openxmlformats.org/officeDocument/2006/relationships/hyperlink" Target="https://www.sec.gov/Archives/edgar/data/6281/000095012311099928/0000950123-11-099928-index.html" TargetMode="External"/><Relationship Id="rId62" Type="http://schemas.openxmlformats.org/officeDocument/2006/relationships/hyperlink" Target="https://www.sec.gov/Archives/edgar/data/6281/000000628115000044/0000006281-15-000044-index.html" TargetMode="External"/><Relationship Id="rId70" Type="http://schemas.openxmlformats.org/officeDocument/2006/relationships/hyperlink" Target="https://www.sec.gov/Archives/edgar/data/6281/000000628119000144/0000006281-19-000144-index.html" TargetMode="External"/><Relationship Id="rId75" Type="http://schemas.openxmlformats.org/officeDocument/2006/relationships/hyperlink" Target="https://www.sec.gov/Archives/edgar/data/6281/000000628121000294/0000006281-21-000294-index.htm" TargetMode="External"/><Relationship Id="rId1" Type="http://schemas.openxmlformats.org/officeDocument/2006/relationships/hyperlink" Target="https://roic.ai/company/ADI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6281/000095013503000473/b45351ade10vk.htm" TargetMode="External"/><Relationship Id="rId49" Type="http://schemas.openxmlformats.org/officeDocument/2006/relationships/hyperlink" Target="https://www.sec.gov/Archives/edgar/data/6281/000095013508007596/0000950135-08-007596-index.html" TargetMode="External"/><Relationship Id="rId57" Type="http://schemas.openxmlformats.org/officeDocument/2006/relationships/hyperlink" Target="https://www.sec.gov/Archives/edgar/data/6281/000000628112000010/0000006281-12-000010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6281/000095013506007047/b63086ade10vk.htm" TargetMode="External"/><Relationship Id="rId52" Type="http://schemas.openxmlformats.org/officeDocument/2006/relationships/hyperlink" Target="https://www.sec.gov/Archives/edgar/data/6281/000095012310107816/0000950123-10-107816-index.html" TargetMode="External"/><Relationship Id="rId60" Type="http://schemas.openxmlformats.org/officeDocument/2006/relationships/hyperlink" Target="https://www.sec.gov/Archives/edgar/data/6281/000000628114000039/0000006281-14-000039-index.html" TargetMode="External"/><Relationship Id="rId65" Type="http://schemas.openxmlformats.org/officeDocument/2006/relationships/hyperlink" Target="https://www.sec.gov/Archives/edgar/data/6281/000000628116000097/0000006281-16-000097-index.html" TargetMode="External"/><Relationship Id="rId73" Type="http://schemas.openxmlformats.org/officeDocument/2006/relationships/hyperlink" Target="https://www.sec.gov/Archives/edgar/data/6281/000000628120000156/0000006281-20-000156-index.htm" TargetMode="External"/><Relationship Id="rId78" Type="http://schemas.openxmlformats.org/officeDocument/2006/relationships/hyperlink" Target="https://finbox.com/NASDAQGS:ADI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6281/000095013503006138/b48618aie10vk.htm" TargetMode="External"/><Relationship Id="rId34" Type="http://schemas.openxmlformats.org/officeDocument/2006/relationships/hyperlink" Target="https://www.sec.gov/Archives/edgar/data/6281/000095013502000307/0000950135-02-000307-index.html" TargetMode="External"/><Relationship Id="rId50" Type="http://schemas.openxmlformats.org/officeDocument/2006/relationships/hyperlink" Target="https://www.sec.gov/Archives/edgar/data/6281/000095012309065635/0000950123-09-065635-index.html" TargetMode="External"/><Relationship Id="rId55" Type="http://schemas.openxmlformats.org/officeDocument/2006/relationships/hyperlink" Target="https://www.sec.gov/Archives/edgar/data/6281/000095012311099928/0000950123-11-099928-index.html" TargetMode="External"/><Relationship Id="rId76" Type="http://schemas.openxmlformats.org/officeDocument/2006/relationships/hyperlink" Target="https://www.sec.gov/Archives/edgar/data/6281/000000628122000250/0000006281-22-000250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6281/000000628119000144/0000006281-19-000144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J2" activePane="bottomRight" state="frozen"/>
      <selection pane="topRight"/>
      <selection pane="bottomLeft"/>
      <selection pane="bottomRight" activeCell="AO27" sqref="AO27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8">
        <v>2022</v>
      </c>
      <c r="AN1" s="23">
        <v>2023</v>
      </c>
      <c r="AO1" s="23">
        <v>2024</v>
      </c>
      <c r="AP1" s="23">
        <v>2025</v>
      </c>
      <c r="AQ1" s="23">
        <v>2026</v>
      </c>
      <c r="AR1" s="23">
        <v>2027</v>
      </c>
    </row>
    <row r="2" spans="1:48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 t="s">
        <v>90</v>
      </c>
      <c r="AB2" s="9" t="s">
        <v>90</v>
      </c>
      <c r="AC2" s="9" t="s">
        <v>90</v>
      </c>
      <c r="AD2" s="9" t="s">
        <v>90</v>
      </c>
      <c r="AE2" s="9" t="s">
        <v>90</v>
      </c>
      <c r="AF2" s="9" t="s">
        <v>90</v>
      </c>
      <c r="AG2" s="9" t="s">
        <v>90</v>
      </c>
      <c r="AH2" s="9" t="s">
        <v>90</v>
      </c>
      <c r="AI2" s="9" t="s">
        <v>90</v>
      </c>
      <c r="AJ2" s="9" t="s">
        <v>90</v>
      </c>
      <c r="AK2" s="9" t="s">
        <v>90</v>
      </c>
      <c r="AL2" s="9" t="s">
        <v>90</v>
      </c>
      <c r="AM2" s="9" t="s">
        <v>90</v>
      </c>
      <c r="AN2" s="9" t="s">
        <v>90</v>
      </c>
      <c r="AO2" s="9" t="s">
        <v>90</v>
      </c>
      <c r="AP2" s="9" t="s">
        <v>90</v>
      </c>
      <c r="AQ2" s="9"/>
      <c r="AR2" s="9"/>
    </row>
    <row r="3" spans="1:48" ht="40" x14ac:dyDescent="0.25">
      <c r="A3" s="5" t="s">
        <v>1</v>
      </c>
      <c r="B3" s="1">
        <v>322400000</v>
      </c>
      <c r="C3" s="1">
        <v>334400000</v>
      </c>
      <c r="D3" s="1">
        <v>370400000</v>
      </c>
      <c r="E3" s="1">
        <v>439200000</v>
      </c>
      <c r="F3" s="1">
        <v>453400000</v>
      </c>
      <c r="G3" s="1">
        <v>485200000</v>
      </c>
      <c r="H3" s="1">
        <v>537700000</v>
      </c>
      <c r="I3" s="1">
        <v>567300000</v>
      </c>
      <c r="J3" s="1">
        <v>666300000</v>
      </c>
      <c r="K3" s="1">
        <v>773500000</v>
      </c>
      <c r="L3" s="1">
        <v>941500000</v>
      </c>
      <c r="M3" s="1">
        <v>1193800000</v>
      </c>
      <c r="N3" s="1">
        <v>1243500000</v>
      </c>
      <c r="O3" s="1">
        <v>1230600000</v>
      </c>
      <c r="P3" s="1">
        <v>1450400000</v>
      </c>
      <c r="Q3" s="1">
        <v>2577547000</v>
      </c>
      <c r="R3" s="1">
        <v>2276915000</v>
      </c>
      <c r="S3" s="1">
        <v>1707508000</v>
      </c>
      <c r="T3" s="1">
        <v>2047268000</v>
      </c>
      <c r="U3" s="1">
        <v>2633800000</v>
      </c>
      <c r="V3" s="1">
        <v>2388808000</v>
      </c>
      <c r="W3" s="1">
        <v>2573176000</v>
      </c>
      <c r="X3" s="1">
        <v>2546117000</v>
      </c>
      <c r="Y3" s="1">
        <v>2582931000</v>
      </c>
      <c r="Z3" s="1">
        <v>2014908000</v>
      </c>
      <c r="AA3" s="1">
        <v>2761503000</v>
      </c>
      <c r="AB3" s="1">
        <v>2993320000</v>
      </c>
      <c r="AC3" s="1">
        <v>2701142000</v>
      </c>
      <c r="AD3" s="1">
        <v>2633689000</v>
      </c>
      <c r="AE3" s="1">
        <v>2864773000</v>
      </c>
      <c r="AF3" s="1">
        <v>3435092000</v>
      </c>
      <c r="AG3" s="1">
        <v>3421409000</v>
      </c>
      <c r="AH3" s="1">
        <v>5107503000</v>
      </c>
      <c r="AI3" s="1">
        <v>6200942000</v>
      </c>
      <c r="AJ3" s="1">
        <v>5991065000</v>
      </c>
      <c r="AK3" s="1">
        <v>5603056000</v>
      </c>
      <c r="AL3" s="1">
        <v>7318286000</v>
      </c>
      <c r="AM3" s="1">
        <v>12013953000</v>
      </c>
      <c r="AN3" s="24">
        <v>12651000000</v>
      </c>
      <c r="AO3" s="24">
        <v>12338000000</v>
      </c>
      <c r="AP3" s="24">
        <v>13252000000</v>
      </c>
      <c r="AQ3" s="24">
        <v>14609000000</v>
      </c>
      <c r="AR3" s="24">
        <v>15640000000</v>
      </c>
      <c r="AS3" s="18" t="s">
        <v>107</v>
      </c>
      <c r="AT3" s="19" t="s">
        <v>108</v>
      </c>
      <c r="AU3" s="19" t="s">
        <v>109</v>
      </c>
      <c r="AV3" s="19" t="s">
        <v>110</v>
      </c>
    </row>
    <row r="4" spans="1:48" ht="19" x14ac:dyDescent="0.25">
      <c r="A4" s="14" t="s">
        <v>93</v>
      </c>
      <c r="B4" s="1"/>
      <c r="C4" s="64">
        <f>(C3/B3)-1</f>
        <v>3.7220843672456594E-2</v>
      </c>
      <c r="D4" s="64">
        <f>(D3/C3)-1</f>
        <v>0.10765550239234445</v>
      </c>
      <c r="E4" s="64">
        <f>(E3/D3)-1</f>
        <v>0.18574514038876888</v>
      </c>
      <c r="F4" s="64">
        <f t="shared" ref="F4:AR4" si="0">(F3/E3)-1</f>
        <v>3.2331511839708504E-2</v>
      </c>
      <c r="G4" s="64">
        <f t="shared" si="0"/>
        <v>7.0136744596382972E-2</v>
      </c>
      <c r="H4" s="64">
        <f t="shared" si="0"/>
        <v>0.10820280296784834</v>
      </c>
      <c r="I4" s="64">
        <f t="shared" si="0"/>
        <v>5.5049283987353537E-2</v>
      </c>
      <c r="J4" s="64">
        <f t="shared" si="0"/>
        <v>0.17451084082496027</v>
      </c>
      <c r="K4" s="64">
        <f t="shared" si="0"/>
        <v>0.16088848866876782</v>
      </c>
      <c r="L4" s="64">
        <f t="shared" si="0"/>
        <v>0.2171945701357465</v>
      </c>
      <c r="M4" s="64">
        <f t="shared" si="0"/>
        <v>0.26797663303239516</v>
      </c>
      <c r="N4" s="64">
        <f t="shared" si="0"/>
        <v>4.1631764114592018E-2</v>
      </c>
      <c r="O4" s="64">
        <f t="shared" si="0"/>
        <v>-1.0373944511459565E-2</v>
      </c>
      <c r="P4" s="64">
        <f t="shared" si="0"/>
        <v>0.17861205915813416</v>
      </c>
      <c r="Q4" s="64">
        <f t="shared" si="0"/>
        <v>0.77712837837837845</v>
      </c>
      <c r="R4" s="64">
        <f t="shared" si="0"/>
        <v>-0.11663492460079294</v>
      </c>
      <c r="S4" s="64">
        <f t="shared" si="0"/>
        <v>-0.25007828575067581</v>
      </c>
      <c r="T4" s="64">
        <f t="shared" si="0"/>
        <v>0.19898003406133391</v>
      </c>
      <c r="U4" s="64">
        <f t="shared" si="0"/>
        <v>0.28649497769710663</v>
      </c>
      <c r="V4" s="64">
        <f t="shared" si="0"/>
        <v>-9.3018452426152365E-2</v>
      </c>
      <c r="W4" s="64">
        <f t="shared" si="0"/>
        <v>7.7179915673423638E-2</v>
      </c>
      <c r="X4" s="64">
        <f t="shared" si="0"/>
        <v>-1.0515798375237417E-2</v>
      </c>
      <c r="Y4" s="64">
        <f t="shared" si="0"/>
        <v>1.4458879933640034E-2</v>
      </c>
      <c r="Z4" s="64">
        <f t="shared" si="0"/>
        <v>-0.21991412081855843</v>
      </c>
      <c r="AA4" s="64">
        <f t="shared" si="0"/>
        <v>0.37053552817299851</v>
      </c>
      <c r="AB4" s="64">
        <f t="shared" si="0"/>
        <v>8.3945952620728681E-2</v>
      </c>
      <c r="AC4" s="64">
        <f t="shared" si="0"/>
        <v>-9.7610011625887005E-2</v>
      </c>
      <c r="AD4" s="64">
        <f t="shared" si="0"/>
        <v>-2.4972030348645147E-2</v>
      </c>
      <c r="AE4" s="64">
        <f t="shared" si="0"/>
        <v>8.7741567056702552E-2</v>
      </c>
      <c r="AF4" s="64">
        <f t="shared" si="0"/>
        <v>0.19907999691424072</v>
      </c>
      <c r="AG4" s="64">
        <f t="shared" si="0"/>
        <v>-3.9832994283705014E-3</v>
      </c>
      <c r="AH4" s="64">
        <f t="shared" si="0"/>
        <v>0.49280691083702655</v>
      </c>
      <c r="AI4" s="64">
        <f t="shared" si="0"/>
        <v>0.21408484733146516</v>
      </c>
      <c r="AJ4" s="64">
        <f t="shared" si="0"/>
        <v>-3.3845986625902991E-2</v>
      </c>
      <c r="AK4" s="64">
        <f t="shared" si="0"/>
        <v>-6.4764611967988994E-2</v>
      </c>
      <c r="AL4" s="64">
        <f t="shared" si="0"/>
        <v>0.30612401518028731</v>
      </c>
      <c r="AM4" s="64">
        <f t="shared" si="0"/>
        <v>0.64163480355919411</v>
      </c>
      <c r="AN4" s="16">
        <f t="shared" si="0"/>
        <v>5.3025594490006656E-2</v>
      </c>
      <c r="AO4" s="16">
        <f t="shared" si="0"/>
        <v>-2.4741127183621869E-2</v>
      </c>
      <c r="AP4" s="16">
        <f t="shared" si="0"/>
        <v>7.408007780839676E-2</v>
      </c>
      <c r="AQ4" s="16">
        <f t="shared" si="0"/>
        <v>0.10239963779052208</v>
      </c>
      <c r="AR4" s="16">
        <f t="shared" si="0"/>
        <v>7.0572934492436179E-2</v>
      </c>
      <c r="AS4" s="17">
        <f>(AM4+AL4+AK4)/3</f>
        <v>0.29433140225716414</v>
      </c>
      <c r="AT4" s="17">
        <f>(AM20+AL20+AK20)/3</f>
        <v>0.39892447279172077</v>
      </c>
      <c r="AU4" s="17">
        <f>(AM29+AL29+AK29)/3</f>
        <v>0.33713234762261529</v>
      </c>
      <c r="AV4" s="17">
        <f>(AM106+AL106+AK106)/3</f>
        <v>0.26950264119162648</v>
      </c>
    </row>
    <row r="5" spans="1:48" ht="19" x14ac:dyDescent="0.25">
      <c r="A5" s="5" t="s">
        <v>2</v>
      </c>
      <c r="B5" s="1">
        <v>127400000</v>
      </c>
      <c r="C5" s="1">
        <v>123000000</v>
      </c>
      <c r="D5" s="1">
        <v>138000000</v>
      </c>
      <c r="E5" s="1">
        <v>164200000</v>
      </c>
      <c r="F5" s="1">
        <v>173600000</v>
      </c>
      <c r="G5" s="1">
        <v>197500000</v>
      </c>
      <c r="H5" s="1">
        <v>219700000</v>
      </c>
      <c r="I5" s="1">
        <v>246700000</v>
      </c>
      <c r="J5" s="1">
        <v>291000000</v>
      </c>
      <c r="K5" s="1">
        <v>394400000</v>
      </c>
      <c r="L5" s="1">
        <v>464600000</v>
      </c>
      <c r="M5" s="1">
        <v>593000000</v>
      </c>
      <c r="N5" s="1">
        <v>622300000</v>
      </c>
      <c r="O5" s="1">
        <v>642100000</v>
      </c>
      <c r="P5" s="1">
        <v>735600000</v>
      </c>
      <c r="Q5" s="1">
        <v>1116520000</v>
      </c>
      <c r="R5" s="1">
        <v>1008095000</v>
      </c>
      <c r="S5" s="1">
        <v>802980000</v>
      </c>
      <c r="T5" s="1">
        <v>923160000</v>
      </c>
      <c r="U5" s="1">
        <v>1079999000</v>
      </c>
      <c r="V5" s="1">
        <v>1005968000</v>
      </c>
      <c r="W5" s="1">
        <v>1067036000</v>
      </c>
      <c r="X5" s="1">
        <v>1026900000</v>
      </c>
      <c r="Y5" s="1">
        <v>1005656000</v>
      </c>
      <c r="Z5" s="1">
        <v>896271000</v>
      </c>
      <c r="AA5" s="1">
        <v>962081000</v>
      </c>
      <c r="AB5" s="1">
        <v>1006779000</v>
      </c>
      <c r="AC5" s="1">
        <v>960141000</v>
      </c>
      <c r="AD5" s="1">
        <v>941278000</v>
      </c>
      <c r="AE5" s="1">
        <v>1034585000</v>
      </c>
      <c r="AF5" s="1">
        <v>1175830000</v>
      </c>
      <c r="AG5" s="1">
        <v>1194236000</v>
      </c>
      <c r="AH5" s="1">
        <v>2045907000</v>
      </c>
      <c r="AI5" s="1">
        <v>1967640000</v>
      </c>
      <c r="AJ5" s="1">
        <v>1977315000</v>
      </c>
      <c r="AK5" s="1">
        <v>1912578000</v>
      </c>
      <c r="AL5" s="1">
        <v>2793274000</v>
      </c>
      <c r="AM5" s="1">
        <v>4481479000</v>
      </c>
    </row>
    <row r="6" spans="1:48" ht="20" x14ac:dyDescent="0.25">
      <c r="A6" s="6" t="s">
        <v>3</v>
      </c>
      <c r="B6" s="10">
        <v>195000000</v>
      </c>
      <c r="C6" s="10">
        <v>211400000</v>
      </c>
      <c r="D6" s="10">
        <v>232400000</v>
      </c>
      <c r="E6" s="10">
        <v>275000000</v>
      </c>
      <c r="F6" s="10">
        <v>279800000</v>
      </c>
      <c r="G6" s="10">
        <v>287700000</v>
      </c>
      <c r="H6" s="10">
        <v>318000000</v>
      </c>
      <c r="I6" s="10">
        <v>320600000</v>
      </c>
      <c r="J6" s="10">
        <v>375300000</v>
      </c>
      <c r="K6" s="10">
        <v>379100000</v>
      </c>
      <c r="L6" s="10">
        <v>476900000</v>
      </c>
      <c r="M6" s="10">
        <v>600800000</v>
      </c>
      <c r="N6" s="10">
        <v>621200000</v>
      </c>
      <c r="O6" s="10">
        <v>588500000</v>
      </c>
      <c r="P6" s="10">
        <v>714800000</v>
      </c>
      <c r="Q6" s="10">
        <v>1461027000</v>
      </c>
      <c r="R6" s="10">
        <v>1268820000</v>
      </c>
      <c r="S6" s="10">
        <v>904528000</v>
      </c>
      <c r="T6" s="10">
        <v>1124108000</v>
      </c>
      <c r="U6" s="10">
        <v>1553801000</v>
      </c>
      <c r="V6" s="10">
        <v>1382840000</v>
      </c>
      <c r="W6" s="10">
        <v>1506140000</v>
      </c>
      <c r="X6" s="10">
        <v>1519217000</v>
      </c>
      <c r="Y6" s="10">
        <v>1577275000</v>
      </c>
      <c r="Z6" s="10">
        <v>1118637000</v>
      </c>
      <c r="AA6" s="10">
        <v>1799422000</v>
      </c>
      <c r="AB6" s="10">
        <v>1986541000</v>
      </c>
      <c r="AC6" s="10">
        <v>1741001000</v>
      </c>
      <c r="AD6" s="10">
        <v>1692411000</v>
      </c>
      <c r="AE6" s="10">
        <v>1830188000</v>
      </c>
      <c r="AF6" s="10">
        <v>2259262000</v>
      </c>
      <c r="AG6" s="10">
        <v>2227173000</v>
      </c>
      <c r="AH6" s="10">
        <v>3061596000</v>
      </c>
      <c r="AI6" s="10">
        <v>4233302000</v>
      </c>
      <c r="AJ6" s="10">
        <v>4013750000</v>
      </c>
      <c r="AK6" s="10">
        <v>3690478000</v>
      </c>
      <c r="AL6" s="10">
        <v>4525012000</v>
      </c>
      <c r="AM6" s="10">
        <v>7532474000</v>
      </c>
      <c r="AS6" s="18" t="s">
        <v>111</v>
      </c>
      <c r="AT6" s="19" t="s">
        <v>112</v>
      </c>
      <c r="AU6" s="19" t="s">
        <v>113</v>
      </c>
      <c r="AV6" s="19" t="s">
        <v>114</v>
      </c>
    </row>
    <row r="7" spans="1:48" ht="19" x14ac:dyDescent="0.25">
      <c r="A7" s="5" t="s">
        <v>4</v>
      </c>
      <c r="B7" s="2">
        <v>0.6048</v>
      </c>
      <c r="C7" s="2">
        <v>0.63219999999999998</v>
      </c>
      <c r="D7" s="2">
        <v>0.62739999999999996</v>
      </c>
      <c r="E7" s="2">
        <v>0.62609999999999999</v>
      </c>
      <c r="F7" s="2">
        <v>0.61709999999999998</v>
      </c>
      <c r="G7" s="2">
        <v>0.59299999999999997</v>
      </c>
      <c r="H7" s="2">
        <v>0.59140000000000004</v>
      </c>
      <c r="I7" s="2">
        <v>0.56510000000000005</v>
      </c>
      <c r="J7" s="2">
        <v>0.56330000000000002</v>
      </c>
      <c r="K7" s="2">
        <v>0.49009999999999998</v>
      </c>
      <c r="L7" s="2">
        <v>0.50649999999999995</v>
      </c>
      <c r="M7" s="2">
        <v>0.50329999999999997</v>
      </c>
      <c r="N7" s="2">
        <v>0.49959999999999999</v>
      </c>
      <c r="O7" s="2">
        <v>0.47820000000000001</v>
      </c>
      <c r="P7" s="2">
        <v>0.49280000000000002</v>
      </c>
      <c r="Q7" s="2">
        <v>0.56679999999999997</v>
      </c>
      <c r="R7" s="2">
        <v>0.55730000000000002</v>
      </c>
      <c r="S7" s="2">
        <v>0.52969999999999995</v>
      </c>
      <c r="T7" s="2">
        <v>0.54910000000000003</v>
      </c>
      <c r="U7" s="2">
        <v>0.58989999999999998</v>
      </c>
      <c r="V7" s="2">
        <v>0.57889999999999997</v>
      </c>
      <c r="W7" s="2">
        <v>0.58530000000000004</v>
      </c>
      <c r="X7" s="2">
        <v>0.59670000000000001</v>
      </c>
      <c r="Y7" s="2">
        <v>0.61070000000000002</v>
      </c>
      <c r="Z7" s="2">
        <v>0.55520000000000003</v>
      </c>
      <c r="AA7" s="2">
        <v>0.65159999999999996</v>
      </c>
      <c r="AB7" s="2">
        <v>0.66369999999999996</v>
      </c>
      <c r="AC7" s="2">
        <v>0.64449999999999996</v>
      </c>
      <c r="AD7" s="2">
        <v>0.64259999999999995</v>
      </c>
      <c r="AE7" s="2">
        <v>0.63890000000000002</v>
      </c>
      <c r="AF7" s="2">
        <v>0.65769999999999995</v>
      </c>
      <c r="AG7" s="2">
        <v>0.65100000000000002</v>
      </c>
      <c r="AH7" s="2">
        <v>0.59940000000000004</v>
      </c>
      <c r="AI7" s="2">
        <v>0.68269999999999997</v>
      </c>
      <c r="AJ7" s="2">
        <v>0.67</v>
      </c>
      <c r="AK7" s="2">
        <v>0.65869999999999995</v>
      </c>
      <c r="AL7" s="2">
        <v>0.61829999999999996</v>
      </c>
      <c r="AM7" s="2">
        <v>0.627</v>
      </c>
      <c r="AS7" s="17">
        <f>AM7</f>
        <v>0.627</v>
      </c>
      <c r="AT7" s="20">
        <f>AM21</f>
        <v>0.46579999999999999</v>
      </c>
      <c r="AU7" s="20">
        <f>AM30</f>
        <v>0.2288</v>
      </c>
      <c r="AV7" s="20">
        <f>AM107/AM3</f>
        <v>0.31430903716703401</v>
      </c>
    </row>
    <row r="8" spans="1:48" ht="19" x14ac:dyDescent="0.25">
      <c r="A8" s="5" t="s">
        <v>5</v>
      </c>
      <c r="B8" s="1" t="s">
        <v>91</v>
      </c>
      <c r="C8" s="1" t="s">
        <v>91</v>
      </c>
      <c r="D8" s="1" t="s">
        <v>91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>
        <v>106900000</v>
      </c>
      <c r="L8" s="1">
        <v>134300000</v>
      </c>
      <c r="M8" s="1">
        <v>177800000</v>
      </c>
      <c r="N8" s="1">
        <v>196100000</v>
      </c>
      <c r="O8" s="1">
        <v>219400000</v>
      </c>
      <c r="P8" s="1">
        <v>257000000</v>
      </c>
      <c r="Q8" s="1">
        <v>400566000</v>
      </c>
      <c r="R8" s="1">
        <v>464686000</v>
      </c>
      <c r="S8" s="1">
        <v>423869000</v>
      </c>
      <c r="T8" s="1">
        <v>450232000</v>
      </c>
      <c r="U8" s="1">
        <v>511732000</v>
      </c>
      <c r="V8" s="1">
        <v>497097000</v>
      </c>
      <c r="W8" s="1">
        <v>536747000</v>
      </c>
      <c r="X8" s="1">
        <v>519315000</v>
      </c>
      <c r="Y8" s="1">
        <v>533480000</v>
      </c>
      <c r="Z8" s="1">
        <v>446980000</v>
      </c>
      <c r="AA8" s="1">
        <v>492305000</v>
      </c>
      <c r="AB8" s="1">
        <v>505570000</v>
      </c>
      <c r="AC8" s="1">
        <v>512003000</v>
      </c>
      <c r="AD8" s="1">
        <v>513255000</v>
      </c>
      <c r="AE8" s="1">
        <v>559686000</v>
      </c>
      <c r="AF8" s="1">
        <v>637459000</v>
      </c>
      <c r="AG8" s="1">
        <v>653816000</v>
      </c>
      <c r="AH8" s="1">
        <v>968602000</v>
      </c>
      <c r="AI8" s="1">
        <v>1165410000</v>
      </c>
      <c r="AJ8" s="1">
        <v>1130348000</v>
      </c>
      <c r="AK8" s="1">
        <v>1050519000</v>
      </c>
      <c r="AL8" s="1">
        <v>1296126000</v>
      </c>
      <c r="AM8" s="1">
        <v>1700518000</v>
      </c>
    </row>
    <row r="9" spans="1:48" ht="19" customHeight="1" x14ac:dyDescent="0.25">
      <c r="A9" s="14" t="s">
        <v>94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>
        <f t="shared" si="1"/>
        <v>0.13820297349709115</v>
      </c>
      <c r="L9" s="15">
        <f t="shared" si="1"/>
        <v>0.14264471587891661</v>
      </c>
      <c r="M9" s="15">
        <f t="shared" si="1"/>
        <v>0.14893617021276595</v>
      </c>
      <c r="N9" s="15">
        <f t="shared" si="1"/>
        <v>0.15770004020908726</v>
      </c>
      <c r="O9" s="15">
        <f t="shared" si="1"/>
        <v>0.17828701446448886</v>
      </c>
      <c r="P9" s="15">
        <f t="shared" si="1"/>
        <v>0.17719249862107006</v>
      </c>
      <c r="Q9" s="15">
        <f t="shared" si="1"/>
        <v>0.15540589560539536</v>
      </c>
      <c r="R9" s="15">
        <f t="shared" si="1"/>
        <v>0.20408579152054424</v>
      </c>
      <c r="S9" s="15">
        <f t="shared" si="1"/>
        <v>0.24823836842931335</v>
      </c>
      <c r="T9" s="15">
        <f t="shared" si="1"/>
        <v>0.21991844741382174</v>
      </c>
      <c r="U9" s="15">
        <f t="shared" si="1"/>
        <v>0.19429417571569596</v>
      </c>
      <c r="V9" s="15">
        <f t="shared" si="1"/>
        <v>0.20809416244419812</v>
      </c>
      <c r="W9" s="15">
        <f t="shared" si="1"/>
        <v>0.20859319378075966</v>
      </c>
      <c r="X9" s="15">
        <f t="shared" si="1"/>
        <v>0.20396352563531056</v>
      </c>
      <c r="Y9" s="15">
        <f t="shared" si="1"/>
        <v>0.20654055412242914</v>
      </c>
      <c r="Z9" s="15">
        <f t="shared" si="1"/>
        <v>0.22183643124152566</v>
      </c>
      <c r="AA9" s="15">
        <f t="shared" si="1"/>
        <v>0.17827429483147403</v>
      </c>
      <c r="AB9" s="15">
        <f t="shared" si="1"/>
        <v>0.16889941603303354</v>
      </c>
      <c r="AC9" s="15">
        <f t="shared" si="1"/>
        <v>0.18955056787092275</v>
      </c>
      <c r="AD9" s="15">
        <f t="shared" si="1"/>
        <v>0.19488064080459006</v>
      </c>
      <c r="AE9" s="15">
        <f t="shared" si="1"/>
        <v>0.19536835902879565</v>
      </c>
      <c r="AF9" s="15">
        <f t="shared" si="1"/>
        <v>0.18557261348458789</v>
      </c>
      <c r="AG9" s="15">
        <f t="shared" si="1"/>
        <v>0.1910955398784536</v>
      </c>
      <c r="AH9" s="15">
        <f t="shared" si="1"/>
        <v>0.18964296252004159</v>
      </c>
      <c r="AI9" s="15">
        <f t="shared" si="1"/>
        <v>0.18794079996232829</v>
      </c>
      <c r="AJ9" s="15">
        <f t="shared" si="1"/>
        <v>0.18867229783018546</v>
      </c>
      <c r="AK9" s="15">
        <f t="shared" si="1"/>
        <v>0.18749036240223194</v>
      </c>
      <c r="AL9" s="15">
        <f t="shared" si="1"/>
        <v>0.17710786378121871</v>
      </c>
      <c r="AM9" s="15">
        <f t="shared" si="1"/>
        <v>0.14154525159204467</v>
      </c>
      <c r="AS9" s="18" t="s">
        <v>95</v>
      </c>
      <c r="AT9" s="19" t="s">
        <v>96</v>
      </c>
      <c r="AU9" s="19" t="s">
        <v>97</v>
      </c>
      <c r="AV9" s="19" t="s">
        <v>98</v>
      </c>
    </row>
    <row r="10" spans="1:48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 t="s">
        <v>91</v>
      </c>
      <c r="U10" s="1" t="s">
        <v>91</v>
      </c>
      <c r="V10" s="1" t="s">
        <v>91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 s="1" t="s">
        <v>91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S10" s="17">
        <f>AM9</f>
        <v>0.14154525159204467</v>
      </c>
      <c r="AT10" s="20">
        <f>AM13</f>
        <v>0.10539203874028806</v>
      </c>
      <c r="AU10" s="20">
        <f>AM80</f>
        <v>2.6925941861101005E-2</v>
      </c>
      <c r="AV10" s="20">
        <f>AM89</f>
        <v>5.8207985331722209E-2</v>
      </c>
    </row>
    <row r="11" spans="1:48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>
        <v>406707000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91</v>
      </c>
    </row>
    <row r="12" spans="1:48" ht="20" x14ac:dyDescent="0.25">
      <c r="A12" s="5" t="s">
        <v>8</v>
      </c>
      <c r="B12" s="1">
        <v>125400000</v>
      </c>
      <c r="C12" s="1">
        <v>142600000</v>
      </c>
      <c r="D12" s="1">
        <v>164300000</v>
      </c>
      <c r="E12" s="1">
        <v>183000000</v>
      </c>
      <c r="F12" s="1">
        <v>194500000</v>
      </c>
      <c r="G12" s="1">
        <v>234700000</v>
      </c>
      <c r="H12" s="1">
        <v>247900000</v>
      </c>
      <c r="I12" s="1">
        <v>239500000</v>
      </c>
      <c r="J12" s="1">
        <v>252800000</v>
      </c>
      <c r="K12" s="1">
        <v>170300000</v>
      </c>
      <c r="L12" s="1">
        <v>184900000</v>
      </c>
      <c r="M12" s="1">
        <v>195800000</v>
      </c>
      <c r="N12" s="1">
        <v>191600000</v>
      </c>
      <c r="O12" s="1">
        <v>207500000</v>
      </c>
      <c r="P12" s="1">
        <v>209600000</v>
      </c>
      <c r="Q12" s="1">
        <v>293364000</v>
      </c>
      <c r="R12" s="1">
        <v>287146000</v>
      </c>
      <c r="S12" s="1">
        <v>257054000</v>
      </c>
      <c r="T12" s="1">
        <v>288009000</v>
      </c>
      <c r="U12" s="1">
        <v>340036000</v>
      </c>
      <c r="V12" s="1">
        <v>338276000</v>
      </c>
      <c r="W12" s="1">
        <v>394086000</v>
      </c>
      <c r="X12" s="1">
        <v>393221000</v>
      </c>
      <c r="Y12" s="1">
        <v>415682000</v>
      </c>
      <c r="Z12" s="1">
        <v>333184000</v>
      </c>
      <c r="AA12" s="1">
        <v>390560000</v>
      </c>
      <c r="AB12" s="1">
        <v>406707000</v>
      </c>
      <c r="AC12" s="1">
        <v>396519000</v>
      </c>
      <c r="AD12" s="1">
        <v>396233000</v>
      </c>
      <c r="AE12" s="1">
        <v>454676000</v>
      </c>
      <c r="AF12" s="1">
        <v>478972000</v>
      </c>
      <c r="AG12" s="1">
        <v>461438000</v>
      </c>
      <c r="AH12" s="1">
        <v>691046000</v>
      </c>
      <c r="AI12" s="1">
        <v>695937000</v>
      </c>
      <c r="AJ12" s="1">
        <v>648094000</v>
      </c>
      <c r="AK12" s="1">
        <v>659923000</v>
      </c>
      <c r="AL12" s="1">
        <v>915418000</v>
      </c>
      <c r="AM12" s="1">
        <v>1266175000</v>
      </c>
      <c r="AS12" s="18" t="s">
        <v>115</v>
      </c>
      <c r="AT12" s="19" t="s">
        <v>116</v>
      </c>
      <c r="AU12" s="19" t="s">
        <v>117</v>
      </c>
      <c r="AV12" s="19" t="s">
        <v>118</v>
      </c>
    </row>
    <row r="13" spans="1:48" ht="19" x14ac:dyDescent="0.25">
      <c r="A13" s="14" t="s">
        <v>99</v>
      </c>
      <c r="B13" s="15">
        <f>B12/B3</f>
        <v>0.38895781637717119</v>
      </c>
      <c r="C13" s="15">
        <f t="shared" ref="C13:AM13" si="2">C12/C3</f>
        <v>0.42643540669856461</v>
      </c>
      <c r="D13" s="15">
        <f t="shared" si="2"/>
        <v>0.44357451403887688</v>
      </c>
      <c r="E13" s="15">
        <f t="shared" si="2"/>
        <v>0.41666666666666669</v>
      </c>
      <c r="F13" s="15">
        <f t="shared" si="2"/>
        <v>0.42898103220114692</v>
      </c>
      <c r="G13" s="15">
        <f t="shared" si="2"/>
        <v>0.48371805441055232</v>
      </c>
      <c r="H13" s="15">
        <f t="shared" si="2"/>
        <v>0.46103775339408593</v>
      </c>
      <c r="I13" s="15">
        <f t="shared" si="2"/>
        <v>0.4221752159351313</v>
      </c>
      <c r="J13" s="15">
        <f t="shared" si="2"/>
        <v>0.37940867477112411</v>
      </c>
      <c r="K13" s="15">
        <f t="shared" si="2"/>
        <v>0.22016806722689075</v>
      </c>
      <c r="L13" s="15">
        <f t="shared" si="2"/>
        <v>0.196388741370154</v>
      </c>
      <c r="M13" s="15">
        <f t="shared" si="2"/>
        <v>0.16401407270899648</v>
      </c>
      <c r="N13" s="15">
        <f t="shared" si="2"/>
        <v>0.15408122235625252</v>
      </c>
      <c r="O13" s="15">
        <f t="shared" si="2"/>
        <v>0.16861693482853893</v>
      </c>
      <c r="P13" s="15">
        <f t="shared" si="2"/>
        <v>0.14451185879757308</v>
      </c>
      <c r="Q13" s="15">
        <f t="shared" si="2"/>
        <v>0.11381518940294784</v>
      </c>
      <c r="R13" s="15">
        <f t="shared" si="2"/>
        <v>0.12611186627520132</v>
      </c>
      <c r="S13" s="15">
        <f t="shared" si="2"/>
        <v>0.15054336495055953</v>
      </c>
      <c r="T13" s="15">
        <f t="shared" si="2"/>
        <v>0.14067967652500796</v>
      </c>
      <c r="U13" s="15">
        <f t="shared" si="2"/>
        <v>0.12910471562001671</v>
      </c>
      <c r="V13" s="15">
        <f t="shared" si="2"/>
        <v>0.14160870191325547</v>
      </c>
      <c r="W13" s="15">
        <f t="shared" si="2"/>
        <v>0.15315159165171757</v>
      </c>
      <c r="X13" s="15">
        <f t="shared" si="2"/>
        <v>0.15443948569527638</v>
      </c>
      <c r="Y13" s="15">
        <f t="shared" si="2"/>
        <v>0.16093422549808725</v>
      </c>
      <c r="Z13" s="15">
        <f t="shared" si="2"/>
        <v>0.16535941095077294</v>
      </c>
      <c r="AA13" s="15">
        <f t="shared" si="2"/>
        <v>0.14143022839374064</v>
      </c>
      <c r="AB13" s="15">
        <f t="shared" si="2"/>
        <v>0.13587154063047052</v>
      </c>
      <c r="AC13" s="15">
        <f t="shared" si="2"/>
        <v>0.14679679927971206</v>
      </c>
      <c r="AD13" s="15">
        <f t="shared" si="2"/>
        <v>0.15044790785852089</v>
      </c>
      <c r="AE13" s="15">
        <f t="shared" si="2"/>
        <v>0.15871274966637847</v>
      </c>
      <c r="AF13" s="15">
        <f t="shared" si="2"/>
        <v>0.13943498456518777</v>
      </c>
      <c r="AG13" s="15">
        <f t="shared" si="2"/>
        <v>0.13486782784519477</v>
      </c>
      <c r="AH13" s="15">
        <f t="shared" si="2"/>
        <v>0.13530016526666749</v>
      </c>
      <c r="AI13" s="15">
        <f t="shared" si="2"/>
        <v>0.11223085137709722</v>
      </c>
      <c r="AJ13" s="15">
        <f t="shared" si="2"/>
        <v>0.10817675989160525</v>
      </c>
      <c r="AK13" s="15">
        <f t="shared" si="2"/>
        <v>0.11777911910928608</v>
      </c>
      <c r="AL13" s="15">
        <f t="shared" si="2"/>
        <v>0.12508639318004244</v>
      </c>
      <c r="AM13" s="15">
        <f t="shared" si="2"/>
        <v>0.10539203874028806</v>
      </c>
      <c r="AS13" s="17">
        <f>AM28/AM72</f>
        <v>7.5374651144595642E-2</v>
      </c>
      <c r="AT13" s="20">
        <f>AM28/AM54</f>
        <v>5.4640807039830146E-2</v>
      </c>
      <c r="AU13" s="20">
        <f>AM22/(AM72+AM56+AM61)</f>
        <v>7.6129197519730393E-2</v>
      </c>
      <c r="AV13" s="21">
        <f>AM67/AM72</f>
        <v>0.37945713520760532</v>
      </c>
    </row>
    <row r="14" spans="1:48" ht="19" x14ac:dyDescent="0.25">
      <c r="A14" s="5" t="s">
        <v>9</v>
      </c>
      <c r="B14" s="1">
        <v>23000000</v>
      </c>
      <c r="C14" s="1">
        <v>28400000</v>
      </c>
      <c r="D14" s="1">
        <v>33700000</v>
      </c>
      <c r="E14" s="1">
        <v>36600000</v>
      </c>
      <c r="F14" s="1">
        <v>41500000</v>
      </c>
      <c r="G14" s="1">
        <v>46800000</v>
      </c>
      <c r="H14" s="1">
        <v>52700000</v>
      </c>
      <c r="I14" s="1">
        <v>55000000</v>
      </c>
      <c r="J14" s="1">
        <v>59800000</v>
      </c>
      <c r="K14" s="1" t="s">
        <v>91</v>
      </c>
      <c r="L14" s="1">
        <v>-25000</v>
      </c>
      <c r="M14" s="1">
        <v>100000</v>
      </c>
      <c r="N14" s="1">
        <v>100000</v>
      </c>
      <c r="O14" s="1">
        <v>-13100000</v>
      </c>
      <c r="P14" s="1">
        <v>26100000</v>
      </c>
      <c r="Q14" s="1" t="s">
        <v>91</v>
      </c>
      <c r="R14" s="1">
        <v>99802000</v>
      </c>
      <c r="S14" s="1">
        <v>105367000</v>
      </c>
      <c r="T14" s="1">
        <v>2624000</v>
      </c>
      <c r="U14" s="1">
        <v>2710000</v>
      </c>
      <c r="V14" s="1">
        <v>31480000</v>
      </c>
      <c r="W14" s="1">
        <v>1790000</v>
      </c>
      <c r="X14" s="1">
        <v>40495000</v>
      </c>
      <c r="Y14" s="1">
        <v>3088000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>
        <v>26020000</v>
      </c>
      <c r="AF14" s="1">
        <v>311990000</v>
      </c>
      <c r="AG14" s="1">
        <v>70123000</v>
      </c>
      <c r="AH14" s="1">
        <v>297351000</v>
      </c>
      <c r="AI14" s="1">
        <v>428902000</v>
      </c>
      <c r="AJ14" s="1">
        <v>429041000</v>
      </c>
      <c r="AK14" s="1">
        <v>429455000</v>
      </c>
      <c r="AL14" s="1">
        <v>536811000</v>
      </c>
      <c r="AM14" s="1">
        <v>1012572000</v>
      </c>
    </row>
    <row r="15" spans="1:48" ht="20" x14ac:dyDescent="0.25">
      <c r="A15" s="5" t="s">
        <v>10</v>
      </c>
      <c r="B15" s="1">
        <v>148400000</v>
      </c>
      <c r="C15" s="1">
        <v>171000000</v>
      </c>
      <c r="D15" s="1">
        <v>198000000</v>
      </c>
      <c r="E15" s="1">
        <v>219600000</v>
      </c>
      <c r="F15" s="1">
        <v>236000000</v>
      </c>
      <c r="G15" s="1">
        <v>281500000</v>
      </c>
      <c r="H15" s="1">
        <v>300600000</v>
      </c>
      <c r="I15" s="1">
        <v>294500000</v>
      </c>
      <c r="J15" s="1">
        <v>312600000</v>
      </c>
      <c r="K15" s="1">
        <v>277200000</v>
      </c>
      <c r="L15" s="1">
        <v>319175000</v>
      </c>
      <c r="M15" s="1">
        <v>373700000</v>
      </c>
      <c r="N15" s="1">
        <v>387800000</v>
      </c>
      <c r="O15" s="1">
        <v>413800000</v>
      </c>
      <c r="P15" s="1">
        <v>492700000</v>
      </c>
      <c r="Q15" s="1">
        <v>693930000</v>
      </c>
      <c r="R15" s="1">
        <v>851634000</v>
      </c>
      <c r="S15" s="1">
        <v>786290000</v>
      </c>
      <c r="T15" s="1">
        <v>740865000</v>
      </c>
      <c r="U15" s="1">
        <v>854478000</v>
      </c>
      <c r="V15" s="1">
        <v>866853000</v>
      </c>
      <c r="W15" s="1">
        <v>932623000</v>
      </c>
      <c r="X15" s="1">
        <v>953031000</v>
      </c>
      <c r="Y15" s="1">
        <v>952250000</v>
      </c>
      <c r="Z15" s="1">
        <v>780164000</v>
      </c>
      <c r="AA15" s="1">
        <v>882865000</v>
      </c>
      <c r="AB15" s="1">
        <v>912277000</v>
      </c>
      <c r="AC15" s="1">
        <v>908522000</v>
      </c>
      <c r="AD15" s="1">
        <v>909488000</v>
      </c>
      <c r="AE15" s="1">
        <v>1040382000</v>
      </c>
      <c r="AF15" s="1">
        <v>1428421000</v>
      </c>
      <c r="AG15" s="1">
        <v>1185377000</v>
      </c>
      <c r="AH15" s="1">
        <v>1956999000</v>
      </c>
      <c r="AI15" s="1">
        <v>2290249000</v>
      </c>
      <c r="AJ15" s="1">
        <v>2207483000</v>
      </c>
      <c r="AK15" s="1">
        <v>2139897000</v>
      </c>
      <c r="AL15" s="1">
        <v>2748355000</v>
      </c>
      <c r="AM15" s="1">
        <v>3979265000</v>
      </c>
      <c r="AS15" s="18" t="s">
        <v>119</v>
      </c>
      <c r="AT15" s="19" t="s">
        <v>120</v>
      </c>
      <c r="AU15" s="19" t="s">
        <v>121</v>
      </c>
      <c r="AV15" s="19" t="s">
        <v>122</v>
      </c>
    </row>
    <row r="16" spans="1:48" ht="19" x14ac:dyDescent="0.25">
      <c r="A16" s="5" t="s">
        <v>11</v>
      </c>
      <c r="B16" s="1">
        <v>275800000</v>
      </c>
      <c r="C16" s="1">
        <v>294000000</v>
      </c>
      <c r="D16" s="1">
        <v>336000000</v>
      </c>
      <c r="E16" s="1">
        <v>383800000</v>
      </c>
      <c r="F16" s="1">
        <v>409600000</v>
      </c>
      <c r="G16" s="1">
        <v>479000000</v>
      </c>
      <c r="H16" s="1">
        <v>520300000</v>
      </c>
      <c r="I16" s="1">
        <v>541200000</v>
      </c>
      <c r="J16" s="1">
        <v>603600000</v>
      </c>
      <c r="K16" s="1">
        <v>671600000</v>
      </c>
      <c r="L16" s="1">
        <v>783775000</v>
      </c>
      <c r="M16" s="1">
        <v>966700000</v>
      </c>
      <c r="N16" s="1">
        <v>1010100000</v>
      </c>
      <c r="O16" s="1">
        <v>1055900000</v>
      </c>
      <c r="P16" s="1">
        <v>1228300000</v>
      </c>
      <c r="Q16" s="1">
        <v>1810450000</v>
      </c>
      <c r="R16" s="1">
        <v>1859729000</v>
      </c>
      <c r="S16" s="1">
        <v>1589270000</v>
      </c>
      <c r="T16" s="1">
        <v>1664025000</v>
      </c>
      <c r="U16" s="1">
        <v>1934477000</v>
      </c>
      <c r="V16" s="1">
        <v>1872821000</v>
      </c>
      <c r="W16" s="1">
        <v>1999659000</v>
      </c>
      <c r="X16" s="1">
        <v>1979931000</v>
      </c>
      <c r="Y16" s="1">
        <v>1957906000</v>
      </c>
      <c r="Z16" s="1">
        <v>1676435000</v>
      </c>
      <c r="AA16" s="1">
        <v>1844946000</v>
      </c>
      <c r="AB16" s="1">
        <v>1919056000</v>
      </c>
      <c r="AC16" s="1">
        <v>1868663000</v>
      </c>
      <c r="AD16" s="1">
        <v>1850766000</v>
      </c>
      <c r="AE16" s="1">
        <v>2074967000</v>
      </c>
      <c r="AF16" s="1">
        <v>2604251000</v>
      </c>
      <c r="AG16" s="1">
        <v>2379613000</v>
      </c>
      <c r="AH16" s="1">
        <v>4002906000</v>
      </c>
      <c r="AI16" s="1">
        <v>4257889000</v>
      </c>
      <c r="AJ16" s="1">
        <v>4184798000</v>
      </c>
      <c r="AK16" s="1">
        <v>4052475000</v>
      </c>
      <c r="AL16" s="1">
        <v>5541629000</v>
      </c>
      <c r="AM16" s="1">
        <v>8460744000</v>
      </c>
      <c r="AS16" s="25">
        <f>(AM35+AL35+AK35+AJ35+AI35)/5</f>
        <v>8.8881450774503726E-2</v>
      </c>
      <c r="AT16" s="52">
        <f>AU101/AM3</f>
        <v>7.7675482676684355</v>
      </c>
      <c r="AU16" s="52">
        <f>AU101/AM28</f>
        <v>33.951933325474677</v>
      </c>
      <c r="AV16" s="54">
        <f>AU101/AM107</f>
        <v>24.71309236819846</v>
      </c>
    </row>
    <row r="17" spans="1:4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 t="s">
        <v>91</v>
      </c>
      <c r="P17" s="1" t="s">
        <v>91</v>
      </c>
      <c r="Q17" s="1" t="s">
        <v>91</v>
      </c>
      <c r="R17" s="1" t="s">
        <v>91</v>
      </c>
      <c r="S17" s="1" t="s">
        <v>91</v>
      </c>
      <c r="T17" s="1" t="s">
        <v>91</v>
      </c>
      <c r="U17" s="1" t="s">
        <v>91</v>
      </c>
      <c r="V17" s="1" t="s">
        <v>91</v>
      </c>
      <c r="W17" s="1" t="s">
        <v>91</v>
      </c>
      <c r="X17" s="1" t="s">
        <v>91</v>
      </c>
      <c r="Y17" s="1" t="s">
        <v>91</v>
      </c>
      <c r="Z17" s="1">
        <v>4094000</v>
      </c>
      <c r="AA17" s="1">
        <v>10429000</v>
      </c>
      <c r="AB17" s="1">
        <v>19146000</v>
      </c>
      <c r="AC17" s="1">
        <v>26422000</v>
      </c>
      <c r="AD17" s="1">
        <v>27102000</v>
      </c>
      <c r="AE17" s="1">
        <v>34784000</v>
      </c>
      <c r="AF17" s="1">
        <v>27030000</v>
      </c>
      <c r="AG17" s="1">
        <v>88757000</v>
      </c>
      <c r="AH17" s="1">
        <v>250840000</v>
      </c>
      <c r="AI17" s="1">
        <v>253589000</v>
      </c>
      <c r="AJ17" s="1">
        <v>229075000</v>
      </c>
      <c r="AK17" s="1">
        <v>193305000</v>
      </c>
      <c r="AL17" s="1">
        <v>184825000</v>
      </c>
      <c r="AM17" s="1">
        <v>200408000</v>
      </c>
    </row>
    <row r="18" spans="1:48" ht="20" x14ac:dyDescent="0.25">
      <c r="A18" s="5" t="s">
        <v>13</v>
      </c>
      <c r="B18" s="1">
        <v>23000000</v>
      </c>
      <c r="C18" s="1">
        <v>28400000</v>
      </c>
      <c r="D18" s="1">
        <v>33700000</v>
      </c>
      <c r="E18" s="1">
        <v>36600000</v>
      </c>
      <c r="F18" s="1">
        <v>41500000</v>
      </c>
      <c r="G18" s="1">
        <v>46800000</v>
      </c>
      <c r="H18" s="1">
        <v>52700000</v>
      </c>
      <c r="I18" s="1">
        <v>55000000</v>
      </c>
      <c r="J18" s="1">
        <v>59800000</v>
      </c>
      <c r="K18" s="1">
        <v>61300000</v>
      </c>
      <c r="L18" s="1">
        <v>64100000</v>
      </c>
      <c r="M18" s="1">
        <v>83800000</v>
      </c>
      <c r="N18" s="1">
        <v>103600000</v>
      </c>
      <c r="O18" s="1">
        <v>127600000</v>
      </c>
      <c r="P18" s="1">
        <v>142600000</v>
      </c>
      <c r="Q18" s="1">
        <v>156671000</v>
      </c>
      <c r="R18" s="1">
        <v>210490000</v>
      </c>
      <c r="S18" s="1">
        <v>238002000</v>
      </c>
      <c r="T18" s="1">
        <v>168283000</v>
      </c>
      <c r="U18" s="1">
        <v>152630000</v>
      </c>
      <c r="V18" s="1">
        <v>155564000</v>
      </c>
      <c r="W18" s="1">
        <v>172163000</v>
      </c>
      <c r="X18" s="1">
        <v>154783000</v>
      </c>
      <c r="Y18" s="1">
        <v>153472000</v>
      </c>
      <c r="Z18" s="1">
        <v>139870000</v>
      </c>
      <c r="AA18" s="1">
        <v>120911000</v>
      </c>
      <c r="AB18" s="1">
        <v>118219000</v>
      </c>
      <c r="AC18" s="1">
        <v>109833000</v>
      </c>
      <c r="AD18" s="1">
        <v>110416000</v>
      </c>
      <c r="AE18" s="1">
        <v>141970000</v>
      </c>
      <c r="AF18" s="1">
        <v>222240000</v>
      </c>
      <c r="AG18" s="1">
        <v>209790000</v>
      </c>
      <c r="AH18" s="1">
        <v>584059000</v>
      </c>
      <c r="AI18" s="1">
        <v>799063000</v>
      </c>
      <c r="AJ18" s="1">
        <v>811251000</v>
      </c>
      <c r="AK18" s="1">
        <v>810923000</v>
      </c>
      <c r="AL18" s="1">
        <v>1074634000</v>
      </c>
      <c r="AM18" s="1">
        <v>2297499000</v>
      </c>
      <c r="AS18" s="18" t="s">
        <v>123</v>
      </c>
      <c r="AT18" s="19" t="s">
        <v>157</v>
      </c>
      <c r="AU18" s="19" t="s">
        <v>158</v>
      </c>
      <c r="AV18" s="19" t="s">
        <v>159</v>
      </c>
    </row>
    <row r="19" spans="1:48" ht="19" x14ac:dyDescent="0.25">
      <c r="A19" s="6" t="s">
        <v>14</v>
      </c>
      <c r="B19" s="10">
        <v>62100000</v>
      </c>
      <c r="C19" s="10">
        <v>60500000</v>
      </c>
      <c r="D19" s="10">
        <v>59300000</v>
      </c>
      <c r="E19" s="10">
        <v>88200000</v>
      </c>
      <c r="F19" s="10">
        <v>77900000</v>
      </c>
      <c r="G19" s="10">
        <v>33200000</v>
      </c>
      <c r="H19" s="10">
        <v>62100000</v>
      </c>
      <c r="I19" s="10">
        <v>73900000</v>
      </c>
      <c r="J19" s="10">
        <v>115400000</v>
      </c>
      <c r="K19" s="10">
        <v>158200000</v>
      </c>
      <c r="L19" s="10">
        <v>223600000</v>
      </c>
      <c r="M19" s="10">
        <v>314500000</v>
      </c>
      <c r="N19" s="10">
        <v>339500000</v>
      </c>
      <c r="O19" s="10">
        <v>241000000</v>
      </c>
      <c r="P19" s="10">
        <v>400100000</v>
      </c>
      <c r="Q19" s="10">
        <v>1022382000</v>
      </c>
      <c r="R19" s="10">
        <v>717734000</v>
      </c>
      <c r="S19" s="10">
        <v>378352000</v>
      </c>
      <c r="T19" s="10">
        <v>550119000</v>
      </c>
      <c r="U19" s="10">
        <v>885366000</v>
      </c>
      <c r="V19" s="10">
        <v>743254000</v>
      </c>
      <c r="W19" s="10">
        <v>835306000</v>
      </c>
      <c r="X19" s="10">
        <v>810134000</v>
      </c>
      <c r="Y19" s="10">
        <v>1080681000</v>
      </c>
      <c r="Z19" s="10">
        <v>441772000</v>
      </c>
      <c r="AA19" s="10">
        <v>1033864000</v>
      </c>
      <c r="AB19" s="10">
        <v>1205312000</v>
      </c>
      <c r="AC19" s="10">
        <v>949788000</v>
      </c>
      <c r="AD19" s="10">
        <v>952841000</v>
      </c>
      <c r="AE19" s="10">
        <v>906099000</v>
      </c>
      <c r="AF19" s="10">
        <v>1059384000</v>
      </c>
      <c r="AG19" s="10">
        <v>1255468000</v>
      </c>
      <c r="AH19" s="10">
        <v>1663384000</v>
      </c>
      <c r="AI19" s="10">
        <v>2691169000</v>
      </c>
      <c r="AJ19" s="10">
        <v>2526054000</v>
      </c>
      <c r="AK19" s="10">
        <v>2315845000</v>
      </c>
      <c r="AL19" s="10">
        <v>2588173000</v>
      </c>
      <c r="AM19" s="10">
        <v>5596656000</v>
      </c>
      <c r="AN19" s="57">
        <v>6621000000</v>
      </c>
      <c r="AO19" s="57">
        <v>6089000000</v>
      </c>
      <c r="AP19" s="57">
        <v>6665000000</v>
      </c>
      <c r="AQ19" s="57">
        <v>8169000000</v>
      </c>
      <c r="AR19" s="57">
        <v>9103000000</v>
      </c>
      <c r="AS19" s="26">
        <f>AM40-AM56-AM61</f>
        <v>-5131681000</v>
      </c>
      <c r="AT19" s="52">
        <f>AU101/AN3</f>
        <v>7.3764097551972174</v>
      </c>
      <c r="AU19" s="53">
        <f>AO116/AN31</f>
        <v>17.524482109227876</v>
      </c>
      <c r="AV19" s="54">
        <f>AU101/AN106</f>
        <v>18.556166198647844</v>
      </c>
    </row>
    <row r="20" spans="1:48" ht="19" customHeight="1" x14ac:dyDescent="0.25">
      <c r="A20" s="14" t="s">
        <v>100</v>
      </c>
      <c r="B20" s="1"/>
      <c r="C20" s="15">
        <f>(C19/B19)-1</f>
        <v>-2.5764895330112725E-2</v>
      </c>
      <c r="D20" s="15">
        <f>(D19/C19)-1</f>
        <v>-1.9834710743801609E-2</v>
      </c>
      <c r="E20" s="15">
        <f>(E19/D19)-1</f>
        <v>0.48735244519392928</v>
      </c>
      <c r="F20" s="15">
        <f t="shared" ref="F20:AR20" si="3">(F19/E19)-1</f>
        <v>-0.1167800453514739</v>
      </c>
      <c r="G20" s="15">
        <f t="shared" si="3"/>
        <v>-0.57381258023106541</v>
      </c>
      <c r="H20" s="15">
        <f t="shared" si="3"/>
        <v>0.87048192771084332</v>
      </c>
      <c r="I20" s="15">
        <f t="shared" si="3"/>
        <v>0.19001610305958128</v>
      </c>
      <c r="J20" s="15">
        <f t="shared" si="3"/>
        <v>0.56156968876860613</v>
      </c>
      <c r="K20" s="15">
        <f t="shared" si="3"/>
        <v>0.37088388214904677</v>
      </c>
      <c r="L20" s="15">
        <f t="shared" si="3"/>
        <v>0.413400758533502</v>
      </c>
      <c r="M20" s="15">
        <f t="shared" si="3"/>
        <v>0.40652951699463324</v>
      </c>
      <c r="N20" s="15">
        <f t="shared" si="3"/>
        <v>7.9491255961844143E-2</v>
      </c>
      <c r="O20" s="15">
        <f t="shared" si="3"/>
        <v>-0.2901325478645066</v>
      </c>
      <c r="P20" s="15">
        <f t="shared" si="3"/>
        <v>0.66016597510373454</v>
      </c>
      <c r="Q20" s="15">
        <f t="shared" si="3"/>
        <v>1.5553161709572607</v>
      </c>
      <c r="R20" s="15">
        <f t="shared" si="3"/>
        <v>-0.29797864203399516</v>
      </c>
      <c r="S20" s="15">
        <f t="shared" si="3"/>
        <v>-0.47285205939804997</v>
      </c>
      <c r="T20" s="15">
        <f t="shared" si="3"/>
        <v>0.4539872922569459</v>
      </c>
      <c r="U20" s="15">
        <f t="shared" si="3"/>
        <v>0.60940814623745054</v>
      </c>
      <c r="V20" s="15">
        <f t="shared" si="3"/>
        <v>-0.16051214977760608</v>
      </c>
      <c r="W20" s="15">
        <f t="shared" si="3"/>
        <v>0.12384998937106295</v>
      </c>
      <c r="X20" s="15">
        <f t="shared" si="3"/>
        <v>-3.0135064275846224E-2</v>
      </c>
      <c r="Y20" s="15">
        <f t="shared" si="3"/>
        <v>0.33395339536422375</v>
      </c>
      <c r="Z20" s="15">
        <f t="shared" si="3"/>
        <v>-0.59120961689897389</v>
      </c>
      <c r="AA20" s="15">
        <f t="shared" si="3"/>
        <v>1.3402660195757088</v>
      </c>
      <c r="AB20" s="15">
        <f t="shared" si="3"/>
        <v>0.16583225646700139</v>
      </c>
      <c r="AC20" s="15">
        <f t="shared" si="3"/>
        <v>-0.21199822120745504</v>
      </c>
      <c r="AD20" s="15">
        <f t="shared" si="3"/>
        <v>3.2144015296045048E-3</v>
      </c>
      <c r="AE20" s="15">
        <f t="shared" si="3"/>
        <v>-4.9055403787200635E-2</v>
      </c>
      <c r="AF20" s="15">
        <f t="shared" si="3"/>
        <v>0.16917025623027948</v>
      </c>
      <c r="AG20" s="15">
        <f t="shared" si="3"/>
        <v>0.18509246883094321</v>
      </c>
      <c r="AH20" s="15">
        <f t="shared" si="3"/>
        <v>0.32491150710332728</v>
      </c>
      <c r="AI20" s="15">
        <f t="shared" si="3"/>
        <v>0.61788799218941626</v>
      </c>
      <c r="AJ20" s="15">
        <f t="shared" si="3"/>
        <v>-6.1354377967344331E-2</v>
      </c>
      <c r="AK20" s="15">
        <f t="shared" si="3"/>
        <v>-8.3216352461190413E-2</v>
      </c>
      <c r="AL20" s="15">
        <f t="shared" si="3"/>
        <v>0.11759336225006423</v>
      </c>
      <c r="AM20" s="15">
        <f t="shared" si="3"/>
        <v>1.1623964085862886</v>
      </c>
      <c r="AN20" s="16">
        <f t="shared" si="3"/>
        <v>0.18302786521094028</v>
      </c>
      <c r="AO20" s="16">
        <f t="shared" si="3"/>
        <v>-8.0350400241655295E-2</v>
      </c>
      <c r="AP20" s="16">
        <f t="shared" si="3"/>
        <v>9.4596813926753232E-2</v>
      </c>
      <c r="AQ20" s="16">
        <f t="shared" si="3"/>
        <v>0.22565641410352577</v>
      </c>
      <c r="AR20" s="16">
        <f t="shared" si="3"/>
        <v>0.11433467988737922</v>
      </c>
    </row>
    <row r="21" spans="1:48" ht="20" x14ac:dyDescent="0.25">
      <c r="A21" s="5" t="s">
        <v>15</v>
      </c>
      <c r="B21" s="2">
        <v>0.19259999999999999</v>
      </c>
      <c r="C21" s="2">
        <v>0.18090000000000001</v>
      </c>
      <c r="D21" s="2">
        <v>0.16009999999999999</v>
      </c>
      <c r="E21" s="2">
        <v>0.20080000000000001</v>
      </c>
      <c r="F21" s="2">
        <v>0.17180000000000001</v>
      </c>
      <c r="G21" s="2">
        <v>6.8400000000000002E-2</v>
      </c>
      <c r="H21" s="2">
        <v>0.11550000000000001</v>
      </c>
      <c r="I21" s="2">
        <v>0.1303</v>
      </c>
      <c r="J21" s="2">
        <v>0.17319999999999999</v>
      </c>
      <c r="K21" s="2">
        <v>0.20449999999999999</v>
      </c>
      <c r="L21" s="2">
        <v>0.23749999999999999</v>
      </c>
      <c r="M21" s="2">
        <v>0.26340000000000002</v>
      </c>
      <c r="N21" s="2">
        <v>0.27300000000000002</v>
      </c>
      <c r="O21" s="2">
        <v>0.1958</v>
      </c>
      <c r="P21" s="2">
        <v>0.27589999999999998</v>
      </c>
      <c r="Q21" s="2">
        <v>0.39660000000000001</v>
      </c>
      <c r="R21" s="2">
        <v>0.31519999999999998</v>
      </c>
      <c r="S21" s="2">
        <v>0.22159999999999999</v>
      </c>
      <c r="T21" s="2">
        <v>0.26869999999999999</v>
      </c>
      <c r="U21" s="2">
        <v>0.3362</v>
      </c>
      <c r="V21" s="2">
        <v>0.31109999999999999</v>
      </c>
      <c r="W21" s="2">
        <v>0.3246</v>
      </c>
      <c r="X21" s="2">
        <v>0.31819999999999998</v>
      </c>
      <c r="Y21" s="2">
        <v>0.41839999999999999</v>
      </c>
      <c r="Z21" s="2">
        <v>0.21929999999999999</v>
      </c>
      <c r="AA21" s="2">
        <v>0.37440000000000001</v>
      </c>
      <c r="AB21" s="2">
        <v>0.4027</v>
      </c>
      <c r="AC21" s="2">
        <v>0.35160000000000002</v>
      </c>
      <c r="AD21" s="2">
        <v>0.36180000000000001</v>
      </c>
      <c r="AE21" s="2">
        <v>0.31630000000000003</v>
      </c>
      <c r="AF21" s="2">
        <v>0.30840000000000001</v>
      </c>
      <c r="AG21" s="2">
        <v>0.3669</v>
      </c>
      <c r="AH21" s="2">
        <v>0.32569999999999999</v>
      </c>
      <c r="AI21" s="2">
        <v>0.434</v>
      </c>
      <c r="AJ21" s="2">
        <v>0.42159999999999997</v>
      </c>
      <c r="AK21" s="2">
        <v>0.4133</v>
      </c>
      <c r="AL21" s="2">
        <v>0.35370000000000001</v>
      </c>
      <c r="AM21" s="2">
        <v>0.46579999999999999</v>
      </c>
      <c r="AN21" s="58">
        <f>AN19/AN3</f>
        <v>0.52335783732511265</v>
      </c>
      <c r="AO21" s="58">
        <f t="shared" ref="AO21:AR21" si="4">AO19/AO3</f>
        <v>0.49351596693143135</v>
      </c>
      <c r="AP21" s="58">
        <f t="shared" si="4"/>
        <v>0.50294295200724415</v>
      </c>
      <c r="AQ21" s="58">
        <f t="shared" si="4"/>
        <v>0.55917585050311447</v>
      </c>
      <c r="AR21" s="58">
        <f t="shared" si="4"/>
        <v>0.58203324808184143</v>
      </c>
      <c r="AU21" s="18" t="s">
        <v>160</v>
      </c>
      <c r="AV21" s="19" t="s">
        <v>161</v>
      </c>
    </row>
    <row r="22" spans="1:48" ht="19" x14ac:dyDescent="0.25">
      <c r="A22" s="6" t="s">
        <v>16</v>
      </c>
      <c r="B22" s="10">
        <v>46600000</v>
      </c>
      <c r="C22" s="10">
        <v>40400000</v>
      </c>
      <c r="D22" s="10">
        <v>34400000</v>
      </c>
      <c r="E22" s="10">
        <v>55400000</v>
      </c>
      <c r="F22" s="10">
        <v>43800000</v>
      </c>
      <c r="G22" s="10">
        <v>6200000</v>
      </c>
      <c r="H22" s="10">
        <v>17400000</v>
      </c>
      <c r="I22" s="10">
        <v>26100000</v>
      </c>
      <c r="J22" s="10">
        <v>62700000</v>
      </c>
      <c r="K22" s="10">
        <v>101800000</v>
      </c>
      <c r="L22" s="10">
        <v>157800000</v>
      </c>
      <c r="M22" s="10">
        <v>227100000</v>
      </c>
      <c r="N22" s="10">
        <v>233400000</v>
      </c>
      <c r="O22" s="10">
        <v>157700000</v>
      </c>
      <c r="P22" s="10">
        <v>242900000</v>
      </c>
      <c r="Q22" s="10">
        <v>767097000</v>
      </c>
      <c r="R22" s="10">
        <v>407686000</v>
      </c>
      <c r="S22" s="10">
        <v>118238000</v>
      </c>
      <c r="T22" s="10">
        <v>373709000</v>
      </c>
      <c r="U22" s="10">
        <v>699323000</v>
      </c>
      <c r="V22" s="10">
        <v>515987000</v>
      </c>
      <c r="W22" s="10">
        <v>551806000</v>
      </c>
      <c r="X22" s="10">
        <v>566186000</v>
      </c>
      <c r="Y22" s="10">
        <v>625025000</v>
      </c>
      <c r="Z22" s="10">
        <v>284817000</v>
      </c>
      <c r="AA22" s="10">
        <v>900074000</v>
      </c>
      <c r="AB22" s="10">
        <v>1072025000</v>
      </c>
      <c r="AC22" s="10">
        <v>824048000</v>
      </c>
      <c r="AD22" s="10">
        <v>753075000</v>
      </c>
      <c r="AE22" s="10">
        <v>752484000</v>
      </c>
      <c r="AF22" s="10">
        <v>830841000</v>
      </c>
      <c r="AG22" s="10">
        <v>1028112000</v>
      </c>
      <c r="AH22" s="10">
        <v>1055134000</v>
      </c>
      <c r="AI22" s="10">
        <v>1881735000</v>
      </c>
      <c r="AJ22" s="10">
        <v>1710608000</v>
      </c>
      <c r="AK22" s="10">
        <v>1498244000</v>
      </c>
      <c r="AL22" s="10">
        <v>1692201000</v>
      </c>
      <c r="AM22" s="10">
        <v>3278700000</v>
      </c>
      <c r="AU22" s="55">
        <f>(-1*AM98)/AU101</f>
        <v>1.6551320365069403E-2</v>
      </c>
      <c r="AV22" s="56">
        <f>AM107/AU101</f>
        <v>4.0464381595839038E-2</v>
      </c>
    </row>
    <row r="23" spans="1:48" ht="19" x14ac:dyDescent="0.25">
      <c r="A23" s="5" t="s">
        <v>17</v>
      </c>
      <c r="B23" s="2">
        <v>0.14449999999999999</v>
      </c>
      <c r="C23" s="2">
        <v>0.1208</v>
      </c>
      <c r="D23" s="2">
        <v>9.2899999999999996E-2</v>
      </c>
      <c r="E23" s="2">
        <v>0.12609999999999999</v>
      </c>
      <c r="F23" s="2">
        <v>9.6600000000000005E-2</v>
      </c>
      <c r="G23" s="2">
        <v>1.2800000000000001E-2</v>
      </c>
      <c r="H23" s="2">
        <v>3.2399999999999998E-2</v>
      </c>
      <c r="I23" s="2">
        <v>4.5999999999999999E-2</v>
      </c>
      <c r="J23" s="2">
        <v>9.4100000000000003E-2</v>
      </c>
      <c r="K23" s="2">
        <v>0.13159999999999999</v>
      </c>
      <c r="L23" s="2">
        <v>0.1676</v>
      </c>
      <c r="M23" s="2">
        <v>0.19020000000000001</v>
      </c>
      <c r="N23" s="2">
        <v>0.18770000000000001</v>
      </c>
      <c r="O23" s="2">
        <v>0.12809999999999999</v>
      </c>
      <c r="P23" s="2">
        <v>0.16750000000000001</v>
      </c>
      <c r="Q23" s="2">
        <v>0.29759999999999998</v>
      </c>
      <c r="R23" s="2">
        <v>0.17910000000000001</v>
      </c>
      <c r="S23" s="2">
        <v>6.9199999999999998E-2</v>
      </c>
      <c r="T23" s="2">
        <v>0.1825</v>
      </c>
      <c r="U23" s="2">
        <v>0.26550000000000001</v>
      </c>
      <c r="V23" s="2">
        <v>0.216</v>
      </c>
      <c r="W23" s="2">
        <v>0.21440000000000001</v>
      </c>
      <c r="X23" s="2">
        <v>0.22239999999999999</v>
      </c>
      <c r="Y23" s="2">
        <v>0.24199999999999999</v>
      </c>
      <c r="Z23" s="2">
        <v>0.1414</v>
      </c>
      <c r="AA23" s="2">
        <v>0.32590000000000002</v>
      </c>
      <c r="AB23" s="2">
        <v>0.35809999999999997</v>
      </c>
      <c r="AC23" s="2">
        <v>0.30509999999999998</v>
      </c>
      <c r="AD23" s="2">
        <v>0.28589999999999999</v>
      </c>
      <c r="AE23" s="2">
        <v>0.26269999999999999</v>
      </c>
      <c r="AF23" s="2">
        <v>0.2419</v>
      </c>
      <c r="AG23" s="2">
        <v>0.30049999999999999</v>
      </c>
      <c r="AH23" s="2">
        <v>0.20660000000000001</v>
      </c>
      <c r="AI23" s="2">
        <v>0.30349999999999999</v>
      </c>
      <c r="AJ23" s="2">
        <v>0.28549999999999998</v>
      </c>
      <c r="AK23" s="2">
        <v>0.26740000000000003</v>
      </c>
      <c r="AL23" s="2">
        <v>0.23119999999999999</v>
      </c>
      <c r="AM23" s="2">
        <v>0.27289999999999998</v>
      </c>
    </row>
    <row r="24" spans="1:48" ht="19" x14ac:dyDescent="0.25">
      <c r="A24" s="5" t="s">
        <v>18</v>
      </c>
      <c r="B24" s="1">
        <v>-7500000</v>
      </c>
      <c r="C24" s="1">
        <v>-8300000</v>
      </c>
      <c r="D24" s="1">
        <v>-8800000</v>
      </c>
      <c r="E24" s="1">
        <v>-3800000</v>
      </c>
      <c r="F24" s="1">
        <v>-7400000</v>
      </c>
      <c r="G24" s="1">
        <v>-19800000</v>
      </c>
      <c r="H24" s="1">
        <v>-8000000</v>
      </c>
      <c r="I24" s="1">
        <v>-7200000</v>
      </c>
      <c r="J24" s="1">
        <v>-7100000</v>
      </c>
      <c r="K24" s="1">
        <v>-4900000</v>
      </c>
      <c r="L24" s="1">
        <v>1600000</v>
      </c>
      <c r="M24" s="1">
        <v>3600000</v>
      </c>
      <c r="N24" s="1">
        <v>2500000</v>
      </c>
      <c r="O24" s="1">
        <v>-7200000</v>
      </c>
      <c r="P24" s="1">
        <v>14600000</v>
      </c>
      <c r="Q24" s="1">
        <v>98614000</v>
      </c>
      <c r="R24" s="1">
        <v>99558000</v>
      </c>
      <c r="S24" s="1">
        <v>22112000</v>
      </c>
      <c r="T24" s="1">
        <v>8127000</v>
      </c>
      <c r="U24" s="1">
        <v>33413000</v>
      </c>
      <c r="V24" s="1">
        <v>71703000</v>
      </c>
      <c r="W24" s="1">
        <v>110589000</v>
      </c>
      <c r="X24" s="1">
        <v>92734000</v>
      </c>
      <c r="Y24" s="1">
        <v>41077000</v>
      </c>
      <c r="Z24" s="1">
        <v>12627000</v>
      </c>
      <c r="AA24" s="1">
        <v>1591000</v>
      </c>
      <c r="AB24" s="1">
        <v>-10578000</v>
      </c>
      <c r="AC24" s="1">
        <v>-10515000</v>
      </c>
      <c r="AD24" s="1">
        <v>62248000</v>
      </c>
      <c r="AE24" s="1">
        <v>-23139000</v>
      </c>
      <c r="AF24" s="1">
        <v>-20727000</v>
      </c>
      <c r="AG24" s="1">
        <v>-71191000</v>
      </c>
      <c r="AH24" s="1">
        <v>-226649000</v>
      </c>
      <c r="AI24" s="1">
        <v>-243218000</v>
      </c>
      <c r="AJ24" s="1">
        <v>-224880000</v>
      </c>
      <c r="AK24" s="1">
        <v>-186627000</v>
      </c>
      <c r="AL24" s="1">
        <v>-363487000</v>
      </c>
      <c r="AM24" s="1">
        <v>-179951000</v>
      </c>
    </row>
    <row r="25" spans="1:48" ht="19" x14ac:dyDescent="0.25">
      <c r="A25" s="6" t="s">
        <v>19</v>
      </c>
      <c r="B25" s="10">
        <v>39100000</v>
      </c>
      <c r="C25" s="10">
        <v>32100000</v>
      </c>
      <c r="D25" s="10">
        <v>25600000</v>
      </c>
      <c r="E25" s="10">
        <v>51600000</v>
      </c>
      <c r="F25" s="10">
        <v>36400000</v>
      </c>
      <c r="G25" s="10">
        <v>-13600000</v>
      </c>
      <c r="H25" s="10">
        <v>9400000</v>
      </c>
      <c r="I25" s="10">
        <v>18900000</v>
      </c>
      <c r="J25" s="10">
        <v>55600000</v>
      </c>
      <c r="K25" s="10">
        <v>96900000</v>
      </c>
      <c r="L25" s="10">
        <v>159400000</v>
      </c>
      <c r="M25" s="10">
        <v>230700000</v>
      </c>
      <c r="N25" s="10">
        <v>235900000</v>
      </c>
      <c r="O25" s="10">
        <v>150500000</v>
      </c>
      <c r="P25" s="10">
        <v>257500000</v>
      </c>
      <c r="Q25" s="10">
        <v>865711000</v>
      </c>
      <c r="R25" s="10">
        <v>507244000</v>
      </c>
      <c r="S25" s="10">
        <v>140350000</v>
      </c>
      <c r="T25" s="10">
        <v>381836000</v>
      </c>
      <c r="U25" s="10">
        <v>732736000</v>
      </c>
      <c r="V25" s="10">
        <v>587690000</v>
      </c>
      <c r="W25" s="10">
        <v>662395000</v>
      </c>
      <c r="X25" s="10">
        <v>658920000</v>
      </c>
      <c r="Y25" s="10">
        <v>666102000</v>
      </c>
      <c r="Z25" s="10">
        <v>297444000</v>
      </c>
      <c r="AA25" s="10">
        <v>901665000</v>
      </c>
      <c r="AB25" s="10">
        <v>1061447000</v>
      </c>
      <c r="AC25" s="10">
        <v>813533000</v>
      </c>
      <c r="AD25" s="10">
        <v>815323000</v>
      </c>
      <c r="AE25" s="10">
        <v>729345000</v>
      </c>
      <c r="AF25" s="10">
        <v>810114000</v>
      </c>
      <c r="AG25" s="10">
        <v>956921000</v>
      </c>
      <c r="AH25" s="10">
        <v>828485000</v>
      </c>
      <c r="AI25" s="10">
        <v>1638517000</v>
      </c>
      <c r="AJ25" s="10">
        <v>1485728000</v>
      </c>
      <c r="AK25" s="10">
        <v>1311617000</v>
      </c>
      <c r="AL25" s="10">
        <v>1328714000</v>
      </c>
      <c r="AM25" s="10">
        <v>3098749000</v>
      </c>
    </row>
    <row r="26" spans="1:48" ht="19" x14ac:dyDescent="0.25">
      <c r="A26" s="5" t="s">
        <v>20</v>
      </c>
      <c r="B26" s="2">
        <v>0.12130000000000001</v>
      </c>
      <c r="C26" s="2">
        <v>9.6000000000000002E-2</v>
      </c>
      <c r="D26" s="2">
        <v>6.9099999999999995E-2</v>
      </c>
      <c r="E26" s="2">
        <v>0.11749999999999999</v>
      </c>
      <c r="F26" s="2">
        <v>8.0299999999999996E-2</v>
      </c>
      <c r="G26" s="2">
        <v>-2.8000000000000001E-2</v>
      </c>
      <c r="H26" s="2">
        <v>1.7500000000000002E-2</v>
      </c>
      <c r="I26" s="2">
        <v>3.3300000000000003E-2</v>
      </c>
      <c r="J26" s="2">
        <v>8.3400000000000002E-2</v>
      </c>
      <c r="K26" s="2">
        <v>0.12529999999999999</v>
      </c>
      <c r="L26" s="2">
        <v>0.16930000000000001</v>
      </c>
      <c r="M26" s="2">
        <v>0.19320000000000001</v>
      </c>
      <c r="N26" s="2">
        <v>0.18970000000000001</v>
      </c>
      <c r="O26" s="2">
        <v>0.12230000000000001</v>
      </c>
      <c r="P26" s="2">
        <v>0.17749999999999999</v>
      </c>
      <c r="Q26" s="2">
        <v>0.33589999999999998</v>
      </c>
      <c r="R26" s="2">
        <v>0.2228</v>
      </c>
      <c r="S26" s="2">
        <v>8.2199999999999995E-2</v>
      </c>
      <c r="T26" s="2">
        <v>0.1865</v>
      </c>
      <c r="U26" s="2">
        <v>0.2782</v>
      </c>
      <c r="V26" s="2">
        <v>0.246</v>
      </c>
      <c r="W26" s="2">
        <v>0.25740000000000002</v>
      </c>
      <c r="X26" s="2">
        <v>0.25879999999999997</v>
      </c>
      <c r="Y26" s="2">
        <v>0.25790000000000002</v>
      </c>
      <c r="Z26" s="2">
        <v>0.14760000000000001</v>
      </c>
      <c r="AA26" s="2">
        <v>0.32650000000000001</v>
      </c>
      <c r="AB26" s="2">
        <v>0.35460000000000003</v>
      </c>
      <c r="AC26" s="2">
        <v>0.30120000000000002</v>
      </c>
      <c r="AD26" s="2">
        <v>0.30959999999999999</v>
      </c>
      <c r="AE26" s="2">
        <v>0.25459999999999999</v>
      </c>
      <c r="AF26" s="2">
        <v>0.23580000000000001</v>
      </c>
      <c r="AG26" s="2">
        <v>0.2797</v>
      </c>
      <c r="AH26" s="2">
        <v>0.16220000000000001</v>
      </c>
      <c r="AI26" s="2">
        <v>0.26419999999999999</v>
      </c>
      <c r="AJ26" s="2">
        <v>0.248</v>
      </c>
      <c r="AK26" s="2">
        <v>0.2341</v>
      </c>
      <c r="AL26" s="2">
        <v>0.18160000000000001</v>
      </c>
      <c r="AM26" s="2">
        <v>0.25790000000000002</v>
      </c>
    </row>
    <row r="27" spans="1:48" ht="19" x14ac:dyDescent="0.25">
      <c r="A27" s="5" t="s">
        <v>21</v>
      </c>
      <c r="B27" s="1">
        <v>9400000</v>
      </c>
      <c r="C27" s="1">
        <v>8700000</v>
      </c>
      <c r="D27" s="1">
        <v>6900000</v>
      </c>
      <c r="E27" s="1">
        <v>13600000</v>
      </c>
      <c r="F27" s="1">
        <v>8500000</v>
      </c>
      <c r="G27" s="1">
        <v>-700000</v>
      </c>
      <c r="H27" s="1">
        <v>1200000</v>
      </c>
      <c r="I27" s="1">
        <v>4000000</v>
      </c>
      <c r="J27" s="1">
        <v>11100000</v>
      </c>
      <c r="K27" s="1">
        <v>22400000</v>
      </c>
      <c r="L27" s="1">
        <v>40200000</v>
      </c>
      <c r="M27" s="1">
        <v>58800000</v>
      </c>
      <c r="N27" s="1">
        <v>57700000</v>
      </c>
      <c r="O27" s="1">
        <v>31000000</v>
      </c>
      <c r="P27" s="1">
        <v>60700000</v>
      </c>
      <c r="Q27" s="1">
        <v>258579000</v>
      </c>
      <c r="R27" s="1">
        <v>150867000</v>
      </c>
      <c r="S27" s="1">
        <v>35051000</v>
      </c>
      <c r="T27" s="1">
        <v>83555000</v>
      </c>
      <c r="U27" s="1">
        <v>161998000</v>
      </c>
      <c r="V27" s="1">
        <v>172903000</v>
      </c>
      <c r="W27" s="1">
        <v>113661000</v>
      </c>
      <c r="X27" s="1">
        <v>158444000</v>
      </c>
      <c r="Y27" s="1">
        <v>140925000</v>
      </c>
      <c r="Z27" s="1">
        <v>50036000</v>
      </c>
      <c r="AA27" s="1">
        <v>190440000</v>
      </c>
      <c r="AB27" s="1">
        <v>200553000</v>
      </c>
      <c r="AC27" s="1">
        <v>162297000</v>
      </c>
      <c r="AD27" s="1">
        <v>141836000</v>
      </c>
      <c r="AE27" s="1">
        <v>100025000</v>
      </c>
      <c r="AF27" s="1">
        <v>113236000</v>
      </c>
      <c r="AG27" s="1">
        <v>95257000</v>
      </c>
      <c r="AH27" s="1">
        <v>101226000</v>
      </c>
      <c r="AI27" s="1">
        <v>143085000</v>
      </c>
      <c r="AJ27" s="1">
        <v>122717000</v>
      </c>
      <c r="AK27" s="1">
        <v>90856000</v>
      </c>
      <c r="AL27" s="1">
        <v>-61708000</v>
      </c>
      <c r="AM27" s="1">
        <v>350188000</v>
      </c>
    </row>
    <row r="28" spans="1:48" ht="20" thickBot="1" x14ac:dyDescent="0.3">
      <c r="A28" s="7" t="s">
        <v>22</v>
      </c>
      <c r="B28" s="11">
        <v>29700000</v>
      </c>
      <c r="C28" s="11">
        <v>23400000</v>
      </c>
      <c r="D28" s="11">
        <v>18700000</v>
      </c>
      <c r="E28" s="11">
        <v>38000000</v>
      </c>
      <c r="F28" s="11">
        <v>27900000</v>
      </c>
      <c r="G28" s="11">
        <v>-12900000</v>
      </c>
      <c r="H28" s="11">
        <v>8200000</v>
      </c>
      <c r="I28" s="11">
        <v>14900000</v>
      </c>
      <c r="J28" s="11">
        <v>44500000</v>
      </c>
      <c r="K28" s="11">
        <v>74500000</v>
      </c>
      <c r="L28" s="11">
        <v>119300000</v>
      </c>
      <c r="M28" s="11">
        <v>171900000</v>
      </c>
      <c r="N28" s="11">
        <v>178200000</v>
      </c>
      <c r="O28" s="11">
        <v>82400000</v>
      </c>
      <c r="P28" s="11">
        <v>196800000</v>
      </c>
      <c r="Q28" s="11">
        <v>607132000</v>
      </c>
      <c r="R28" s="11">
        <v>356377000</v>
      </c>
      <c r="S28" s="11">
        <v>105299000</v>
      </c>
      <c r="T28" s="11">
        <v>298281000</v>
      </c>
      <c r="U28" s="11">
        <v>570738000</v>
      </c>
      <c r="V28" s="11">
        <v>414787000</v>
      </c>
      <c r="W28" s="11">
        <v>549482000</v>
      </c>
      <c r="X28" s="11">
        <v>496907000</v>
      </c>
      <c r="Y28" s="11">
        <v>786284000</v>
      </c>
      <c r="Z28" s="11">
        <v>247772000</v>
      </c>
      <c r="AA28" s="11">
        <v>712084000</v>
      </c>
      <c r="AB28" s="11">
        <v>867394000</v>
      </c>
      <c r="AC28" s="11">
        <v>651236000</v>
      </c>
      <c r="AD28" s="11">
        <v>673487000</v>
      </c>
      <c r="AE28" s="11">
        <v>629320000</v>
      </c>
      <c r="AF28" s="11">
        <v>696878000</v>
      </c>
      <c r="AG28" s="11">
        <v>861664000</v>
      </c>
      <c r="AH28" s="11">
        <v>727259000</v>
      </c>
      <c r="AI28" s="11">
        <v>1495432000</v>
      </c>
      <c r="AJ28" s="11">
        <v>1363011000</v>
      </c>
      <c r="AK28" s="11">
        <v>1220761000</v>
      </c>
      <c r="AL28" s="11">
        <v>1390422000</v>
      </c>
      <c r="AM28" s="11">
        <v>2748561000</v>
      </c>
      <c r="AN28" s="59">
        <v>5324000000</v>
      </c>
      <c r="AO28" s="59">
        <v>4940000000</v>
      </c>
      <c r="AP28" s="59">
        <v>5438000000</v>
      </c>
      <c r="AQ28" s="59">
        <v>6253000000</v>
      </c>
      <c r="AR28" s="59">
        <v>6777000000</v>
      </c>
    </row>
    <row r="29" spans="1:48" ht="20" customHeight="1" thickTop="1" x14ac:dyDescent="0.25">
      <c r="A29" s="14" t="s">
        <v>101</v>
      </c>
      <c r="B29" s="1"/>
      <c r="C29" s="15">
        <f>(C28/B28)-1</f>
        <v>-0.21212121212121215</v>
      </c>
      <c r="D29" s="15">
        <f>(D28/C28)-1</f>
        <v>-0.20085470085470081</v>
      </c>
      <c r="E29" s="15">
        <f>(E28/D28)-1</f>
        <v>1.0320855614973263</v>
      </c>
      <c r="F29" s="15">
        <f t="shared" ref="F29:AR29" si="5">(F28/E28)-1</f>
        <v>-0.26578947368421058</v>
      </c>
      <c r="G29" s="15">
        <f t="shared" si="5"/>
        <v>-1.4623655913978495</v>
      </c>
      <c r="H29" s="15">
        <f t="shared" si="5"/>
        <v>-1.6356589147286822</v>
      </c>
      <c r="I29" s="15">
        <f t="shared" si="5"/>
        <v>0.81707317073170738</v>
      </c>
      <c r="J29" s="15">
        <f t="shared" si="5"/>
        <v>1.9865771812080535</v>
      </c>
      <c r="K29" s="15">
        <f t="shared" si="5"/>
        <v>0.67415730337078661</v>
      </c>
      <c r="L29" s="15">
        <f t="shared" si="5"/>
        <v>0.6013422818791947</v>
      </c>
      <c r="M29" s="15">
        <f t="shared" si="5"/>
        <v>0.44090528080469404</v>
      </c>
      <c r="N29" s="15">
        <f t="shared" si="5"/>
        <v>3.6649214659685958E-2</v>
      </c>
      <c r="O29" s="15">
        <f t="shared" si="5"/>
        <v>-0.53759820426487093</v>
      </c>
      <c r="P29" s="15">
        <f t="shared" si="5"/>
        <v>1.3883495145631066</v>
      </c>
      <c r="Q29" s="15">
        <f t="shared" si="5"/>
        <v>2.085020325203252</v>
      </c>
      <c r="R29" s="15">
        <f t="shared" si="5"/>
        <v>-0.41301562098522238</v>
      </c>
      <c r="S29" s="15">
        <f t="shared" si="5"/>
        <v>-0.70452919240018297</v>
      </c>
      <c r="T29" s="15">
        <f t="shared" si="5"/>
        <v>1.8327049639597717</v>
      </c>
      <c r="U29" s="15">
        <f t="shared" si="5"/>
        <v>0.91342391905619191</v>
      </c>
      <c r="V29" s="15">
        <f t="shared" si="5"/>
        <v>-0.27324446593708496</v>
      </c>
      <c r="W29" s="15">
        <f t="shared" si="5"/>
        <v>0.32473293521735247</v>
      </c>
      <c r="X29" s="15">
        <f t="shared" si="5"/>
        <v>-9.5681023218231021E-2</v>
      </c>
      <c r="Y29" s="15">
        <f t="shared" si="5"/>
        <v>0.58235645704326977</v>
      </c>
      <c r="Z29" s="15">
        <f t="shared" si="5"/>
        <v>-0.68488230715619292</v>
      </c>
      <c r="AA29" s="15">
        <f t="shared" si="5"/>
        <v>1.8739486301922734</v>
      </c>
      <c r="AB29" s="15">
        <f t="shared" si="5"/>
        <v>0.21810629083085709</v>
      </c>
      <c r="AC29" s="15">
        <f t="shared" si="5"/>
        <v>-0.24920393731107204</v>
      </c>
      <c r="AD29" s="15">
        <f t="shared" si="5"/>
        <v>3.4167337186519209E-2</v>
      </c>
      <c r="AE29" s="15">
        <f t="shared" si="5"/>
        <v>-6.5579588024713198E-2</v>
      </c>
      <c r="AF29" s="15">
        <f t="shared" si="5"/>
        <v>0.10735079133032488</v>
      </c>
      <c r="AG29" s="15">
        <f t="shared" si="5"/>
        <v>0.23646319728847809</v>
      </c>
      <c r="AH29" s="15">
        <f t="shared" si="5"/>
        <v>-0.15598307460912841</v>
      </c>
      <c r="AI29" s="15">
        <f t="shared" si="5"/>
        <v>1.0562578118661992</v>
      </c>
      <c r="AJ29" s="15">
        <f t="shared" si="5"/>
        <v>-8.8550331944214133E-2</v>
      </c>
      <c r="AK29" s="15">
        <f t="shared" si="5"/>
        <v>-0.10436452823931719</v>
      </c>
      <c r="AL29" s="15">
        <f t="shared" si="5"/>
        <v>0.13897970200555232</v>
      </c>
      <c r="AM29" s="15">
        <f t="shared" si="5"/>
        <v>0.9767818691016108</v>
      </c>
      <c r="AN29" s="16">
        <f t="shared" si="5"/>
        <v>0.93701358638211052</v>
      </c>
      <c r="AO29" s="16">
        <f t="shared" si="5"/>
        <v>-7.2126220886551518E-2</v>
      </c>
      <c r="AP29" s="16">
        <f t="shared" si="5"/>
        <v>0.10080971659919036</v>
      </c>
      <c r="AQ29" s="16">
        <f t="shared" si="5"/>
        <v>0.14987127620448693</v>
      </c>
      <c r="AR29" s="16">
        <f t="shared" si="5"/>
        <v>8.3799776107468471E-2</v>
      </c>
    </row>
    <row r="30" spans="1:48" ht="19" x14ac:dyDescent="0.25">
      <c r="A30" s="5" t="s">
        <v>23</v>
      </c>
      <c r="B30" s="2">
        <v>9.2100000000000001E-2</v>
      </c>
      <c r="C30" s="2">
        <v>7.0000000000000007E-2</v>
      </c>
      <c r="D30" s="2">
        <v>5.0500000000000003E-2</v>
      </c>
      <c r="E30" s="2">
        <v>8.6499999999999994E-2</v>
      </c>
      <c r="F30" s="2">
        <v>6.1499999999999999E-2</v>
      </c>
      <c r="G30" s="2">
        <v>-2.6599999999999999E-2</v>
      </c>
      <c r="H30" s="2">
        <v>1.5299999999999999E-2</v>
      </c>
      <c r="I30" s="2">
        <v>2.63E-2</v>
      </c>
      <c r="J30" s="2">
        <v>6.6799999999999998E-2</v>
      </c>
      <c r="K30" s="2">
        <v>9.6299999999999997E-2</v>
      </c>
      <c r="L30" s="2">
        <v>0.12670000000000001</v>
      </c>
      <c r="M30" s="2">
        <v>0.14399999999999999</v>
      </c>
      <c r="N30" s="2">
        <v>0.14330000000000001</v>
      </c>
      <c r="O30" s="2">
        <v>6.7000000000000004E-2</v>
      </c>
      <c r="P30" s="2">
        <v>0.13569999999999999</v>
      </c>
      <c r="Q30" s="2">
        <v>0.23549999999999999</v>
      </c>
      <c r="R30" s="2">
        <v>0.1565</v>
      </c>
      <c r="S30" s="2">
        <v>6.1699999999999998E-2</v>
      </c>
      <c r="T30" s="2">
        <v>0.1457</v>
      </c>
      <c r="U30" s="2">
        <v>0.2167</v>
      </c>
      <c r="V30" s="2">
        <v>0.1736</v>
      </c>
      <c r="W30" s="2">
        <v>0.2135</v>
      </c>
      <c r="X30" s="2">
        <v>0.19520000000000001</v>
      </c>
      <c r="Y30" s="2">
        <v>0.3044</v>
      </c>
      <c r="Z30" s="2">
        <v>0.123</v>
      </c>
      <c r="AA30" s="2">
        <v>0.25790000000000002</v>
      </c>
      <c r="AB30" s="2">
        <v>0.2898</v>
      </c>
      <c r="AC30" s="2">
        <v>0.24110000000000001</v>
      </c>
      <c r="AD30" s="2">
        <v>0.25569999999999998</v>
      </c>
      <c r="AE30" s="2">
        <v>0.21970000000000001</v>
      </c>
      <c r="AF30" s="2">
        <v>0.2029</v>
      </c>
      <c r="AG30" s="2">
        <v>0.25180000000000002</v>
      </c>
      <c r="AH30" s="2">
        <v>0.1424</v>
      </c>
      <c r="AI30" s="2">
        <v>0.2412</v>
      </c>
      <c r="AJ30" s="2">
        <v>0.22750000000000001</v>
      </c>
      <c r="AK30" s="2">
        <v>0.21790000000000001</v>
      </c>
      <c r="AL30" s="2">
        <v>0.19</v>
      </c>
      <c r="AM30" s="2">
        <v>0.2288</v>
      </c>
      <c r="AN30" s="60">
        <f>AN28/AN3</f>
        <v>0.4208362975258873</v>
      </c>
      <c r="AO30" s="60">
        <f t="shared" ref="AO30:AR30" si="6">AO28/AO3</f>
        <v>0.40038904198411412</v>
      </c>
      <c r="AP30" s="60">
        <f t="shared" si="6"/>
        <v>0.41035315424086932</v>
      </c>
      <c r="AQ30" s="60">
        <f t="shared" si="6"/>
        <v>0.42802382093230201</v>
      </c>
      <c r="AR30" s="60">
        <f t="shared" si="6"/>
        <v>0.43331202046035805</v>
      </c>
    </row>
    <row r="31" spans="1:48" ht="19" x14ac:dyDescent="0.25">
      <c r="A31" s="5" t="s">
        <v>24</v>
      </c>
      <c r="B31" s="12">
        <v>0.11</v>
      </c>
      <c r="C31" s="12">
        <v>0.09</v>
      </c>
      <c r="D31" s="12">
        <v>7.0000000000000007E-2</v>
      </c>
      <c r="E31" s="12">
        <v>0.13</v>
      </c>
      <c r="F31" s="12">
        <v>0.1</v>
      </c>
      <c r="G31" s="12">
        <v>-0.05</v>
      </c>
      <c r="H31" s="12">
        <v>0.03</v>
      </c>
      <c r="I31" s="12">
        <v>0.06</v>
      </c>
      <c r="J31" s="12">
        <v>0.15</v>
      </c>
      <c r="K31" s="12">
        <v>0.26</v>
      </c>
      <c r="L31" s="12">
        <v>0.4</v>
      </c>
      <c r="M31" s="12">
        <v>0.56000000000000005</v>
      </c>
      <c r="N31" s="12">
        <v>0.56999999999999995</v>
      </c>
      <c r="O31" s="12">
        <v>0.26</v>
      </c>
      <c r="P31" s="12">
        <v>0.57999999999999996</v>
      </c>
      <c r="Q31" s="12">
        <v>1.71</v>
      </c>
      <c r="R31" s="12">
        <v>1</v>
      </c>
      <c r="S31" s="12">
        <v>0.28999999999999998</v>
      </c>
      <c r="T31" s="12">
        <v>0.82</v>
      </c>
      <c r="U31" s="12">
        <v>1.52</v>
      </c>
      <c r="V31" s="12">
        <v>1.1200000000000001</v>
      </c>
      <c r="W31" s="12">
        <v>1.53</v>
      </c>
      <c r="X31" s="12">
        <v>1.54</v>
      </c>
      <c r="Y31" s="12">
        <v>2.69</v>
      </c>
      <c r="Z31" s="12">
        <v>0.85</v>
      </c>
      <c r="AA31" s="12">
        <v>2.39</v>
      </c>
      <c r="AB31" s="12">
        <v>2.9</v>
      </c>
      <c r="AC31" s="12">
        <v>2.1800000000000002</v>
      </c>
      <c r="AD31" s="12">
        <v>2.19</v>
      </c>
      <c r="AE31" s="12">
        <v>2.0099999999999998</v>
      </c>
      <c r="AF31" s="12">
        <v>2.23</v>
      </c>
      <c r="AG31" s="12">
        <v>2.79</v>
      </c>
      <c r="AH31" s="12">
        <v>2.09</v>
      </c>
      <c r="AI31" s="12">
        <v>4.0199999999999996</v>
      </c>
      <c r="AJ31" s="12">
        <v>3.68</v>
      </c>
      <c r="AK31" s="12">
        <v>3.31</v>
      </c>
      <c r="AL31" s="12">
        <v>3.5</v>
      </c>
      <c r="AM31" s="12">
        <v>5.29</v>
      </c>
      <c r="AN31" s="61">
        <v>10.62</v>
      </c>
      <c r="AO31" s="61">
        <v>9.85</v>
      </c>
      <c r="AP31" s="61">
        <v>10.84</v>
      </c>
      <c r="AQ31" s="61">
        <v>12.47</v>
      </c>
      <c r="AR31" s="61">
        <v>13.52</v>
      </c>
    </row>
    <row r="32" spans="1:48" ht="19" x14ac:dyDescent="0.25">
      <c r="A32" s="5" t="s">
        <v>25</v>
      </c>
      <c r="B32" s="12">
        <v>0.11</v>
      </c>
      <c r="C32" s="12">
        <v>0.09</v>
      </c>
      <c r="D32" s="12">
        <v>7.0000000000000007E-2</v>
      </c>
      <c r="E32" s="12">
        <v>0.13</v>
      </c>
      <c r="F32" s="12">
        <v>0.1</v>
      </c>
      <c r="G32" s="12">
        <v>-0.05</v>
      </c>
      <c r="H32" s="12">
        <v>0.03</v>
      </c>
      <c r="I32" s="12">
        <v>0.06</v>
      </c>
      <c r="J32" s="12">
        <v>0.15</v>
      </c>
      <c r="K32" s="12">
        <v>0.24</v>
      </c>
      <c r="L32" s="12">
        <v>0.38</v>
      </c>
      <c r="M32" s="12">
        <v>0.52</v>
      </c>
      <c r="N32" s="12">
        <v>0.52</v>
      </c>
      <c r="O32" s="12">
        <v>0.25</v>
      </c>
      <c r="P32" s="12">
        <v>0.55000000000000004</v>
      </c>
      <c r="Q32" s="12">
        <v>1.59</v>
      </c>
      <c r="R32" s="12">
        <v>0.93</v>
      </c>
      <c r="S32" s="12">
        <v>0.28000000000000003</v>
      </c>
      <c r="T32" s="12">
        <v>0.78</v>
      </c>
      <c r="U32" s="12">
        <v>1.45</v>
      </c>
      <c r="V32" s="12">
        <v>1.08</v>
      </c>
      <c r="W32" s="12">
        <v>1.48</v>
      </c>
      <c r="X32" s="12">
        <v>1.5</v>
      </c>
      <c r="Y32" s="12">
        <v>2.67</v>
      </c>
      <c r="Z32" s="12">
        <v>0.85</v>
      </c>
      <c r="AA32" s="12">
        <v>2.33</v>
      </c>
      <c r="AB32" s="12">
        <v>2.81</v>
      </c>
      <c r="AC32" s="12">
        <v>2.13</v>
      </c>
      <c r="AD32" s="12">
        <v>2.14</v>
      </c>
      <c r="AE32" s="12">
        <v>1.98</v>
      </c>
      <c r="AF32" s="12">
        <v>2.2000000000000002</v>
      </c>
      <c r="AG32" s="12">
        <v>2.76</v>
      </c>
      <c r="AH32" s="12">
        <v>2.0699999999999998</v>
      </c>
      <c r="AI32" s="12">
        <v>3.97</v>
      </c>
      <c r="AJ32" s="12">
        <v>3.65</v>
      </c>
      <c r="AK32" s="12">
        <v>3.28</v>
      </c>
      <c r="AL32" s="12">
        <v>3.46</v>
      </c>
      <c r="AM32" s="12">
        <v>5.25</v>
      </c>
    </row>
    <row r="33" spans="1:39" ht="19" x14ac:dyDescent="0.25">
      <c r="A33" s="5" t="s">
        <v>26</v>
      </c>
      <c r="B33" s="1">
        <v>270000000</v>
      </c>
      <c r="C33" s="1">
        <v>260000000</v>
      </c>
      <c r="D33" s="1">
        <v>267142857</v>
      </c>
      <c r="E33" s="1">
        <v>292307692</v>
      </c>
      <c r="F33" s="1">
        <v>279000000</v>
      </c>
      <c r="G33" s="1">
        <v>258000000</v>
      </c>
      <c r="H33" s="1">
        <v>273333333</v>
      </c>
      <c r="I33" s="1">
        <v>248333333</v>
      </c>
      <c r="J33" s="1">
        <v>296666667</v>
      </c>
      <c r="K33" s="1">
        <v>463162000</v>
      </c>
      <c r="L33" s="1">
        <v>475918000</v>
      </c>
      <c r="M33" s="1">
        <v>456770000</v>
      </c>
      <c r="N33" s="1">
        <v>342578000</v>
      </c>
      <c r="O33" s="1">
        <v>323148000</v>
      </c>
      <c r="P33" s="1">
        <v>336482000</v>
      </c>
      <c r="Q33" s="1">
        <v>353363000</v>
      </c>
      <c r="R33" s="1">
        <v>359113000</v>
      </c>
      <c r="S33" s="1">
        <v>364194000</v>
      </c>
      <c r="T33" s="1">
        <v>365485000</v>
      </c>
      <c r="U33" s="1">
        <v>375031000</v>
      </c>
      <c r="V33" s="1">
        <v>371791000</v>
      </c>
      <c r="W33" s="1">
        <v>358762000</v>
      </c>
      <c r="X33" s="1">
        <v>323255000</v>
      </c>
      <c r="Y33" s="1">
        <v>292688000</v>
      </c>
      <c r="Z33" s="1">
        <v>291385000</v>
      </c>
      <c r="AA33" s="1">
        <v>297387000</v>
      </c>
      <c r="AB33" s="1">
        <v>299417000</v>
      </c>
      <c r="AC33" s="1">
        <v>298761000</v>
      </c>
      <c r="AD33" s="1">
        <v>307763000</v>
      </c>
      <c r="AE33" s="1">
        <v>313195000</v>
      </c>
      <c r="AF33" s="1">
        <v>312660000</v>
      </c>
      <c r="AG33" s="1">
        <v>308736000</v>
      </c>
      <c r="AH33" s="1">
        <v>346371000</v>
      </c>
      <c r="AI33" s="1">
        <v>370430000</v>
      </c>
      <c r="AJ33" s="1">
        <v>369133000</v>
      </c>
      <c r="AK33" s="1">
        <v>368633000</v>
      </c>
      <c r="AL33" s="1">
        <v>397462000</v>
      </c>
      <c r="AM33" s="1">
        <v>519226000</v>
      </c>
    </row>
    <row r="34" spans="1:39" ht="19" x14ac:dyDescent="0.25">
      <c r="A34" s="5" t="s">
        <v>27</v>
      </c>
      <c r="B34" s="1">
        <v>270000000</v>
      </c>
      <c r="C34" s="1">
        <v>260000000</v>
      </c>
      <c r="D34" s="1">
        <v>267142857</v>
      </c>
      <c r="E34" s="1">
        <v>292307692</v>
      </c>
      <c r="F34" s="1">
        <v>279000000</v>
      </c>
      <c r="G34" s="1">
        <v>258000000</v>
      </c>
      <c r="H34" s="1">
        <v>273333333</v>
      </c>
      <c r="I34" s="1">
        <v>248333333</v>
      </c>
      <c r="J34" s="1">
        <v>296666667</v>
      </c>
      <c r="K34" s="1">
        <v>463162000</v>
      </c>
      <c r="L34" s="1">
        <v>475918000</v>
      </c>
      <c r="M34" s="1">
        <v>456770000</v>
      </c>
      <c r="N34" s="1">
        <v>342578000</v>
      </c>
      <c r="O34" s="1">
        <v>355750000</v>
      </c>
      <c r="P34" s="1">
        <v>362904000</v>
      </c>
      <c r="Q34" s="1">
        <v>381157000</v>
      </c>
      <c r="R34" s="1">
        <v>381962000</v>
      </c>
      <c r="S34" s="1">
        <v>381245000</v>
      </c>
      <c r="T34" s="1">
        <v>382227000</v>
      </c>
      <c r="U34" s="1">
        <v>392854000</v>
      </c>
      <c r="V34" s="1">
        <v>383474000</v>
      </c>
      <c r="W34" s="1">
        <v>370964000</v>
      </c>
      <c r="X34" s="1">
        <v>332301000</v>
      </c>
      <c r="Y34" s="1">
        <v>297110000</v>
      </c>
      <c r="Z34" s="1">
        <v>292698000</v>
      </c>
      <c r="AA34" s="1">
        <v>305861000</v>
      </c>
      <c r="AB34" s="1">
        <v>308236000</v>
      </c>
      <c r="AC34" s="1">
        <v>306191000</v>
      </c>
      <c r="AD34" s="1">
        <v>314041000</v>
      </c>
      <c r="AE34" s="1">
        <v>318027000</v>
      </c>
      <c r="AF34" s="1">
        <v>316872000</v>
      </c>
      <c r="AG34" s="1">
        <v>312308000</v>
      </c>
      <c r="AH34" s="1">
        <v>350484000</v>
      </c>
      <c r="AI34" s="1">
        <v>374938000</v>
      </c>
      <c r="AJ34" s="1">
        <v>372871000</v>
      </c>
      <c r="AK34" s="1">
        <v>371973000</v>
      </c>
      <c r="AL34" s="1">
        <v>401288000</v>
      </c>
      <c r="AM34" s="1">
        <v>523178000</v>
      </c>
    </row>
    <row r="35" spans="1:39" ht="20" customHeight="1" x14ac:dyDescent="0.25">
      <c r="A35" s="14" t="s">
        <v>102</v>
      </c>
      <c r="B35" s="1"/>
      <c r="C35" s="22">
        <f>(C34-B34)/B34</f>
        <v>-3.7037037037037035E-2</v>
      </c>
      <c r="D35" s="22">
        <f t="shared" ref="D35:AM35" si="7">(D34-C34)/C34</f>
        <v>2.7472526923076925E-2</v>
      </c>
      <c r="E35" s="22">
        <f t="shared" si="7"/>
        <v>9.4199917162673757E-2</v>
      </c>
      <c r="F35" s="22">
        <f t="shared" si="7"/>
        <v>-4.5526314784764543E-2</v>
      </c>
      <c r="G35" s="22">
        <f t="shared" si="7"/>
        <v>-7.5268817204301078E-2</v>
      </c>
      <c r="H35" s="22">
        <f t="shared" si="7"/>
        <v>5.9431523255813953E-2</v>
      </c>
      <c r="I35" s="22">
        <f t="shared" si="7"/>
        <v>-9.1463414745687088E-2</v>
      </c>
      <c r="J35" s="22">
        <f t="shared" si="7"/>
        <v>0.19463087542903473</v>
      </c>
      <c r="K35" s="22">
        <f t="shared" si="7"/>
        <v>0.56122022296492113</v>
      </c>
      <c r="L35" s="22">
        <f t="shared" si="7"/>
        <v>2.7541119521895148E-2</v>
      </c>
      <c r="M35" s="22">
        <f t="shared" si="7"/>
        <v>-4.023382179282986E-2</v>
      </c>
      <c r="N35" s="22">
        <f t="shared" si="7"/>
        <v>-0.24999890535718194</v>
      </c>
      <c r="O35" s="22">
        <f t="shared" si="7"/>
        <v>3.8449637746732129E-2</v>
      </c>
      <c r="P35" s="22">
        <f t="shared" si="7"/>
        <v>2.0109627547434998E-2</v>
      </c>
      <c r="Q35" s="22">
        <f t="shared" si="7"/>
        <v>5.0297048255185946E-2</v>
      </c>
      <c r="R35" s="22">
        <f t="shared" si="7"/>
        <v>2.1119905970505594E-3</v>
      </c>
      <c r="S35" s="22">
        <f t="shared" si="7"/>
        <v>-1.877150082992549E-3</v>
      </c>
      <c r="T35" s="22">
        <f t="shared" si="7"/>
        <v>2.575771485527679E-3</v>
      </c>
      <c r="U35" s="22">
        <f t="shared" si="7"/>
        <v>2.7802850138791871E-2</v>
      </c>
      <c r="V35" s="22">
        <f t="shared" si="7"/>
        <v>-2.3876554648800827E-2</v>
      </c>
      <c r="W35" s="22">
        <f t="shared" si="7"/>
        <v>-3.2622811455274674E-2</v>
      </c>
      <c r="X35" s="22">
        <f t="shared" si="7"/>
        <v>-0.10422305129338696</v>
      </c>
      <c r="Y35" s="22">
        <f t="shared" si="7"/>
        <v>-0.1059009753205678</v>
      </c>
      <c r="Z35" s="22">
        <f t="shared" si="7"/>
        <v>-1.4849718959308001E-2</v>
      </c>
      <c r="AA35" s="22">
        <f t="shared" si="7"/>
        <v>4.4971267313066714E-2</v>
      </c>
      <c r="AB35" s="22">
        <f t="shared" si="7"/>
        <v>7.7649651312197369E-3</v>
      </c>
      <c r="AC35" s="22">
        <f t="shared" si="7"/>
        <v>-6.6345267911600203E-3</v>
      </c>
      <c r="AD35" s="22">
        <f t="shared" si="7"/>
        <v>2.5637592221848454E-2</v>
      </c>
      <c r="AE35" s="22">
        <f t="shared" si="7"/>
        <v>1.2692610200578906E-2</v>
      </c>
      <c r="AF35" s="22">
        <f t="shared" si="7"/>
        <v>-3.6317671141129527E-3</v>
      </c>
      <c r="AG35" s="22">
        <f t="shared" si="7"/>
        <v>-1.4403292181069959E-2</v>
      </c>
      <c r="AH35" s="22">
        <f t="shared" si="7"/>
        <v>0.12223830321349437</v>
      </c>
      <c r="AI35" s="22">
        <f t="shared" si="7"/>
        <v>6.977208660024424E-2</v>
      </c>
      <c r="AJ35" s="22">
        <f t="shared" si="7"/>
        <v>-5.5129114680293806E-3</v>
      </c>
      <c r="AK35" s="22">
        <f t="shared" si="7"/>
        <v>-2.4083396134319912E-3</v>
      </c>
      <c r="AL35" s="22">
        <f t="shared" si="7"/>
        <v>7.8809483484016313E-2</v>
      </c>
      <c r="AM35" s="22">
        <f t="shared" si="7"/>
        <v>0.30374693486971949</v>
      </c>
    </row>
    <row r="36" spans="1:39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  <c r="X36" s="13" t="s">
        <v>92</v>
      </c>
      <c r="Y36" s="13" t="s">
        <v>92</v>
      </c>
      <c r="Z36" s="13" t="s">
        <v>92</v>
      </c>
      <c r="AA36" s="13" t="s">
        <v>92</v>
      </c>
      <c r="AB36" s="13" t="s">
        <v>92</v>
      </c>
      <c r="AC36" s="13" t="s">
        <v>92</v>
      </c>
      <c r="AD36" s="13" t="s">
        <v>92</v>
      </c>
      <c r="AE36" s="13" t="s">
        <v>92</v>
      </c>
      <c r="AF36" s="13" t="s">
        <v>92</v>
      </c>
      <c r="AG36" s="13" t="s">
        <v>92</v>
      </c>
      <c r="AH36" s="13" t="s">
        <v>92</v>
      </c>
      <c r="AI36" s="13" t="s">
        <v>92</v>
      </c>
      <c r="AJ36" s="13" t="s">
        <v>92</v>
      </c>
      <c r="AK36" s="13" t="s">
        <v>92</v>
      </c>
      <c r="AL36" s="13" t="s">
        <v>92</v>
      </c>
      <c r="AM36" s="13" t="s">
        <v>92</v>
      </c>
    </row>
    <row r="37" spans="1:39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  <c r="X37" s="9" t="s">
        <v>90</v>
      </c>
      <c r="Y37" s="9" t="s">
        <v>90</v>
      </c>
      <c r="Z37" s="9" t="s">
        <v>90</v>
      </c>
      <c r="AA37" s="9" t="s">
        <v>90</v>
      </c>
      <c r="AB37" s="9" t="s">
        <v>90</v>
      </c>
      <c r="AC37" s="9" t="s">
        <v>90</v>
      </c>
      <c r="AD37" s="9" t="s">
        <v>90</v>
      </c>
      <c r="AE37" s="9" t="s">
        <v>90</v>
      </c>
      <c r="AF37" s="9" t="s">
        <v>90</v>
      </c>
      <c r="AG37" s="9" t="s">
        <v>90</v>
      </c>
      <c r="AH37" s="9" t="s">
        <v>90</v>
      </c>
      <c r="AI37" s="9" t="s">
        <v>90</v>
      </c>
      <c r="AJ37" s="9" t="s">
        <v>90</v>
      </c>
      <c r="AK37" s="9" t="s">
        <v>90</v>
      </c>
      <c r="AL37" s="9" t="s">
        <v>90</v>
      </c>
      <c r="AM37" s="9" t="s">
        <v>90</v>
      </c>
    </row>
    <row r="38" spans="1:39" ht="19" x14ac:dyDescent="0.25">
      <c r="A38" s="5" t="s">
        <v>30</v>
      </c>
      <c r="B38" s="1">
        <v>11300000</v>
      </c>
      <c r="C38" s="1">
        <v>6300000</v>
      </c>
      <c r="D38" s="1">
        <v>5800000</v>
      </c>
      <c r="E38" s="1">
        <v>22700000</v>
      </c>
      <c r="F38" s="1">
        <v>30100000</v>
      </c>
      <c r="G38" s="1">
        <v>8300000</v>
      </c>
      <c r="H38" s="1">
        <v>16500000</v>
      </c>
      <c r="I38" s="1">
        <v>17700000</v>
      </c>
      <c r="J38" s="1">
        <v>80700000</v>
      </c>
      <c r="K38" s="1">
        <v>109000000</v>
      </c>
      <c r="L38" s="1">
        <v>69000000</v>
      </c>
      <c r="M38" s="1">
        <v>210000000</v>
      </c>
      <c r="N38" s="1">
        <v>290000000</v>
      </c>
      <c r="O38" s="1">
        <v>263300000</v>
      </c>
      <c r="P38" s="1">
        <v>356000000</v>
      </c>
      <c r="Q38" s="1">
        <v>1736000000</v>
      </c>
      <c r="R38" s="1">
        <v>1365000000</v>
      </c>
      <c r="S38" s="1">
        <v>1613753000</v>
      </c>
      <c r="T38" s="1">
        <v>517874000</v>
      </c>
      <c r="U38" s="1">
        <v>518940000</v>
      </c>
      <c r="V38" s="1">
        <v>627591000</v>
      </c>
      <c r="W38" s="1">
        <v>343947000</v>
      </c>
      <c r="X38" s="1">
        <v>424972000</v>
      </c>
      <c r="Y38" s="1">
        <v>593599000</v>
      </c>
      <c r="Z38" s="1">
        <v>639729000</v>
      </c>
      <c r="AA38" s="1">
        <v>1070000000</v>
      </c>
      <c r="AB38" s="1">
        <v>1405100000</v>
      </c>
      <c r="AC38" s="1">
        <v>528833000</v>
      </c>
      <c r="AD38" s="1">
        <v>392089000</v>
      </c>
      <c r="AE38" s="1">
        <v>569233000</v>
      </c>
      <c r="AF38" s="1">
        <v>884353000</v>
      </c>
      <c r="AG38" s="1">
        <v>921132000</v>
      </c>
      <c r="AH38" s="1">
        <v>1047838000</v>
      </c>
      <c r="AI38" s="1">
        <v>816591000</v>
      </c>
      <c r="AJ38" s="1">
        <v>648322000</v>
      </c>
      <c r="AK38" s="1">
        <v>1055860000</v>
      </c>
      <c r="AL38" s="1">
        <v>1977964000</v>
      </c>
      <c r="AM38" s="1">
        <v>1470572000</v>
      </c>
    </row>
    <row r="39" spans="1:39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>
        <v>73000000</v>
      </c>
      <c r="L39" s="1">
        <v>82000000</v>
      </c>
      <c r="M39" s="1">
        <v>90000000</v>
      </c>
      <c r="N39" s="1">
        <v>51000000</v>
      </c>
      <c r="O39" s="1">
        <v>41600000</v>
      </c>
      <c r="P39" s="1">
        <v>407000000</v>
      </c>
      <c r="Q39" s="1">
        <v>499000000</v>
      </c>
      <c r="R39" s="1">
        <v>1428000000</v>
      </c>
      <c r="S39" s="1">
        <v>1284270000</v>
      </c>
      <c r="T39" s="1">
        <v>1598869000</v>
      </c>
      <c r="U39" s="1">
        <v>2166030000</v>
      </c>
      <c r="V39" s="1">
        <v>2078351000</v>
      </c>
      <c r="W39" s="1">
        <v>1784387000</v>
      </c>
      <c r="X39" s="1">
        <v>656235000</v>
      </c>
      <c r="Y39" s="1">
        <v>716087000</v>
      </c>
      <c r="Z39" s="1">
        <v>1176244000</v>
      </c>
      <c r="AA39" s="1">
        <v>1617768000</v>
      </c>
      <c r="AB39" s="1">
        <v>2187362000</v>
      </c>
      <c r="AC39" s="1">
        <v>3371545000</v>
      </c>
      <c r="AD39" s="1">
        <v>4290823000</v>
      </c>
      <c r="AE39" s="1">
        <v>2297235000</v>
      </c>
      <c r="AF39" s="1">
        <v>2144575000</v>
      </c>
      <c r="AG39" s="1">
        <v>3134661000</v>
      </c>
      <c r="AH39" s="1" t="s">
        <v>91</v>
      </c>
      <c r="AI39" s="1" t="s">
        <v>91</v>
      </c>
      <c r="AJ39" s="1" t="s">
        <v>91</v>
      </c>
      <c r="AK39" s="1" t="s">
        <v>91</v>
      </c>
      <c r="AL39" s="1" t="s">
        <v>91</v>
      </c>
      <c r="AM39" s="1" t="s">
        <v>91</v>
      </c>
    </row>
    <row r="40" spans="1:39" ht="19" x14ac:dyDescent="0.25">
      <c r="A40" s="5" t="s">
        <v>32</v>
      </c>
      <c r="B40" s="1">
        <v>11300000</v>
      </c>
      <c r="C40" s="1">
        <v>6300000</v>
      </c>
      <c r="D40" s="1">
        <v>5800000</v>
      </c>
      <c r="E40" s="1">
        <v>22700000</v>
      </c>
      <c r="F40" s="1">
        <v>30100000</v>
      </c>
      <c r="G40" s="1">
        <v>8300000</v>
      </c>
      <c r="H40" s="1">
        <v>16500000</v>
      </c>
      <c r="I40" s="1">
        <v>17700000</v>
      </c>
      <c r="J40" s="1">
        <v>80700000</v>
      </c>
      <c r="K40" s="1">
        <v>182000000</v>
      </c>
      <c r="L40" s="1">
        <v>151000000</v>
      </c>
      <c r="M40" s="1">
        <v>300000000</v>
      </c>
      <c r="N40" s="1">
        <v>341000000</v>
      </c>
      <c r="O40" s="1">
        <v>304900000</v>
      </c>
      <c r="P40" s="1">
        <v>763000000</v>
      </c>
      <c r="Q40" s="1">
        <v>2235000000</v>
      </c>
      <c r="R40" s="1">
        <v>2793000000</v>
      </c>
      <c r="S40" s="1">
        <v>2898023000</v>
      </c>
      <c r="T40" s="1">
        <v>2116743000</v>
      </c>
      <c r="U40" s="1">
        <v>2684970000</v>
      </c>
      <c r="V40" s="1">
        <v>2705942000</v>
      </c>
      <c r="W40" s="1">
        <v>2128334000</v>
      </c>
      <c r="X40" s="1">
        <v>1081207000</v>
      </c>
      <c r="Y40" s="1">
        <v>1309686000</v>
      </c>
      <c r="Z40" s="1">
        <v>1815973000</v>
      </c>
      <c r="AA40" s="1">
        <v>2687768000</v>
      </c>
      <c r="AB40" s="1">
        <v>3592462000</v>
      </c>
      <c r="AC40" s="1">
        <v>3900378000</v>
      </c>
      <c r="AD40" s="1">
        <v>4682912000</v>
      </c>
      <c r="AE40" s="1">
        <v>2866468000</v>
      </c>
      <c r="AF40" s="1">
        <v>3028928000</v>
      </c>
      <c r="AG40" s="1">
        <v>4055793000</v>
      </c>
      <c r="AH40" s="1">
        <v>1047838000</v>
      </c>
      <c r="AI40" s="1">
        <v>816591000</v>
      </c>
      <c r="AJ40" s="1">
        <v>648322000</v>
      </c>
      <c r="AK40" s="1">
        <v>1055860000</v>
      </c>
      <c r="AL40" s="1">
        <v>1977964000</v>
      </c>
      <c r="AM40" s="1">
        <v>1470572000</v>
      </c>
    </row>
    <row r="41" spans="1:39" ht="19" x14ac:dyDescent="0.25">
      <c r="A41" s="5" t="s">
        <v>33</v>
      </c>
      <c r="B41" s="1">
        <v>56500000</v>
      </c>
      <c r="C41" s="1">
        <v>65600000</v>
      </c>
      <c r="D41" s="1">
        <v>76300000</v>
      </c>
      <c r="E41" s="1">
        <v>87900000</v>
      </c>
      <c r="F41" s="1">
        <v>81700000</v>
      </c>
      <c r="G41" s="1">
        <v>97600000</v>
      </c>
      <c r="H41" s="1">
        <v>95100000</v>
      </c>
      <c r="I41" s="1">
        <v>111700000</v>
      </c>
      <c r="J41" s="1">
        <v>145700000</v>
      </c>
      <c r="K41" s="1">
        <v>162000000</v>
      </c>
      <c r="L41" s="1">
        <v>181000000</v>
      </c>
      <c r="M41" s="1">
        <v>242000000</v>
      </c>
      <c r="N41" s="1">
        <v>256000000</v>
      </c>
      <c r="O41" s="1">
        <v>207400000</v>
      </c>
      <c r="P41" s="1">
        <v>267000000</v>
      </c>
      <c r="Q41" s="1">
        <v>464000000</v>
      </c>
      <c r="R41" s="1">
        <v>218000000</v>
      </c>
      <c r="S41" s="1">
        <v>228338000</v>
      </c>
      <c r="T41" s="1">
        <v>294781000</v>
      </c>
      <c r="U41" s="1">
        <v>329499000</v>
      </c>
      <c r="V41" s="1">
        <v>320523000</v>
      </c>
      <c r="W41" s="1">
        <v>329393000</v>
      </c>
      <c r="X41" s="1">
        <v>336381000</v>
      </c>
      <c r="Y41" s="1">
        <v>315290000</v>
      </c>
      <c r="Z41" s="1">
        <v>301036000</v>
      </c>
      <c r="AA41" s="1">
        <v>387169000</v>
      </c>
      <c r="AB41" s="1">
        <v>348416000</v>
      </c>
      <c r="AC41" s="1">
        <v>339881000</v>
      </c>
      <c r="AD41" s="1">
        <v>325144000</v>
      </c>
      <c r="AE41" s="1">
        <v>396605000</v>
      </c>
      <c r="AF41" s="1">
        <v>466527000</v>
      </c>
      <c r="AG41" s="1">
        <v>477609000</v>
      </c>
      <c r="AH41" s="1">
        <v>688953000</v>
      </c>
      <c r="AI41" s="1">
        <v>639717000</v>
      </c>
      <c r="AJ41" s="1">
        <v>635136000</v>
      </c>
      <c r="AK41" s="1">
        <v>737536000</v>
      </c>
      <c r="AL41" s="1">
        <v>1459056000</v>
      </c>
      <c r="AM41" s="1">
        <v>1800462000</v>
      </c>
    </row>
    <row r="42" spans="1:39" ht="19" x14ac:dyDescent="0.25">
      <c r="A42" s="5" t="s">
        <v>34</v>
      </c>
      <c r="B42" s="1">
        <v>77100000</v>
      </c>
      <c r="C42" s="1">
        <v>79100000</v>
      </c>
      <c r="D42" s="1">
        <v>83800000</v>
      </c>
      <c r="E42" s="1">
        <v>97400000</v>
      </c>
      <c r="F42" s="1">
        <v>97500000</v>
      </c>
      <c r="G42" s="1">
        <v>107600000</v>
      </c>
      <c r="H42" s="1">
        <v>117100000</v>
      </c>
      <c r="I42" s="1">
        <v>142500000</v>
      </c>
      <c r="J42" s="1">
        <v>150400000</v>
      </c>
      <c r="K42" s="1">
        <v>131000000</v>
      </c>
      <c r="L42" s="1">
        <v>144000000</v>
      </c>
      <c r="M42" s="1">
        <v>219000000</v>
      </c>
      <c r="N42" s="1">
        <v>226000000</v>
      </c>
      <c r="O42" s="1">
        <v>275100000</v>
      </c>
      <c r="P42" s="1">
        <v>249000000</v>
      </c>
      <c r="Q42" s="1">
        <v>332000000</v>
      </c>
      <c r="R42" s="1">
        <v>247000000</v>
      </c>
      <c r="S42" s="1">
        <v>306391000</v>
      </c>
      <c r="T42" s="1">
        <v>287502000</v>
      </c>
      <c r="U42" s="1">
        <v>345903000</v>
      </c>
      <c r="V42" s="1">
        <v>325605000</v>
      </c>
      <c r="W42" s="1">
        <v>378651000</v>
      </c>
      <c r="X42" s="1">
        <v>347519000</v>
      </c>
      <c r="Y42" s="1">
        <v>314629000</v>
      </c>
      <c r="Z42" s="1">
        <v>253161000</v>
      </c>
      <c r="AA42" s="1">
        <v>277478000</v>
      </c>
      <c r="AB42" s="1">
        <v>295081000</v>
      </c>
      <c r="AC42" s="1">
        <v>313723000</v>
      </c>
      <c r="AD42" s="1">
        <v>283337000</v>
      </c>
      <c r="AE42" s="1">
        <v>367927000</v>
      </c>
      <c r="AF42" s="1">
        <v>412314000</v>
      </c>
      <c r="AG42" s="1">
        <v>376555000</v>
      </c>
      <c r="AH42" s="1">
        <v>550816000</v>
      </c>
      <c r="AI42" s="1">
        <v>586760000</v>
      </c>
      <c r="AJ42" s="1">
        <v>609886000</v>
      </c>
      <c r="AK42" s="1">
        <v>608260000</v>
      </c>
      <c r="AL42" s="1">
        <v>1200610000</v>
      </c>
      <c r="AM42" s="1">
        <v>1399914000</v>
      </c>
    </row>
    <row r="43" spans="1:39" ht="19" x14ac:dyDescent="0.25">
      <c r="A43" s="5" t="s">
        <v>35</v>
      </c>
      <c r="B43" s="1">
        <v>7000000</v>
      </c>
      <c r="C43" s="1">
        <v>10700000</v>
      </c>
      <c r="D43" s="1">
        <v>10600000</v>
      </c>
      <c r="E43" s="1">
        <v>13300000</v>
      </c>
      <c r="F43" s="1">
        <v>13700000</v>
      </c>
      <c r="G43" s="1">
        <v>18900000</v>
      </c>
      <c r="H43" s="1">
        <v>20200000</v>
      </c>
      <c r="I43" s="1">
        <v>25100000</v>
      </c>
      <c r="J43" s="1">
        <v>26400000</v>
      </c>
      <c r="K43" s="1">
        <v>30000000</v>
      </c>
      <c r="L43" s="1">
        <v>50000000</v>
      </c>
      <c r="M43" s="1">
        <v>59000000</v>
      </c>
      <c r="N43" s="1">
        <v>72000000</v>
      </c>
      <c r="O43" s="1">
        <v>116100000</v>
      </c>
      <c r="P43" s="1">
        <v>100000000</v>
      </c>
      <c r="Q43" s="1">
        <v>137000000</v>
      </c>
      <c r="R43" s="1">
        <v>177000000</v>
      </c>
      <c r="S43" s="1">
        <v>191473000</v>
      </c>
      <c r="T43" s="1">
        <v>186690000</v>
      </c>
      <c r="U43" s="1">
        <v>168239000</v>
      </c>
      <c r="V43" s="1">
        <v>380386000</v>
      </c>
      <c r="W43" s="1">
        <v>174924000</v>
      </c>
      <c r="X43" s="1">
        <v>213888000</v>
      </c>
      <c r="Y43" s="1">
        <v>149972000</v>
      </c>
      <c r="Z43" s="1">
        <v>120466000</v>
      </c>
      <c r="AA43" s="1">
        <v>126584000</v>
      </c>
      <c r="AB43" s="1">
        <v>150389000</v>
      </c>
      <c r="AC43" s="1">
        <v>142203000</v>
      </c>
      <c r="AD43" s="1">
        <v>181032000</v>
      </c>
      <c r="AE43" s="1">
        <v>180886000</v>
      </c>
      <c r="AF43" s="1">
        <v>171779000</v>
      </c>
      <c r="AG43" s="1">
        <v>64906000</v>
      </c>
      <c r="AH43" s="1">
        <v>63731000</v>
      </c>
      <c r="AI43" s="1">
        <v>69058000</v>
      </c>
      <c r="AJ43" s="1">
        <v>91782000</v>
      </c>
      <c r="AK43" s="1">
        <v>116032000</v>
      </c>
      <c r="AL43" s="1">
        <v>740687000</v>
      </c>
      <c r="AM43" s="1">
        <v>267044000</v>
      </c>
    </row>
    <row r="44" spans="1:39" ht="19" x14ac:dyDescent="0.25">
      <c r="A44" s="6" t="s">
        <v>36</v>
      </c>
      <c r="B44" s="10">
        <v>151900000</v>
      </c>
      <c r="C44" s="10">
        <v>161700000</v>
      </c>
      <c r="D44" s="10">
        <v>176500000</v>
      </c>
      <c r="E44" s="10">
        <v>221300000</v>
      </c>
      <c r="F44" s="10">
        <v>223000000</v>
      </c>
      <c r="G44" s="10">
        <v>232400000</v>
      </c>
      <c r="H44" s="10">
        <v>248900000</v>
      </c>
      <c r="I44" s="10">
        <v>297000000</v>
      </c>
      <c r="J44" s="10">
        <v>403200000</v>
      </c>
      <c r="K44" s="10">
        <v>505000000</v>
      </c>
      <c r="L44" s="10">
        <v>526000000</v>
      </c>
      <c r="M44" s="10">
        <v>820000000</v>
      </c>
      <c r="N44" s="10">
        <v>895000000</v>
      </c>
      <c r="O44" s="10">
        <v>903500000</v>
      </c>
      <c r="P44" s="10">
        <v>1379000000</v>
      </c>
      <c r="Q44" s="10">
        <v>3168000000</v>
      </c>
      <c r="R44" s="10">
        <v>3435000000</v>
      </c>
      <c r="S44" s="10">
        <v>3624225000</v>
      </c>
      <c r="T44" s="10">
        <v>2885716000</v>
      </c>
      <c r="U44" s="10">
        <v>3528611000</v>
      </c>
      <c r="V44" s="10">
        <v>3732456000</v>
      </c>
      <c r="W44" s="10">
        <v>3011302000</v>
      </c>
      <c r="X44" s="10">
        <v>1978995000</v>
      </c>
      <c r="Y44" s="10">
        <v>2089577000</v>
      </c>
      <c r="Z44" s="10">
        <v>2490636000</v>
      </c>
      <c r="AA44" s="10">
        <v>3478999000</v>
      </c>
      <c r="AB44" s="10">
        <v>4386348000</v>
      </c>
      <c r="AC44" s="10">
        <v>4696185000</v>
      </c>
      <c r="AD44" s="10">
        <v>5472425000</v>
      </c>
      <c r="AE44" s="10">
        <v>3811886000</v>
      </c>
      <c r="AF44" s="10">
        <v>4079548000</v>
      </c>
      <c r="AG44" s="10">
        <v>4974863000</v>
      </c>
      <c r="AH44" s="10">
        <v>2351338000</v>
      </c>
      <c r="AI44" s="10">
        <v>2112126000</v>
      </c>
      <c r="AJ44" s="10">
        <v>1985126000</v>
      </c>
      <c r="AK44" s="10">
        <v>2517688000</v>
      </c>
      <c r="AL44" s="10">
        <v>5378317000</v>
      </c>
      <c r="AM44" s="10">
        <v>4937992000</v>
      </c>
    </row>
    <row r="45" spans="1:39" ht="19" x14ac:dyDescent="0.25">
      <c r="A45" s="5" t="s">
        <v>37</v>
      </c>
      <c r="B45" s="1">
        <v>160800000</v>
      </c>
      <c r="C45" s="1">
        <v>173200000</v>
      </c>
      <c r="D45" s="1">
        <v>186200000</v>
      </c>
      <c r="E45" s="1">
        <v>200700000</v>
      </c>
      <c r="F45" s="1">
        <v>208700000</v>
      </c>
      <c r="G45" s="1">
        <v>223900000</v>
      </c>
      <c r="H45" s="1">
        <v>224000000</v>
      </c>
      <c r="I45" s="1">
        <v>237400000</v>
      </c>
      <c r="J45" s="1">
        <v>248400000</v>
      </c>
      <c r="K45" s="1">
        <v>282000000</v>
      </c>
      <c r="L45" s="1">
        <v>432000000</v>
      </c>
      <c r="M45" s="1">
        <v>583000000</v>
      </c>
      <c r="N45" s="1">
        <v>662000000</v>
      </c>
      <c r="O45" s="1">
        <v>703400000</v>
      </c>
      <c r="P45" s="1">
        <v>643000000</v>
      </c>
      <c r="Q45" s="1">
        <v>779000000</v>
      </c>
      <c r="R45" s="1">
        <v>907942000</v>
      </c>
      <c r="S45" s="1">
        <v>780904000</v>
      </c>
      <c r="T45" s="1">
        <v>671140000</v>
      </c>
      <c r="U45" s="1">
        <v>667779000</v>
      </c>
      <c r="V45" s="1">
        <v>599906000</v>
      </c>
      <c r="W45" s="1">
        <v>562625000</v>
      </c>
      <c r="X45" s="1">
        <v>556939000</v>
      </c>
      <c r="Y45" s="1">
        <v>567439000</v>
      </c>
      <c r="Z45" s="1">
        <v>476516000</v>
      </c>
      <c r="AA45" s="1">
        <v>472665000</v>
      </c>
      <c r="AB45" s="1">
        <v>478839000</v>
      </c>
      <c r="AC45" s="1">
        <v>500867000</v>
      </c>
      <c r="AD45" s="1">
        <v>508171000</v>
      </c>
      <c r="AE45" s="1">
        <v>622422000</v>
      </c>
      <c r="AF45" s="1">
        <v>644110000</v>
      </c>
      <c r="AG45" s="1">
        <v>636116000</v>
      </c>
      <c r="AH45" s="1">
        <v>1107304000</v>
      </c>
      <c r="AI45" s="1">
        <v>1154328000</v>
      </c>
      <c r="AJ45" s="1">
        <v>1219989000</v>
      </c>
      <c r="AK45" s="1">
        <v>1120561000</v>
      </c>
      <c r="AL45" s="1">
        <v>1979051000</v>
      </c>
      <c r="AM45" s="1">
        <v>2401304000</v>
      </c>
    </row>
    <row r="46" spans="1:39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>
        <v>193000000</v>
      </c>
      <c r="R46" s="1">
        <v>229000000</v>
      </c>
      <c r="S46" s="1" t="s">
        <v>91</v>
      </c>
      <c r="T46" s="1" t="s">
        <v>91</v>
      </c>
      <c r="U46" s="1" t="s">
        <v>91</v>
      </c>
      <c r="V46" s="1" t="s">
        <v>91</v>
      </c>
      <c r="W46" s="1">
        <v>256209000</v>
      </c>
      <c r="X46" s="1">
        <v>279469000</v>
      </c>
      <c r="Y46" s="1">
        <v>235175000</v>
      </c>
      <c r="Z46" s="1">
        <v>250881000</v>
      </c>
      <c r="AA46" s="1">
        <v>255580000</v>
      </c>
      <c r="AB46" s="1">
        <v>275087000</v>
      </c>
      <c r="AC46" s="1">
        <v>283833000</v>
      </c>
      <c r="AD46" s="1">
        <v>284112000</v>
      </c>
      <c r="AE46" s="1">
        <v>1642438000</v>
      </c>
      <c r="AF46" s="1">
        <v>1636526000</v>
      </c>
      <c r="AG46" s="1">
        <v>1679116000</v>
      </c>
      <c r="AH46" s="1">
        <v>12217455000</v>
      </c>
      <c r="AI46" s="1">
        <v>12252604000</v>
      </c>
      <c r="AJ46" s="1">
        <v>12256880000</v>
      </c>
      <c r="AK46" s="1">
        <v>12278425000</v>
      </c>
      <c r="AL46" s="1">
        <v>26918470000</v>
      </c>
      <c r="AM46" s="1">
        <v>26913134000</v>
      </c>
    </row>
    <row r="47" spans="1:39" ht="19" x14ac:dyDescent="0.25">
      <c r="A47" s="5" t="s">
        <v>39</v>
      </c>
      <c r="B47" s="1">
        <v>3400000</v>
      </c>
      <c r="C47" s="1">
        <v>2800000</v>
      </c>
      <c r="D47" s="1">
        <v>2300000</v>
      </c>
      <c r="E47" s="1">
        <v>1700000</v>
      </c>
      <c r="F47" s="1">
        <v>1100000</v>
      </c>
      <c r="G47" s="1">
        <v>25800000</v>
      </c>
      <c r="H47" s="1">
        <v>25800000</v>
      </c>
      <c r="I47" s="1">
        <v>23400000</v>
      </c>
      <c r="J47" s="1">
        <v>21300000</v>
      </c>
      <c r="K47" s="1">
        <v>19000000</v>
      </c>
      <c r="L47" s="1">
        <v>17000000</v>
      </c>
      <c r="M47" s="1">
        <v>17000000</v>
      </c>
      <c r="N47" s="1">
        <v>15000000</v>
      </c>
      <c r="O47" s="1">
        <v>15800000</v>
      </c>
      <c r="P47" s="1">
        <v>31000000</v>
      </c>
      <c r="Q47" s="1" t="s">
        <v>91</v>
      </c>
      <c r="R47" s="1" t="s">
        <v>91</v>
      </c>
      <c r="S47" s="1">
        <v>174637000</v>
      </c>
      <c r="T47" s="1">
        <v>172019000</v>
      </c>
      <c r="U47" s="1">
        <v>169382000</v>
      </c>
      <c r="V47" s="1">
        <v>167576000</v>
      </c>
      <c r="W47" s="1">
        <v>42808000</v>
      </c>
      <c r="X47" s="1">
        <v>24153000</v>
      </c>
      <c r="Y47" s="1">
        <v>12300000</v>
      </c>
      <c r="Z47" s="1">
        <v>6855000</v>
      </c>
      <c r="AA47" s="1">
        <v>1343000</v>
      </c>
      <c r="AB47" s="1">
        <v>12200000</v>
      </c>
      <c r="AC47" s="1">
        <v>28772000</v>
      </c>
      <c r="AD47" s="1">
        <v>28552000</v>
      </c>
      <c r="AE47" s="1">
        <v>671402000</v>
      </c>
      <c r="AF47" s="1">
        <v>583517000</v>
      </c>
      <c r="AG47" s="1">
        <v>549368000</v>
      </c>
      <c r="AH47" s="1">
        <v>5319425000</v>
      </c>
      <c r="AI47" s="1">
        <v>4778192000</v>
      </c>
      <c r="AJ47" s="1">
        <v>4217224000</v>
      </c>
      <c r="AK47" s="1">
        <v>3650280000</v>
      </c>
      <c r="AL47" s="1">
        <v>15267170000</v>
      </c>
      <c r="AM47" s="1">
        <v>13265406000</v>
      </c>
    </row>
    <row r="48" spans="1:39" ht="19" x14ac:dyDescent="0.25">
      <c r="A48" s="5" t="s">
        <v>40</v>
      </c>
      <c r="B48" s="1">
        <v>3400000</v>
      </c>
      <c r="C48" s="1">
        <v>2800000</v>
      </c>
      <c r="D48" s="1">
        <v>2300000</v>
      </c>
      <c r="E48" s="1">
        <v>1700000</v>
      </c>
      <c r="F48" s="1">
        <v>1100000</v>
      </c>
      <c r="G48" s="1">
        <v>25800000</v>
      </c>
      <c r="H48" s="1">
        <v>25800000</v>
      </c>
      <c r="I48" s="1">
        <v>23400000</v>
      </c>
      <c r="J48" s="1">
        <v>21300000</v>
      </c>
      <c r="K48" s="1">
        <v>19000000</v>
      </c>
      <c r="L48" s="1">
        <v>17000000</v>
      </c>
      <c r="M48" s="1">
        <v>17000000</v>
      </c>
      <c r="N48" s="1">
        <v>15000000</v>
      </c>
      <c r="O48" s="1">
        <v>15800000</v>
      </c>
      <c r="P48" s="1">
        <v>31000000</v>
      </c>
      <c r="Q48" s="1">
        <v>193000000</v>
      </c>
      <c r="R48" s="1">
        <v>229000000</v>
      </c>
      <c r="S48" s="1">
        <v>174637000</v>
      </c>
      <c r="T48" s="1">
        <v>172019000</v>
      </c>
      <c r="U48" s="1">
        <v>169382000</v>
      </c>
      <c r="V48" s="1">
        <v>167576000</v>
      </c>
      <c r="W48" s="1">
        <v>299017000</v>
      </c>
      <c r="X48" s="1">
        <v>303622000</v>
      </c>
      <c r="Y48" s="1">
        <v>247475000</v>
      </c>
      <c r="Z48" s="1">
        <v>257736000</v>
      </c>
      <c r="AA48" s="1">
        <v>256923000</v>
      </c>
      <c r="AB48" s="1">
        <v>287287000</v>
      </c>
      <c r="AC48" s="1">
        <v>312605000</v>
      </c>
      <c r="AD48" s="1">
        <v>312664000</v>
      </c>
      <c r="AE48" s="1">
        <v>2313840000</v>
      </c>
      <c r="AF48" s="1">
        <v>2220043000</v>
      </c>
      <c r="AG48" s="1">
        <v>2228484000</v>
      </c>
      <c r="AH48" s="1">
        <v>17536880000</v>
      </c>
      <c r="AI48" s="1">
        <v>17030796000</v>
      </c>
      <c r="AJ48" s="1">
        <v>16474104000</v>
      </c>
      <c r="AK48" s="1">
        <v>15928705000</v>
      </c>
      <c r="AL48" s="1">
        <v>42185640000</v>
      </c>
      <c r="AM48" s="1">
        <v>40178540000</v>
      </c>
    </row>
    <row r="49" spans="1:39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>
        <v>14000000</v>
      </c>
      <c r="M49" s="1">
        <v>68000000</v>
      </c>
      <c r="N49" s="1">
        <v>131000000</v>
      </c>
      <c r="O49" s="1" t="s">
        <v>91</v>
      </c>
      <c r="P49" s="1">
        <v>119000000</v>
      </c>
      <c r="Q49" s="1">
        <v>218000000</v>
      </c>
      <c r="R49" s="1">
        <v>4000000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  <c r="X49" s="1" t="s">
        <v>91</v>
      </c>
      <c r="Y49" s="1" t="s">
        <v>91</v>
      </c>
      <c r="Z49" s="1">
        <v>1485000</v>
      </c>
      <c r="AA49" s="1">
        <v>1317000</v>
      </c>
      <c r="AB49" s="1">
        <v>2951000</v>
      </c>
      <c r="AC49" s="1">
        <v>1816000</v>
      </c>
      <c r="AD49" s="1">
        <v>3816000</v>
      </c>
      <c r="AE49" s="1">
        <v>13397000</v>
      </c>
      <c r="AF49" s="1">
        <v>17482000</v>
      </c>
      <c r="AG49" s="1">
        <v>21937000</v>
      </c>
      <c r="AH49" s="1">
        <v>24838000</v>
      </c>
      <c r="AI49" s="1">
        <v>28730000</v>
      </c>
      <c r="AJ49" s="1">
        <v>30170000</v>
      </c>
      <c r="AK49" s="1">
        <v>86729000</v>
      </c>
      <c r="AL49" s="1">
        <v>127856000</v>
      </c>
      <c r="AM49" s="1">
        <v>122285000</v>
      </c>
    </row>
    <row r="50" spans="1:39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>
        <v>3000000</v>
      </c>
      <c r="L50" s="1">
        <v>5000000</v>
      </c>
      <c r="M50" s="1">
        <v>17000000</v>
      </c>
      <c r="N50" s="1">
        <v>21000000</v>
      </c>
      <c r="O50" s="1" t="s">
        <v>91</v>
      </c>
      <c r="P50" s="1">
        <v>40000000</v>
      </c>
      <c r="Q50" s="1">
        <v>51000000</v>
      </c>
      <c r="R50" s="1">
        <v>51000000</v>
      </c>
      <c r="S50" s="1" t="s">
        <v>91</v>
      </c>
      <c r="T50" s="1" t="s">
        <v>91</v>
      </c>
      <c r="U50" s="1" t="s">
        <v>91</v>
      </c>
      <c r="V50" s="1">
        <v>13328000</v>
      </c>
      <c r="W50" s="1">
        <v>54734000</v>
      </c>
      <c r="X50" s="1">
        <v>52491000</v>
      </c>
      <c r="Y50" s="1">
        <v>65949000</v>
      </c>
      <c r="Z50" s="1">
        <v>73646000</v>
      </c>
      <c r="AA50" s="1">
        <v>52765000</v>
      </c>
      <c r="AB50" s="1">
        <v>37645000</v>
      </c>
      <c r="AC50" s="1">
        <v>43531000</v>
      </c>
      <c r="AD50" s="1">
        <v>26226000</v>
      </c>
      <c r="AE50" s="1">
        <v>27249000</v>
      </c>
      <c r="AF50" s="1">
        <v>33280000</v>
      </c>
      <c r="AG50" s="1">
        <v>36005000</v>
      </c>
      <c r="AH50" s="1">
        <v>32322000</v>
      </c>
      <c r="AI50" s="1">
        <v>21078000</v>
      </c>
      <c r="AJ50" s="1">
        <v>1582382000</v>
      </c>
      <c r="AK50" s="1">
        <v>1503064000</v>
      </c>
      <c r="AL50" s="1">
        <v>2267269000</v>
      </c>
      <c r="AM50" s="1">
        <v>2264888000</v>
      </c>
    </row>
    <row r="51" spans="1:39" ht="19" x14ac:dyDescent="0.25">
      <c r="A51" s="5" t="s">
        <v>43</v>
      </c>
      <c r="B51" s="1">
        <v>31600000</v>
      </c>
      <c r="C51" s="1">
        <v>31300000</v>
      </c>
      <c r="D51" s="1">
        <v>32300000</v>
      </c>
      <c r="E51" s="1">
        <v>25700000</v>
      </c>
      <c r="F51" s="1">
        <v>19700000</v>
      </c>
      <c r="G51" s="1">
        <v>5100000</v>
      </c>
      <c r="H51" s="1">
        <v>4600000</v>
      </c>
      <c r="I51" s="1">
        <v>4100000</v>
      </c>
      <c r="J51" s="1">
        <v>5600000</v>
      </c>
      <c r="K51" s="1">
        <v>7000000</v>
      </c>
      <c r="L51" s="1">
        <v>8000000</v>
      </c>
      <c r="M51" s="1">
        <v>11000000</v>
      </c>
      <c r="N51" s="1">
        <v>40000000</v>
      </c>
      <c r="O51" s="1">
        <v>239000000</v>
      </c>
      <c r="P51" s="1">
        <v>6000000</v>
      </c>
      <c r="Q51" s="1">
        <v>2000000</v>
      </c>
      <c r="R51" s="1">
        <v>258058000</v>
      </c>
      <c r="S51" s="1">
        <v>400425000</v>
      </c>
      <c r="T51" s="1">
        <v>364002000</v>
      </c>
      <c r="U51" s="1">
        <v>354311000</v>
      </c>
      <c r="V51" s="1">
        <v>69945000</v>
      </c>
      <c r="W51" s="1">
        <v>59173000</v>
      </c>
      <c r="X51" s="1">
        <v>79902000</v>
      </c>
      <c r="Y51" s="1">
        <v>120552000</v>
      </c>
      <c r="Z51" s="1">
        <v>104275000</v>
      </c>
      <c r="AA51" s="1">
        <v>66162000</v>
      </c>
      <c r="AB51" s="1">
        <v>84565000</v>
      </c>
      <c r="AC51" s="1">
        <v>65343000</v>
      </c>
      <c r="AD51" s="1">
        <v>58448000</v>
      </c>
      <c r="AE51" s="1">
        <v>70896000</v>
      </c>
      <c r="AF51" s="1">
        <v>67715000</v>
      </c>
      <c r="AG51" s="1">
        <v>72873000</v>
      </c>
      <c r="AH51" s="1">
        <v>88612000</v>
      </c>
      <c r="AI51" s="1">
        <v>102721000</v>
      </c>
      <c r="AJ51" s="1">
        <v>100870000</v>
      </c>
      <c r="AK51" s="1">
        <v>311856000</v>
      </c>
      <c r="AL51" s="1">
        <v>383938000</v>
      </c>
      <c r="AM51" s="1">
        <v>397341000</v>
      </c>
    </row>
    <row r="52" spans="1:39" ht="19" x14ac:dyDescent="0.25">
      <c r="A52" s="5" t="s">
        <v>44</v>
      </c>
      <c r="B52" s="1">
        <v>195800000</v>
      </c>
      <c r="C52" s="1">
        <v>207300000</v>
      </c>
      <c r="D52" s="1">
        <v>220800000</v>
      </c>
      <c r="E52" s="1">
        <v>228100000</v>
      </c>
      <c r="F52" s="1">
        <v>229500000</v>
      </c>
      <c r="G52" s="1">
        <v>254800000</v>
      </c>
      <c r="H52" s="1">
        <v>254400000</v>
      </c>
      <c r="I52" s="1">
        <v>264900000</v>
      </c>
      <c r="J52" s="1">
        <v>275300000</v>
      </c>
      <c r="K52" s="1">
        <v>311000000</v>
      </c>
      <c r="L52" s="1">
        <v>476000000</v>
      </c>
      <c r="M52" s="1">
        <v>696000000</v>
      </c>
      <c r="N52" s="1">
        <v>869000000</v>
      </c>
      <c r="O52" s="1">
        <v>958200000</v>
      </c>
      <c r="P52" s="1">
        <v>839000000</v>
      </c>
      <c r="Q52" s="1">
        <v>1243000000</v>
      </c>
      <c r="R52" s="1">
        <v>1450000000</v>
      </c>
      <c r="S52" s="1">
        <v>1355966000</v>
      </c>
      <c r="T52" s="1">
        <v>1207161000</v>
      </c>
      <c r="U52" s="1">
        <v>1191472000</v>
      </c>
      <c r="V52" s="1">
        <v>850755000</v>
      </c>
      <c r="W52" s="1">
        <v>975549000</v>
      </c>
      <c r="X52" s="1">
        <v>992954000</v>
      </c>
      <c r="Y52" s="1">
        <v>1001415000</v>
      </c>
      <c r="Z52" s="1">
        <v>913658000</v>
      </c>
      <c r="AA52" s="1">
        <v>849832000</v>
      </c>
      <c r="AB52" s="1">
        <v>891287000</v>
      </c>
      <c r="AC52" s="1">
        <v>924162000</v>
      </c>
      <c r="AD52" s="1">
        <v>909325000</v>
      </c>
      <c r="AE52" s="1">
        <v>3047804000</v>
      </c>
      <c r="AF52" s="1">
        <v>2982630000</v>
      </c>
      <c r="AG52" s="1">
        <v>2995415000</v>
      </c>
      <c r="AH52" s="1">
        <v>18789956000</v>
      </c>
      <c r="AI52" s="1">
        <v>18337653000</v>
      </c>
      <c r="AJ52" s="1">
        <v>19407515000</v>
      </c>
      <c r="AK52" s="1">
        <v>18950915000</v>
      </c>
      <c r="AL52" s="1">
        <v>46943754000</v>
      </c>
      <c r="AM52" s="1">
        <v>45364358000</v>
      </c>
    </row>
    <row r="53" spans="1:39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 t="s">
        <v>91</v>
      </c>
      <c r="AC53" s="1" t="s">
        <v>91</v>
      </c>
      <c r="AD53" s="1" t="s">
        <v>91</v>
      </c>
      <c r="AE53" s="1" t="s">
        <v>91</v>
      </c>
      <c r="AF53" s="1" t="s">
        <v>91</v>
      </c>
      <c r="AG53" s="1" t="s">
        <v>91</v>
      </c>
      <c r="AH53" s="1" t="s">
        <v>91</v>
      </c>
      <c r="AI53" s="1" t="s">
        <v>91</v>
      </c>
      <c r="AJ53" s="1" t="s">
        <v>91</v>
      </c>
      <c r="AK53" s="1" t="s">
        <v>91</v>
      </c>
      <c r="AL53" s="1" t="s">
        <v>91</v>
      </c>
      <c r="AM53" s="1" t="s">
        <v>91</v>
      </c>
    </row>
    <row r="54" spans="1:39" ht="20" thickBot="1" x14ac:dyDescent="0.3">
      <c r="A54" s="7" t="s">
        <v>46</v>
      </c>
      <c r="B54" s="11">
        <v>347700000</v>
      </c>
      <c r="C54" s="11">
        <v>369000000</v>
      </c>
      <c r="D54" s="11">
        <v>397300000</v>
      </c>
      <c r="E54" s="11">
        <v>449400000</v>
      </c>
      <c r="F54" s="11">
        <v>452500000</v>
      </c>
      <c r="G54" s="11">
        <v>487200000</v>
      </c>
      <c r="H54" s="11">
        <v>503300000</v>
      </c>
      <c r="I54" s="11">
        <v>561900000</v>
      </c>
      <c r="J54" s="11">
        <v>678500000</v>
      </c>
      <c r="K54" s="11">
        <v>816000000</v>
      </c>
      <c r="L54" s="11">
        <v>1002000000</v>
      </c>
      <c r="M54" s="11">
        <v>1516000000</v>
      </c>
      <c r="N54" s="11">
        <v>1764000000</v>
      </c>
      <c r="O54" s="11">
        <v>1861700000</v>
      </c>
      <c r="P54" s="11">
        <v>2218000000</v>
      </c>
      <c r="Q54" s="11">
        <v>4411000000</v>
      </c>
      <c r="R54" s="11">
        <v>4885000000</v>
      </c>
      <c r="S54" s="11">
        <v>4980191000</v>
      </c>
      <c r="T54" s="11">
        <v>4092877000</v>
      </c>
      <c r="U54" s="11">
        <v>4720083000</v>
      </c>
      <c r="V54" s="11">
        <v>4583211000</v>
      </c>
      <c r="W54" s="11">
        <v>3986851000</v>
      </c>
      <c r="X54" s="11">
        <v>2971949000</v>
      </c>
      <c r="Y54" s="11">
        <v>3090992000</v>
      </c>
      <c r="Z54" s="11">
        <v>3404294000</v>
      </c>
      <c r="AA54" s="11">
        <v>4328831000</v>
      </c>
      <c r="AB54" s="11">
        <v>5277635000</v>
      </c>
      <c r="AC54" s="11">
        <v>5620347000</v>
      </c>
      <c r="AD54" s="11">
        <v>6381750000</v>
      </c>
      <c r="AE54" s="11">
        <v>6859690000</v>
      </c>
      <c r="AF54" s="11">
        <v>7062178000</v>
      </c>
      <c r="AG54" s="11">
        <v>7970278000</v>
      </c>
      <c r="AH54" s="11">
        <v>21141294000</v>
      </c>
      <c r="AI54" s="11">
        <v>20449779000</v>
      </c>
      <c r="AJ54" s="11">
        <v>21392641000</v>
      </c>
      <c r="AK54" s="11">
        <v>21468603000</v>
      </c>
      <c r="AL54" s="11">
        <v>52322071000</v>
      </c>
      <c r="AM54" s="11">
        <v>50302350000</v>
      </c>
    </row>
    <row r="55" spans="1:39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 t="s">
        <v>91</v>
      </c>
      <c r="F55" s="1">
        <v>26300000</v>
      </c>
      <c r="G55" s="1">
        <v>35000000</v>
      </c>
      <c r="H55" s="1">
        <v>37400000</v>
      </c>
      <c r="I55" s="1">
        <v>43300000</v>
      </c>
      <c r="J55" s="1">
        <v>48800000</v>
      </c>
      <c r="K55" s="1">
        <v>75000000</v>
      </c>
      <c r="L55" s="1">
        <v>100000000</v>
      </c>
      <c r="M55" s="1">
        <v>90000000</v>
      </c>
      <c r="N55" s="1">
        <v>98000000</v>
      </c>
      <c r="O55" s="1">
        <v>59100000</v>
      </c>
      <c r="P55" s="1">
        <v>103000000</v>
      </c>
      <c r="Q55" s="1">
        <v>213000000</v>
      </c>
      <c r="R55" s="1">
        <v>80000000</v>
      </c>
      <c r="S55" s="1">
        <v>91269000</v>
      </c>
      <c r="T55" s="1">
        <v>99336000</v>
      </c>
      <c r="U55" s="1">
        <v>126845000</v>
      </c>
      <c r="V55" s="1">
        <v>128317000</v>
      </c>
      <c r="W55" s="1">
        <v>124566000</v>
      </c>
      <c r="X55" s="1">
        <v>159086000</v>
      </c>
      <c r="Y55" s="1">
        <v>130451000</v>
      </c>
      <c r="Z55" s="1">
        <v>107334000</v>
      </c>
      <c r="AA55" s="1">
        <v>133111000</v>
      </c>
      <c r="AB55" s="1">
        <v>113056000</v>
      </c>
      <c r="AC55" s="1">
        <v>117034000</v>
      </c>
      <c r="AD55" s="1">
        <v>119994000</v>
      </c>
      <c r="AE55" s="1">
        <v>138967000</v>
      </c>
      <c r="AF55" s="1">
        <v>174247000</v>
      </c>
      <c r="AG55" s="1">
        <v>171439000</v>
      </c>
      <c r="AH55" s="1">
        <v>236629000</v>
      </c>
      <c r="AI55" s="1">
        <v>260919000</v>
      </c>
      <c r="AJ55" s="1">
        <v>225270000</v>
      </c>
      <c r="AK55" s="1">
        <v>227273000</v>
      </c>
      <c r="AL55" s="1">
        <v>443434000</v>
      </c>
      <c r="AM55" s="1">
        <v>582160000</v>
      </c>
    </row>
    <row r="56" spans="1:39" ht="19" x14ac:dyDescent="0.25">
      <c r="A56" s="5" t="s">
        <v>48</v>
      </c>
      <c r="B56" s="1">
        <v>12700000</v>
      </c>
      <c r="C56" s="1">
        <v>9700000</v>
      </c>
      <c r="D56" s="1">
        <v>7300000</v>
      </c>
      <c r="E56" s="1">
        <v>8400000</v>
      </c>
      <c r="F56" s="1">
        <v>8500000</v>
      </c>
      <c r="G56" s="1">
        <v>11100000</v>
      </c>
      <c r="H56" s="1">
        <v>5800000</v>
      </c>
      <c r="I56" s="1">
        <v>2700000</v>
      </c>
      <c r="J56" s="1">
        <v>2300000</v>
      </c>
      <c r="K56" s="1">
        <v>23000000</v>
      </c>
      <c r="L56" s="1">
        <v>2000000</v>
      </c>
      <c r="M56" s="1" t="s">
        <v>91</v>
      </c>
      <c r="N56" s="1" t="s">
        <v>91</v>
      </c>
      <c r="O56" s="1">
        <v>14500000</v>
      </c>
      <c r="P56" s="1">
        <v>82000000</v>
      </c>
      <c r="Q56" s="1">
        <v>16000000</v>
      </c>
      <c r="R56" s="1">
        <v>6000000</v>
      </c>
      <c r="S56" s="1">
        <v>3745000</v>
      </c>
      <c r="T56" s="1" t="s">
        <v>91</v>
      </c>
      <c r="U56" s="1" t="s">
        <v>91</v>
      </c>
      <c r="V56" s="1" t="s">
        <v>91</v>
      </c>
      <c r="W56" s="1" t="s">
        <v>91</v>
      </c>
      <c r="X56" s="1" t="s">
        <v>91</v>
      </c>
      <c r="Y56" s="1" t="s">
        <v>91</v>
      </c>
      <c r="Z56" s="1" t="s">
        <v>91</v>
      </c>
      <c r="AA56" s="1" t="s">
        <v>91</v>
      </c>
      <c r="AB56" s="1">
        <v>14500000</v>
      </c>
      <c r="AC56" s="1">
        <v>14500000</v>
      </c>
      <c r="AD56" s="1" t="s">
        <v>91</v>
      </c>
      <c r="AE56" s="1" t="s">
        <v>91</v>
      </c>
      <c r="AF56" s="1">
        <v>374839000</v>
      </c>
      <c r="AG56" s="1" t="s">
        <v>91</v>
      </c>
      <c r="AH56" s="1">
        <v>300000000</v>
      </c>
      <c r="AI56" s="1">
        <v>67000000</v>
      </c>
      <c r="AJ56" s="1">
        <v>299667000</v>
      </c>
      <c r="AK56" s="1" t="s">
        <v>91</v>
      </c>
      <c r="AL56" s="1">
        <v>569239000</v>
      </c>
      <c r="AM56" s="1">
        <v>53628000</v>
      </c>
    </row>
    <row r="57" spans="1:39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91</v>
      </c>
      <c r="R57" s="1">
        <v>121844000</v>
      </c>
      <c r="S57" s="1" t="s">
        <v>91</v>
      </c>
      <c r="T57" s="1" t="s">
        <v>91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>
        <v>6445000</v>
      </c>
      <c r="AA57" s="1">
        <v>60421000</v>
      </c>
      <c r="AB57" s="1">
        <v>6584000</v>
      </c>
      <c r="AC57" s="1">
        <v>6097000</v>
      </c>
      <c r="AD57" s="1">
        <v>45490000</v>
      </c>
      <c r="AE57" s="1">
        <v>62770000</v>
      </c>
      <c r="AF57" s="1">
        <v>15062000</v>
      </c>
      <c r="AG57" s="1">
        <v>4100000</v>
      </c>
      <c r="AH57" s="1">
        <v>86905000</v>
      </c>
      <c r="AI57" s="1">
        <v>93722000</v>
      </c>
      <c r="AJ57" s="1">
        <v>187879000</v>
      </c>
      <c r="AK57" s="1">
        <v>182080000</v>
      </c>
      <c r="AL57" s="1">
        <v>332685000</v>
      </c>
      <c r="AM57" s="1">
        <v>288660000</v>
      </c>
    </row>
    <row r="58" spans="1:39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51345000</v>
      </c>
      <c r="S58" s="1">
        <v>110271000</v>
      </c>
      <c r="T58" s="1">
        <v>121345000</v>
      </c>
      <c r="U58" s="1">
        <v>157951000</v>
      </c>
      <c r="V58" s="1">
        <v>121802000</v>
      </c>
      <c r="W58" s="1">
        <v>149543000</v>
      </c>
      <c r="X58" s="1">
        <v>151730000</v>
      </c>
      <c r="Y58" s="1">
        <v>175358000</v>
      </c>
      <c r="Z58" s="1">
        <v>149278000</v>
      </c>
      <c r="AA58" s="1">
        <v>242848000</v>
      </c>
      <c r="AB58" s="1">
        <v>233249000</v>
      </c>
      <c r="AC58" s="1" t="s">
        <v>91</v>
      </c>
      <c r="AD58" s="1">
        <v>247428000</v>
      </c>
      <c r="AE58" s="1">
        <v>278435000</v>
      </c>
      <c r="AF58" s="1">
        <v>300087000</v>
      </c>
      <c r="AG58" s="1">
        <v>351538000</v>
      </c>
      <c r="AH58" s="1">
        <v>473972000</v>
      </c>
      <c r="AI58" s="1">
        <v>487417000</v>
      </c>
      <c r="AJ58" s="1" t="s">
        <v>91</v>
      </c>
      <c r="AK58" s="1" t="s">
        <v>91</v>
      </c>
      <c r="AL58" s="1" t="s">
        <v>91</v>
      </c>
      <c r="AM58" s="1" t="s">
        <v>91</v>
      </c>
    </row>
    <row r="59" spans="1:39" ht="19" x14ac:dyDescent="0.25">
      <c r="A59" s="5" t="s">
        <v>51</v>
      </c>
      <c r="B59" s="1">
        <v>46600000</v>
      </c>
      <c r="C59" s="1">
        <v>50200000</v>
      </c>
      <c r="D59" s="1">
        <v>50300000</v>
      </c>
      <c r="E59" s="1">
        <v>64400000</v>
      </c>
      <c r="F59" s="1">
        <v>28400000</v>
      </c>
      <c r="G59" s="1">
        <v>60200000</v>
      </c>
      <c r="H59" s="1">
        <v>53800000</v>
      </c>
      <c r="I59" s="1">
        <v>53600000</v>
      </c>
      <c r="J59" s="1">
        <v>81700000</v>
      </c>
      <c r="K59" s="1">
        <v>108000000</v>
      </c>
      <c r="L59" s="1">
        <v>152000000</v>
      </c>
      <c r="M59" s="1">
        <v>180000000</v>
      </c>
      <c r="N59" s="1">
        <v>176000000</v>
      </c>
      <c r="O59" s="1">
        <v>247300000</v>
      </c>
      <c r="P59" s="1">
        <v>294000000</v>
      </c>
      <c r="Q59" s="1">
        <v>421000000</v>
      </c>
      <c r="R59" s="1">
        <v>268811000</v>
      </c>
      <c r="S59" s="1">
        <v>278350000</v>
      </c>
      <c r="T59" s="1">
        <v>242796000</v>
      </c>
      <c r="U59" s="1">
        <v>282206000</v>
      </c>
      <c r="V59" s="1">
        <v>568804000</v>
      </c>
      <c r="W59" s="1">
        <v>216834000</v>
      </c>
      <c r="X59" s="1">
        <v>237235000</v>
      </c>
      <c r="Y59" s="1">
        <v>263249000</v>
      </c>
      <c r="Z59" s="1">
        <v>123556000</v>
      </c>
      <c r="AA59" s="1">
        <v>207087000</v>
      </c>
      <c r="AB59" s="1">
        <v>157616000</v>
      </c>
      <c r="AC59" s="1">
        <v>387448000</v>
      </c>
      <c r="AD59" s="1">
        <v>157600000</v>
      </c>
      <c r="AE59" s="1">
        <v>228884000</v>
      </c>
      <c r="AF59" s="1">
        <v>249595000</v>
      </c>
      <c r="AG59" s="1">
        <v>255857000</v>
      </c>
      <c r="AH59" s="1">
        <v>498826000</v>
      </c>
      <c r="AI59" s="1">
        <v>497080000</v>
      </c>
      <c r="AJ59" s="1">
        <v>795816000</v>
      </c>
      <c r="AK59" s="1">
        <v>955633000</v>
      </c>
      <c r="AL59" s="1">
        <v>1424954000</v>
      </c>
      <c r="AM59" s="1">
        <v>1518207000</v>
      </c>
    </row>
    <row r="60" spans="1:39" ht="19" x14ac:dyDescent="0.25">
      <c r="A60" s="6" t="s">
        <v>52</v>
      </c>
      <c r="B60" s="10">
        <v>59300000</v>
      </c>
      <c r="C60" s="10">
        <v>59900000</v>
      </c>
      <c r="D60" s="10">
        <v>57600000</v>
      </c>
      <c r="E60" s="10">
        <v>72800000</v>
      </c>
      <c r="F60" s="10">
        <v>63200000</v>
      </c>
      <c r="G60" s="10">
        <v>106300000</v>
      </c>
      <c r="H60" s="10">
        <v>97000000</v>
      </c>
      <c r="I60" s="10">
        <v>99600000</v>
      </c>
      <c r="J60" s="10">
        <v>132800000</v>
      </c>
      <c r="K60" s="10">
        <v>206000000</v>
      </c>
      <c r="L60" s="10">
        <v>254000000</v>
      </c>
      <c r="M60" s="10">
        <v>270000000</v>
      </c>
      <c r="N60" s="10">
        <v>274000000</v>
      </c>
      <c r="O60" s="10">
        <v>320900000</v>
      </c>
      <c r="P60" s="10">
        <v>479000000</v>
      </c>
      <c r="Q60" s="10">
        <v>650000000</v>
      </c>
      <c r="R60" s="10">
        <v>528000000</v>
      </c>
      <c r="S60" s="10">
        <v>483635000</v>
      </c>
      <c r="T60" s="10">
        <v>463477000</v>
      </c>
      <c r="U60" s="10">
        <v>567002000</v>
      </c>
      <c r="V60" s="10">
        <v>818923000</v>
      </c>
      <c r="W60" s="10">
        <v>490943000</v>
      </c>
      <c r="X60" s="10">
        <v>548051000</v>
      </c>
      <c r="Y60" s="10">
        <v>569058000</v>
      </c>
      <c r="Z60" s="10">
        <v>386613000</v>
      </c>
      <c r="AA60" s="10">
        <v>643467000</v>
      </c>
      <c r="AB60" s="10">
        <v>525005000</v>
      </c>
      <c r="AC60" s="10">
        <v>525079000</v>
      </c>
      <c r="AD60" s="10">
        <v>570512000</v>
      </c>
      <c r="AE60" s="10">
        <v>709056000</v>
      </c>
      <c r="AF60" s="10">
        <v>1113830000</v>
      </c>
      <c r="AG60" s="10">
        <v>782934000</v>
      </c>
      <c r="AH60" s="10">
        <v>1596332000</v>
      </c>
      <c r="AI60" s="10">
        <v>1406138000</v>
      </c>
      <c r="AJ60" s="10">
        <v>1508632000</v>
      </c>
      <c r="AK60" s="10">
        <v>1364986000</v>
      </c>
      <c r="AL60" s="10">
        <v>2770312000</v>
      </c>
      <c r="AM60" s="10">
        <v>2442655000</v>
      </c>
    </row>
    <row r="61" spans="1:39" ht="19" x14ac:dyDescent="0.25">
      <c r="A61" s="5" t="s">
        <v>53</v>
      </c>
      <c r="B61" s="1">
        <v>42900000</v>
      </c>
      <c r="C61" s="1">
        <v>29100000</v>
      </c>
      <c r="D61" s="1">
        <v>30100000</v>
      </c>
      <c r="E61" s="1">
        <v>23000000</v>
      </c>
      <c r="F61" s="1">
        <v>12200000</v>
      </c>
      <c r="G61" s="1">
        <v>24100000</v>
      </c>
      <c r="H61" s="1">
        <v>36800000</v>
      </c>
      <c r="I61" s="1">
        <v>70600000</v>
      </c>
      <c r="J61" s="1">
        <v>100300000</v>
      </c>
      <c r="K61" s="1">
        <v>80000000</v>
      </c>
      <c r="L61" s="1">
        <v>80000000</v>
      </c>
      <c r="M61" s="1">
        <v>354000000</v>
      </c>
      <c r="N61" s="1">
        <v>349000000</v>
      </c>
      <c r="O61" s="1">
        <v>310000000</v>
      </c>
      <c r="P61" s="1">
        <v>16000000</v>
      </c>
      <c r="Q61" s="1">
        <v>1213000000</v>
      </c>
      <c r="R61" s="1">
        <v>1206000000</v>
      </c>
      <c r="S61" s="1">
        <v>1274487000</v>
      </c>
      <c r="T61" s="1" t="s">
        <v>91</v>
      </c>
      <c r="U61" s="1" t="s">
        <v>91</v>
      </c>
      <c r="V61" s="1" t="s">
        <v>91</v>
      </c>
      <c r="W61" s="1" t="s">
        <v>91</v>
      </c>
      <c r="X61" s="1" t="s">
        <v>91</v>
      </c>
      <c r="Y61" s="1" t="s">
        <v>91</v>
      </c>
      <c r="Z61" s="1">
        <v>379626000</v>
      </c>
      <c r="AA61" s="1">
        <v>400635000</v>
      </c>
      <c r="AB61" s="1">
        <v>871876000</v>
      </c>
      <c r="AC61" s="1">
        <v>807098000</v>
      </c>
      <c r="AD61" s="1">
        <v>872241000</v>
      </c>
      <c r="AE61" s="1">
        <v>872789000</v>
      </c>
      <c r="AF61" s="1">
        <v>498497000</v>
      </c>
      <c r="AG61" s="1">
        <v>1732177000</v>
      </c>
      <c r="AH61" s="1">
        <v>7551084000</v>
      </c>
      <c r="AI61" s="1">
        <v>6265674000</v>
      </c>
      <c r="AJ61" s="1">
        <v>5192252000</v>
      </c>
      <c r="AK61" s="1">
        <v>5145102000</v>
      </c>
      <c r="AL61" s="1">
        <v>6253212000</v>
      </c>
      <c r="AM61" s="1">
        <v>6548625000</v>
      </c>
    </row>
    <row r="62" spans="1:39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</row>
    <row r="63" spans="1:39" ht="19" x14ac:dyDescent="0.25">
      <c r="A63" s="5" t="s">
        <v>54</v>
      </c>
      <c r="B63" s="1">
        <v>7400000</v>
      </c>
      <c r="C63" s="1">
        <v>8800000</v>
      </c>
      <c r="D63" s="1">
        <v>11200000</v>
      </c>
      <c r="E63" s="1">
        <v>11000000</v>
      </c>
      <c r="F63" s="1">
        <v>12100000</v>
      </c>
      <c r="G63" s="1">
        <v>10900000</v>
      </c>
      <c r="H63" s="1">
        <v>11700000</v>
      </c>
      <c r="I63" s="1">
        <v>12700000</v>
      </c>
      <c r="J63" s="1">
        <v>8500000</v>
      </c>
      <c r="K63" s="1" t="s">
        <v>91</v>
      </c>
      <c r="L63" s="1" t="s">
        <v>91</v>
      </c>
      <c r="M63" s="1" t="s">
        <v>91</v>
      </c>
      <c r="N63" s="1" t="s">
        <v>91</v>
      </c>
      <c r="O63" s="1">
        <v>31800000</v>
      </c>
      <c r="P63" s="1" t="s">
        <v>91</v>
      </c>
      <c r="Q63" s="1" t="s">
        <v>91</v>
      </c>
      <c r="R63" s="1" t="s">
        <v>91</v>
      </c>
      <c r="S63" s="1">
        <v>22612000</v>
      </c>
      <c r="T63" s="1">
        <v>16562000</v>
      </c>
      <c r="U63" s="1">
        <v>10716000</v>
      </c>
      <c r="V63" s="1">
        <v>1735000</v>
      </c>
      <c r="W63" s="1">
        <v>3414000</v>
      </c>
      <c r="X63" s="1">
        <v>10146000</v>
      </c>
      <c r="Y63" s="1">
        <v>14310000</v>
      </c>
      <c r="Z63" s="1">
        <v>36232000</v>
      </c>
      <c r="AA63" s="1">
        <v>1800000</v>
      </c>
      <c r="AB63" s="1">
        <v>1260000</v>
      </c>
      <c r="AC63" s="1">
        <v>1130000</v>
      </c>
      <c r="AD63" s="1">
        <v>6037000</v>
      </c>
      <c r="AE63" s="1">
        <v>235791000</v>
      </c>
      <c r="AF63" s="1">
        <v>227376000</v>
      </c>
      <c r="AG63" s="1">
        <v>109931000</v>
      </c>
      <c r="AH63" s="1">
        <v>1674683000</v>
      </c>
      <c r="AI63" s="1">
        <v>927065000</v>
      </c>
      <c r="AJ63" s="1">
        <v>2088212000</v>
      </c>
      <c r="AK63" s="1">
        <v>1919595000</v>
      </c>
      <c r="AL63" s="1">
        <v>3938830000</v>
      </c>
      <c r="AM63" s="1">
        <v>3622538000</v>
      </c>
    </row>
    <row r="64" spans="1:39" ht="19" x14ac:dyDescent="0.25">
      <c r="A64" s="5" t="s">
        <v>55</v>
      </c>
      <c r="B64" s="1">
        <v>300000</v>
      </c>
      <c r="C64" s="1">
        <v>900000</v>
      </c>
      <c r="D64" s="1">
        <v>900000</v>
      </c>
      <c r="E64" s="1">
        <v>1400000</v>
      </c>
      <c r="F64" s="1">
        <v>1600000</v>
      </c>
      <c r="G64" s="1">
        <v>3200000</v>
      </c>
      <c r="H64" s="1">
        <v>3400000</v>
      </c>
      <c r="I64" s="1">
        <v>4000000</v>
      </c>
      <c r="J64" s="1">
        <v>4900000</v>
      </c>
      <c r="K64" s="1">
        <v>8000000</v>
      </c>
      <c r="L64" s="1">
        <v>12000000</v>
      </c>
      <c r="M64" s="1">
        <v>29000000</v>
      </c>
      <c r="N64" s="1">
        <v>53000000</v>
      </c>
      <c r="O64" s="1">
        <v>70600000</v>
      </c>
      <c r="P64" s="1">
        <v>107000000</v>
      </c>
      <c r="Q64" s="1">
        <v>245000000</v>
      </c>
      <c r="R64" s="1">
        <v>308000000</v>
      </c>
      <c r="S64" s="1">
        <v>299441000</v>
      </c>
      <c r="T64" s="1">
        <v>324764000</v>
      </c>
      <c r="U64" s="1">
        <v>342793000</v>
      </c>
      <c r="V64" s="1">
        <v>71052000</v>
      </c>
      <c r="W64" s="1">
        <v>56484000</v>
      </c>
      <c r="X64" s="1">
        <v>75611000</v>
      </c>
      <c r="Y64" s="1">
        <v>87361000</v>
      </c>
      <c r="Z64" s="1">
        <v>72674000</v>
      </c>
      <c r="AA64" s="1">
        <v>83212000</v>
      </c>
      <c r="AB64" s="1">
        <v>84081000</v>
      </c>
      <c r="AC64" s="1">
        <v>121681000</v>
      </c>
      <c r="AD64" s="1">
        <v>193384000</v>
      </c>
      <c r="AE64" s="1">
        <v>284157000</v>
      </c>
      <c r="AF64" s="1">
        <v>149516000</v>
      </c>
      <c r="AG64" s="1">
        <v>179618000</v>
      </c>
      <c r="AH64" s="1">
        <v>157655000</v>
      </c>
      <c r="AI64" s="1">
        <v>862362000</v>
      </c>
      <c r="AJ64" s="1">
        <v>894357000</v>
      </c>
      <c r="AK64" s="1">
        <v>1040975000</v>
      </c>
      <c r="AL64" s="1">
        <v>1367175000</v>
      </c>
      <c r="AM64" s="1">
        <v>1223209000</v>
      </c>
    </row>
    <row r="65" spans="1:39" ht="19" x14ac:dyDescent="0.25">
      <c r="A65" s="5" t="s">
        <v>56</v>
      </c>
      <c r="B65" s="1">
        <v>50600000</v>
      </c>
      <c r="C65" s="1">
        <v>38800000</v>
      </c>
      <c r="D65" s="1">
        <v>42200000</v>
      </c>
      <c r="E65" s="1">
        <v>35400000</v>
      </c>
      <c r="F65" s="1">
        <v>25900000</v>
      </c>
      <c r="G65" s="1">
        <v>38200000</v>
      </c>
      <c r="H65" s="1">
        <v>51900000</v>
      </c>
      <c r="I65" s="1">
        <v>87300000</v>
      </c>
      <c r="J65" s="1">
        <v>113700000</v>
      </c>
      <c r="K65" s="1">
        <v>88000000</v>
      </c>
      <c r="L65" s="1">
        <v>92000000</v>
      </c>
      <c r="M65" s="1">
        <v>383000000</v>
      </c>
      <c r="N65" s="1">
        <v>402000000</v>
      </c>
      <c r="O65" s="1">
        <v>412400000</v>
      </c>
      <c r="P65" s="1">
        <v>123000000</v>
      </c>
      <c r="Q65" s="1">
        <v>1458000000</v>
      </c>
      <c r="R65" s="1">
        <v>1514000000</v>
      </c>
      <c r="S65" s="1">
        <v>1596540000</v>
      </c>
      <c r="T65" s="1">
        <v>341326000</v>
      </c>
      <c r="U65" s="1">
        <v>353509000</v>
      </c>
      <c r="V65" s="1">
        <v>72787000</v>
      </c>
      <c r="W65" s="1">
        <v>59898000</v>
      </c>
      <c r="X65" s="1">
        <v>85757000</v>
      </c>
      <c r="Y65" s="1">
        <v>101671000</v>
      </c>
      <c r="Z65" s="1">
        <v>488532000</v>
      </c>
      <c r="AA65" s="1">
        <v>485647000</v>
      </c>
      <c r="AB65" s="1">
        <v>957217000</v>
      </c>
      <c r="AC65" s="1">
        <v>929909000</v>
      </c>
      <c r="AD65" s="1">
        <v>1071662000</v>
      </c>
      <c r="AE65" s="1">
        <v>1392737000</v>
      </c>
      <c r="AF65" s="1">
        <v>875389000</v>
      </c>
      <c r="AG65" s="1">
        <v>2021726000</v>
      </c>
      <c r="AH65" s="1">
        <v>9383422000</v>
      </c>
      <c r="AI65" s="1">
        <v>8055101000</v>
      </c>
      <c r="AJ65" s="1">
        <v>8174821000</v>
      </c>
      <c r="AK65" s="1">
        <v>8105672000</v>
      </c>
      <c r="AL65" s="1">
        <v>11559217000</v>
      </c>
      <c r="AM65" s="1">
        <v>11394372000</v>
      </c>
    </row>
    <row r="66" spans="1:39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 t="s">
        <v>91</v>
      </c>
      <c r="AC66" s="1" t="s">
        <v>91</v>
      </c>
      <c r="AD66" s="1" t="s">
        <v>91</v>
      </c>
      <c r="AE66" s="1" t="s">
        <v>91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91</v>
      </c>
      <c r="AL66" s="1" t="s">
        <v>91</v>
      </c>
      <c r="AM66" s="1" t="s">
        <v>91</v>
      </c>
    </row>
    <row r="67" spans="1:39" ht="19" x14ac:dyDescent="0.25">
      <c r="A67" s="6" t="s">
        <v>58</v>
      </c>
      <c r="B67" s="10">
        <v>109900000</v>
      </c>
      <c r="C67" s="10">
        <v>98700000</v>
      </c>
      <c r="D67" s="10">
        <v>99800000</v>
      </c>
      <c r="E67" s="10">
        <v>108200000</v>
      </c>
      <c r="F67" s="10">
        <v>89100000</v>
      </c>
      <c r="G67" s="10">
        <v>144500000</v>
      </c>
      <c r="H67" s="10">
        <v>148900000</v>
      </c>
      <c r="I67" s="10">
        <v>186900000</v>
      </c>
      <c r="J67" s="10">
        <v>246500000</v>
      </c>
      <c r="K67" s="10">
        <v>294000000</v>
      </c>
      <c r="L67" s="10">
        <v>346000000</v>
      </c>
      <c r="M67" s="10">
        <v>653000000</v>
      </c>
      <c r="N67" s="10">
        <v>676000000</v>
      </c>
      <c r="O67" s="10">
        <v>733300000</v>
      </c>
      <c r="P67" s="10">
        <v>602000000</v>
      </c>
      <c r="Q67" s="10">
        <v>2108000000</v>
      </c>
      <c r="R67" s="10">
        <v>2042000000</v>
      </c>
      <c r="S67" s="10">
        <v>2080175000</v>
      </c>
      <c r="T67" s="10">
        <v>804803000</v>
      </c>
      <c r="U67" s="10">
        <v>920511000</v>
      </c>
      <c r="V67" s="10">
        <v>891710000</v>
      </c>
      <c r="W67" s="10">
        <v>550841000</v>
      </c>
      <c r="X67" s="10">
        <v>633808000</v>
      </c>
      <c r="Y67" s="10">
        <v>670729000</v>
      </c>
      <c r="Z67" s="10">
        <v>875145000</v>
      </c>
      <c r="AA67" s="10">
        <v>1129114000</v>
      </c>
      <c r="AB67" s="10">
        <v>1482222000</v>
      </c>
      <c r="AC67" s="10">
        <v>1454988000</v>
      </c>
      <c r="AD67" s="10">
        <v>1642174000</v>
      </c>
      <c r="AE67" s="10">
        <v>2101793000</v>
      </c>
      <c r="AF67" s="10">
        <v>1989219000</v>
      </c>
      <c r="AG67" s="10">
        <v>2804660000</v>
      </c>
      <c r="AH67" s="10">
        <v>10979754000</v>
      </c>
      <c r="AI67" s="10">
        <v>9461239000</v>
      </c>
      <c r="AJ67" s="10">
        <v>9683453000</v>
      </c>
      <c r="AK67" s="10">
        <v>9470658000</v>
      </c>
      <c r="AL67" s="10">
        <v>14329529000</v>
      </c>
      <c r="AM67" s="10">
        <v>13837027000</v>
      </c>
    </row>
    <row r="68" spans="1:39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 t="s">
        <v>91</v>
      </c>
      <c r="F68" s="1" t="s">
        <v>91</v>
      </c>
      <c r="G68" s="1" t="s">
        <v>91</v>
      </c>
      <c r="H68" s="1" t="s">
        <v>91</v>
      </c>
      <c r="I68" s="1" t="s">
        <v>91</v>
      </c>
      <c r="J68" s="1" t="s">
        <v>91</v>
      </c>
      <c r="K68" s="1">
        <v>13000000</v>
      </c>
      <c r="L68" s="1">
        <v>19000000</v>
      </c>
      <c r="M68" s="1">
        <v>26000000</v>
      </c>
      <c r="N68" s="1">
        <v>27000000</v>
      </c>
      <c r="O68" s="1">
        <v>27300000</v>
      </c>
      <c r="P68" s="1">
        <v>30000000</v>
      </c>
      <c r="Q68" s="1">
        <v>60000000</v>
      </c>
      <c r="R68" s="1">
        <v>61000000</v>
      </c>
      <c r="S68" s="1">
        <v>61281000</v>
      </c>
      <c r="T68" s="1">
        <v>62380000</v>
      </c>
      <c r="U68" s="1">
        <v>62641000</v>
      </c>
      <c r="V68" s="1">
        <v>61139000</v>
      </c>
      <c r="W68" s="1">
        <v>57001000</v>
      </c>
      <c r="X68" s="1">
        <v>50560000</v>
      </c>
      <c r="Y68" s="1">
        <v>48533000</v>
      </c>
      <c r="Z68" s="1">
        <v>48645000</v>
      </c>
      <c r="AA68" s="1">
        <v>49777000</v>
      </c>
      <c r="AB68" s="1">
        <v>49661000</v>
      </c>
      <c r="AC68" s="1">
        <v>50233000</v>
      </c>
      <c r="AD68" s="1">
        <v>51842000</v>
      </c>
      <c r="AE68" s="1">
        <v>51869000</v>
      </c>
      <c r="AF68" s="1">
        <v>52011000</v>
      </c>
      <c r="AG68" s="1">
        <v>51363000</v>
      </c>
      <c r="AH68" s="1">
        <v>61441000</v>
      </c>
      <c r="AI68" s="1">
        <v>61694000</v>
      </c>
      <c r="AJ68" s="1">
        <v>61385000</v>
      </c>
      <c r="AK68" s="1">
        <v>61582000</v>
      </c>
      <c r="AL68" s="1">
        <v>87554000</v>
      </c>
      <c r="AM68" s="1">
        <v>84880000</v>
      </c>
    </row>
    <row r="69" spans="1:39" ht="19" x14ac:dyDescent="0.25">
      <c r="A69" s="5" t="s">
        <v>60</v>
      </c>
      <c r="B69" s="1">
        <v>125100000</v>
      </c>
      <c r="C69" s="1">
        <v>148500000</v>
      </c>
      <c r="D69" s="1">
        <v>167200000</v>
      </c>
      <c r="E69" s="1">
        <v>205100000</v>
      </c>
      <c r="F69" s="1">
        <v>233000000</v>
      </c>
      <c r="G69" s="1">
        <v>220100000</v>
      </c>
      <c r="H69" s="1">
        <v>228300000</v>
      </c>
      <c r="I69" s="1">
        <v>243200000</v>
      </c>
      <c r="J69" s="1">
        <v>287700000</v>
      </c>
      <c r="K69" s="1">
        <v>362000000</v>
      </c>
      <c r="L69" s="1">
        <v>481000000</v>
      </c>
      <c r="M69" s="1">
        <v>653000000</v>
      </c>
      <c r="N69" s="1">
        <v>832000000</v>
      </c>
      <c r="O69" s="1">
        <v>914000000</v>
      </c>
      <c r="P69" s="1">
        <v>1111000000</v>
      </c>
      <c r="Q69" s="1">
        <v>1718000000</v>
      </c>
      <c r="R69" s="1">
        <v>2074000000</v>
      </c>
      <c r="S69" s="1">
        <v>2179619000</v>
      </c>
      <c r="T69" s="1">
        <v>2477900000</v>
      </c>
      <c r="U69" s="1">
        <v>2973631000</v>
      </c>
      <c r="V69" s="1">
        <v>3269420000</v>
      </c>
      <c r="W69" s="1">
        <v>3378999000</v>
      </c>
      <c r="X69" s="1">
        <v>2253483000</v>
      </c>
      <c r="Y69" s="1">
        <v>2419908000</v>
      </c>
      <c r="Z69" s="1">
        <v>2490752000</v>
      </c>
      <c r="AA69" s="1">
        <v>2896566000</v>
      </c>
      <c r="AB69" s="1">
        <v>3482334000</v>
      </c>
      <c r="AC69" s="1">
        <v>3788869000</v>
      </c>
      <c r="AD69" s="1">
        <v>4056401000</v>
      </c>
      <c r="AE69" s="1">
        <v>4231496000</v>
      </c>
      <c r="AF69" s="1">
        <v>4437315000</v>
      </c>
      <c r="AG69" s="1">
        <v>4785799000</v>
      </c>
      <c r="AH69" s="1">
        <v>4910939000</v>
      </c>
      <c r="AI69" s="1">
        <v>5703064000</v>
      </c>
      <c r="AJ69" s="1">
        <v>6899253000</v>
      </c>
      <c r="AK69" s="1">
        <v>7236238000</v>
      </c>
      <c r="AL69" s="1">
        <v>7517316000</v>
      </c>
      <c r="AM69" s="1">
        <v>8721325000</v>
      </c>
    </row>
    <row r="70" spans="1:39" ht="19" x14ac:dyDescent="0.25">
      <c r="A70" s="5" t="s">
        <v>61</v>
      </c>
      <c r="B70" s="1">
        <v>-75000000</v>
      </c>
      <c r="C70" s="1">
        <v>-98100000</v>
      </c>
      <c r="D70" s="1">
        <v>-129500000</v>
      </c>
      <c r="E70" s="1">
        <v>-158600000</v>
      </c>
      <c r="F70" s="1">
        <v>-186600000</v>
      </c>
      <c r="G70" s="1">
        <v>-228900000</v>
      </c>
      <c r="H70" s="1">
        <v>-251600000</v>
      </c>
      <c r="I70" s="1">
        <v>-293900000</v>
      </c>
      <c r="J70" s="1">
        <v>-343500000</v>
      </c>
      <c r="K70" s="1">
        <v>12000000</v>
      </c>
      <c r="L70" s="1">
        <v>12000000</v>
      </c>
      <c r="M70" s="1">
        <v>14000000</v>
      </c>
      <c r="N70" s="1">
        <v>14000000</v>
      </c>
      <c r="O70" s="1">
        <v>-664000000</v>
      </c>
      <c r="P70" s="1">
        <v>24000000</v>
      </c>
      <c r="Q70" s="1">
        <v>6000000</v>
      </c>
      <c r="R70" s="1">
        <v>-1058000000</v>
      </c>
      <c r="S70" s="1">
        <v>-1908000</v>
      </c>
      <c r="T70" s="1">
        <v>2966000</v>
      </c>
      <c r="U70" s="1">
        <v>3749000</v>
      </c>
      <c r="V70" s="1">
        <v>-19264000</v>
      </c>
      <c r="W70" s="1">
        <v>-207000</v>
      </c>
      <c r="X70" s="1">
        <v>34098000</v>
      </c>
      <c r="Y70" s="1">
        <v>-48178000</v>
      </c>
      <c r="Z70" s="1">
        <v>-10248000</v>
      </c>
      <c r="AA70" s="1">
        <v>-33595000</v>
      </c>
      <c r="AB70" s="1">
        <v>-26169000</v>
      </c>
      <c r="AC70" s="1">
        <v>-64394000</v>
      </c>
      <c r="AD70" s="1">
        <v>-80546000</v>
      </c>
      <c r="AE70" s="1">
        <v>-168526000</v>
      </c>
      <c r="AF70" s="1">
        <v>-50851000</v>
      </c>
      <c r="AG70" s="1">
        <v>-73814000</v>
      </c>
      <c r="AH70" s="1">
        <v>-61359000</v>
      </c>
      <c r="AI70" s="1">
        <v>-58440000</v>
      </c>
      <c r="AJ70" s="1">
        <v>-187799000</v>
      </c>
      <c r="AK70" s="1">
        <v>-249461000</v>
      </c>
      <c r="AL70" s="1">
        <v>-186565000</v>
      </c>
      <c r="AM70" s="1">
        <v>-198152000</v>
      </c>
    </row>
    <row r="71" spans="1:39" ht="19" x14ac:dyDescent="0.25">
      <c r="A71" s="5" t="s">
        <v>62</v>
      </c>
      <c r="B71" s="1">
        <v>187700000</v>
      </c>
      <c r="C71" s="1">
        <v>219900000</v>
      </c>
      <c r="D71" s="1">
        <v>259800000</v>
      </c>
      <c r="E71" s="1">
        <v>294700000</v>
      </c>
      <c r="F71" s="1">
        <v>317000000</v>
      </c>
      <c r="G71" s="1">
        <v>351500000</v>
      </c>
      <c r="H71" s="1">
        <v>377700000</v>
      </c>
      <c r="I71" s="1">
        <v>425700000</v>
      </c>
      <c r="J71" s="1">
        <v>487800000</v>
      </c>
      <c r="K71" s="1">
        <v>135000000</v>
      </c>
      <c r="L71" s="1">
        <v>144000000</v>
      </c>
      <c r="M71" s="1">
        <v>170000000</v>
      </c>
      <c r="N71" s="1">
        <v>215000000</v>
      </c>
      <c r="O71" s="1">
        <v>851100000</v>
      </c>
      <c r="P71" s="1">
        <v>451000000</v>
      </c>
      <c r="Q71" s="1">
        <v>520000000</v>
      </c>
      <c r="R71" s="1">
        <v>1766000000</v>
      </c>
      <c r="S71" s="1">
        <v>661024000</v>
      </c>
      <c r="T71" s="1">
        <v>744828000</v>
      </c>
      <c r="U71" s="1">
        <v>759551000</v>
      </c>
      <c r="V71" s="1">
        <v>380206000</v>
      </c>
      <c r="W71" s="1" t="s">
        <v>91</v>
      </c>
      <c r="X71" s="1" t="s">
        <v>91</v>
      </c>
      <c r="Y71" s="1" t="s">
        <v>91</v>
      </c>
      <c r="Z71" s="1" t="s">
        <v>91</v>
      </c>
      <c r="AA71" s="1">
        <v>286969000</v>
      </c>
      <c r="AB71" s="1">
        <v>289587000</v>
      </c>
      <c r="AC71" s="1">
        <v>390651000</v>
      </c>
      <c r="AD71" s="1">
        <v>711879000</v>
      </c>
      <c r="AE71" s="1">
        <v>643058000</v>
      </c>
      <c r="AF71" s="1">
        <v>634484000</v>
      </c>
      <c r="AG71" s="1">
        <v>402270000</v>
      </c>
      <c r="AH71" s="1">
        <v>5250519000</v>
      </c>
      <c r="AI71" s="1">
        <v>5282222000</v>
      </c>
      <c r="AJ71" s="1">
        <v>4936349000</v>
      </c>
      <c r="AK71" s="1">
        <v>4949586000</v>
      </c>
      <c r="AL71" s="1">
        <v>30574237000</v>
      </c>
      <c r="AM71" s="1">
        <v>27857270000</v>
      </c>
    </row>
    <row r="72" spans="1:39" ht="19" x14ac:dyDescent="0.25">
      <c r="A72" s="6" t="s">
        <v>63</v>
      </c>
      <c r="B72" s="10">
        <v>237800000</v>
      </c>
      <c r="C72" s="10">
        <v>270300000</v>
      </c>
      <c r="D72" s="10">
        <v>297500000</v>
      </c>
      <c r="E72" s="10">
        <v>341200000</v>
      </c>
      <c r="F72" s="10">
        <v>363400000</v>
      </c>
      <c r="G72" s="10">
        <v>342700000</v>
      </c>
      <c r="H72" s="10">
        <v>354400000</v>
      </c>
      <c r="I72" s="10">
        <v>375000000</v>
      </c>
      <c r="J72" s="10">
        <v>432000000</v>
      </c>
      <c r="K72" s="10">
        <v>522000000</v>
      </c>
      <c r="L72" s="10">
        <v>656000000</v>
      </c>
      <c r="M72" s="10">
        <v>863000000</v>
      </c>
      <c r="N72" s="10">
        <v>1088000000</v>
      </c>
      <c r="O72" s="10">
        <v>1128400000</v>
      </c>
      <c r="P72" s="10">
        <v>1616000000</v>
      </c>
      <c r="Q72" s="10">
        <v>2304000000</v>
      </c>
      <c r="R72" s="10">
        <v>2843000000</v>
      </c>
      <c r="S72" s="10">
        <v>2900016000</v>
      </c>
      <c r="T72" s="10">
        <v>3288074000</v>
      </c>
      <c r="U72" s="10">
        <v>3799572000</v>
      </c>
      <c r="V72" s="10">
        <v>3691501000</v>
      </c>
      <c r="W72" s="10">
        <v>3435793000</v>
      </c>
      <c r="X72" s="10">
        <v>2338141000</v>
      </c>
      <c r="Y72" s="10">
        <v>2420263000</v>
      </c>
      <c r="Z72" s="10">
        <v>2529149000</v>
      </c>
      <c r="AA72" s="10">
        <v>3199717000</v>
      </c>
      <c r="AB72" s="10">
        <v>3795413000</v>
      </c>
      <c r="AC72" s="10">
        <v>4165359000</v>
      </c>
      <c r="AD72" s="10">
        <v>4739576000</v>
      </c>
      <c r="AE72" s="10">
        <v>4757897000</v>
      </c>
      <c r="AF72" s="10">
        <v>5072959000</v>
      </c>
      <c r="AG72" s="10">
        <v>5165618000</v>
      </c>
      <c r="AH72" s="10">
        <v>10161540000</v>
      </c>
      <c r="AI72" s="10">
        <v>10988540000</v>
      </c>
      <c r="AJ72" s="10">
        <v>11709188000</v>
      </c>
      <c r="AK72" s="10">
        <v>11997945000</v>
      </c>
      <c r="AL72" s="10">
        <v>37992542000</v>
      </c>
      <c r="AM72" s="10">
        <v>36465323000</v>
      </c>
    </row>
    <row r="73" spans="1:39" ht="20" thickBot="1" x14ac:dyDescent="0.3">
      <c r="A73" s="7" t="s">
        <v>64</v>
      </c>
      <c r="B73" s="11">
        <v>347700000</v>
      </c>
      <c r="C73" s="11">
        <v>369000000</v>
      </c>
      <c r="D73" s="11">
        <v>397300000</v>
      </c>
      <c r="E73" s="11">
        <v>449400000</v>
      </c>
      <c r="F73" s="11">
        <v>452500000</v>
      </c>
      <c r="G73" s="11">
        <v>487200000</v>
      </c>
      <c r="H73" s="11">
        <v>503300000</v>
      </c>
      <c r="I73" s="11">
        <v>561900000</v>
      </c>
      <c r="J73" s="11">
        <v>678500000</v>
      </c>
      <c r="K73" s="11">
        <v>816000000</v>
      </c>
      <c r="L73" s="11">
        <v>1002000000</v>
      </c>
      <c r="M73" s="11">
        <v>1516000000</v>
      </c>
      <c r="N73" s="11">
        <v>1764000000</v>
      </c>
      <c r="O73" s="11">
        <v>1861700000</v>
      </c>
      <c r="P73" s="11">
        <v>2218000000</v>
      </c>
      <c r="Q73" s="11">
        <v>4412000000</v>
      </c>
      <c r="R73" s="11">
        <v>4885000000</v>
      </c>
      <c r="S73" s="11">
        <v>4980191000</v>
      </c>
      <c r="T73" s="11">
        <v>4092877000</v>
      </c>
      <c r="U73" s="11">
        <v>4720083000</v>
      </c>
      <c r="V73" s="11">
        <v>4583211000</v>
      </c>
      <c r="W73" s="11">
        <v>3986634000</v>
      </c>
      <c r="X73" s="11">
        <v>2971949000</v>
      </c>
      <c r="Y73" s="11">
        <v>3090992000</v>
      </c>
      <c r="Z73" s="11">
        <v>3404294000</v>
      </c>
      <c r="AA73" s="11">
        <v>4328831000</v>
      </c>
      <c r="AB73" s="11">
        <v>5277635000</v>
      </c>
      <c r="AC73" s="11">
        <v>5620347000</v>
      </c>
      <c r="AD73" s="11">
        <v>6381750000</v>
      </c>
      <c r="AE73" s="11">
        <v>6859690000</v>
      </c>
      <c r="AF73" s="11">
        <v>7062178000</v>
      </c>
      <c r="AG73" s="11">
        <v>7970278000</v>
      </c>
      <c r="AH73" s="11">
        <v>21141294000</v>
      </c>
      <c r="AI73" s="11">
        <v>20449779000</v>
      </c>
      <c r="AJ73" s="11">
        <v>21392641000</v>
      </c>
      <c r="AK73" s="11">
        <v>21468603000</v>
      </c>
      <c r="AL73" s="11">
        <v>52322071000</v>
      </c>
      <c r="AM73" s="11">
        <v>50302350000</v>
      </c>
    </row>
    <row r="74" spans="1:39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  <c r="X74" s="13" t="s">
        <v>92</v>
      </c>
      <c r="Y74" s="13" t="s">
        <v>92</v>
      </c>
      <c r="Z74" s="13" t="s">
        <v>92</v>
      </c>
      <c r="AA74" s="13" t="s">
        <v>92</v>
      </c>
      <c r="AB74" s="13" t="s">
        <v>92</v>
      </c>
      <c r="AC74" s="13" t="s">
        <v>92</v>
      </c>
      <c r="AD74" s="13" t="s">
        <v>92</v>
      </c>
      <c r="AE74" s="13" t="s">
        <v>92</v>
      </c>
      <c r="AF74" s="13" t="s">
        <v>92</v>
      </c>
      <c r="AG74" s="13" t="s">
        <v>92</v>
      </c>
      <c r="AH74" s="13" t="s">
        <v>92</v>
      </c>
      <c r="AI74" s="13" t="s">
        <v>92</v>
      </c>
      <c r="AJ74" s="13" t="s">
        <v>92</v>
      </c>
      <c r="AK74" s="13" t="s">
        <v>92</v>
      </c>
      <c r="AL74" s="13" t="s">
        <v>92</v>
      </c>
      <c r="AM74" s="13" t="s">
        <v>92</v>
      </c>
    </row>
    <row r="75" spans="1:39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  <c r="X75" s="9" t="s">
        <v>90</v>
      </c>
      <c r="Y75" s="9" t="s">
        <v>90</v>
      </c>
      <c r="Z75" s="9" t="s">
        <v>90</v>
      </c>
      <c r="AA75" s="9" t="s">
        <v>90</v>
      </c>
      <c r="AB75" s="9" t="s">
        <v>90</v>
      </c>
      <c r="AC75" s="9" t="s">
        <v>90</v>
      </c>
      <c r="AD75" s="9" t="s">
        <v>90</v>
      </c>
      <c r="AE75" s="9" t="s">
        <v>90</v>
      </c>
      <c r="AF75" s="9" t="s">
        <v>90</v>
      </c>
      <c r="AG75" s="9" t="s">
        <v>90</v>
      </c>
      <c r="AH75" s="9" t="s">
        <v>90</v>
      </c>
      <c r="AI75" s="9" t="s">
        <v>90</v>
      </c>
      <c r="AJ75" s="9" t="s">
        <v>90</v>
      </c>
      <c r="AK75" s="9" t="s">
        <v>90</v>
      </c>
      <c r="AL75" s="9" t="s">
        <v>90</v>
      </c>
      <c r="AM75" s="9" t="s">
        <v>90</v>
      </c>
    </row>
    <row r="76" spans="1:39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 t="s">
        <v>91</v>
      </c>
      <c r="F76" s="1">
        <v>27900000</v>
      </c>
      <c r="G76" s="1">
        <v>-12900000</v>
      </c>
      <c r="H76" s="1">
        <v>8200000</v>
      </c>
      <c r="I76" s="1">
        <v>14900000</v>
      </c>
      <c r="J76" s="1">
        <v>44500000</v>
      </c>
      <c r="K76" s="1">
        <v>74500000</v>
      </c>
      <c r="L76" s="1">
        <v>119300000</v>
      </c>
      <c r="M76" s="1">
        <v>171900000</v>
      </c>
      <c r="N76" s="1">
        <v>178200000</v>
      </c>
      <c r="O76" s="1">
        <v>82400000</v>
      </c>
      <c r="P76" s="1">
        <v>196800000</v>
      </c>
      <c r="Q76" s="1">
        <v>607132000</v>
      </c>
      <c r="R76" s="1">
        <v>356377000</v>
      </c>
      <c r="S76" s="1">
        <v>105299000</v>
      </c>
      <c r="T76" s="1">
        <v>298281000</v>
      </c>
      <c r="U76" s="1">
        <v>570738000</v>
      </c>
      <c r="V76" s="1">
        <v>414787000</v>
      </c>
      <c r="W76" s="1">
        <v>549482000</v>
      </c>
      <c r="X76" s="1">
        <v>496907000</v>
      </c>
      <c r="Y76" s="1">
        <v>786284000</v>
      </c>
      <c r="Z76" s="1">
        <v>247772000</v>
      </c>
      <c r="AA76" s="1">
        <v>712084000</v>
      </c>
      <c r="AB76" s="1" t="s">
        <v>91</v>
      </c>
      <c r="AC76" s="1">
        <v>651236000</v>
      </c>
      <c r="AD76" s="1">
        <v>673487000</v>
      </c>
      <c r="AE76" s="1">
        <v>629320000</v>
      </c>
      <c r="AF76" s="1">
        <v>696878000</v>
      </c>
      <c r="AG76" s="1">
        <v>861664000</v>
      </c>
      <c r="AH76" s="1">
        <v>727259000</v>
      </c>
      <c r="AI76" s="1">
        <v>1495432000</v>
      </c>
      <c r="AJ76" s="1">
        <v>1363011000</v>
      </c>
      <c r="AK76" s="1">
        <v>1220761000</v>
      </c>
      <c r="AL76" s="1">
        <v>1390422000</v>
      </c>
      <c r="AM76" s="1">
        <v>2748561000</v>
      </c>
    </row>
    <row r="77" spans="1:39" ht="19" x14ac:dyDescent="0.25">
      <c r="A77" s="5" t="s">
        <v>13</v>
      </c>
      <c r="B77" s="1" t="s">
        <v>91</v>
      </c>
      <c r="C77" s="1" t="s">
        <v>91</v>
      </c>
      <c r="D77" s="1" t="s">
        <v>91</v>
      </c>
      <c r="E77" s="1" t="s">
        <v>91</v>
      </c>
      <c r="F77" s="1">
        <v>41500000</v>
      </c>
      <c r="G77" s="1">
        <v>46800000</v>
      </c>
      <c r="H77" s="1">
        <v>52700000</v>
      </c>
      <c r="I77" s="1">
        <v>55000000</v>
      </c>
      <c r="J77" s="1">
        <v>59800000</v>
      </c>
      <c r="K77" s="1">
        <v>61300000</v>
      </c>
      <c r="L77" s="1">
        <v>64100000</v>
      </c>
      <c r="M77" s="1">
        <v>83800000</v>
      </c>
      <c r="N77" s="1">
        <v>103600000</v>
      </c>
      <c r="O77" s="1">
        <v>127600000</v>
      </c>
      <c r="P77" s="1">
        <v>142600000</v>
      </c>
      <c r="Q77" s="1">
        <v>156671000</v>
      </c>
      <c r="R77" s="1">
        <v>210490000</v>
      </c>
      <c r="S77" s="1">
        <v>238002000</v>
      </c>
      <c r="T77" s="1">
        <v>168283000</v>
      </c>
      <c r="U77" s="1">
        <v>152630000</v>
      </c>
      <c r="V77" s="1">
        <v>155564000</v>
      </c>
      <c r="W77" s="1">
        <v>172163000</v>
      </c>
      <c r="X77" s="1">
        <v>154783000</v>
      </c>
      <c r="Y77" s="1">
        <v>153472000</v>
      </c>
      <c r="Z77" s="1">
        <v>139870000</v>
      </c>
      <c r="AA77" s="1">
        <v>120911000</v>
      </c>
      <c r="AB77" s="1">
        <v>118219000</v>
      </c>
      <c r="AC77" s="1">
        <v>109833000</v>
      </c>
      <c r="AD77" s="1">
        <v>110416000</v>
      </c>
      <c r="AE77" s="1">
        <v>141970000</v>
      </c>
      <c r="AF77" s="1">
        <v>222240000</v>
      </c>
      <c r="AG77" s="1">
        <v>209790000</v>
      </c>
      <c r="AH77" s="1">
        <v>584059000</v>
      </c>
      <c r="AI77" s="1">
        <v>799063000</v>
      </c>
      <c r="AJ77" s="1">
        <v>811251000</v>
      </c>
      <c r="AK77" s="1">
        <v>810923000</v>
      </c>
      <c r="AL77" s="1">
        <v>1074634000</v>
      </c>
      <c r="AM77" s="1">
        <v>2297499000</v>
      </c>
    </row>
    <row r="78" spans="1:39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>
        <v>1200000</v>
      </c>
      <c r="G78" s="1">
        <v>-1300000</v>
      </c>
      <c r="H78" s="1">
        <v>800000</v>
      </c>
      <c r="I78" s="1">
        <v>1000000</v>
      </c>
      <c r="J78" s="1">
        <v>-4100000</v>
      </c>
      <c r="K78" s="1">
        <v>-5400000</v>
      </c>
      <c r="L78" s="1">
        <v>1800000</v>
      </c>
      <c r="M78" s="1">
        <v>6600000</v>
      </c>
      <c r="N78" s="1">
        <v>-6100000</v>
      </c>
      <c r="O78" s="1">
        <v>-12400000</v>
      </c>
      <c r="P78" s="1">
        <v>16600000</v>
      </c>
      <c r="Q78" s="1">
        <v>-12544000</v>
      </c>
      <c r="R78" s="1">
        <v>-29923000</v>
      </c>
      <c r="S78" s="1">
        <v>-40563000</v>
      </c>
      <c r="T78" s="1">
        <v>2157000</v>
      </c>
      <c r="U78" s="1">
        <v>26931000</v>
      </c>
      <c r="V78" s="1">
        <v>14604000</v>
      </c>
      <c r="W78" s="1">
        <v>-28454000</v>
      </c>
      <c r="X78" s="1">
        <v>-2850000</v>
      </c>
      <c r="Y78" s="1">
        <v>-11369000</v>
      </c>
      <c r="Z78" s="1">
        <v>11595000</v>
      </c>
      <c r="AA78" s="1">
        <v>-9866000</v>
      </c>
      <c r="AB78" s="1">
        <v>1704000</v>
      </c>
      <c r="AC78" s="1">
        <v>-9801000</v>
      </c>
      <c r="AD78" s="1">
        <v>-17699000</v>
      </c>
      <c r="AE78" s="1">
        <v>-77711000</v>
      </c>
      <c r="AF78" s="1">
        <v>-52214000</v>
      </c>
      <c r="AG78" s="1">
        <v>8124000</v>
      </c>
      <c r="AH78" s="1">
        <v>-825869000</v>
      </c>
      <c r="AI78" s="1">
        <v>-736759000</v>
      </c>
      <c r="AJ78" s="1">
        <v>-91253000</v>
      </c>
      <c r="AK78" s="1">
        <v>-113948000</v>
      </c>
      <c r="AL78" s="1">
        <v>-406922000</v>
      </c>
      <c r="AM78" s="1">
        <v>-326755000</v>
      </c>
    </row>
    <row r="79" spans="1:39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 t="s">
        <v>91</v>
      </c>
      <c r="J79" s="1" t="s">
        <v>91</v>
      </c>
      <c r="K79" s="1" t="s">
        <v>91</v>
      </c>
      <c r="L79" s="1" t="s">
        <v>91</v>
      </c>
      <c r="M79" s="1" t="s">
        <v>91</v>
      </c>
      <c r="N79" s="1" t="s">
        <v>91</v>
      </c>
      <c r="O79" s="1" t="s">
        <v>91</v>
      </c>
      <c r="P79" s="1" t="s">
        <v>91</v>
      </c>
      <c r="Q79" s="1" t="s">
        <v>91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>
        <v>48613000</v>
      </c>
      <c r="AA79" s="1">
        <v>51752000</v>
      </c>
      <c r="AB79" s="1">
        <v>52358000</v>
      </c>
      <c r="AC79" s="1">
        <v>53500000</v>
      </c>
      <c r="AD79" s="1">
        <v>56886000</v>
      </c>
      <c r="AE79" s="1">
        <v>50812000</v>
      </c>
      <c r="AF79" s="1">
        <v>68919000</v>
      </c>
      <c r="AG79" s="1">
        <v>63421000</v>
      </c>
      <c r="AH79" s="1">
        <v>104188000</v>
      </c>
      <c r="AI79" s="1">
        <v>151165000</v>
      </c>
      <c r="AJ79" s="1">
        <v>150300000</v>
      </c>
      <c r="AK79" s="1">
        <v>149518000</v>
      </c>
      <c r="AL79" s="1">
        <v>243611000</v>
      </c>
      <c r="AM79" s="1">
        <v>323487000</v>
      </c>
    </row>
    <row r="80" spans="1:39" ht="19" x14ac:dyDescent="0.25">
      <c r="A80" s="14" t="s">
        <v>103</v>
      </c>
      <c r="B80" s="15" t="e">
        <f t="shared" ref="B80:AM80" si="8">B79/B3</f>
        <v>#VALUE!</v>
      </c>
      <c r="C80" s="15" t="e">
        <f t="shared" si="8"/>
        <v>#VALUE!</v>
      </c>
      <c r="D80" s="15" t="e">
        <f t="shared" si="8"/>
        <v>#VALUE!</v>
      </c>
      <c r="E80" s="15" t="e">
        <f t="shared" si="8"/>
        <v>#VALUE!</v>
      </c>
      <c r="F80" s="15" t="e">
        <f t="shared" si="8"/>
        <v>#VALUE!</v>
      </c>
      <c r="G80" s="15" t="e">
        <f t="shared" si="8"/>
        <v>#VALUE!</v>
      </c>
      <c r="H80" s="15" t="e">
        <f t="shared" si="8"/>
        <v>#VALUE!</v>
      </c>
      <c r="I80" s="15" t="e">
        <f t="shared" si="8"/>
        <v>#VALUE!</v>
      </c>
      <c r="J80" s="15" t="e">
        <f t="shared" si="8"/>
        <v>#VALUE!</v>
      </c>
      <c r="K80" s="15" t="e">
        <f t="shared" si="8"/>
        <v>#VALUE!</v>
      </c>
      <c r="L80" s="15" t="e">
        <f t="shared" si="8"/>
        <v>#VALUE!</v>
      </c>
      <c r="M80" s="15" t="e">
        <f t="shared" si="8"/>
        <v>#VALUE!</v>
      </c>
      <c r="N80" s="15" t="e">
        <f t="shared" si="8"/>
        <v>#VALUE!</v>
      </c>
      <c r="O80" s="15" t="e">
        <f t="shared" si="8"/>
        <v>#VALUE!</v>
      </c>
      <c r="P80" s="15" t="e">
        <f t="shared" si="8"/>
        <v>#VALUE!</v>
      </c>
      <c r="Q80" s="15" t="e">
        <f t="shared" si="8"/>
        <v>#VALUE!</v>
      </c>
      <c r="R80" s="15" t="e">
        <f t="shared" si="8"/>
        <v>#VALUE!</v>
      </c>
      <c r="S80" s="15" t="e">
        <f t="shared" si="8"/>
        <v>#VALUE!</v>
      </c>
      <c r="T80" s="15" t="e">
        <f t="shared" si="8"/>
        <v>#VALUE!</v>
      </c>
      <c r="U80" s="15" t="e">
        <f t="shared" si="8"/>
        <v>#VALUE!</v>
      </c>
      <c r="V80" s="15" t="e">
        <f t="shared" si="8"/>
        <v>#VALUE!</v>
      </c>
      <c r="W80" s="15" t="e">
        <f t="shared" si="8"/>
        <v>#VALUE!</v>
      </c>
      <c r="X80" s="15" t="e">
        <f t="shared" si="8"/>
        <v>#VALUE!</v>
      </c>
      <c r="Y80" s="15" t="e">
        <f t="shared" si="8"/>
        <v>#VALUE!</v>
      </c>
      <c r="Z80" s="15">
        <f t="shared" si="8"/>
        <v>2.4126659877274793E-2</v>
      </c>
      <c r="AA80" s="15">
        <f t="shared" si="8"/>
        <v>1.8740519202767477E-2</v>
      </c>
      <c r="AB80" s="15">
        <f t="shared" si="8"/>
        <v>1.7491614661980678E-2</v>
      </c>
      <c r="AC80" s="15">
        <f t="shared" si="8"/>
        <v>1.9806437425355646E-2</v>
      </c>
      <c r="AD80" s="15">
        <f t="shared" si="8"/>
        <v>2.1599361200202453E-2</v>
      </c>
      <c r="AE80" s="15">
        <f t="shared" si="8"/>
        <v>1.7736832900896511E-2</v>
      </c>
      <c r="AF80" s="15">
        <f t="shared" si="8"/>
        <v>2.0063218103037708E-2</v>
      </c>
      <c r="AG80" s="15">
        <f t="shared" si="8"/>
        <v>1.8536515219314615E-2</v>
      </c>
      <c r="AH80" s="15">
        <f t="shared" si="8"/>
        <v>2.0399009065682389E-2</v>
      </c>
      <c r="AI80" s="15">
        <f t="shared" si="8"/>
        <v>2.4377747768000411E-2</v>
      </c>
      <c r="AJ80" s="15">
        <f t="shared" si="8"/>
        <v>2.5087359259163437E-2</v>
      </c>
      <c r="AK80" s="15">
        <f t="shared" si="8"/>
        <v>2.6685080427538116E-2</v>
      </c>
      <c r="AL80" s="15">
        <f t="shared" si="8"/>
        <v>3.3287985738737189E-2</v>
      </c>
      <c r="AM80" s="15">
        <f t="shared" si="8"/>
        <v>2.6925941861101005E-2</v>
      </c>
    </row>
    <row r="81" spans="1:47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 t="s">
        <v>91</v>
      </c>
      <c r="F81" s="1">
        <v>-6300000</v>
      </c>
      <c r="G81" s="1">
        <v>28700000</v>
      </c>
      <c r="H81" s="1">
        <v>-14700000</v>
      </c>
      <c r="I81" s="1">
        <v>-41500000</v>
      </c>
      <c r="J81" s="1">
        <v>-13500000</v>
      </c>
      <c r="K81" s="1">
        <v>50700000</v>
      </c>
      <c r="L81" s="1">
        <v>24800000</v>
      </c>
      <c r="M81" s="1">
        <v>-118000000</v>
      </c>
      <c r="N81" s="1">
        <v>21800000</v>
      </c>
      <c r="O81" s="1">
        <v>-17700000</v>
      </c>
      <c r="P81" s="1">
        <v>65000000</v>
      </c>
      <c r="Q81" s="1">
        <v>-2897000</v>
      </c>
      <c r="R81" s="1">
        <v>220599000</v>
      </c>
      <c r="S81" s="1">
        <v>-102963000</v>
      </c>
      <c r="T81" s="1">
        <v>-69638000</v>
      </c>
      <c r="U81" s="1">
        <v>-3460000</v>
      </c>
      <c r="V81" s="1">
        <v>31091000</v>
      </c>
      <c r="W81" s="1">
        <v>24481000</v>
      </c>
      <c r="X81" s="1">
        <v>146591000</v>
      </c>
      <c r="Y81" s="1">
        <v>-42662000</v>
      </c>
      <c r="Z81" s="1">
        <v>-32813000</v>
      </c>
      <c r="AA81" s="1">
        <v>115321000</v>
      </c>
      <c r="AB81" s="1">
        <v>-88543000</v>
      </c>
      <c r="AC81" s="1">
        <v>26203000</v>
      </c>
      <c r="AD81" s="1">
        <v>180850000</v>
      </c>
      <c r="AE81" s="1">
        <v>145019000</v>
      </c>
      <c r="AF81" s="1">
        <v>-9954000</v>
      </c>
      <c r="AG81" s="1">
        <v>120489000</v>
      </c>
      <c r="AH81" s="1">
        <v>216875000</v>
      </c>
      <c r="AI81" s="1">
        <v>696891000</v>
      </c>
      <c r="AJ81" s="1">
        <v>-35283000</v>
      </c>
      <c r="AK81" s="1">
        <v>-104185000</v>
      </c>
      <c r="AL81" s="1">
        <v>-86366000</v>
      </c>
      <c r="AM81" s="1">
        <v>-883665000</v>
      </c>
    </row>
    <row r="82" spans="1:47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>
        <v>16561000</v>
      </c>
      <c r="AA82" s="1">
        <v>-82380000</v>
      </c>
      <c r="AB82" s="1">
        <v>40025000</v>
      </c>
      <c r="AC82" s="1">
        <v>5774000</v>
      </c>
      <c r="AD82" s="1">
        <v>12377000</v>
      </c>
      <c r="AE82" s="1">
        <v>-36460000</v>
      </c>
      <c r="AF82" s="1">
        <v>-71198000</v>
      </c>
      <c r="AG82" s="1">
        <v>-9392000</v>
      </c>
      <c r="AH82" s="1">
        <v>-65669000</v>
      </c>
      <c r="AI82" s="1">
        <v>45979000</v>
      </c>
      <c r="AJ82" s="1">
        <v>5890000</v>
      </c>
      <c r="AK82" s="1">
        <v>-101626000</v>
      </c>
      <c r="AL82" s="1">
        <v>-114504000</v>
      </c>
      <c r="AM82" s="1">
        <v>-343908000</v>
      </c>
    </row>
    <row r="83" spans="1:47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>
        <v>-2500000</v>
      </c>
      <c r="G83" s="1">
        <v>16100000</v>
      </c>
      <c r="H83" s="1">
        <v>-10500000</v>
      </c>
      <c r="I83" s="1">
        <v>-24700000</v>
      </c>
      <c r="J83" s="1">
        <v>-6300000</v>
      </c>
      <c r="K83" s="1">
        <v>20800000</v>
      </c>
      <c r="L83" s="1">
        <v>-14400000</v>
      </c>
      <c r="M83" s="1">
        <v>-76700000</v>
      </c>
      <c r="N83" s="1">
        <v>-7700000</v>
      </c>
      <c r="O83" s="1">
        <v>-48900000</v>
      </c>
      <c r="P83" s="1">
        <v>28400000</v>
      </c>
      <c r="Q83" s="1">
        <v>-82321000</v>
      </c>
      <c r="R83" s="1">
        <v>82267000</v>
      </c>
      <c r="S83" s="1">
        <v>-59382000</v>
      </c>
      <c r="T83" s="1">
        <v>18202000</v>
      </c>
      <c r="U83" s="1">
        <v>-58401000</v>
      </c>
      <c r="V83" s="1">
        <v>22797000</v>
      </c>
      <c r="W83" s="1">
        <v>-52043000</v>
      </c>
      <c r="X83" s="1">
        <v>16549000</v>
      </c>
      <c r="Y83" s="1">
        <v>16784000</v>
      </c>
      <c r="Z83" s="1">
        <v>67347000</v>
      </c>
      <c r="AA83" s="1">
        <v>-24274000</v>
      </c>
      <c r="AB83" s="1">
        <v>-17603000</v>
      </c>
      <c r="AC83" s="1">
        <v>-18592000</v>
      </c>
      <c r="AD83" s="1">
        <v>28527000</v>
      </c>
      <c r="AE83" s="1">
        <v>24642000</v>
      </c>
      <c r="AF83" s="1">
        <v>-35557000</v>
      </c>
      <c r="AG83" s="1">
        <v>38221000</v>
      </c>
      <c r="AH83" s="1">
        <v>-47354000</v>
      </c>
      <c r="AI83" s="1">
        <v>-34636000</v>
      </c>
      <c r="AJ83" s="1">
        <v>-42771000</v>
      </c>
      <c r="AK83" s="1">
        <v>1760000</v>
      </c>
      <c r="AL83" s="1">
        <v>-65114000</v>
      </c>
      <c r="AM83" s="1">
        <v>-470725000</v>
      </c>
      <c r="AT83" s="68" t="s">
        <v>124</v>
      </c>
      <c r="AU83" s="69"/>
    </row>
    <row r="84" spans="1:47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>
        <v>-100064000</v>
      </c>
      <c r="AA84" s="1" t="s">
        <v>91</v>
      </c>
      <c r="AB84" s="1">
        <v>-90323000</v>
      </c>
      <c r="AC84" s="1" t="s">
        <v>91</v>
      </c>
      <c r="AD84" s="1">
        <v>17487000</v>
      </c>
      <c r="AE84" s="1">
        <v>58373000</v>
      </c>
      <c r="AF84" s="1">
        <v>56614000</v>
      </c>
      <c r="AG84" s="1">
        <v>85502000</v>
      </c>
      <c r="AH84" s="1">
        <v>192249000</v>
      </c>
      <c r="AI84" s="1">
        <v>-5069000</v>
      </c>
      <c r="AJ84" s="1">
        <v>-6371000</v>
      </c>
      <c r="AK84" s="1">
        <v>103104000</v>
      </c>
      <c r="AL84" s="1">
        <v>208444000</v>
      </c>
      <c r="AM84" s="1">
        <v>171772000</v>
      </c>
      <c r="AT84" s="70" t="s">
        <v>125</v>
      </c>
      <c r="AU84" s="70"/>
    </row>
    <row r="85" spans="1:47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>
        <v>-247091000</v>
      </c>
      <c r="X85" s="1">
        <v>20106000</v>
      </c>
      <c r="Y85" s="1">
        <v>-95613000</v>
      </c>
      <c r="Z85" s="1">
        <v>36427000</v>
      </c>
      <c r="AA85" s="1">
        <v>-26053000</v>
      </c>
      <c r="AB85" s="1">
        <v>-5694000</v>
      </c>
      <c r="AC85" s="1">
        <v>-8759000</v>
      </c>
      <c r="AD85" s="1" t="s">
        <v>91</v>
      </c>
      <c r="AE85" s="1" t="s">
        <v>91</v>
      </c>
      <c r="AF85" s="1" t="s">
        <v>91</v>
      </c>
      <c r="AG85" s="1" t="s">
        <v>91</v>
      </c>
      <c r="AH85" s="1" t="s">
        <v>91</v>
      </c>
      <c r="AI85" s="1" t="s">
        <v>91</v>
      </c>
      <c r="AJ85" s="1">
        <v>7000</v>
      </c>
      <c r="AK85" s="1" t="s">
        <v>91</v>
      </c>
      <c r="AL85" s="1">
        <v>-1000</v>
      </c>
      <c r="AM85" s="1" t="s">
        <v>91</v>
      </c>
      <c r="AT85" s="30" t="s">
        <v>126</v>
      </c>
      <c r="AU85" s="31">
        <f>AM17</f>
        <v>200408000</v>
      </c>
    </row>
    <row r="86" spans="1:47" ht="20" x14ac:dyDescent="0.25">
      <c r="A86" s="5" t="s">
        <v>72</v>
      </c>
      <c r="B86" s="1" t="s">
        <v>91</v>
      </c>
      <c r="C86" s="1" t="s">
        <v>91</v>
      </c>
      <c r="D86" s="1" t="s">
        <v>91</v>
      </c>
      <c r="E86" s="1" t="s">
        <v>91</v>
      </c>
      <c r="F86" s="1">
        <v>10100000</v>
      </c>
      <c r="G86" s="1">
        <v>20900000</v>
      </c>
      <c r="H86" s="1">
        <v>4000000</v>
      </c>
      <c r="I86" s="1">
        <v>4100000</v>
      </c>
      <c r="J86" s="1">
        <v>2800000</v>
      </c>
      <c r="K86" s="1">
        <v>2200000</v>
      </c>
      <c r="L86" s="1">
        <v>300000</v>
      </c>
      <c r="M86" s="1">
        <v>-600000</v>
      </c>
      <c r="N86" s="1">
        <v>-300000</v>
      </c>
      <c r="O86" s="1">
        <v>44800000</v>
      </c>
      <c r="P86" s="1">
        <v>6300000</v>
      </c>
      <c r="Q86" s="1">
        <v>-43857000</v>
      </c>
      <c r="R86" s="1">
        <v>86070000</v>
      </c>
      <c r="S86" s="1">
        <v>26351000</v>
      </c>
      <c r="T86" s="1">
        <v>33880000</v>
      </c>
      <c r="U86" s="1">
        <v>31206000</v>
      </c>
      <c r="V86" s="1">
        <v>56658000</v>
      </c>
      <c r="W86" s="1">
        <v>-96570000</v>
      </c>
      <c r="X86" s="1">
        <v>24934000</v>
      </c>
      <c r="Y86" s="1">
        <v>-216357000</v>
      </c>
      <c r="Z86" s="1">
        <v>17111000</v>
      </c>
      <c r="AA86" s="1">
        <v>973000</v>
      </c>
      <c r="AB86" s="1">
        <v>816791000</v>
      </c>
      <c r="AC86" s="1">
        <v>-16429000</v>
      </c>
      <c r="AD86" s="1">
        <v>-91595000</v>
      </c>
      <c r="AE86" s="1">
        <v>-17808000</v>
      </c>
      <c r="AF86" s="1">
        <v>-18071000</v>
      </c>
      <c r="AG86" s="1">
        <v>17407000</v>
      </c>
      <c r="AH86" s="1">
        <v>306080000</v>
      </c>
      <c r="AI86" s="1">
        <v>36569000</v>
      </c>
      <c r="AJ86" s="1">
        <v>55074000</v>
      </c>
      <c r="AK86" s="1">
        <v>45418000</v>
      </c>
      <c r="AL86" s="1">
        <v>519690000</v>
      </c>
      <c r="AM86" s="1">
        <v>316275000</v>
      </c>
      <c r="AT86" s="30" t="s">
        <v>127</v>
      </c>
      <c r="AU86" s="31">
        <f>AM56</f>
        <v>53628000</v>
      </c>
    </row>
    <row r="87" spans="1:47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 t="s">
        <v>91</v>
      </c>
      <c r="F87" s="10">
        <v>74400000</v>
      </c>
      <c r="G87" s="10">
        <v>82200000</v>
      </c>
      <c r="H87" s="10">
        <v>51000000</v>
      </c>
      <c r="I87" s="10">
        <v>33500000</v>
      </c>
      <c r="J87" s="10">
        <v>89500000</v>
      </c>
      <c r="K87" s="10">
        <v>183300000</v>
      </c>
      <c r="L87" s="10">
        <v>210300000</v>
      </c>
      <c r="M87" s="10">
        <v>143700000</v>
      </c>
      <c r="N87" s="10">
        <v>297200000</v>
      </c>
      <c r="O87" s="10">
        <v>224700000</v>
      </c>
      <c r="P87" s="10">
        <v>427300000</v>
      </c>
      <c r="Q87" s="10">
        <v>704505000</v>
      </c>
      <c r="R87" s="10">
        <v>843613000</v>
      </c>
      <c r="S87" s="10">
        <v>226126000</v>
      </c>
      <c r="T87" s="10">
        <v>432963000</v>
      </c>
      <c r="U87" s="10">
        <v>778045000</v>
      </c>
      <c r="V87" s="10">
        <v>672704000</v>
      </c>
      <c r="W87" s="10">
        <v>621102000</v>
      </c>
      <c r="X87" s="10">
        <v>820365000</v>
      </c>
      <c r="Y87" s="10">
        <v>669368000</v>
      </c>
      <c r="Z87" s="10">
        <v>432148000</v>
      </c>
      <c r="AA87" s="10">
        <v>991175000</v>
      </c>
      <c r="AB87" s="10">
        <v>900529000</v>
      </c>
      <c r="AC87" s="10">
        <v>814542000</v>
      </c>
      <c r="AD87" s="10">
        <v>912345000</v>
      </c>
      <c r="AE87" s="10">
        <v>871602000</v>
      </c>
      <c r="AF87" s="10">
        <v>907798000</v>
      </c>
      <c r="AG87" s="10">
        <v>1280895000</v>
      </c>
      <c r="AH87" s="10">
        <v>1112592000</v>
      </c>
      <c r="AI87" s="10">
        <v>2442361000</v>
      </c>
      <c r="AJ87" s="10">
        <v>2253100000</v>
      </c>
      <c r="AK87" s="10">
        <v>2008487000</v>
      </c>
      <c r="AL87" s="10">
        <v>2735069000</v>
      </c>
      <c r="AM87" s="10">
        <v>4475402000</v>
      </c>
      <c r="AT87" s="30" t="s">
        <v>128</v>
      </c>
      <c r="AU87" s="31">
        <f>AM61</f>
        <v>6548625000</v>
      </c>
    </row>
    <row r="88" spans="1:47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 t="s">
        <v>91</v>
      </c>
      <c r="F88" s="1">
        <v>-51000000</v>
      </c>
      <c r="G88" s="1">
        <v>-38200000</v>
      </c>
      <c r="H88" s="1">
        <v>-52300000</v>
      </c>
      <c r="I88" s="1">
        <v>-65700000</v>
      </c>
      <c r="J88" s="1">
        <v>-67200000</v>
      </c>
      <c r="K88" s="1">
        <v>-90800000</v>
      </c>
      <c r="L88" s="1">
        <v>-212700000</v>
      </c>
      <c r="M88" s="1">
        <v>-234100000</v>
      </c>
      <c r="N88" s="1">
        <v>-179400000</v>
      </c>
      <c r="O88" s="1">
        <v>-166900000</v>
      </c>
      <c r="P88" s="1">
        <v>-77500000</v>
      </c>
      <c r="Q88" s="1">
        <v>-274837000</v>
      </c>
      <c r="R88" s="1">
        <v>-297236000</v>
      </c>
      <c r="S88" s="1">
        <v>-57412000</v>
      </c>
      <c r="T88" s="1">
        <v>-67735000</v>
      </c>
      <c r="U88" s="1">
        <v>-146245000</v>
      </c>
      <c r="V88" s="1">
        <v>-85457000</v>
      </c>
      <c r="W88" s="1">
        <v>-129297000</v>
      </c>
      <c r="X88" s="1">
        <v>-141810000</v>
      </c>
      <c r="Y88" s="1">
        <v>-157408000</v>
      </c>
      <c r="Z88" s="1">
        <v>-56095000</v>
      </c>
      <c r="AA88" s="1">
        <v>-111557000</v>
      </c>
      <c r="AB88" s="1">
        <v>-122996000</v>
      </c>
      <c r="AC88" s="1">
        <v>-132176000</v>
      </c>
      <c r="AD88" s="1">
        <v>-123074000</v>
      </c>
      <c r="AE88" s="1">
        <v>-177913000</v>
      </c>
      <c r="AF88" s="1">
        <v>-153960000</v>
      </c>
      <c r="AG88" s="1">
        <v>-127397000</v>
      </c>
      <c r="AH88" s="1">
        <v>-204098000</v>
      </c>
      <c r="AI88" s="1">
        <v>-254876000</v>
      </c>
      <c r="AJ88" s="1">
        <v>-275372000</v>
      </c>
      <c r="AK88" s="1">
        <v>-165692000</v>
      </c>
      <c r="AL88" s="1">
        <v>-343676000</v>
      </c>
      <c r="AM88" s="1">
        <v>-699308000</v>
      </c>
      <c r="AT88" s="32" t="s">
        <v>129</v>
      </c>
      <c r="AU88" s="33">
        <f>AU85/(AU86+AU87)</f>
        <v>3.0354486566934045E-2</v>
      </c>
    </row>
    <row r="89" spans="1:47" ht="20" customHeight="1" x14ac:dyDescent="0.25">
      <c r="A89" s="14" t="s">
        <v>104</v>
      </c>
      <c r="B89" s="15" t="e">
        <f t="shared" ref="B89:AM89" si="9">(-1*B88)/B3</f>
        <v>#VALUE!</v>
      </c>
      <c r="C89" s="15" t="e">
        <f t="shared" si="9"/>
        <v>#VALUE!</v>
      </c>
      <c r="D89" s="15" t="e">
        <f t="shared" si="9"/>
        <v>#VALUE!</v>
      </c>
      <c r="E89" s="15" t="e">
        <f t="shared" si="9"/>
        <v>#VALUE!</v>
      </c>
      <c r="F89" s="15">
        <f t="shared" si="9"/>
        <v>0.11248345831495368</v>
      </c>
      <c r="G89" s="15">
        <f t="shared" si="9"/>
        <v>7.8730420445177252E-2</v>
      </c>
      <c r="H89" s="15">
        <f t="shared" si="9"/>
        <v>9.7266133531709126E-2</v>
      </c>
      <c r="I89" s="15">
        <f t="shared" si="9"/>
        <v>0.11581173982020095</v>
      </c>
      <c r="J89" s="15">
        <f t="shared" si="9"/>
        <v>0.10085547050877983</v>
      </c>
      <c r="K89" s="15">
        <f t="shared" si="9"/>
        <v>0.11738849385908209</v>
      </c>
      <c r="L89" s="15">
        <f t="shared" si="9"/>
        <v>0.22591609134360063</v>
      </c>
      <c r="M89" s="15">
        <f t="shared" si="9"/>
        <v>0.19609649857597589</v>
      </c>
      <c r="N89" s="15">
        <f t="shared" si="9"/>
        <v>0.144270205066345</v>
      </c>
      <c r="O89" s="15">
        <f t="shared" si="9"/>
        <v>0.13562489842353323</v>
      </c>
      <c r="P89" s="15">
        <f t="shared" si="9"/>
        <v>5.3433535576392722E-2</v>
      </c>
      <c r="Q89" s="15">
        <f t="shared" si="9"/>
        <v>0.10662734762935458</v>
      </c>
      <c r="R89" s="15">
        <f t="shared" si="9"/>
        <v>0.13054330091373634</v>
      </c>
      <c r="S89" s="15">
        <f t="shared" si="9"/>
        <v>3.3623268529342179E-2</v>
      </c>
      <c r="T89" s="15">
        <f t="shared" si="9"/>
        <v>3.3085555970200284E-2</v>
      </c>
      <c r="U89" s="15">
        <f t="shared" si="9"/>
        <v>5.5526235856936744E-2</v>
      </c>
      <c r="V89" s="15">
        <f t="shared" si="9"/>
        <v>3.5773908995616222E-2</v>
      </c>
      <c r="W89" s="15">
        <f t="shared" si="9"/>
        <v>5.024802034528536E-2</v>
      </c>
      <c r="X89" s="15">
        <f t="shared" si="9"/>
        <v>5.569657639456474E-2</v>
      </c>
      <c r="Y89" s="15">
        <f t="shared" si="9"/>
        <v>6.0941620198139243E-2</v>
      </c>
      <c r="Z89" s="15">
        <f t="shared" si="9"/>
        <v>2.7839980783241715E-2</v>
      </c>
      <c r="AA89" s="15">
        <f t="shared" si="9"/>
        <v>4.039720398637988E-2</v>
      </c>
      <c r="AB89" s="15">
        <f t="shared" si="9"/>
        <v>4.109016075795438E-2</v>
      </c>
      <c r="AC89" s="15">
        <f t="shared" si="9"/>
        <v>4.8933377067921641E-2</v>
      </c>
      <c r="AD89" s="15">
        <f t="shared" si="9"/>
        <v>4.6730650429872317E-2</v>
      </c>
      <c r="AE89" s="15">
        <f t="shared" si="9"/>
        <v>6.2103698966724415E-2</v>
      </c>
      <c r="AF89" s="15">
        <f t="shared" si="9"/>
        <v>4.4819760285896272E-2</v>
      </c>
      <c r="AG89" s="15">
        <f t="shared" si="9"/>
        <v>3.7235244310165783E-2</v>
      </c>
      <c r="AH89" s="15">
        <f t="shared" si="9"/>
        <v>3.9960426846543211E-2</v>
      </c>
      <c r="AI89" s="15">
        <f t="shared" si="9"/>
        <v>4.110278728618974E-2</v>
      </c>
      <c r="AJ89" s="15">
        <f t="shared" si="9"/>
        <v>4.5963781063967757E-2</v>
      </c>
      <c r="AK89" s="15">
        <f t="shared" si="9"/>
        <v>2.9571719433109361E-2</v>
      </c>
      <c r="AL89" s="15">
        <f t="shared" si="9"/>
        <v>4.6961269346401602E-2</v>
      </c>
      <c r="AM89" s="15">
        <f t="shared" si="9"/>
        <v>5.8207985331722209E-2</v>
      </c>
      <c r="AT89" s="30" t="s">
        <v>105</v>
      </c>
      <c r="AU89" s="31">
        <f>AM27</f>
        <v>350188000</v>
      </c>
    </row>
    <row r="90" spans="1:47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>
        <v>-20500000</v>
      </c>
      <c r="Q90" s="1">
        <v>-169270000</v>
      </c>
      <c r="R90" s="1">
        <v>-38469000</v>
      </c>
      <c r="S90" s="1">
        <v>-5245000</v>
      </c>
      <c r="T90" s="1" t="s">
        <v>91</v>
      </c>
      <c r="U90" s="1" t="s">
        <v>91</v>
      </c>
      <c r="V90" s="1" t="s">
        <v>91</v>
      </c>
      <c r="W90" s="1">
        <v>-133947000</v>
      </c>
      <c r="X90" s="1">
        <v>-9160000</v>
      </c>
      <c r="Y90" s="1">
        <v>400035000</v>
      </c>
      <c r="Z90" s="1">
        <v>-10013000</v>
      </c>
      <c r="AA90" s="1">
        <v>63036000</v>
      </c>
      <c r="AB90" s="1">
        <v>-3988000</v>
      </c>
      <c r="AC90" s="1">
        <v>-24158000</v>
      </c>
      <c r="AD90" s="1">
        <v>97525000</v>
      </c>
      <c r="AE90" s="1">
        <v>-1945887000</v>
      </c>
      <c r="AF90" s="1">
        <v>-7065000</v>
      </c>
      <c r="AG90" s="1">
        <v>-83170000</v>
      </c>
      <c r="AH90" s="1">
        <v>-9632568000</v>
      </c>
      <c r="AI90" s="1">
        <v>-52839000</v>
      </c>
      <c r="AJ90" s="1">
        <v>-11170000</v>
      </c>
      <c r="AK90" s="1">
        <v>-14196000</v>
      </c>
      <c r="AL90" s="1">
        <v>2425600000</v>
      </c>
      <c r="AM90" s="1" t="s">
        <v>91</v>
      </c>
      <c r="AT90" s="30" t="s">
        <v>19</v>
      </c>
      <c r="AU90" s="31">
        <f>AM25</f>
        <v>3098749000</v>
      </c>
    </row>
    <row r="91" spans="1:47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-1500000</v>
      </c>
      <c r="G91" s="1">
        <v>-400000</v>
      </c>
      <c r="H91" s="1" t="s">
        <v>91</v>
      </c>
      <c r="I91" s="1" t="s">
        <v>91</v>
      </c>
      <c r="J91" s="1" t="s">
        <v>91</v>
      </c>
      <c r="K91" s="1">
        <v>-72700000</v>
      </c>
      <c r="L91" s="1">
        <v>-173400000</v>
      </c>
      <c r="M91" s="1">
        <v>-262600000</v>
      </c>
      <c r="N91" s="1">
        <v>-216400000</v>
      </c>
      <c r="O91" s="1">
        <v>-199500000</v>
      </c>
      <c r="P91" s="1">
        <v>-628800000</v>
      </c>
      <c r="Q91" s="1">
        <v>-868394000</v>
      </c>
      <c r="R91" s="1">
        <v>-2968672000</v>
      </c>
      <c r="S91" s="1">
        <v>-3405217000</v>
      </c>
      <c r="T91" s="1">
        <v>-4666572000</v>
      </c>
      <c r="U91" s="1">
        <v>-4013786000</v>
      </c>
      <c r="V91" s="1">
        <v>-3457017000</v>
      </c>
      <c r="W91" s="1">
        <v>-2483123000</v>
      </c>
      <c r="X91" s="1">
        <v>-1807476000</v>
      </c>
      <c r="Y91" s="1">
        <v>-1831363000</v>
      </c>
      <c r="Z91" s="1">
        <v>-2787141000</v>
      </c>
      <c r="AA91" s="1">
        <v>-3478025000</v>
      </c>
      <c r="AB91" s="1">
        <v>-4289304000</v>
      </c>
      <c r="AC91" s="1">
        <v>-8165043000</v>
      </c>
      <c r="AD91" s="1">
        <v>-8540335000</v>
      </c>
      <c r="AE91" s="1">
        <v>-7485162000</v>
      </c>
      <c r="AF91" s="1">
        <v>-6083999000</v>
      </c>
      <c r="AG91" s="1">
        <v>-7697260000</v>
      </c>
      <c r="AH91" s="1">
        <v>-705485000</v>
      </c>
      <c r="AI91" s="1" t="s">
        <v>91</v>
      </c>
      <c r="AJ91" s="1" t="s">
        <v>91</v>
      </c>
      <c r="AK91" s="1" t="s">
        <v>91</v>
      </c>
      <c r="AL91" s="1" t="s">
        <v>91</v>
      </c>
      <c r="AM91" s="1" t="s">
        <v>91</v>
      </c>
      <c r="AT91" s="32" t="s">
        <v>130</v>
      </c>
      <c r="AU91" s="33">
        <f>AU89/AU90</f>
        <v>0.1130094757594113</v>
      </c>
    </row>
    <row r="92" spans="1:47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>
        <v>164300000</v>
      </c>
      <c r="M92" s="1">
        <v>254600000</v>
      </c>
      <c r="N92" s="1">
        <v>192100000</v>
      </c>
      <c r="O92" s="1">
        <v>152900000</v>
      </c>
      <c r="P92" s="1">
        <v>365300000</v>
      </c>
      <c r="Q92" s="1">
        <v>841440000</v>
      </c>
      <c r="R92" s="1">
        <v>2095424000</v>
      </c>
      <c r="S92" s="1">
        <v>3555238000</v>
      </c>
      <c r="T92" s="1">
        <v>4317703000</v>
      </c>
      <c r="U92" s="1">
        <v>3480589000</v>
      </c>
      <c r="V92" s="1">
        <v>3526871000</v>
      </c>
      <c r="W92" s="1">
        <v>2788717000</v>
      </c>
      <c r="X92" s="1">
        <v>2951471000</v>
      </c>
      <c r="Y92" s="1">
        <v>1774391000</v>
      </c>
      <c r="Z92" s="1">
        <v>2324181000</v>
      </c>
      <c r="AA92" s="1">
        <v>2508972000</v>
      </c>
      <c r="AB92" s="1">
        <v>3719145000</v>
      </c>
      <c r="AC92" s="1">
        <v>6983049000</v>
      </c>
      <c r="AD92" s="1">
        <v>7621615000</v>
      </c>
      <c r="AE92" s="1">
        <v>9506266000</v>
      </c>
      <c r="AF92" s="1">
        <v>6236174000</v>
      </c>
      <c r="AG92" s="1">
        <v>6708077000</v>
      </c>
      <c r="AH92" s="1">
        <v>3939979000</v>
      </c>
      <c r="AI92" s="1" t="s">
        <v>91</v>
      </c>
      <c r="AJ92" s="1" t="s">
        <v>91</v>
      </c>
      <c r="AK92" s="1" t="s">
        <v>91</v>
      </c>
      <c r="AL92" s="1">
        <v>30125000</v>
      </c>
      <c r="AM92" s="1" t="s">
        <v>91</v>
      </c>
      <c r="AT92" s="32" t="s">
        <v>131</v>
      </c>
      <c r="AU92" s="33">
        <f>AU88*(1-AU91)</f>
        <v>2.6924141953058735E-2</v>
      </c>
    </row>
    <row r="93" spans="1:47" ht="19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-100000</v>
      </c>
      <c r="G93" s="1">
        <v>-60500000</v>
      </c>
      <c r="H93" s="1" t="s">
        <v>91</v>
      </c>
      <c r="I93" s="1" t="s">
        <v>91</v>
      </c>
      <c r="J93" s="1" t="s">
        <v>91</v>
      </c>
      <c r="K93" s="1" t="s">
        <v>91</v>
      </c>
      <c r="L93" s="1">
        <v>-16900000</v>
      </c>
      <c r="M93" s="1">
        <v>-63400000</v>
      </c>
      <c r="N93" s="1">
        <v>-33600000</v>
      </c>
      <c r="O93" s="1">
        <v>26500000</v>
      </c>
      <c r="P93" s="1">
        <v>3500000</v>
      </c>
      <c r="Q93" s="1">
        <v>14844000</v>
      </c>
      <c r="R93" s="1">
        <v>-11427000</v>
      </c>
      <c r="S93" s="1">
        <v>2846000</v>
      </c>
      <c r="T93" s="1">
        <v>70626000</v>
      </c>
      <c r="U93" s="1">
        <v>-10449000</v>
      </c>
      <c r="V93" s="1">
        <v>5644000</v>
      </c>
      <c r="W93" s="1">
        <v>2458000</v>
      </c>
      <c r="X93" s="1">
        <v>-8438000</v>
      </c>
      <c r="Y93" s="1">
        <v>2708000</v>
      </c>
      <c r="Z93" s="1">
        <v>-5661000</v>
      </c>
      <c r="AA93" s="1">
        <v>531749000</v>
      </c>
      <c r="AB93" s="1">
        <v>-6595000</v>
      </c>
      <c r="AC93" s="1">
        <v>-1362000</v>
      </c>
      <c r="AD93" s="1">
        <v>-5657000</v>
      </c>
      <c r="AE93" s="1">
        <v>-12055000</v>
      </c>
      <c r="AF93" s="1">
        <v>-8275000</v>
      </c>
      <c r="AG93" s="1">
        <v>-18520000</v>
      </c>
      <c r="AH93" s="1">
        <v>-15842000</v>
      </c>
      <c r="AI93" s="1">
        <v>-6283000</v>
      </c>
      <c r="AJ93" s="1">
        <v>-6644000</v>
      </c>
      <c r="AK93" s="1">
        <v>-635000</v>
      </c>
      <c r="AL93" s="1">
        <v>31476000</v>
      </c>
      <c r="AM93" s="1">
        <v>41940000</v>
      </c>
      <c r="AT93" s="70" t="s">
        <v>132</v>
      </c>
      <c r="AU93" s="70"/>
    </row>
    <row r="94" spans="1:47" ht="20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 t="s">
        <v>91</v>
      </c>
      <c r="F94" s="10">
        <v>-52600000</v>
      </c>
      <c r="G94" s="10">
        <v>-99100000</v>
      </c>
      <c r="H94" s="10">
        <v>-52300000</v>
      </c>
      <c r="I94" s="10">
        <v>-65700000</v>
      </c>
      <c r="J94" s="10">
        <v>-67200000</v>
      </c>
      <c r="K94" s="10">
        <v>-163500000</v>
      </c>
      <c r="L94" s="10">
        <v>-238700000</v>
      </c>
      <c r="M94" s="10">
        <v>-305500000</v>
      </c>
      <c r="N94" s="10">
        <v>-237300000</v>
      </c>
      <c r="O94" s="10">
        <v>-187000000</v>
      </c>
      <c r="P94" s="10">
        <v>-358000000</v>
      </c>
      <c r="Q94" s="10">
        <v>-456217000</v>
      </c>
      <c r="R94" s="10">
        <v>-1220380000</v>
      </c>
      <c r="S94" s="10">
        <v>90210000</v>
      </c>
      <c r="T94" s="10">
        <v>-345978000</v>
      </c>
      <c r="U94" s="10">
        <v>-689891000</v>
      </c>
      <c r="V94" s="10">
        <v>-9959000</v>
      </c>
      <c r="W94" s="10">
        <v>44808000</v>
      </c>
      <c r="X94" s="10">
        <v>984587000</v>
      </c>
      <c r="Y94" s="10">
        <v>188363000</v>
      </c>
      <c r="Z94" s="10">
        <v>-534729000</v>
      </c>
      <c r="AA94" s="10">
        <v>-485825000</v>
      </c>
      <c r="AB94" s="10">
        <v>-703738000</v>
      </c>
      <c r="AC94" s="10">
        <v>-1339690000</v>
      </c>
      <c r="AD94" s="10">
        <v>-949926000</v>
      </c>
      <c r="AE94" s="10">
        <v>-114751000</v>
      </c>
      <c r="AF94" s="10">
        <v>-17125000</v>
      </c>
      <c r="AG94" s="10">
        <v>-1218270000</v>
      </c>
      <c r="AH94" s="10">
        <v>-6618014000</v>
      </c>
      <c r="AI94" s="10">
        <v>-313998000</v>
      </c>
      <c r="AJ94" s="10">
        <v>-293186000</v>
      </c>
      <c r="AK94" s="10">
        <v>-180523000</v>
      </c>
      <c r="AL94" s="10">
        <v>2143525000</v>
      </c>
      <c r="AM94" s="10">
        <v>-657368000</v>
      </c>
      <c r="AT94" s="30" t="s">
        <v>133</v>
      </c>
      <c r="AU94" s="66">
        <f>[1]Treasuries!$C$8</f>
        <v>3.9120000000000002E-2</v>
      </c>
    </row>
    <row r="95" spans="1:47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 t="s">
        <v>91</v>
      </c>
      <c r="I95" s="1" t="s">
        <v>91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 t="s">
        <v>91</v>
      </c>
      <c r="U95" s="1" t="s">
        <v>91</v>
      </c>
      <c r="V95" s="1" t="s">
        <v>91</v>
      </c>
      <c r="W95" s="1" t="s">
        <v>91</v>
      </c>
      <c r="X95" s="1" t="s">
        <v>91</v>
      </c>
      <c r="Y95" s="1" t="s">
        <v>91</v>
      </c>
      <c r="Z95" s="1" t="s">
        <v>91</v>
      </c>
      <c r="AA95" s="1" t="s">
        <v>91</v>
      </c>
      <c r="AB95" s="1" t="s">
        <v>91</v>
      </c>
      <c r="AC95" s="1">
        <v>-56500000</v>
      </c>
      <c r="AD95" s="1">
        <v>-452898000</v>
      </c>
      <c r="AE95" s="1">
        <v>-1995398000</v>
      </c>
      <c r="AF95" s="1" t="s">
        <v>91</v>
      </c>
      <c r="AG95" s="1">
        <v>-378156000</v>
      </c>
      <c r="AH95" s="1">
        <v>-5050000000</v>
      </c>
      <c r="AI95" s="1">
        <v>-2275000000</v>
      </c>
      <c r="AJ95" s="1">
        <v>-2175000000</v>
      </c>
      <c r="AK95" s="1">
        <v>-1100000000</v>
      </c>
      <c r="AL95" s="1">
        <v>-3991982000</v>
      </c>
      <c r="AM95" s="1">
        <v>-919116000</v>
      </c>
      <c r="AT95" s="35" t="s">
        <v>134</v>
      </c>
      <c r="AU95" s="36" cm="1">
        <f t="array" ref="AU95">_FV(A1,"Beta")</f>
        <v>1.1409</v>
      </c>
    </row>
    <row r="96" spans="1:47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 t="s">
        <v>91</v>
      </c>
      <c r="F96" s="1">
        <v>2200000</v>
      </c>
      <c r="G96" s="1" t="s">
        <v>91</v>
      </c>
      <c r="H96" s="1">
        <v>3200000</v>
      </c>
      <c r="I96" s="1">
        <v>3200000</v>
      </c>
      <c r="J96" s="1">
        <v>10000000</v>
      </c>
      <c r="K96" s="1">
        <v>9800000</v>
      </c>
      <c r="L96" s="1">
        <v>10100000</v>
      </c>
      <c r="M96" s="1">
        <v>26100000</v>
      </c>
      <c r="N96" s="1">
        <v>19300000</v>
      </c>
      <c r="O96" s="1">
        <v>27600000</v>
      </c>
      <c r="P96" s="1">
        <v>34200000</v>
      </c>
      <c r="Q96" s="1">
        <v>42864000</v>
      </c>
      <c r="R96" s="1">
        <v>39947000</v>
      </c>
      <c r="S96" s="1">
        <v>37305000</v>
      </c>
      <c r="T96" s="1">
        <v>70862000</v>
      </c>
      <c r="U96" s="1">
        <v>124115000</v>
      </c>
      <c r="V96" s="1">
        <v>89402000</v>
      </c>
      <c r="W96" s="1">
        <v>94392000</v>
      </c>
      <c r="X96" s="1">
        <v>109149000</v>
      </c>
      <c r="Y96" s="1">
        <v>94155000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91</v>
      </c>
      <c r="AM96" s="1" t="s">
        <v>91</v>
      </c>
      <c r="AT96" s="30" t="s">
        <v>135</v>
      </c>
      <c r="AU96" s="34">
        <v>8.4000000000000005E-2</v>
      </c>
    </row>
    <row r="97" spans="1:47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-8700000</v>
      </c>
      <c r="G97" s="1">
        <v>-14200000</v>
      </c>
      <c r="H97" s="1">
        <v>-900000</v>
      </c>
      <c r="I97" s="1" t="s">
        <v>91</v>
      </c>
      <c r="J97" s="1" t="s">
        <v>91</v>
      </c>
      <c r="K97" s="1" t="s">
        <v>91</v>
      </c>
      <c r="L97" s="1" t="s">
        <v>91</v>
      </c>
      <c r="M97" s="1" t="s">
        <v>91</v>
      </c>
      <c r="N97" s="1" t="s">
        <v>91</v>
      </c>
      <c r="O97" s="1">
        <v>-84200000</v>
      </c>
      <c r="P97" s="1" t="s">
        <v>91</v>
      </c>
      <c r="Q97" s="1" t="s">
        <v>91</v>
      </c>
      <c r="R97" s="1">
        <v>-21831000</v>
      </c>
      <c r="S97" s="1">
        <v>-97750000</v>
      </c>
      <c r="T97" s="1">
        <v>-52000</v>
      </c>
      <c r="U97" s="1">
        <v>-137083000</v>
      </c>
      <c r="V97" s="1">
        <v>-525493000</v>
      </c>
      <c r="W97" s="1">
        <v>-1024982000</v>
      </c>
      <c r="X97" s="1">
        <v>-1647212000</v>
      </c>
      <c r="Y97" s="1">
        <v>-569853000</v>
      </c>
      <c r="Z97" s="1">
        <v>-3762000</v>
      </c>
      <c r="AA97" s="1">
        <v>-39848000</v>
      </c>
      <c r="AB97" s="1">
        <v>-330256000</v>
      </c>
      <c r="AC97" s="1">
        <v>-160536000</v>
      </c>
      <c r="AD97" s="1">
        <v>-60529000</v>
      </c>
      <c r="AE97" s="1">
        <v>-356346000</v>
      </c>
      <c r="AF97" s="1">
        <v>-226953000</v>
      </c>
      <c r="AG97" s="1">
        <v>-370061000</v>
      </c>
      <c r="AH97" s="1">
        <v>-46533000</v>
      </c>
      <c r="AI97" s="1">
        <v>-225977000</v>
      </c>
      <c r="AJ97" s="1">
        <v>-613005000</v>
      </c>
      <c r="AK97" s="1">
        <v>-244487000</v>
      </c>
      <c r="AL97" s="1">
        <v>-3105144000</v>
      </c>
      <c r="AM97" s="1">
        <v>-2577015000</v>
      </c>
      <c r="AT97" s="32" t="s">
        <v>136</v>
      </c>
      <c r="AU97" s="33">
        <f>(AU94)+((AU95)*(AU96-AU94))</f>
        <v>9.0323592000000008E-2</v>
      </c>
    </row>
    <row r="98" spans="1:47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 t="s">
        <v>91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>
        <v>-75007000</v>
      </c>
      <c r="V98" s="1">
        <v>-118998000</v>
      </c>
      <c r="W98" s="1">
        <v>-201451000</v>
      </c>
      <c r="X98" s="1">
        <v>-228281000</v>
      </c>
      <c r="Y98" s="1">
        <v>-222530000</v>
      </c>
      <c r="Z98" s="1">
        <v>-232988000</v>
      </c>
      <c r="AA98" s="1">
        <v>-249964000</v>
      </c>
      <c r="AB98" s="1">
        <v>-281626000</v>
      </c>
      <c r="AC98" s="1">
        <v>-344701000</v>
      </c>
      <c r="AD98" s="1">
        <v>-405955000</v>
      </c>
      <c r="AE98" s="1">
        <v>-454225000</v>
      </c>
      <c r="AF98" s="1">
        <v>-491059000</v>
      </c>
      <c r="AG98" s="1">
        <v>-513180000</v>
      </c>
      <c r="AH98" s="1">
        <v>-602119000</v>
      </c>
      <c r="AI98" s="1">
        <v>-703307000</v>
      </c>
      <c r="AJ98" s="1">
        <v>-777481000</v>
      </c>
      <c r="AK98" s="1">
        <v>-886155000</v>
      </c>
      <c r="AL98" s="1">
        <v>-1109344000</v>
      </c>
      <c r="AM98" s="1">
        <v>-1544552000</v>
      </c>
      <c r="AT98" s="70" t="s">
        <v>137</v>
      </c>
      <c r="AU98" s="70"/>
    </row>
    <row r="99" spans="1:47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>
        <v>-7700000</v>
      </c>
      <c r="G99" s="1">
        <v>9300000</v>
      </c>
      <c r="H99" s="1">
        <v>7700000</v>
      </c>
      <c r="I99" s="1">
        <v>30500000</v>
      </c>
      <c r="J99" s="1">
        <v>29600000</v>
      </c>
      <c r="K99" s="1">
        <v>200000</v>
      </c>
      <c r="L99" s="1">
        <v>-21000000</v>
      </c>
      <c r="M99" s="1">
        <v>275400000</v>
      </c>
      <c r="N99" s="1">
        <v>-4200000</v>
      </c>
      <c r="O99" s="1">
        <v>-5400000</v>
      </c>
      <c r="P99" s="1">
        <v>-12400000</v>
      </c>
      <c r="Q99" s="1">
        <v>1087426000</v>
      </c>
      <c r="R99" s="1">
        <v>-16219000</v>
      </c>
      <c r="S99" s="1">
        <v>-8267000</v>
      </c>
      <c r="T99" s="1">
        <v>-1254422000</v>
      </c>
      <c r="U99" s="1" t="s">
        <v>91</v>
      </c>
      <c r="V99" s="1" t="s">
        <v>91</v>
      </c>
      <c r="W99" s="1">
        <v>181178000</v>
      </c>
      <c r="X99" s="1">
        <v>40871000</v>
      </c>
      <c r="Y99" s="1">
        <v>18220000</v>
      </c>
      <c r="Z99" s="1">
        <v>382747000</v>
      </c>
      <c r="AA99" s="1">
        <v>217174000</v>
      </c>
      <c r="AB99" s="1">
        <v>750494000</v>
      </c>
      <c r="AC99" s="1">
        <v>212110000</v>
      </c>
      <c r="AD99" s="1">
        <v>818825000</v>
      </c>
      <c r="AE99" s="1">
        <v>2229359000</v>
      </c>
      <c r="AF99" s="1">
        <v>146409000</v>
      </c>
      <c r="AG99" s="1">
        <v>1238480000</v>
      </c>
      <c r="AH99" s="1">
        <v>11327230000</v>
      </c>
      <c r="AI99" s="1">
        <v>846242000</v>
      </c>
      <c r="AJ99" s="1">
        <v>1438692000</v>
      </c>
      <c r="AK99" s="1">
        <v>810034000</v>
      </c>
      <c r="AL99" s="1">
        <v>4246806000</v>
      </c>
      <c r="AM99" s="1">
        <v>749963000</v>
      </c>
      <c r="AT99" s="30" t="s">
        <v>138</v>
      </c>
      <c r="AU99" s="31">
        <f>AU86+AU87</f>
        <v>6602253000</v>
      </c>
    </row>
    <row r="100" spans="1:47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 t="s">
        <v>91</v>
      </c>
      <c r="F100" s="10">
        <v>-14200000</v>
      </c>
      <c r="G100" s="10">
        <v>-4900000</v>
      </c>
      <c r="H100" s="10">
        <v>10000000</v>
      </c>
      <c r="I100" s="10">
        <v>33700000</v>
      </c>
      <c r="J100" s="10">
        <v>39600000</v>
      </c>
      <c r="K100" s="10">
        <v>10000000</v>
      </c>
      <c r="L100" s="10">
        <v>-10900000</v>
      </c>
      <c r="M100" s="10">
        <v>301500000</v>
      </c>
      <c r="N100" s="10">
        <v>15100000</v>
      </c>
      <c r="O100" s="10">
        <v>-62000000</v>
      </c>
      <c r="P100" s="10">
        <v>21800000</v>
      </c>
      <c r="Q100" s="10">
        <v>1130290000</v>
      </c>
      <c r="R100" s="10">
        <v>1897000</v>
      </c>
      <c r="S100" s="10">
        <v>-68712000</v>
      </c>
      <c r="T100" s="10">
        <v>-1183612000</v>
      </c>
      <c r="U100" s="10">
        <v>-87975000</v>
      </c>
      <c r="V100" s="10">
        <v>-555089000</v>
      </c>
      <c r="W100" s="10">
        <v>-950863000</v>
      </c>
      <c r="X100" s="10">
        <v>-1725473000</v>
      </c>
      <c r="Y100" s="10">
        <v>-680008000</v>
      </c>
      <c r="Z100" s="10">
        <v>145997000</v>
      </c>
      <c r="AA100" s="10">
        <v>-72638000</v>
      </c>
      <c r="AB100" s="10">
        <v>138612000</v>
      </c>
      <c r="AC100" s="10">
        <v>-349627000</v>
      </c>
      <c r="AD100" s="10">
        <v>-100557000</v>
      </c>
      <c r="AE100" s="10">
        <v>-576610000</v>
      </c>
      <c r="AF100" s="10">
        <v>-571603000</v>
      </c>
      <c r="AG100" s="10">
        <v>-22917000</v>
      </c>
      <c r="AH100" s="10">
        <v>5628578000</v>
      </c>
      <c r="AI100" s="10">
        <v>-2358042000</v>
      </c>
      <c r="AJ100" s="10">
        <v>-2126794000</v>
      </c>
      <c r="AK100" s="10">
        <v>-1420608000</v>
      </c>
      <c r="AL100" s="10">
        <v>-3959664000</v>
      </c>
      <c r="AM100" s="10">
        <v>-4290720000</v>
      </c>
      <c r="AT100" s="32" t="s">
        <v>139</v>
      </c>
      <c r="AU100" s="33">
        <f>AU99/AU103</f>
        <v>6.6074588309450843E-2</v>
      </c>
    </row>
    <row r="101" spans="1:47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>
        <v>-200000</v>
      </c>
      <c r="G101" s="1">
        <v>-100000</v>
      </c>
      <c r="H101" s="1">
        <v>-500000</v>
      </c>
      <c r="I101" s="1">
        <v>-300000</v>
      </c>
      <c r="J101" s="1">
        <v>1000000</v>
      </c>
      <c r="K101" s="1">
        <v>-1400000</v>
      </c>
      <c r="L101" s="1">
        <v>-500000</v>
      </c>
      <c r="M101" s="1">
        <v>1100000</v>
      </c>
      <c r="N101" s="1">
        <v>4400000</v>
      </c>
      <c r="O101" s="1">
        <v>-2000000</v>
      </c>
      <c r="P101" s="1">
        <v>1500000</v>
      </c>
      <c r="Q101" s="1">
        <v>1952000</v>
      </c>
      <c r="R101" s="1">
        <v>3398000</v>
      </c>
      <c r="S101" s="1">
        <v>1180000</v>
      </c>
      <c r="T101" s="1">
        <v>748000</v>
      </c>
      <c r="U101" s="1">
        <v>887000</v>
      </c>
      <c r="V101" s="1">
        <v>995000</v>
      </c>
      <c r="W101" s="1">
        <v>1309000</v>
      </c>
      <c r="X101" s="1">
        <v>1546000</v>
      </c>
      <c r="Y101" s="1">
        <v>-9096000</v>
      </c>
      <c r="Z101" s="1">
        <v>2714000</v>
      </c>
      <c r="AA101" s="1">
        <v>-2441000</v>
      </c>
      <c r="AB101" s="1">
        <v>-303000</v>
      </c>
      <c r="AC101" s="1">
        <v>-1492000</v>
      </c>
      <c r="AD101" s="1">
        <v>1394000</v>
      </c>
      <c r="AE101" s="1">
        <v>-3097000</v>
      </c>
      <c r="AF101" s="1">
        <v>-3950000</v>
      </c>
      <c r="AG101" s="1">
        <v>-2929000</v>
      </c>
      <c r="AH101" s="1">
        <v>3550000</v>
      </c>
      <c r="AI101" s="1">
        <v>-1568000</v>
      </c>
      <c r="AJ101" s="1">
        <v>-1389000</v>
      </c>
      <c r="AK101" s="1">
        <v>182000</v>
      </c>
      <c r="AL101" s="1">
        <v>3174000</v>
      </c>
      <c r="AM101" s="1">
        <v>-34706000</v>
      </c>
      <c r="AT101" s="35" t="s">
        <v>140</v>
      </c>
      <c r="AU101" s="37" cm="1">
        <f t="array" ref="AU101">_FV(A1,"Market cap",TRUE)</f>
        <v>93318959813</v>
      </c>
    </row>
    <row r="102" spans="1:47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 t="s">
        <v>91</v>
      </c>
      <c r="F102" s="10">
        <v>-14200000</v>
      </c>
      <c r="G102" s="10">
        <v>-4900000</v>
      </c>
      <c r="H102" s="10">
        <v>10000000</v>
      </c>
      <c r="I102" s="10">
        <v>33700000</v>
      </c>
      <c r="J102" s="10">
        <v>39600000</v>
      </c>
      <c r="K102" s="10">
        <v>28400000</v>
      </c>
      <c r="L102" s="10">
        <v>-39800000</v>
      </c>
      <c r="M102" s="10">
        <v>140800000</v>
      </c>
      <c r="N102" s="10">
        <v>79500000</v>
      </c>
      <c r="O102" s="10">
        <v>-26300000</v>
      </c>
      <c r="P102" s="10">
        <v>92600000</v>
      </c>
      <c r="Q102" s="10">
        <v>1380530000</v>
      </c>
      <c r="R102" s="10">
        <v>-371472000</v>
      </c>
      <c r="S102" s="10">
        <v>248804000</v>
      </c>
      <c r="T102" s="10">
        <v>-1095879000</v>
      </c>
      <c r="U102" s="10">
        <v>1066000</v>
      </c>
      <c r="V102" s="10">
        <v>108651000</v>
      </c>
      <c r="W102" s="10">
        <v>-283644000</v>
      </c>
      <c r="X102" s="10">
        <v>81025000</v>
      </c>
      <c r="Y102" s="10">
        <v>168627000</v>
      </c>
      <c r="Z102" s="10">
        <v>46130000</v>
      </c>
      <c r="AA102" s="10">
        <v>430271000</v>
      </c>
      <c r="AB102" s="10">
        <v>335100000</v>
      </c>
      <c r="AC102" s="10">
        <v>-876267000</v>
      </c>
      <c r="AD102" s="10">
        <v>-136744000</v>
      </c>
      <c r="AE102" s="10">
        <v>177144000</v>
      </c>
      <c r="AF102" s="10">
        <v>315120000</v>
      </c>
      <c r="AG102" s="10">
        <v>36779000</v>
      </c>
      <c r="AH102" s="10">
        <v>126706000</v>
      </c>
      <c r="AI102" s="10">
        <v>-231247000</v>
      </c>
      <c r="AJ102" s="10">
        <v>-168269000</v>
      </c>
      <c r="AK102" s="10">
        <v>407538000</v>
      </c>
      <c r="AL102" s="10">
        <v>922104000</v>
      </c>
      <c r="AM102" s="10">
        <v>-507392000</v>
      </c>
      <c r="AT102" s="32" t="s">
        <v>141</v>
      </c>
      <c r="AU102" s="33">
        <f>AU101/AU103</f>
        <v>0.9339254116905491</v>
      </c>
    </row>
    <row r="103" spans="1:47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 t="s">
        <v>91</v>
      </c>
      <c r="F103" s="1">
        <v>22700000</v>
      </c>
      <c r="G103" s="1">
        <v>30100000</v>
      </c>
      <c r="H103" s="1">
        <v>8300000</v>
      </c>
      <c r="I103" s="1">
        <v>16500000</v>
      </c>
      <c r="J103" s="1">
        <v>17700000</v>
      </c>
      <c r="K103" s="1">
        <v>80700000</v>
      </c>
      <c r="L103" s="1">
        <v>109100000</v>
      </c>
      <c r="M103" s="1">
        <v>69300000</v>
      </c>
      <c r="N103" s="1">
        <v>210100000</v>
      </c>
      <c r="O103" s="1">
        <v>289600000</v>
      </c>
      <c r="P103" s="1">
        <v>263300000</v>
      </c>
      <c r="Q103" s="1">
        <v>355891000</v>
      </c>
      <c r="R103" s="1">
        <v>1736421000</v>
      </c>
      <c r="S103" s="1">
        <v>1364949000</v>
      </c>
      <c r="T103" s="1">
        <v>1613753000</v>
      </c>
      <c r="U103" s="1">
        <v>517874000</v>
      </c>
      <c r="V103" s="1">
        <v>518940000</v>
      </c>
      <c r="W103" s="1">
        <v>627591000</v>
      </c>
      <c r="X103" s="1">
        <v>343947000</v>
      </c>
      <c r="Y103" s="1">
        <v>424972000</v>
      </c>
      <c r="Z103" s="1">
        <v>593599000</v>
      </c>
      <c r="AA103" s="1">
        <v>639729000</v>
      </c>
      <c r="AB103" s="1">
        <v>1070000000</v>
      </c>
      <c r="AC103" s="1">
        <v>1405100000</v>
      </c>
      <c r="AD103" s="1">
        <v>528833000</v>
      </c>
      <c r="AE103" s="1">
        <v>392089000</v>
      </c>
      <c r="AF103" s="1">
        <v>569233000</v>
      </c>
      <c r="AG103" s="1">
        <v>884353000</v>
      </c>
      <c r="AH103" s="1">
        <v>921132000</v>
      </c>
      <c r="AI103" s="1">
        <v>1047838000</v>
      </c>
      <c r="AJ103" s="1">
        <v>816591000</v>
      </c>
      <c r="AK103" s="1">
        <v>648322000</v>
      </c>
      <c r="AL103" s="1">
        <v>1055860000</v>
      </c>
      <c r="AM103" s="1">
        <v>1977964000</v>
      </c>
      <c r="AT103" s="32" t="s">
        <v>142</v>
      </c>
      <c r="AU103" s="38">
        <f>AU99+AU101</f>
        <v>99921212813</v>
      </c>
    </row>
    <row r="104" spans="1:47" ht="20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 t="s">
        <v>91</v>
      </c>
      <c r="F104" s="11" t="s">
        <v>91</v>
      </c>
      <c r="G104" s="11" t="s">
        <v>91</v>
      </c>
      <c r="H104" s="11" t="s">
        <v>91</v>
      </c>
      <c r="I104" s="11" t="s">
        <v>91</v>
      </c>
      <c r="J104" s="11" t="s">
        <v>91</v>
      </c>
      <c r="K104" s="11">
        <v>109100000</v>
      </c>
      <c r="L104" s="11">
        <v>69300000</v>
      </c>
      <c r="M104" s="11">
        <v>210100000</v>
      </c>
      <c r="N104" s="11">
        <v>289600000</v>
      </c>
      <c r="O104" s="11">
        <v>263300000</v>
      </c>
      <c r="P104" s="11">
        <v>355900000</v>
      </c>
      <c r="Q104" s="11">
        <v>1736421000</v>
      </c>
      <c r="R104" s="11">
        <v>1364949000</v>
      </c>
      <c r="S104" s="11">
        <v>1613753000</v>
      </c>
      <c r="T104" s="11">
        <v>517874000</v>
      </c>
      <c r="U104" s="11">
        <v>518940000</v>
      </c>
      <c r="V104" s="11">
        <v>627591000</v>
      </c>
      <c r="W104" s="11">
        <v>343947000</v>
      </c>
      <c r="X104" s="11">
        <v>424972000</v>
      </c>
      <c r="Y104" s="11">
        <v>593599000</v>
      </c>
      <c r="Z104" s="11">
        <v>639729000</v>
      </c>
      <c r="AA104" s="11">
        <v>1070000000</v>
      </c>
      <c r="AB104" s="11">
        <v>1405100000</v>
      </c>
      <c r="AC104" s="11">
        <v>528833000</v>
      </c>
      <c r="AD104" s="11">
        <v>392089000</v>
      </c>
      <c r="AE104" s="11">
        <v>569233000</v>
      </c>
      <c r="AF104" s="11">
        <v>884353000</v>
      </c>
      <c r="AG104" s="11">
        <v>921132000</v>
      </c>
      <c r="AH104" s="11">
        <v>1047838000</v>
      </c>
      <c r="AI104" s="11">
        <v>816591000</v>
      </c>
      <c r="AJ104" s="11">
        <v>648322000</v>
      </c>
      <c r="AK104" s="11">
        <v>1055860000</v>
      </c>
      <c r="AL104" s="11">
        <v>1977964000</v>
      </c>
      <c r="AM104" s="11">
        <v>1470572000</v>
      </c>
      <c r="AT104" s="70" t="s">
        <v>143</v>
      </c>
      <c r="AU104" s="70"/>
    </row>
    <row r="105" spans="1:47" ht="21" thickTop="1" x14ac:dyDescent="0.25">
      <c r="A105" s="14" t="s">
        <v>162</v>
      </c>
      <c r="B105" s="1" t="e">
        <f t="shared" ref="B105:AL105" si="10">(B22*(1-$AU$91))+B77+B88+B81</f>
        <v>#VALUE!</v>
      </c>
      <c r="C105" s="1" t="e">
        <f t="shared" si="10"/>
        <v>#VALUE!</v>
      </c>
      <c r="D105" s="1" t="e">
        <f t="shared" si="10"/>
        <v>#VALUE!</v>
      </c>
      <c r="E105" s="1" t="e">
        <f t="shared" si="10"/>
        <v>#VALUE!</v>
      </c>
      <c r="F105" s="1">
        <f t="shared" si="10"/>
        <v>23050184.961737782</v>
      </c>
      <c r="G105" s="1">
        <f t="shared" si="10"/>
        <v>42799341.250291646</v>
      </c>
      <c r="H105" s="1">
        <f t="shared" si="10"/>
        <v>1133635.1217862368</v>
      </c>
      <c r="I105" s="1">
        <f t="shared" si="10"/>
        <v>-29049547.317320645</v>
      </c>
      <c r="J105" s="1">
        <f t="shared" si="10"/>
        <v>34714305.869884908</v>
      </c>
      <c r="K105" s="1">
        <f t="shared" si="10"/>
        <v>111495635.36769193</v>
      </c>
      <c r="L105" s="1">
        <f t="shared" si="10"/>
        <v>16167104.72516489</v>
      </c>
      <c r="M105" s="1">
        <f t="shared" si="10"/>
        <v>-66864451.944962323</v>
      </c>
      <c r="N105" s="1">
        <f t="shared" si="10"/>
        <v>153023588.3577534</v>
      </c>
      <c r="O105" s="1">
        <f t="shared" si="10"/>
        <v>82878405.672740847</v>
      </c>
      <c r="P105" s="1">
        <f t="shared" si="10"/>
        <v>345549998.33803898</v>
      </c>
      <c r="Q105" s="1">
        <f t="shared" si="10"/>
        <v>559344770.17338288</v>
      </c>
      <c r="R105" s="1">
        <f t="shared" si="10"/>
        <v>495466618.86554861</v>
      </c>
      <c r="S105" s="1">
        <f t="shared" si="10"/>
        <v>182502985.60515869</v>
      </c>
      <c r="T105" s="1">
        <f t="shared" si="10"/>
        <v>362386341.82342613</v>
      </c>
      <c r="U105" s="1">
        <f t="shared" si="10"/>
        <v>623217874.38350117</v>
      </c>
      <c r="V105" s="1">
        <f t="shared" si="10"/>
        <v>558873579.63132858</v>
      </c>
      <c r="W105" s="1">
        <f t="shared" si="10"/>
        <v>556793693.21910226</v>
      </c>
      <c r="X105" s="1">
        <f t="shared" si="10"/>
        <v>661765616.95768189</v>
      </c>
      <c r="Y105" s="1">
        <f t="shared" si="10"/>
        <v>507793252.41347396</v>
      </c>
      <c r="Z105" s="1">
        <f t="shared" si="10"/>
        <v>303591980.14263177</v>
      </c>
      <c r="AA105" s="1">
        <f t="shared" si="10"/>
        <v>923032109.11532354</v>
      </c>
      <c r="AB105" s="1">
        <f t="shared" si="10"/>
        <v>857556016.74901712</v>
      </c>
      <c r="AC105" s="1">
        <f t="shared" si="10"/>
        <v>734782767.51940858</v>
      </c>
      <c r="AD105" s="1">
        <f t="shared" si="10"/>
        <v>836162389.0424813</v>
      </c>
      <c r="AE105" s="1">
        <f t="shared" si="10"/>
        <v>776522177.64265513</v>
      </c>
      <c r="AF105" s="1">
        <f t="shared" si="10"/>
        <v>795274094.15057492</v>
      </c>
      <c r="AG105" s="1">
        <f t="shared" si="10"/>
        <v>1114807601.8580401</v>
      </c>
      <c r="AH105" s="1">
        <f t="shared" si="10"/>
        <v>1532729859.8040693</v>
      </c>
      <c r="AI105" s="1">
        <f t="shared" si="10"/>
        <v>2910159114.1318641</v>
      </c>
      <c r="AJ105" s="1">
        <f t="shared" si="10"/>
        <v>2017889086.6901445</v>
      </c>
      <c r="AK105" s="1">
        <f t="shared" si="10"/>
        <v>1869974231.0003166</v>
      </c>
      <c r="AL105" s="1">
        <f t="shared" si="10"/>
        <v>2145558252.1104484</v>
      </c>
      <c r="AM105" s="1">
        <f>(AM22*(1-$AU$91))+AM77+AM88+AM81</f>
        <v>3622701831.8276176</v>
      </c>
      <c r="AN105" s="27">
        <f>AM105*(1+$AU$106)</f>
        <v>3822194687.7410035</v>
      </c>
      <c r="AO105" s="27">
        <f t="shared" ref="AO105:AR105" si="11">AN105*(1+$AU$106)</f>
        <v>4032673101.2321162</v>
      </c>
      <c r="AP105" s="27">
        <f t="shared" si="11"/>
        <v>4254742018.6522474</v>
      </c>
      <c r="AQ105" s="27">
        <f t="shared" si="11"/>
        <v>4489039699.1895981</v>
      </c>
      <c r="AR105" s="27">
        <f t="shared" si="11"/>
        <v>4736239549.3213749</v>
      </c>
      <c r="AS105" s="28" t="s">
        <v>165</v>
      </c>
      <c r="AT105" s="39" t="s">
        <v>106</v>
      </c>
      <c r="AU105" s="40">
        <f>(AU100*AU92)+(AU102*AU97)</f>
        <v>8.6134499439102771E-2</v>
      </c>
    </row>
    <row r="106" spans="1:47" ht="19" x14ac:dyDescent="0.25">
      <c r="A106" s="14" t="s">
        <v>163</v>
      </c>
      <c r="B106" s="1"/>
      <c r="C106" s="15" t="e">
        <f t="shared" ref="C106:AM106" si="12">(C107/B107)-1</f>
        <v>#VALUE!</v>
      </c>
      <c r="D106" s="15" t="e">
        <f t="shared" si="12"/>
        <v>#VALUE!</v>
      </c>
      <c r="E106" s="15" t="e">
        <f t="shared" si="12"/>
        <v>#VALUE!</v>
      </c>
      <c r="F106" s="15" t="e">
        <f t="shared" si="12"/>
        <v>#VALUE!</v>
      </c>
      <c r="G106" s="15">
        <f t="shared" si="12"/>
        <v>0.88034188034188032</v>
      </c>
      <c r="H106" s="15">
        <f t="shared" si="12"/>
        <v>-1.0295454545454545</v>
      </c>
      <c r="I106" s="15">
        <f t="shared" si="12"/>
        <v>23.76923076923077</v>
      </c>
      <c r="J106" s="15">
        <f t="shared" si="12"/>
        <v>-1.6925465838509317</v>
      </c>
      <c r="K106" s="15">
        <f t="shared" si="12"/>
        <v>3.1479820627802688</v>
      </c>
      <c r="L106" s="15">
        <f t="shared" si="12"/>
        <v>-1.0259459459459459</v>
      </c>
      <c r="M106" s="15">
        <f t="shared" si="12"/>
        <v>36.666666666666664</v>
      </c>
      <c r="N106" s="15">
        <f t="shared" si="12"/>
        <v>-2.3030973451327434</v>
      </c>
      <c r="O106" s="15">
        <f t="shared" si="12"/>
        <v>-0.50933786078098464</v>
      </c>
      <c r="P106" s="15">
        <f t="shared" si="12"/>
        <v>5.0519031141868513</v>
      </c>
      <c r="Q106" s="15">
        <f t="shared" si="12"/>
        <v>0.22832475700400234</v>
      </c>
      <c r="R106" s="15">
        <f t="shared" si="12"/>
        <v>0.27162599960900047</v>
      </c>
      <c r="S106" s="15">
        <f t="shared" si="12"/>
        <v>-0.69121320992647939</v>
      </c>
      <c r="T106" s="15">
        <f t="shared" si="12"/>
        <v>1.1647758929312326</v>
      </c>
      <c r="U106" s="15">
        <f t="shared" si="12"/>
        <v>0.72987832258205843</v>
      </c>
      <c r="V106" s="15">
        <f t="shared" si="12"/>
        <v>-7.0517568850902212E-2</v>
      </c>
      <c r="W106" s="15">
        <f t="shared" si="12"/>
        <v>-0.16252445734077825</v>
      </c>
      <c r="X106" s="15">
        <f t="shared" si="12"/>
        <v>0.37972367096715165</v>
      </c>
      <c r="Y106" s="15">
        <f t="shared" si="12"/>
        <v>-0.24551436508462832</v>
      </c>
      <c r="Z106" s="15">
        <f t="shared" si="12"/>
        <v>-0.26546409875771548</v>
      </c>
      <c r="AA106" s="15">
        <f t="shared" si="12"/>
        <v>1.3390798637426107</v>
      </c>
      <c r="AB106" s="15">
        <f t="shared" si="12"/>
        <v>-0.11605606069907615</v>
      </c>
      <c r="AC106" s="15">
        <f t="shared" si="12"/>
        <v>-0.12239609122699613</v>
      </c>
      <c r="AD106" s="15">
        <f t="shared" si="12"/>
        <v>0.15666812238593364</v>
      </c>
      <c r="AE106" s="15">
        <f t="shared" si="12"/>
        <v>-0.12110162415697523</v>
      </c>
      <c r="AF106" s="15">
        <f t="shared" si="12"/>
        <v>8.6708885393886881E-2</v>
      </c>
      <c r="AG106" s="15">
        <f t="shared" si="12"/>
        <v>0.53016695894873966</v>
      </c>
      <c r="AH106" s="15">
        <f t="shared" si="12"/>
        <v>-0.21240088842806837</v>
      </c>
      <c r="AI106" s="15">
        <f t="shared" si="12"/>
        <v>1.4078144709816467</v>
      </c>
      <c r="AJ106" s="15">
        <f t="shared" si="12"/>
        <v>-9.5889571814206764E-2</v>
      </c>
      <c r="AK106" s="15">
        <f t="shared" si="12"/>
        <v>-6.8226267717299893E-2</v>
      </c>
      <c r="AL106" s="15">
        <f t="shared" si="12"/>
        <v>0.29769887589232669</v>
      </c>
      <c r="AM106" s="15">
        <f t="shared" si="12"/>
        <v>0.57903531539985265</v>
      </c>
      <c r="AN106" s="63">
        <v>5029000000</v>
      </c>
      <c r="AO106" s="63">
        <v>4864000000</v>
      </c>
      <c r="AP106" s="63">
        <v>5246000000</v>
      </c>
      <c r="AQ106" s="63">
        <v>6651000000</v>
      </c>
      <c r="AR106" s="63">
        <v>7461000000</v>
      </c>
      <c r="AS106" s="28" t="s">
        <v>166</v>
      </c>
      <c r="AT106" s="41" t="s">
        <v>144</v>
      </c>
      <c r="AU106" s="42">
        <f>(SUM(AN4:AR4)/5)</f>
        <v>5.5067423479547961E-2</v>
      </c>
    </row>
    <row r="107" spans="1:47" ht="19" x14ac:dyDescent="0.25">
      <c r="A107" s="62" t="s">
        <v>164</v>
      </c>
      <c r="B107" s="1" t="s">
        <v>91</v>
      </c>
      <c r="C107" s="1" t="s">
        <v>91</v>
      </c>
      <c r="D107" s="1" t="s">
        <v>91</v>
      </c>
      <c r="E107" s="1" t="s">
        <v>91</v>
      </c>
      <c r="F107" s="1">
        <v>23400000</v>
      </c>
      <c r="G107" s="1">
        <v>44000000</v>
      </c>
      <c r="H107" s="1">
        <v>-1300000</v>
      </c>
      <c r="I107" s="1">
        <v>-32200000</v>
      </c>
      <c r="J107" s="1">
        <v>22300000</v>
      </c>
      <c r="K107" s="1">
        <v>92500000</v>
      </c>
      <c r="L107" s="1">
        <v>-2400000</v>
      </c>
      <c r="M107" s="1">
        <v>-90400000</v>
      </c>
      <c r="N107" s="1">
        <v>117800000</v>
      </c>
      <c r="O107" s="1">
        <v>57800000</v>
      </c>
      <c r="P107" s="1">
        <v>349800000</v>
      </c>
      <c r="Q107" s="1">
        <v>429668000</v>
      </c>
      <c r="R107" s="1">
        <v>546377000</v>
      </c>
      <c r="S107" s="1">
        <v>168714000</v>
      </c>
      <c r="T107" s="1">
        <v>365228000</v>
      </c>
      <c r="U107" s="1">
        <v>631800000</v>
      </c>
      <c r="V107" s="1">
        <v>587247000</v>
      </c>
      <c r="W107" s="1">
        <v>491805000</v>
      </c>
      <c r="X107" s="1">
        <v>678555000</v>
      </c>
      <c r="Y107" s="1">
        <v>511960000</v>
      </c>
      <c r="Z107" s="1">
        <v>376053000</v>
      </c>
      <c r="AA107" s="1">
        <v>879618000</v>
      </c>
      <c r="AB107" s="1">
        <v>777533000</v>
      </c>
      <c r="AC107" s="1">
        <v>682366000</v>
      </c>
      <c r="AD107" s="1">
        <v>789271000</v>
      </c>
      <c r="AE107" s="1">
        <v>693689000</v>
      </c>
      <c r="AF107" s="1">
        <v>753838000</v>
      </c>
      <c r="AG107" s="1">
        <v>1153498000</v>
      </c>
      <c r="AH107" s="1">
        <v>908494000</v>
      </c>
      <c r="AI107" s="1">
        <v>2187485000</v>
      </c>
      <c r="AJ107" s="1">
        <v>1977728000</v>
      </c>
      <c r="AK107" s="1">
        <v>1842795000</v>
      </c>
      <c r="AL107" s="1">
        <v>2391393000</v>
      </c>
      <c r="AM107" s="1">
        <v>3776094000</v>
      </c>
      <c r="AN107" s="28"/>
      <c r="AO107" s="28"/>
      <c r="AP107" s="28"/>
      <c r="AQ107" s="28"/>
      <c r="AR107" s="65">
        <f>AR106*(1+AU107)/(AU108-AU107)</f>
        <v>125093442657.82111</v>
      </c>
      <c r="AS107" s="29" t="s">
        <v>145</v>
      </c>
      <c r="AT107" s="43" t="s">
        <v>146</v>
      </c>
      <c r="AU107" s="44">
        <v>2.5000000000000001E-2</v>
      </c>
    </row>
    <row r="108" spans="1:47" ht="19" x14ac:dyDescent="0.25">
      <c r="AN108" s="65">
        <f t="shared" ref="AN108:AP108" si="13">AN107+AN106</f>
        <v>5029000000</v>
      </c>
      <c r="AO108" s="65">
        <f t="shared" si="13"/>
        <v>4864000000</v>
      </c>
      <c r="AP108" s="65">
        <f t="shared" si="13"/>
        <v>5246000000</v>
      </c>
      <c r="AQ108" s="65">
        <f>AQ107+AQ106</f>
        <v>6651000000</v>
      </c>
      <c r="AR108" s="65">
        <f>AR107+AR106</f>
        <v>132554442657.82111</v>
      </c>
      <c r="AS108" s="29" t="s">
        <v>142</v>
      </c>
      <c r="AT108" s="45" t="s">
        <v>147</v>
      </c>
      <c r="AU108" s="42">
        <f>AU105</f>
        <v>8.6134499439102771E-2</v>
      </c>
    </row>
    <row r="109" spans="1:47" ht="19" x14ac:dyDescent="0.25">
      <c r="AN109" s="67" t="s">
        <v>148</v>
      </c>
      <c r="AO109" s="67"/>
    </row>
    <row r="110" spans="1:47" ht="20" x14ac:dyDescent="0.25">
      <c r="AN110" s="46" t="s">
        <v>149</v>
      </c>
      <c r="AO110" s="37">
        <f>NPV(AU108,AN108,AO108,AP108,AQ108,AR108)</f>
        <v>105322040008.70697</v>
      </c>
    </row>
    <row r="111" spans="1:47" ht="20" x14ac:dyDescent="0.25">
      <c r="AN111" s="46" t="s">
        <v>150</v>
      </c>
      <c r="AO111" s="37">
        <f>AM40</f>
        <v>1470572000</v>
      </c>
    </row>
    <row r="112" spans="1:47" ht="20" x14ac:dyDescent="0.25">
      <c r="AN112" s="46" t="s">
        <v>138</v>
      </c>
      <c r="AO112" s="37">
        <f>AU99</f>
        <v>6602253000</v>
      </c>
    </row>
    <row r="113" spans="40:41" ht="20" x14ac:dyDescent="0.25">
      <c r="AN113" s="46" t="s">
        <v>151</v>
      </c>
      <c r="AO113" s="37">
        <f>AO110+AO111-AO112</f>
        <v>100190359008.70697</v>
      </c>
    </row>
    <row r="114" spans="40:41" ht="20" x14ac:dyDescent="0.25">
      <c r="AN114" s="46" t="s">
        <v>152</v>
      </c>
      <c r="AO114" s="46">
        <f>AM34*(1+(5*AS16))</f>
        <v>755682098.26651657</v>
      </c>
    </row>
    <row r="115" spans="40:41" ht="20" x14ac:dyDescent="0.25">
      <c r="AN115" s="47" t="s">
        <v>153</v>
      </c>
      <c r="AO115" s="48">
        <f>AO113/AO114</f>
        <v>132.58268157805625</v>
      </c>
    </row>
    <row r="116" spans="40:41" ht="20" x14ac:dyDescent="0.25">
      <c r="AN116" s="46" t="s">
        <v>154</v>
      </c>
      <c r="AO116" s="49" cm="1">
        <f t="array" ref="AO116">_FV(A1,"Price")</f>
        <v>186.11</v>
      </c>
    </row>
    <row r="117" spans="40:41" ht="20" x14ac:dyDescent="0.25">
      <c r="AN117" s="47" t="s">
        <v>155</v>
      </c>
      <c r="AO117" s="50">
        <f>AO115/AO116-1</f>
        <v>-0.28761118919963335</v>
      </c>
    </row>
    <row r="118" spans="40:41" ht="20" x14ac:dyDescent="0.25">
      <c r="AN118" s="47" t="s">
        <v>156</v>
      </c>
      <c r="AO118" s="51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ADI" display="ROIC.AI | ADI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6281/000095013595000029/0000950135-95-000029-index.html" xr:uid="{00000000-0004-0000-0000-00001C000000}"/>
    <hyperlink ref="K74" r:id="rId21" tooltip="https://www.sec.gov/Archives/edgar/data/6281/000095013595000029/0000950135-95-000029-index.html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6281/000095013597000278/0000950135-97-000278-index.html" xr:uid="{00000000-0004-0000-0000-000022000000}"/>
    <hyperlink ref="M74" r:id="rId25" tooltip="https://www.sec.gov/Archives/edgar/data/6281/000095013597000278/0000950135-97-000278-index.html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6281/000095013501000177/0000950135-01-000177-index.html" xr:uid="{00000000-0004-0000-0000-00002E000000}"/>
    <hyperlink ref="Q74" r:id="rId33" tooltip="https://www.sec.gov/Archives/edgar/data/6281/000095013501000177/0000950135-01-000177-index.html" xr:uid="{00000000-0004-0000-0000-00002F000000}"/>
    <hyperlink ref="R36" r:id="rId34" tooltip="https://www.sec.gov/Archives/edgar/data/6281/000095013502000307/0000950135-02-000307-index.html" xr:uid="{00000000-0004-0000-0000-000031000000}"/>
    <hyperlink ref="R74" r:id="rId35" tooltip="https://www.sec.gov/Archives/edgar/data/6281/000095013502000307/0000950135-02-000307-index.html" xr:uid="{00000000-0004-0000-0000-000032000000}"/>
    <hyperlink ref="S36" r:id="rId36" tooltip="https://www.sec.gov/Archives/edgar/data/6281/000095013503000473/b45351ade10vk.htm" xr:uid="{00000000-0004-0000-0000-000034000000}"/>
    <hyperlink ref="S74" r:id="rId37" tooltip="https://www.sec.gov/Archives/edgar/data/6281/000095013503000473/b45351ade10vk.htm" xr:uid="{00000000-0004-0000-0000-000035000000}"/>
    <hyperlink ref="T36" r:id="rId38" tooltip="https://www.sec.gov/Archives/edgar/data/6281/000095013503006138/b48618aie10vk.htm" xr:uid="{00000000-0004-0000-0000-000037000000}"/>
    <hyperlink ref="T74" r:id="rId39" tooltip="https://www.sec.gov/Archives/edgar/data/6281/000095013503006138/b48618aie10vk.htm" xr:uid="{00000000-0004-0000-0000-000038000000}"/>
    <hyperlink ref="U36" r:id="rId40" tooltip="https://www.sec.gov/Archives/edgar/data/6281/000095013504005529/b52531ade10vk.htm" xr:uid="{00000000-0004-0000-0000-00003A000000}"/>
    <hyperlink ref="U74" r:id="rId41" tooltip="https://www.sec.gov/Archives/edgar/data/6281/000095013504005529/b52531ade10vk.htm" xr:uid="{00000000-0004-0000-0000-00003B000000}"/>
    <hyperlink ref="V36" r:id="rId42" tooltip="https://www.sec.gov/Archives/edgar/data/6281/000095013505006610/b57812ade10vk.htm" xr:uid="{00000000-0004-0000-0000-00003D000000}"/>
    <hyperlink ref="V74" r:id="rId43" tooltip="https://www.sec.gov/Archives/edgar/data/6281/000095013505006610/b57812ade10vk.htm" xr:uid="{00000000-0004-0000-0000-00003E000000}"/>
    <hyperlink ref="W36" r:id="rId44" tooltip="https://www.sec.gov/Archives/edgar/data/6281/000095013506007047/b63086ade10vk.htm" xr:uid="{00000000-0004-0000-0000-000040000000}"/>
    <hyperlink ref="W74" r:id="rId45" tooltip="https://www.sec.gov/Archives/edgar/data/6281/000095013506007047/b63086ade10vk.htm" xr:uid="{00000000-0004-0000-0000-000041000000}"/>
    <hyperlink ref="X36" r:id="rId46" tooltip="https://www.sec.gov/Archives/edgar/data/6281/000095013507007253/0000950135-07-007253-index.html" xr:uid="{00000000-0004-0000-0000-000043000000}"/>
    <hyperlink ref="X74" r:id="rId47" tooltip="https://www.sec.gov/Archives/edgar/data/6281/000095013507007253/0000950135-07-007253-index.html" xr:uid="{00000000-0004-0000-0000-000044000000}"/>
    <hyperlink ref="Y36" r:id="rId48" tooltip="https://www.sec.gov/Archives/edgar/data/6281/000095013508007596/0000950135-08-007596-index.html" xr:uid="{00000000-0004-0000-0000-000046000000}"/>
    <hyperlink ref="Y74" r:id="rId49" tooltip="https://www.sec.gov/Archives/edgar/data/6281/000095013508007596/0000950135-08-007596-index.html" xr:uid="{00000000-0004-0000-0000-000047000000}"/>
    <hyperlink ref="Z36" r:id="rId50" tooltip="https://www.sec.gov/Archives/edgar/data/6281/000095012309065635/0000950123-09-065635-index.html" xr:uid="{00000000-0004-0000-0000-000049000000}"/>
    <hyperlink ref="Z74" r:id="rId51" tooltip="https://www.sec.gov/Archives/edgar/data/6281/000095012309065635/0000950123-09-065635-index.html" xr:uid="{00000000-0004-0000-0000-00004A000000}"/>
    <hyperlink ref="AA36" r:id="rId52" tooltip="https://www.sec.gov/Archives/edgar/data/6281/000095012310107816/0000950123-10-107816-index.html" xr:uid="{00000000-0004-0000-0000-00004C000000}"/>
    <hyperlink ref="AA74" r:id="rId53" tooltip="https://www.sec.gov/Archives/edgar/data/6281/000095012310107816/0000950123-10-107816-index.html" xr:uid="{00000000-0004-0000-0000-00004D000000}"/>
    <hyperlink ref="AB36" r:id="rId54" tooltip="https://www.sec.gov/Archives/edgar/data/6281/000095012311099928/0000950123-11-099928-index.html" xr:uid="{00000000-0004-0000-0000-00004F000000}"/>
    <hyperlink ref="AB74" r:id="rId55" tooltip="https://www.sec.gov/Archives/edgar/data/6281/000095012311099928/0000950123-11-099928-index.html" xr:uid="{00000000-0004-0000-0000-000050000000}"/>
    <hyperlink ref="AC36" r:id="rId56" tooltip="https://www.sec.gov/Archives/edgar/data/6281/000000628112000010/0000006281-12-000010-index.html" xr:uid="{00000000-0004-0000-0000-000052000000}"/>
    <hyperlink ref="AC74" r:id="rId57" tooltip="https://www.sec.gov/Archives/edgar/data/6281/000000628112000010/0000006281-12-000010-index.html" xr:uid="{00000000-0004-0000-0000-000053000000}"/>
    <hyperlink ref="AD36" r:id="rId58" tooltip="https://www.sec.gov/Archives/edgar/data/6281/000000628113000040/0000006281-13-000040-index.html" xr:uid="{00000000-0004-0000-0000-000055000000}"/>
    <hyperlink ref="AD74" r:id="rId59" tooltip="https://www.sec.gov/Archives/edgar/data/6281/000000628113000040/0000006281-13-000040-index.html" xr:uid="{00000000-0004-0000-0000-000056000000}"/>
    <hyperlink ref="AE36" r:id="rId60" tooltip="https://www.sec.gov/Archives/edgar/data/6281/000000628114000039/0000006281-14-000039-index.html" xr:uid="{00000000-0004-0000-0000-000058000000}"/>
    <hyperlink ref="AE74" r:id="rId61" tooltip="https://www.sec.gov/Archives/edgar/data/6281/000000628114000039/0000006281-14-000039-index.html" xr:uid="{00000000-0004-0000-0000-000059000000}"/>
    <hyperlink ref="AF36" r:id="rId62" tooltip="https://www.sec.gov/Archives/edgar/data/6281/000000628115000044/0000006281-15-000044-index.html" xr:uid="{00000000-0004-0000-0000-00005B000000}"/>
    <hyperlink ref="AF74" r:id="rId63" tooltip="https://www.sec.gov/Archives/edgar/data/6281/000000628115000044/0000006281-15-000044-index.html" xr:uid="{00000000-0004-0000-0000-00005C000000}"/>
    <hyperlink ref="AG36" r:id="rId64" tooltip="https://www.sec.gov/Archives/edgar/data/6281/000000628116000097/0000006281-16-000097-index.html" xr:uid="{00000000-0004-0000-0000-00005E000000}"/>
    <hyperlink ref="AG74" r:id="rId65" tooltip="https://www.sec.gov/Archives/edgar/data/6281/000000628116000097/0000006281-16-000097-index.html" xr:uid="{00000000-0004-0000-0000-00005F000000}"/>
    <hyperlink ref="AH36" r:id="rId66" tooltip="https://www.sec.gov/Archives/edgar/data/6281/000000628117000144/0000006281-17-000144-index.html" xr:uid="{00000000-0004-0000-0000-000061000000}"/>
    <hyperlink ref="AH74" r:id="rId67" tooltip="https://www.sec.gov/Archives/edgar/data/6281/000000628117000144/0000006281-17-000144-index.html" xr:uid="{00000000-0004-0000-0000-000062000000}"/>
    <hyperlink ref="AI36" r:id="rId68" tooltip="https://www.sec.gov/Archives/edgar/data/6281/000000628118000126/0000006281-18-000126-index.html" xr:uid="{00000000-0004-0000-0000-000064000000}"/>
    <hyperlink ref="AI74" r:id="rId69" tooltip="https://www.sec.gov/Archives/edgar/data/6281/000000628118000126/0000006281-18-000126-index.html" xr:uid="{00000000-0004-0000-0000-000065000000}"/>
    <hyperlink ref="AJ36" r:id="rId70" tooltip="https://www.sec.gov/Archives/edgar/data/6281/000000628119000144/0000006281-19-000144-index.html" xr:uid="{00000000-0004-0000-0000-000067000000}"/>
    <hyperlink ref="AJ74" r:id="rId71" tooltip="https://www.sec.gov/Archives/edgar/data/6281/000000628119000144/0000006281-19-000144-index.html" xr:uid="{00000000-0004-0000-0000-000068000000}"/>
    <hyperlink ref="AK36" r:id="rId72" tooltip="https://www.sec.gov/Archives/edgar/data/6281/000000628120000156/0000006281-20-000156-index.htm" xr:uid="{00000000-0004-0000-0000-00006A000000}"/>
    <hyperlink ref="AK74" r:id="rId73" tooltip="https://www.sec.gov/Archives/edgar/data/6281/000000628120000156/0000006281-20-000156-index.htm" xr:uid="{00000000-0004-0000-0000-00006B000000}"/>
    <hyperlink ref="AL36" r:id="rId74" tooltip="https://www.sec.gov/Archives/edgar/data/6281/000000628121000294/0000006281-21-000294-index.htm" xr:uid="{00000000-0004-0000-0000-00006D000000}"/>
    <hyperlink ref="AL74" r:id="rId75" tooltip="https://www.sec.gov/Archives/edgar/data/6281/000000628121000294/0000006281-21-000294-index.htm" xr:uid="{00000000-0004-0000-0000-00006E000000}"/>
    <hyperlink ref="AM36" r:id="rId76" tooltip="https://www.sec.gov/Archives/edgar/data/6281/000000628122000250/0000006281-22-000250-index.htm" xr:uid="{00000000-0004-0000-0000-000070000000}"/>
    <hyperlink ref="AM74" r:id="rId77" tooltip="https://www.sec.gov/Archives/edgar/data/6281/000000628122000250/0000006281-22-000250-index.htm" xr:uid="{00000000-0004-0000-0000-000071000000}"/>
    <hyperlink ref="AN1" r:id="rId78" display="https://finbox.com/NASDAQGS:ADI/explorer/revenue_proj" xr:uid="{5E06FD54-BE95-8F4A-AC92-718AACB8FE1A}"/>
    <hyperlink ref="AS106" r:id="rId79" xr:uid="{94DE70BE-D3D2-B241-AEB6-BFE19DB428F0}"/>
  </hyperlinks>
  <pageMargins left="0.7" right="0.7" top="0.75" bottom="0.75" header="0.3" footer="0.3"/>
  <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2023-03-13T03:40:12Z</dcterms:created>
  <dcterms:modified xsi:type="dcterms:W3CDTF">2023-07-29T01:37:39Z</dcterms:modified>
</cp:coreProperties>
</file>