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34C0F44-ED08-5B48-B4ED-9F442D55670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R30" i="1"/>
  <c r="AQ30" i="1"/>
  <c r="AP30" i="1"/>
  <c r="AO30" i="1"/>
  <c r="AN30" i="1"/>
  <c r="AR29" i="1"/>
  <c r="AQ29" i="1"/>
  <c r="AP29" i="1"/>
  <c r="AO29" i="1"/>
  <c r="AN29" i="1"/>
  <c r="AR21" i="1"/>
  <c r="AQ21" i="1"/>
  <c r="AP21" i="1"/>
  <c r="AO21" i="1"/>
  <c r="AN21" i="1"/>
  <c r="AR20" i="1"/>
  <c r="AQ20" i="1"/>
  <c r="AP20" i="1"/>
  <c r="AO20" i="1"/>
  <c r="AN20" i="1"/>
  <c r="AO116" i="1" a="1"/>
  <c r="AO116" i="1" s="1"/>
  <c r="AU19" i="1" s="1"/>
  <c r="AU101" i="1" a="1"/>
  <c r="AU101" i="1" s="1"/>
  <c r="AV16" i="1" s="1"/>
  <c r="AU95" i="1" a="1"/>
  <c r="AU95" i="1" s="1"/>
  <c r="AV13" i="1"/>
  <c r="AV10" i="1"/>
  <c r="AV7" i="1"/>
  <c r="AV4" i="1"/>
  <c r="AO111" i="1"/>
  <c r="AU90" i="1"/>
  <c r="AU89" i="1"/>
  <c r="AU91" i="1" s="1"/>
  <c r="AU87" i="1"/>
  <c r="AU86" i="1"/>
  <c r="AU99" i="1" s="1"/>
  <c r="AU85" i="1"/>
  <c r="AU88" i="1" s="1"/>
  <c r="AS19" i="1"/>
  <c r="AS16" i="1"/>
  <c r="AO114" i="1" s="1"/>
  <c r="AU13" i="1"/>
  <c r="AT13" i="1"/>
  <c r="AS13" i="1"/>
  <c r="AU10" i="1"/>
  <c r="AT10" i="1"/>
  <c r="AS10" i="1"/>
  <c r="AU7" i="1"/>
  <c r="AT7" i="1"/>
  <c r="AS7" i="1"/>
  <c r="AU4" i="1"/>
  <c r="AT4" i="1"/>
  <c r="AS4" i="1"/>
  <c r="AR4" i="1"/>
  <c r="AQ4" i="1"/>
  <c r="AP4" i="1"/>
  <c r="AO4" i="1"/>
  <c r="AN4" i="1"/>
  <c r="AM106" i="1"/>
  <c r="AM89" i="1"/>
  <c r="AM80" i="1"/>
  <c r="AM35" i="1"/>
  <c r="AM29" i="1"/>
  <c r="AM20" i="1"/>
  <c r="AM13" i="1"/>
  <c r="AM9"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22" i="1" l="1"/>
  <c r="AT19" i="1"/>
  <c r="AU22" i="1"/>
  <c r="AU106" i="1"/>
  <c r="AN105" i="1" s="1"/>
  <c r="AU16" i="1"/>
  <c r="AT16" i="1"/>
  <c r="AU92" i="1"/>
  <c r="AU103" i="1"/>
  <c r="AU102" i="1" s="1"/>
  <c r="AO112" i="1"/>
  <c r="AN108" i="1" l="1"/>
  <c r="AO105" i="1"/>
  <c r="AV19" i="1"/>
  <c r="AU100" i="1"/>
  <c r="AP105" i="1" l="1"/>
  <c r="AO108" i="1"/>
  <c r="AQ105" i="1" l="1"/>
  <c r="AP108" i="1"/>
  <c r="AR105" i="1" l="1"/>
  <c r="AQ108" i="1"/>
  <c r="AU94" i="1" l="1"/>
  <c r="AU97" i="1" s="1"/>
  <c r="AU105" i="1" s="1"/>
  <c r="AU108" i="1" s="1"/>
  <c r="AR107" i="1" s="1"/>
  <c r="AR108" i="1" s="1"/>
  <c r="AO110" i="1" s="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<sst xmlns="http://schemas.openxmlformats.org/spreadsheetml/2006/main" count="1118" uniqueCount="167">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</sst>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0"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1" fillId="0" borderId="0" xfId="0" applyNumberFormat="1" applyFont="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Apple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53277612214049E-2"/>
          <c:y val="0.16406984500043176"/>
          <c:w val="0.86658117862321549"/>
          <c:h val="0.6558265964591660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1918300000</c:v>
                </c:pt>
                <c:pt idx="1">
                  <c:v>1901900000</c:v>
                </c:pt>
                <c:pt idx="2">
                  <c:v>2661100000</c:v>
                </c:pt>
                <c:pt idx="3">
                  <c:v>4071400000</c:v>
                </c:pt>
                <c:pt idx="4">
                  <c:v>5284000000</c:v>
                </c:pt>
                <c:pt idx="5">
                  <c:v>5558400000</c:v>
                </c:pt>
                <c:pt idx="6">
                  <c:v>6308800000</c:v>
                </c:pt>
                <c:pt idx="7">
                  <c:v>7086500000</c:v>
                </c:pt>
                <c:pt idx="8">
                  <c:v>7977000000</c:v>
                </c:pt>
                <c:pt idx="9">
                  <c:v>9188748000</c:v>
                </c:pt>
                <c:pt idx="10">
                  <c:v>11062000000</c:v>
                </c:pt>
                <c:pt idx="11">
                  <c:v>9833000000</c:v>
                </c:pt>
                <c:pt idx="12">
                  <c:v>7081000000</c:v>
                </c:pt>
                <c:pt idx="13">
                  <c:v>5941000000</c:v>
                </c:pt>
                <c:pt idx="14">
                  <c:v>6134000000</c:v>
                </c:pt>
                <c:pt idx="15">
                  <c:v>7983000000</c:v>
                </c:pt>
                <c:pt idx="16">
                  <c:v>5363000000</c:v>
                </c:pt>
                <c:pt idx="17">
                  <c:v>5742000000</c:v>
                </c:pt>
                <c:pt idx="18">
                  <c:v>6207000000</c:v>
                </c:pt>
                <c:pt idx="19">
                  <c:v>8279000000</c:v>
                </c:pt>
                <c:pt idx="20">
                  <c:v>13931000000</c:v>
                </c:pt>
                <c:pt idx="21">
                  <c:v>19315000000</c:v>
                </c:pt>
                <c:pt idx="22">
                  <c:v>24006000000</c:v>
                </c:pt>
                <c:pt idx="23">
                  <c:v>32479000000</c:v>
                </c:pt>
                <c:pt idx="24">
                  <c:v>36537000000</c:v>
                </c:pt>
                <c:pt idx="25">
                  <c:v>65225000000</c:v>
                </c:pt>
                <c:pt idx="26">
                  <c:v>108249000000</c:v>
                </c:pt>
                <c:pt idx="27">
                  <c:v>156508000000</c:v>
                </c:pt>
                <c:pt idx="28">
                  <c:v>170910000000</c:v>
                </c:pt>
                <c:pt idx="29">
                  <c:v>182795000000</c:v>
                </c:pt>
                <c:pt idx="30">
                  <c:v>233715000000</c:v>
                </c:pt>
                <c:pt idx="31">
                  <c:v>215639000000</c:v>
                </c:pt>
                <c:pt idx="32">
                  <c:v>229234000000</c:v>
                </c:pt>
                <c:pt idx="33">
                  <c:v>265595000000</c:v>
                </c:pt>
                <c:pt idx="34">
                  <c:v>260174000000</c:v>
                </c:pt>
                <c:pt idx="35">
                  <c:v>274515000000</c:v>
                </c:pt>
                <c:pt idx="36">
                  <c:v>365817000000</c:v>
                </c:pt>
                <c:pt idx="37">
                  <c:v>394328000000</c:v>
                </c:pt>
              </c:numCache>
            </c:numRef>
          </c:val>
          <c:extLst>
            <c:ext xmlns:c16="http://schemas.microsoft.com/office/drawing/2014/chart" uri="{C3380CC4-5D6E-409C-BE32-E72D297353CC}">
              <c16:uniqueId val="{00000000-CB8F-0B4F-810F-B7C7D0957E0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161800000</c:v>
                </c:pt>
                <c:pt idx="1">
                  <c:v>360900000</c:v>
                </c:pt>
                <c:pt idx="2">
                  <c:v>480900000</c:v>
                </c:pt>
                <c:pt idx="3">
                  <c:v>733900000</c:v>
                </c:pt>
                <c:pt idx="4">
                  <c:v>869100000</c:v>
                </c:pt>
                <c:pt idx="5">
                  <c:v>981200000</c:v>
                </c:pt>
                <c:pt idx="6">
                  <c:v>704100000</c:v>
                </c:pt>
                <c:pt idx="7">
                  <c:v>1072700000</c:v>
                </c:pt>
                <c:pt idx="8">
                  <c:v>305800000</c:v>
                </c:pt>
                <c:pt idx="9">
                  <c:v>707897000</c:v>
                </c:pt>
                <c:pt idx="10">
                  <c:v>849000000</c:v>
                </c:pt>
                <c:pt idx="11">
                  <c:v>-1079000000</c:v>
                </c:pt>
                <c:pt idx="12">
                  <c:v>-856000000</c:v>
                </c:pt>
                <c:pt idx="13">
                  <c:v>502000000</c:v>
                </c:pt>
                <c:pt idx="14">
                  <c:v>808000000</c:v>
                </c:pt>
                <c:pt idx="15">
                  <c:v>1197000000</c:v>
                </c:pt>
                <c:pt idx="16">
                  <c:v>78000000</c:v>
                </c:pt>
                <c:pt idx="17">
                  <c:v>216000000</c:v>
                </c:pt>
                <c:pt idx="18">
                  <c:v>214000000</c:v>
                </c:pt>
                <c:pt idx="19">
                  <c:v>536000000</c:v>
                </c:pt>
                <c:pt idx="20">
                  <c:v>1994000000</c:v>
                </c:pt>
                <c:pt idx="21">
                  <c:v>3043000000</c:v>
                </c:pt>
                <c:pt idx="22">
                  <c:v>5325000000</c:v>
                </c:pt>
                <c:pt idx="23">
                  <c:v>7368000000</c:v>
                </c:pt>
                <c:pt idx="24">
                  <c:v>8687000000</c:v>
                </c:pt>
                <c:pt idx="25">
                  <c:v>19567000000</c:v>
                </c:pt>
                <c:pt idx="26">
                  <c:v>36019000000</c:v>
                </c:pt>
                <c:pt idx="27">
                  <c:v>59040000000</c:v>
                </c:pt>
                <c:pt idx="28">
                  <c:v>57048000000</c:v>
                </c:pt>
                <c:pt idx="29">
                  <c:v>61813000000</c:v>
                </c:pt>
                <c:pt idx="30">
                  <c:v>84505000000</c:v>
                </c:pt>
                <c:pt idx="31">
                  <c:v>73333000000</c:v>
                </c:pt>
                <c:pt idx="32">
                  <c:v>76569000000</c:v>
                </c:pt>
                <c:pt idx="33">
                  <c:v>87046000000</c:v>
                </c:pt>
                <c:pt idx="34">
                  <c:v>81860000000</c:v>
                </c:pt>
                <c:pt idx="35">
                  <c:v>81020000000</c:v>
                </c:pt>
                <c:pt idx="36">
                  <c:v>123136000000</c:v>
                </c:pt>
                <c:pt idx="37">
                  <c:v>133138000000</c:v>
                </c:pt>
              </c:numCache>
            </c:numRef>
          </c:val>
          <c:extLst>
            <c:ext xmlns:c16="http://schemas.microsoft.com/office/drawing/2014/chart" uri="{C3380CC4-5D6E-409C-BE32-E72D297353CC}">
              <c16:uniqueId val="{00000001-CB8F-0B4F-810F-B7C7D0957E0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268300000</c:v>
                </c:pt>
                <c:pt idx="5">
                  <c:v>739600000</c:v>
                </c:pt>
                <c:pt idx="6">
                  <c:v>-89600000</c:v>
                </c:pt>
                <c:pt idx="7">
                  <c:v>688800000</c:v>
                </c:pt>
                <c:pt idx="8">
                  <c:v>-874900000</c:v>
                </c:pt>
                <c:pt idx="9">
                  <c:v>577408000</c:v>
                </c:pt>
                <c:pt idx="10">
                  <c:v>-399000000</c:v>
                </c:pt>
                <c:pt idx="11">
                  <c:v>452000000</c:v>
                </c:pt>
                <c:pt idx="12">
                  <c:v>135000000</c:v>
                </c:pt>
                <c:pt idx="13">
                  <c:v>719000000</c:v>
                </c:pt>
                <c:pt idx="14">
                  <c:v>751000000</c:v>
                </c:pt>
                <c:pt idx="15">
                  <c:v>719000000</c:v>
                </c:pt>
                <c:pt idx="16">
                  <c:v>-47000000</c:v>
                </c:pt>
                <c:pt idx="17">
                  <c:v>-85000000</c:v>
                </c:pt>
                <c:pt idx="18">
                  <c:v>125000000</c:v>
                </c:pt>
                <c:pt idx="19">
                  <c:v>758000000</c:v>
                </c:pt>
                <c:pt idx="20">
                  <c:v>2275000000</c:v>
                </c:pt>
                <c:pt idx="21">
                  <c:v>1563000000</c:v>
                </c:pt>
                <c:pt idx="22">
                  <c:v>4484000000</c:v>
                </c:pt>
                <c:pt idx="23">
                  <c:v>8397000000</c:v>
                </c:pt>
                <c:pt idx="24">
                  <c:v>8946000000</c:v>
                </c:pt>
                <c:pt idx="25">
                  <c:v>16474000000</c:v>
                </c:pt>
                <c:pt idx="26">
                  <c:v>30077000000</c:v>
                </c:pt>
                <c:pt idx="27">
                  <c:v>41454000000</c:v>
                </c:pt>
                <c:pt idx="28">
                  <c:v>44590000000</c:v>
                </c:pt>
                <c:pt idx="29">
                  <c:v>49900000000</c:v>
                </c:pt>
                <c:pt idx="30">
                  <c:v>69778000000</c:v>
                </c:pt>
                <c:pt idx="31">
                  <c:v>52276000000</c:v>
                </c:pt>
                <c:pt idx="32">
                  <c:v>50803000000</c:v>
                </c:pt>
                <c:pt idx="33">
                  <c:v>64121000000</c:v>
                </c:pt>
                <c:pt idx="34">
                  <c:v>58896000000</c:v>
                </c:pt>
                <c:pt idx="35">
                  <c:v>73365000000</c:v>
                </c:pt>
                <c:pt idx="36">
                  <c:v>92953000000</c:v>
                </c:pt>
                <c:pt idx="37">
                  <c:v>111443000000</c:v>
                </c:pt>
              </c:numCache>
            </c:numRef>
          </c:val>
          <c:extLst>
            <c:ext xmlns:c16="http://schemas.microsoft.com/office/drawing/2014/chart" uri="{C3380CC4-5D6E-409C-BE32-E72D297353CC}">
              <c16:uniqueId val="{00000002-CB8F-0B4F-810F-B7C7D0957E0C}"/>
            </c:ext>
          </c:extLst>
        </c:ser>
        <c:dLbls>
          <c:showLegendKey val="0"/>
          <c:showVal val="0"/>
          <c:showCatName val="0"/>
          <c:showSerName val="0"/>
          <c:showPercent val="0"/>
          <c:showBubbleSize val="0"/>
        </c:dLbls>
        <c:gapWidth val="100"/>
        <c:overlap val="-24"/>
        <c:axId val="117189087"/>
        <c:axId val="117190815"/>
      </c:barChart>
      <c:catAx>
        <c:axId val="1171890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190815"/>
        <c:crosses val="autoZero"/>
        <c:auto val="1"/>
        <c:lblAlgn val="ctr"/>
        <c:lblOffset val="100"/>
        <c:noMultiLvlLbl val="0"/>
      </c:catAx>
      <c:valAx>
        <c:axId val="1171908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7189087"/>
        <c:crosses val="autoZero"/>
        <c:crossBetween val="between"/>
      </c:valAx>
      <c:spPr>
        <a:noFill/>
        <a:ln>
          <a:noFill/>
        </a:ln>
        <a:effectLst/>
      </c:spPr>
    </c:plotArea>
    <c:legend>
      <c:legendPos val="b"/>
      <c:layout>
        <c:manualLayout>
          <c:xMode val="edge"/>
          <c:yMode val="edge"/>
          <c:x val="0.36360003697572496"/>
          <c:y val="0.91632114268523956"/>
          <c:w val="0.30470865756448268"/>
          <c:h val="4.386717865346662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27214</xdr:colOff>
      <xdr:row>108</xdr:row>
      <xdr:rowOff>16329</xdr:rowOff>
    </xdr:from>
    <xdr:to>
      <xdr:col>46</xdr:col>
      <xdr:colOff>1596570</xdr:colOff>
      <xdr:row>124</xdr:row>
      <xdr:rowOff>199570</xdr:rowOff>
    </xdr:to>
    <xdr:graphicFrame macro="">
      <xdr:nvGraphicFramePr>
        <xdr:cNvPr id="2" name="Chart 1">
          <a:extLst>
            <a:ext uri="{FF2B5EF4-FFF2-40B4-BE49-F238E27FC236}">
              <a16:creationId xmlns:a16="http://schemas.microsoft.com/office/drawing/2014/main" id="{76F9FE37-ADA7-EA5D-576A-DA14D6719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3.8390000000000001E-2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198.23</v>
    <v>124.17</v>
    <v>1.2894000000000001</v>
    <v>0.87</v>
    <v>4.5140000000000007E-3</v>
    <v>-0.09</v>
    <v>-4.6480000000000002E-4</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194.44</v>
    <v>Computers, Phones &amp; Household Electronics</v>
    <v>Stock</v>
    <v>45132.999947742966</v>
    <v>0</v>
    <v>192.91499999999999</v>
    <v>3045390894000</v>
    <v>APPLE INC.</v>
    <v>APPLE INC.</v>
    <v>193.33</v>
    <v>32.687100000000001</v>
    <v>192.75</v>
    <v>193.62</v>
    <v>193.53</v>
    <v>15728700000</v>
    <v>AAPL</v>
    <v>APPLE INC. (XNAS:AAPL)</v>
    <v>37283201</v>
    <v>54542719</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104746997006960/0001047469-97-006960-index.html" TargetMode="External"/><Relationship Id="rId21" Type="http://schemas.openxmlformats.org/officeDocument/2006/relationships/hyperlink" Target="https://www.sec.gov/Archives/edgar/data/320193/000032019394000016/0000320193-94-000016-index.html" TargetMode="External"/><Relationship Id="rId42" Type="http://schemas.openxmlformats.org/officeDocument/2006/relationships/hyperlink" Target="https://www.sec.gov/Archives/edgar/data/320193/000110465905058421/a05-20674_110k.htm" TargetMode="External"/><Relationship Id="rId47" Type="http://schemas.openxmlformats.org/officeDocument/2006/relationships/hyperlink" Target="https://www.sec.gov/Archives/edgar/data/320193/000104746907009340/0001047469-07-009340-index.html" TargetMode="External"/><Relationship Id="rId63" Type="http://schemas.openxmlformats.org/officeDocument/2006/relationships/hyperlink" Target="https://www.sec.gov/Archives/edgar/data/320193/000119312515356351/0001193125-15-356351-index.html" TargetMode="External"/><Relationship Id="rId68" Type="http://schemas.openxmlformats.org/officeDocument/2006/relationships/hyperlink" Target="https://www.sec.gov/Archives/edgar/data/320193/000032019318000145/0000320193-18-00014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93/000032019396000023/0000320193-96-000023-index.html" TargetMode="External"/><Relationship Id="rId32" Type="http://schemas.openxmlformats.org/officeDocument/2006/relationships/hyperlink" Target="https://www.sec.gov/Archives/edgar/data/320193/000091205700053623/0000912057-00-053623-index.html" TargetMode="External"/><Relationship Id="rId37" Type="http://schemas.openxmlformats.org/officeDocument/2006/relationships/hyperlink" Target="https://www.sec.gov/Archives/edgar/data/320193/000104746902007674/0001047469-02-007674-index.html" TargetMode="External"/><Relationship Id="rId40" Type="http://schemas.openxmlformats.org/officeDocument/2006/relationships/hyperlink" Target="https://www.sec.gov/Archives/edgar/data/320193/000104746904035975/a2147337z10-k.htm" TargetMode="External"/><Relationship Id="rId45" Type="http://schemas.openxmlformats.org/officeDocument/2006/relationships/hyperlink" Target="https://www.sec.gov/Archives/edgar/data/320193/000110465906084288/a06-25759_210k.htm" TargetMode="External"/><Relationship Id="rId53" Type="http://schemas.openxmlformats.org/officeDocument/2006/relationships/hyperlink" Target="https://www.sec.gov/Archives/edgar/data/320193/000119312510238044/0001193125-10-238044-index.html" TargetMode="External"/><Relationship Id="rId58" Type="http://schemas.openxmlformats.org/officeDocument/2006/relationships/hyperlink" Target="https://www.sec.gov/Archives/edgar/data/320193/000119312513416534/0001193125-13-416534-index.html" TargetMode="External"/><Relationship Id="rId66" Type="http://schemas.openxmlformats.org/officeDocument/2006/relationships/hyperlink" Target="https://www.sec.gov/Archives/edgar/data/320193/000032019317000070/0000320193-17-000070-index.html" TargetMode="External"/><Relationship Id="rId74" Type="http://schemas.openxmlformats.org/officeDocument/2006/relationships/hyperlink" Target="https://www.sec.gov/Archives/edgar/data/320193/000032019321000105/0000320193-21-000105-index.htm" TargetMode="External"/><Relationship Id="rId79" Type="http://schemas.openxmlformats.org/officeDocument/2006/relationships/hyperlink" Target="https://finbox.com/NASDAQGS:AAP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20193/000119312514383437/0001193125-14-3834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93/000032019395000016/0000320193-95-000016-index.html" TargetMode="External"/><Relationship Id="rId27" Type="http://schemas.openxmlformats.org/officeDocument/2006/relationships/hyperlink" Target="https://www.sec.gov/Archives/edgar/data/320193/000104746997006960/0001047469-97-006960-index.html" TargetMode="External"/><Relationship Id="rId30" Type="http://schemas.openxmlformats.org/officeDocument/2006/relationships/hyperlink" Target="https://www.sec.gov/Archives/edgar/data/320193/000091205799010244/0000912057-99-010244-index.html" TargetMode="External"/><Relationship Id="rId35" Type="http://schemas.openxmlformats.org/officeDocument/2006/relationships/hyperlink" Target="https://www.sec.gov/Archives/edgar/data/320193/000091205701544436/a2066171z10-k405.htm" TargetMode="External"/><Relationship Id="rId43" Type="http://schemas.openxmlformats.org/officeDocument/2006/relationships/hyperlink" Target="https://www.sec.gov/Archives/edgar/data/320193/000110465905058421/a05-20674_110k.htm" TargetMode="External"/><Relationship Id="rId48" Type="http://schemas.openxmlformats.org/officeDocument/2006/relationships/hyperlink" Target="https://www.sec.gov/Archives/edgar/data/320193/000119312508224958/0001193125-08-224958-index.html" TargetMode="External"/><Relationship Id="rId56" Type="http://schemas.openxmlformats.org/officeDocument/2006/relationships/hyperlink" Target="https://www.sec.gov/Archives/edgar/data/320193/000119312512444068/0001193125-12-444068-index.html" TargetMode="External"/><Relationship Id="rId64" Type="http://schemas.openxmlformats.org/officeDocument/2006/relationships/hyperlink" Target="https://www.sec.gov/Archives/edgar/data/320193/000162828016020309/0001628280-16-020309-index.html" TargetMode="External"/><Relationship Id="rId69" Type="http://schemas.openxmlformats.org/officeDocument/2006/relationships/hyperlink" Target="https://www.sec.gov/Archives/edgar/data/320193/000032019318000145/0000320193-18-000145-index.html" TargetMode="External"/><Relationship Id="rId77" Type="http://schemas.openxmlformats.org/officeDocument/2006/relationships/hyperlink" Target="https://www.sec.gov/Archives/edgar/data/320193/000032019322000108/0000320193-22-0001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20193/000119312509214859/0001193125-09-214859-index.html" TargetMode="External"/><Relationship Id="rId72" Type="http://schemas.openxmlformats.org/officeDocument/2006/relationships/hyperlink" Target="https://www.sec.gov/Archives/edgar/data/320193/000032019320000096/0000320193-20-00009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93/000032019396000023/0000320193-96-000023-index.html" TargetMode="External"/><Relationship Id="rId33" Type="http://schemas.openxmlformats.org/officeDocument/2006/relationships/hyperlink" Target="https://www.sec.gov/Archives/edgar/data/320193/000091205700053623/0000912057-00-053623-index.html" TargetMode="External"/><Relationship Id="rId38" Type="http://schemas.openxmlformats.org/officeDocument/2006/relationships/hyperlink" Target="https://www.sec.gov/Archives/edgar/data/320193/000104746903041604/a2124888z10-k.htm" TargetMode="External"/><Relationship Id="rId46" Type="http://schemas.openxmlformats.org/officeDocument/2006/relationships/hyperlink" Target="https://www.sec.gov/Archives/edgar/data/320193/000104746907009340/0001047469-07-009340-index.html" TargetMode="External"/><Relationship Id="rId59" Type="http://schemas.openxmlformats.org/officeDocument/2006/relationships/hyperlink" Target="https://www.sec.gov/Archives/edgar/data/320193/000119312513416534/0001193125-13-416534-index.html" TargetMode="External"/><Relationship Id="rId67" Type="http://schemas.openxmlformats.org/officeDocument/2006/relationships/hyperlink" Target="https://www.sec.gov/Archives/edgar/data/320193/000032019317000070/0000320193-17-000070-index.html" TargetMode="External"/><Relationship Id="rId20" Type="http://schemas.openxmlformats.org/officeDocument/2006/relationships/hyperlink" Target="https://www.sec.gov/Archives/edgar/data/320193/000032019394000016/0000320193-94-000016-index.html" TargetMode="External"/><Relationship Id="rId41" Type="http://schemas.openxmlformats.org/officeDocument/2006/relationships/hyperlink" Target="https://www.sec.gov/Archives/edgar/data/320193/000104746904035975/a2147337z10-k.htm" TargetMode="External"/><Relationship Id="rId54" Type="http://schemas.openxmlformats.org/officeDocument/2006/relationships/hyperlink" Target="https://www.sec.gov/Archives/edgar/data/320193/000119312511282113/0001193125-11-282113-index.html" TargetMode="External"/><Relationship Id="rId62" Type="http://schemas.openxmlformats.org/officeDocument/2006/relationships/hyperlink" Target="https://www.sec.gov/Archives/edgar/data/320193/000119312515356351/0001193125-15-356351-index.html" TargetMode="External"/><Relationship Id="rId70" Type="http://schemas.openxmlformats.org/officeDocument/2006/relationships/hyperlink" Target="https://www.sec.gov/Archives/edgar/data/320193/000032019319000119/0000320193-19-000119-index.html" TargetMode="External"/><Relationship Id="rId75" Type="http://schemas.openxmlformats.org/officeDocument/2006/relationships/hyperlink" Target="https://www.sec.gov/Archives/edgar/data/320193/000032019321000105/0000320193-21-000105-index.htm" TargetMode="External"/><Relationship Id="rId1" Type="http://schemas.openxmlformats.org/officeDocument/2006/relationships/hyperlink" Target="https://roic.ai/company/AA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93/000032019395000016/0000320193-95-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20193/000104746902007674/0001047469-02-007674-index.html" TargetMode="External"/><Relationship Id="rId49" Type="http://schemas.openxmlformats.org/officeDocument/2006/relationships/hyperlink" Target="https://www.sec.gov/Archives/edgar/data/320193/000119312508224958/0001193125-08-224958-index.html" TargetMode="External"/><Relationship Id="rId57" Type="http://schemas.openxmlformats.org/officeDocument/2006/relationships/hyperlink" Target="https://www.sec.gov/Archives/edgar/data/320193/000119312512444068/0001193125-12-444068-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93/000091205799010244/0000912057-99-010244-index.html" TargetMode="External"/><Relationship Id="rId44" Type="http://schemas.openxmlformats.org/officeDocument/2006/relationships/hyperlink" Target="https://www.sec.gov/Archives/edgar/data/320193/000110465906084288/a06-25759_210k.htm" TargetMode="External"/><Relationship Id="rId52" Type="http://schemas.openxmlformats.org/officeDocument/2006/relationships/hyperlink" Target="https://www.sec.gov/Archives/edgar/data/320193/000119312510238044/0001193125-10-238044-index.html" TargetMode="External"/><Relationship Id="rId60" Type="http://schemas.openxmlformats.org/officeDocument/2006/relationships/hyperlink" Target="https://www.sec.gov/Archives/edgar/data/320193/000119312514383437/0001193125-14-383437-index.html" TargetMode="External"/><Relationship Id="rId65" Type="http://schemas.openxmlformats.org/officeDocument/2006/relationships/hyperlink" Target="https://www.sec.gov/Archives/edgar/data/320193/000162828016020309/0001628280-16-020309-index.html" TargetMode="External"/><Relationship Id="rId73" Type="http://schemas.openxmlformats.org/officeDocument/2006/relationships/hyperlink" Target="https://www.sec.gov/Archives/edgar/data/320193/000032019320000096/0000320193-20-000096-index.htm" TargetMode="External"/><Relationship Id="rId78" Type="http://schemas.openxmlformats.org/officeDocument/2006/relationships/hyperlink" Target="https://finbox.com/NASDAQGS:AA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93/000104746903041604/a2124888z10-k.htm" TargetMode="External"/><Relationship Id="rId34" Type="http://schemas.openxmlformats.org/officeDocument/2006/relationships/hyperlink" Target="https://www.sec.gov/Archives/edgar/data/320193/000091205701544436/a2066171z10-k405.htm" TargetMode="External"/><Relationship Id="rId50" Type="http://schemas.openxmlformats.org/officeDocument/2006/relationships/hyperlink" Target="https://www.sec.gov/Archives/edgar/data/320193/000119312509214859/0001193125-09-214859-index.html" TargetMode="External"/><Relationship Id="rId55" Type="http://schemas.openxmlformats.org/officeDocument/2006/relationships/hyperlink" Target="https://www.sec.gov/Archives/edgar/data/320193/000119312511282113/0001193125-11-282113-index.html" TargetMode="External"/><Relationship Id="rId76" Type="http://schemas.openxmlformats.org/officeDocument/2006/relationships/hyperlink" Target="https://www.sec.gov/Archives/edgar/data/320193/000032019322000108/0000320193-22-0001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93/000032019319000119/0000320193-19-00011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8" activePane="bottomRight" state="frozen"/>
      <selection pane="topRight"/>
      <selection pane="bottomLeft"/>
      <selection pane="bottomRight" activeCell="AQ93" sqref="AQ9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1918300000</v>
      </c>
      <c r="C3" s="1">
        <v>1901900000</v>
      </c>
      <c r="D3" s="1">
        <v>2661100000</v>
      </c>
      <c r="E3" s="1">
        <v>4071400000</v>
      </c>
      <c r="F3" s="1">
        <v>5284000000</v>
      </c>
      <c r="G3" s="1">
        <v>5558400000</v>
      </c>
      <c r="H3" s="1">
        <v>6308800000</v>
      </c>
      <c r="I3" s="1">
        <v>7086500000</v>
      </c>
      <c r="J3" s="1">
        <v>7977000000</v>
      </c>
      <c r="K3" s="1">
        <v>9188748000</v>
      </c>
      <c r="L3" s="1">
        <v>11062000000</v>
      </c>
      <c r="M3" s="1">
        <v>9833000000</v>
      </c>
      <c r="N3" s="1">
        <v>7081000000</v>
      </c>
      <c r="O3" s="1">
        <v>5941000000</v>
      </c>
      <c r="P3" s="1">
        <v>6134000000</v>
      </c>
      <c r="Q3" s="1">
        <v>7983000000</v>
      </c>
      <c r="R3" s="1">
        <v>5363000000</v>
      </c>
      <c r="S3" s="1">
        <v>5742000000</v>
      </c>
      <c r="T3" s="1">
        <v>6207000000</v>
      </c>
      <c r="U3" s="1">
        <v>8279000000</v>
      </c>
      <c r="V3" s="1">
        <v>13931000000</v>
      </c>
      <c r="W3" s="1">
        <v>19315000000</v>
      </c>
      <c r="X3" s="1">
        <v>24006000000</v>
      </c>
      <c r="Y3" s="1">
        <v>32479000000</v>
      </c>
      <c r="Z3" s="1">
        <v>36537000000</v>
      </c>
      <c r="AA3" s="1">
        <v>65225000000</v>
      </c>
      <c r="AB3" s="1">
        <v>108249000000</v>
      </c>
      <c r="AC3" s="1">
        <v>156508000000</v>
      </c>
      <c r="AD3" s="1">
        <v>170910000000</v>
      </c>
      <c r="AE3" s="1">
        <v>182795000000</v>
      </c>
      <c r="AF3" s="1">
        <v>233715000000</v>
      </c>
      <c r="AG3" s="1">
        <v>215639000000</v>
      </c>
      <c r="AH3" s="1">
        <v>229234000000</v>
      </c>
      <c r="AI3" s="1">
        <v>265595000000</v>
      </c>
      <c r="AJ3" s="1">
        <v>260174000000</v>
      </c>
      <c r="AK3" s="1">
        <v>274515000000</v>
      </c>
      <c r="AL3" s="1">
        <v>365817000000</v>
      </c>
      <c r="AM3" s="1">
        <v>394328000000</v>
      </c>
      <c r="AN3" s="24">
        <v>384300000000</v>
      </c>
      <c r="AO3" s="24">
        <v>411000000000</v>
      </c>
      <c r="AP3" s="24">
        <v>444500000000</v>
      </c>
      <c r="AQ3" s="24">
        <v>473700000000</v>
      </c>
      <c r="AR3" s="24">
        <v>517200000000</v>
      </c>
      <c r="AS3" s="18" t="s">
        <v>107</v>
      </c>
      <c r="AT3" s="19" t="s">
        <v>108</v>
      </c>
      <c r="AU3" s="19" t="s">
        <v>109</v>
      </c>
      <c r="AV3" s="19" t="s">
        <v>153</v>
      </c>
    </row>
    <row r="4" spans="1:48" ht="19" x14ac:dyDescent="0.25">
      <c r="A4" s="14" t="s">
        <v>93</v>
      </c>
      <c r="B4" s="63"/>
      <c r="C4" s="64">
        <f>(C3/B3)-1</f>
        <v>-8.5492363029765484E-3</v>
      </c>
      <c r="D4" s="64">
        <f>(D3/C3)-1</f>
        <v>0.39917976760082019</v>
      </c>
      <c r="E4" s="64">
        <f>(E3/D3)-1</f>
        <v>0.52996880989064676</v>
      </c>
      <c r="F4" s="64">
        <f t="shared" ref="F4:AR4" si="0">(F3/E3)-1</f>
        <v>0.29783366900820352</v>
      </c>
      <c r="G4" s="64">
        <f t="shared" si="0"/>
        <v>5.1930355791067306E-2</v>
      </c>
      <c r="H4" s="64">
        <f t="shared" si="0"/>
        <v>0.13500287852619453</v>
      </c>
      <c r="I4" s="64">
        <f t="shared" si="0"/>
        <v>0.12327225462845548</v>
      </c>
      <c r="J4" s="64">
        <f t="shared" si="0"/>
        <v>0.1256614689903337</v>
      </c>
      <c r="K4" s="64">
        <f t="shared" si="0"/>
        <v>0.15190522752914637</v>
      </c>
      <c r="L4" s="64">
        <f t="shared" si="0"/>
        <v>0.20386368197277793</v>
      </c>
      <c r="M4" s="64">
        <f t="shared" si="0"/>
        <v>-0.11110106671487974</v>
      </c>
      <c r="N4" s="64">
        <f t="shared" si="0"/>
        <v>-0.27987389403030616</v>
      </c>
      <c r="O4" s="64">
        <f t="shared" si="0"/>
        <v>-0.16099420985736479</v>
      </c>
      <c r="P4" s="64">
        <f t="shared" si="0"/>
        <v>3.2486113448914278E-2</v>
      </c>
      <c r="Q4" s="64">
        <f t="shared" si="0"/>
        <v>0.30143462667101395</v>
      </c>
      <c r="R4" s="64">
        <f t="shared" si="0"/>
        <v>-0.32819741951647252</v>
      </c>
      <c r="S4" s="64">
        <f t="shared" si="0"/>
        <v>7.0669401454409808E-2</v>
      </c>
      <c r="T4" s="64">
        <f t="shared" si="0"/>
        <v>8.0982236154649945E-2</v>
      </c>
      <c r="U4" s="64">
        <f t="shared" si="0"/>
        <v>0.33381665861124543</v>
      </c>
      <c r="V4" s="64">
        <f t="shared" si="0"/>
        <v>0.68269114627370464</v>
      </c>
      <c r="W4" s="64">
        <f t="shared" si="0"/>
        <v>0.38647620414902017</v>
      </c>
      <c r="X4" s="64">
        <f t="shared" si="0"/>
        <v>0.24286823712140815</v>
      </c>
      <c r="Y4" s="64">
        <f t="shared" si="0"/>
        <v>0.3529534283095892</v>
      </c>
      <c r="Z4" s="64">
        <f t="shared" si="0"/>
        <v>0.1249422703900982</v>
      </c>
      <c r="AA4" s="64">
        <f t="shared" si="0"/>
        <v>0.78517667022470383</v>
      </c>
      <c r="AB4" s="64">
        <f t="shared" si="0"/>
        <v>0.65962437715599842</v>
      </c>
      <c r="AC4" s="64">
        <f t="shared" si="0"/>
        <v>0.44581474193756976</v>
      </c>
      <c r="AD4" s="64">
        <f t="shared" si="0"/>
        <v>9.2020855163953197E-2</v>
      </c>
      <c r="AE4" s="64">
        <f t="shared" si="0"/>
        <v>6.9539523725937524E-2</v>
      </c>
      <c r="AF4" s="64">
        <f t="shared" si="0"/>
        <v>0.27856341803659834</v>
      </c>
      <c r="AG4" s="64">
        <f t="shared" si="0"/>
        <v>-7.7342061913013738E-2</v>
      </c>
      <c r="AH4" s="64">
        <f t="shared" si="0"/>
        <v>6.304518199398057E-2</v>
      </c>
      <c r="AI4" s="64">
        <f t="shared" si="0"/>
        <v>0.15861957650261305</v>
      </c>
      <c r="AJ4" s="64">
        <f t="shared" si="0"/>
        <v>-2.04107758052674E-2</v>
      </c>
      <c r="AK4" s="64">
        <f t="shared" si="0"/>
        <v>5.5120803769784787E-2</v>
      </c>
      <c r="AL4" s="64">
        <f t="shared" si="0"/>
        <v>0.33259384733074704</v>
      </c>
      <c r="AM4" s="64">
        <f t="shared" si="0"/>
        <v>7.7937876041846099E-2</v>
      </c>
      <c r="AN4" s="16">
        <f t="shared" si="0"/>
        <v>-2.5430605992980415E-2</v>
      </c>
      <c r="AO4" s="16">
        <f t="shared" si="0"/>
        <v>6.9476971116315456E-2</v>
      </c>
      <c r="AP4" s="16">
        <f t="shared" si="0"/>
        <v>8.1508515815085225E-2</v>
      </c>
      <c r="AQ4" s="16">
        <f t="shared" si="0"/>
        <v>6.5691788526434092E-2</v>
      </c>
      <c r="AR4" s="16">
        <f t="shared" si="0"/>
        <v>9.183027232425589E-2</v>
      </c>
      <c r="AS4" s="17">
        <f>(AM4+AL4+AK4)/3</f>
        <v>0.15521750904745932</v>
      </c>
      <c r="AT4" s="17">
        <f>(AM20+AL20+AK20)/3</f>
        <v>0.19692936836066585</v>
      </c>
      <c r="AU4" s="17">
        <f>(AM29+AL29+AK29)/3</f>
        <v>0.24742339212280759</v>
      </c>
      <c r="AV4" s="17">
        <f>(AM106+AL106+AK106)/3</f>
        <v>0.2371939549661711</v>
      </c>
    </row>
    <row r="5" spans="1:48" ht="19" x14ac:dyDescent="0.25">
      <c r="A5" s="5" t="s">
        <v>2</v>
      </c>
      <c r="B5" s="1">
        <v>1076000000</v>
      </c>
      <c r="C5" s="1">
        <v>840000000</v>
      </c>
      <c r="D5" s="1">
        <v>1225700000</v>
      </c>
      <c r="E5" s="1">
        <v>1913200000</v>
      </c>
      <c r="F5" s="1">
        <v>2570000000</v>
      </c>
      <c r="G5" s="1">
        <v>2403500000</v>
      </c>
      <c r="H5" s="1">
        <v>3109700000</v>
      </c>
      <c r="I5" s="1">
        <v>3774200000</v>
      </c>
      <c r="J5" s="1">
        <v>5082700000</v>
      </c>
      <c r="K5" s="1">
        <v>6844915000</v>
      </c>
      <c r="L5" s="1">
        <v>8204000000</v>
      </c>
      <c r="M5" s="1">
        <v>8865000000</v>
      </c>
      <c r="N5" s="1">
        <v>5713000000</v>
      </c>
      <c r="O5" s="1">
        <v>4462000000</v>
      </c>
      <c r="P5" s="1">
        <v>4438000000</v>
      </c>
      <c r="Q5" s="1">
        <v>5817000000</v>
      </c>
      <c r="R5" s="1">
        <v>4128000000</v>
      </c>
      <c r="S5" s="1">
        <v>4139000000</v>
      </c>
      <c r="T5" s="1">
        <v>4499000000</v>
      </c>
      <c r="U5" s="1">
        <v>6020000000</v>
      </c>
      <c r="V5" s="1">
        <v>9888000000</v>
      </c>
      <c r="W5" s="1">
        <v>13717000000</v>
      </c>
      <c r="X5" s="1">
        <v>15852000000</v>
      </c>
      <c r="Y5" s="1">
        <v>21334000000</v>
      </c>
      <c r="Z5" s="1">
        <v>23397000000</v>
      </c>
      <c r="AA5" s="1">
        <v>39541000000</v>
      </c>
      <c r="AB5" s="1">
        <v>64431000000</v>
      </c>
      <c r="AC5" s="1">
        <v>87846000000</v>
      </c>
      <c r="AD5" s="1">
        <v>106606000000</v>
      </c>
      <c r="AE5" s="1">
        <v>112258000000</v>
      </c>
      <c r="AF5" s="1">
        <v>140089000000</v>
      </c>
      <c r="AG5" s="1">
        <v>131376000000</v>
      </c>
      <c r="AH5" s="1">
        <v>141048000000</v>
      </c>
      <c r="AI5" s="1">
        <v>163756000000</v>
      </c>
      <c r="AJ5" s="1">
        <v>161782000000</v>
      </c>
      <c r="AK5" s="1">
        <v>169559000000</v>
      </c>
      <c r="AL5" s="1">
        <v>212981000000</v>
      </c>
      <c r="AM5" s="1">
        <v>223546000000</v>
      </c>
    </row>
    <row r="6" spans="1:48" ht="20" x14ac:dyDescent="0.25">
      <c r="A6" s="6" t="s">
        <v>3</v>
      </c>
      <c r="B6" s="10">
        <v>842300000</v>
      </c>
      <c r="C6" s="10">
        <v>1061900000</v>
      </c>
      <c r="D6" s="10">
        <v>1435400000</v>
      </c>
      <c r="E6" s="10">
        <v>2158200000</v>
      </c>
      <c r="F6" s="10">
        <v>2714000000</v>
      </c>
      <c r="G6" s="10">
        <v>3154900000</v>
      </c>
      <c r="H6" s="10">
        <v>3199100000</v>
      </c>
      <c r="I6" s="10">
        <v>3312300000</v>
      </c>
      <c r="J6" s="10">
        <v>2894300000</v>
      </c>
      <c r="K6" s="10">
        <v>2343833000</v>
      </c>
      <c r="L6" s="10">
        <v>2858000000</v>
      </c>
      <c r="M6" s="10">
        <v>968000000</v>
      </c>
      <c r="N6" s="10">
        <v>1368000000</v>
      </c>
      <c r="O6" s="10">
        <v>1479000000</v>
      </c>
      <c r="P6" s="10">
        <v>1696000000</v>
      </c>
      <c r="Q6" s="10">
        <v>2166000000</v>
      </c>
      <c r="R6" s="10">
        <v>1235000000</v>
      </c>
      <c r="S6" s="10">
        <v>1603000000</v>
      </c>
      <c r="T6" s="10">
        <v>1708000000</v>
      </c>
      <c r="U6" s="10">
        <v>2259000000</v>
      </c>
      <c r="V6" s="10">
        <v>4043000000</v>
      </c>
      <c r="W6" s="10">
        <v>5598000000</v>
      </c>
      <c r="X6" s="10">
        <v>8154000000</v>
      </c>
      <c r="Y6" s="10">
        <v>11145000000</v>
      </c>
      <c r="Z6" s="10">
        <v>13140000000</v>
      </c>
      <c r="AA6" s="10">
        <v>25684000000</v>
      </c>
      <c r="AB6" s="10">
        <v>43818000000</v>
      </c>
      <c r="AC6" s="10">
        <v>68662000000</v>
      </c>
      <c r="AD6" s="10">
        <v>64304000000</v>
      </c>
      <c r="AE6" s="10">
        <v>70537000000</v>
      </c>
      <c r="AF6" s="10">
        <v>93626000000</v>
      </c>
      <c r="AG6" s="10">
        <v>84263000000</v>
      </c>
      <c r="AH6" s="10">
        <v>88186000000</v>
      </c>
      <c r="AI6" s="10">
        <v>101839000000</v>
      </c>
      <c r="AJ6" s="10">
        <v>98392000000</v>
      </c>
      <c r="AK6" s="10">
        <v>104956000000</v>
      </c>
      <c r="AL6" s="10">
        <v>152836000000</v>
      </c>
      <c r="AM6" s="10">
        <v>170782000000</v>
      </c>
      <c r="AS6" s="18" t="s">
        <v>110</v>
      </c>
      <c r="AT6" s="19" t="s">
        <v>111</v>
      </c>
      <c r="AU6" s="19" t="s">
        <v>112</v>
      </c>
      <c r="AV6" s="19" t="s">
        <v>154</v>
      </c>
    </row>
    <row r="7" spans="1:48" ht="19" x14ac:dyDescent="0.25">
      <c r="A7" s="5" t="s">
        <v>4</v>
      </c>
      <c r="B7" s="2">
        <v>0.43909999999999999</v>
      </c>
      <c r="C7" s="2">
        <v>0.55830000000000002</v>
      </c>
      <c r="D7" s="2">
        <v>0.53939999999999999</v>
      </c>
      <c r="E7" s="2">
        <v>0.53010000000000002</v>
      </c>
      <c r="F7" s="2">
        <v>0.51359999999999995</v>
      </c>
      <c r="G7" s="2">
        <v>0.56759999999999999</v>
      </c>
      <c r="H7" s="2">
        <v>0.5071</v>
      </c>
      <c r="I7" s="2">
        <v>0.46739999999999998</v>
      </c>
      <c r="J7" s="2">
        <v>0.36280000000000001</v>
      </c>
      <c r="K7" s="2">
        <v>0.25509999999999999</v>
      </c>
      <c r="L7" s="2">
        <v>0.25840000000000002</v>
      </c>
      <c r="M7" s="2">
        <v>9.8400000000000001E-2</v>
      </c>
      <c r="N7" s="2">
        <v>0.19320000000000001</v>
      </c>
      <c r="O7" s="2">
        <v>0.24890000000000001</v>
      </c>
      <c r="P7" s="2">
        <v>0.27650000000000002</v>
      </c>
      <c r="Q7" s="2">
        <v>0.27129999999999999</v>
      </c>
      <c r="R7" s="2">
        <v>0.2303</v>
      </c>
      <c r="S7" s="2">
        <v>0.2792</v>
      </c>
      <c r="T7" s="2">
        <v>0.2752</v>
      </c>
      <c r="U7" s="2">
        <v>0.27289999999999998</v>
      </c>
      <c r="V7" s="2">
        <v>0.29020000000000001</v>
      </c>
      <c r="W7" s="2">
        <v>0.2898</v>
      </c>
      <c r="X7" s="2">
        <v>0.3397</v>
      </c>
      <c r="Y7" s="2">
        <v>0.34310000000000002</v>
      </c>
      <c r="Z7" s="2">
        <v>0.35959999999999998</v>
      </c>
      <c r="AA7" s="2">
        <v>0.39379999999999998</v>
      </c>
      <c r="AB7" s="2">
        <v>0.40479999999999999</v>
      </c>
      <c r="AC7" s="2">
        <v>0.43869999999999998</v>
      </c>
      <c r="AD7" s="2">
        <v>0.37619999999999998</v>
      </c>
      <c r="AE7" s="2">
        <v>0.38590000000000002</v>
      </c>
      <c r="AF7" s="2">
        <v>0.40060000000000001</v>
      </c>
      <c r="AG7" s="2">
        <v>0.39079999999999998</v>
      </c>
      <c r="AH7" s="2">
        <v>0.38469999999999999</v>
      </c>
      <c r="AI7" s="2">
        <v>0.38340000000000002</v>
      </c>
      <c r="AJ7" s="2">
        <v>0.37819999999999998</v>
      </c>
      <c r="AK7" s="2">
        <v>0.38229999999999997</v>
      </c>
      <c r="AL7" s="2">
        <v>0.4178</v>
      </c>
      <c r="AM7" s="2">
        <v>0.43309999999999998</v>
      </c>
      <c r="AS7" s="17">
        <f>AM7</f>
        <v>0.43309999999999998</v>
      </c>
      <c r="AT7" s="20">
        <f>AM21</f>
        <v>0.33760000000000001</v>
      </c>
      <c r="AU7" s="20">
        <f>AM30</f>
        <v>0.25309999999999999</v>
      </c>
      <c r="AV7" s="20">
        <f>AM107/AM3</f>
        <v>0.28261498042238947</v>
      </c>
    </row>
    <row r="8" spans="1:48" ht="19" x14ac:dyDescent="0.25">
      <c r="A8" s="5" t="s">
        <v>5</v>
      </c>
      <c r="B8" s="1" t="s">
        <v>91</v>
      </c>
      <c r="C8" s="1" t="s">
        <v>91</v>
      </c>
      <c r="D8" s="1" t="s">
        <v>91</v>
      </c>
      <c r="E8" s="1" t="s">
        <v>91</v>
      </c>
      <c r="F8" s="1" t="s">
        <v>91</v>
      </c>
      <c r="G8" s="1" t="s">
        <v>91</v>
      </c>
      <c r="H8" s="1" t="s">
        <v>91</v>
      </c>
      <c r="I8" s="1" t="s">
        <v>91</v>
      </c>
      <c r="J8" s="1" t="s">
        <v>91</v>
      </c>
      <c r="K8" s="1">
        <v>564303000</v>
      </c>
      <c r="L8" s="1">
        <v>614000000</v>
      </c>
      <c r="M8" s="1">
        <v>604000000</v>
      </c>
      <c r="N8" s="1">
        <v>860000000</v>
      </c>
      <c r="O8" s="1">
        <v>310000000</v>
      </c>
      <c r="P8" s="1">
        <v>314000000</v>
      </c>
      <c r="Q8" s="1">
        <v>380000000</v>
      </c>
      <c r="R8" s="1">
        <v>441000000</v>
      </c>
      <c r="S8" s="1">
        <v>447000000</v>
      </c>
      <c r="T8" s="1">
        <v>471000000</v>
      </c>
      <c r="U8" s="1">
        <v>489000000</v>
      </c>
      <c r="V8" s="1">
        <v>534000000</v>
      </c>
      <c r="W8" s="1">
        <v>712000000</v>
      </c>
      <c r="X8" s="1">
        <v>782000000</v>
      </c>
      <c r="Y8" s="1">
        <v>1109000000</v>
      </c>
      <c r="Z8" s="1">
        <v>1333000000</v>
      </c>
      <c r="AA8" s="1">
        <v>1782000000</v>
      </c>
      <c r="AB8" s="1">
        <v>2429000000</v>
      </c>
      <c r="AC8" s="1">
        <v>3381000000</v>
      </c>
      <c r="AD8" s="1">
        <v>4475000000</v>
      </c>
      <c r="AE8" s="1">
        <v>6041000000</v>
      </c>
      <c r="AF8" s="1">
        <v>8067000000</v>
      </c>
      <c r="AG8" s="1">
        <v>10045000000</v>
      </c>
      <c r="AH8" s="1">
        <v>11581000000</v>
      </c>
      <c r="AI8" s="1">
        <v>14236000000</v>
      </c>
      <c r="AJ8" s="1">
        <v>16217000000</v>
      </c>
      <c r="AK8" s="1">
        <v>18752000000</v>
      </c>
      <c r="AL8" s="1">
        <v>21914000000</v>
      </c>
      <c r="AM8" s="1">
        <v>26251000000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6.1412392634992277E-2</v>
      </c>
      <c r="L9" s="15">
        <f t="shared" si="1"/>
        <v>5.5505333574398845E-2</v>
      </c>
      <c r="M9" s="15">
        <f t="shared" si="1"/>
        <v>6.1425811044442183E-2</v>
      </c>
      <c r="N9" s="15">
        <f t="shared" si="1"/>
        <v>0.12145177234853834</v>
      </c>
      <c r="O9" s="15">
        <f t="shared" si="1"/>
        <v>5.2179767715872752E-2</v>
      </c>
      <c r="P9" s="15">
        <f t="shared" si="1"/>
        <v>5.1190088033909356E-2</v>
      </c>
      <c r="Q9" s="15">
        <f t="shared" si="1"/>
        <v>4.7601152448954027E-2</v>
      </c>
      <c r="R9" s="15">
        <f t="shared" si="1"/>
        <v>8.2230095096028341E-2</v>
      </c>
      <c r="S9" s="15">
        <f t="shared" si="1"/>
        <v>7.7847439916405428E-2</v>
      </c>
      <c r="T9" s="15">
        <f t="shared" si="1"/>
        <v>7.5882068632189464E-2</v>
      </c>
      <c r="U9" s="15">
        <f t="shared" si="1"/>
        <v>5.9065104481217538E-2</v>
      </c>
      <c r="V9" s="15">
        <f t="shared" si="1"/>
        <v>3.8331778048955566E-2</v>
      </c>
      <c r="W9" s="15">
        <f t="shared" si="1"/>
        <v>3.6862542065752006E-2</v>
      </c>
      <c r="X9" s="15">
        <f t="shared" si="1"/>
        <v>3.2575189535949345E-2</v>
      </c>
      <c r="Y9" s="15">
        <f t="shared" si="1"/>
        <v>3.4145139936574399E-2</v>
      </c>
      <c r="Z9" s="15">
        <f t="shared" si="1"/>
        <v>3.6483564605742126E-2</v>
      </c>
      <c r="AA9" s="15">
        <f t="shared" si="1"/>
        <v>2.7320812571866616E-2</v>
      </c>
      <c r="AB9" s="15">
        <f t="shared" si="1"/>
        <v>2.2439006364954873E-2</v>
      </c>
      <c r="AC9" s="15">
        <f t="shared" si="1"/>
        <v>2.1602729572929181E-2</v>
      </c>
      <c r="AD9" s="15">
        <f t="shared" si="1"/>
        <v>2.6183371365045931E-2</v>
      </c>
      <c r="AE9" s="15">
        <f t="shared" si="1"/>
        <v>3.3047949889220163E-2</v>
      </c>
      <c r="AF9" s="15">
        <f t="shared" si="1"/>
        <v>3.4516398177267184E-2</v>
      </c>
      <c r="AG9" s="15">
        <f t="shared" si="1"/>
        <v>4.6582482760539605E-2</v>
      </c>
      <c r="AH9" s="15">
        <f t="shared" si="1"/>
        <v>5.0520428906706681E-2</v>
      </c>
      <c r="AI9" s="15">
        <f t="shared" si="1"/>
        <v>5.3600406634161032E-2</v>
      </c>
      <c r="AJ9" s="15">
        <f t="shared" si="1"/>
        <v>6.233136285716482E-2</v>
      </c>
      <c r="AK9" s="15">
        <f t="shared" si="1"/>
        <v>6.8309564140393061E-2</v>
      </c>
      <c r="AL9" s="15">
        <f t="shared" si="1"/>
        <v>5.9904269074427925E-2</v>
      </c>
      <c r="AM9" s="15">
        <f t="shared" si="1"/>
        <v>6.657148363798665E-2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6.657148363798665E-2</v>
      </c>
      <c r="AT10" s="20">
        <f>AM13</f>
        <v>6.3637378020328261E-2</v>
      </c>
      <c r="AU10" s="20">
        <f>AM80</f>
        <v>2.2920005680550203E-2</v>
      </c>
      <c r="AV10" s="20">
        <f>AM89</f>
        <v>2.7155058732831552E-2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653200000</v>
      </c>
      <c r="C12" s="1">
        <v>737300000</v>
      </c>
      <c r="D12" s="1">
        <v>993400000</v>
      </c>
      <c r="E12" s="1">
        <v>1460200000</v>
      </c>
      <c r="F12" s="1">
        <v>1954900000</v>
      </c>
      <c r="G12" s="1">
        <v>2240200000</v>
      </c>
      <c r="H12" s="1">
        <v>2547400000</v>
      </c>
      <c r="I12" s="1">
        <v>2289400000</v>
      </c>
      <c r="J12" s="1">
        <v>2617800000</v>
      </c>
      <c r="K12" s="1">
        <v>1384111000</v>
      </c>
      <c r="L12" s="1">
        <v>1583000000</v>
      </c>
      <c r="M12" s="1">
        <v>1568000000</v>
      </c>
      <c r="N12" s="1">
        <v>1286000000</v>
      </c>
      <c r="O12" s="1">
        <v>908000000</v>
      </c>
      <c r="P12" s="1">
        <v>996000000</v>
      </c>
      <c r="Q12" s="1">
        <v>1166000000</v>
      </c>
      <c r="R12" s="1">
        <v>1138000000</v>
      </c>
      <c r="S12" s="1">
        <v>1111000000</v>
      </c>
      <c r="T12" s="1">
        <v>1212000000</v>
      </c>
      <c r="U12" s="1">
        <v>1421000000</v>
      </c>
      <c r="V12" s="1">
        <v>1859000000</v>
      </c>
      <c r="W12" s="1">
        <v>2433000000</v>
      </c>
      <c r="X12" s="1">
        <v>2963000000</v>
      </c>
      <c r="Y12" s="1">
        <v>3761000000</v>
      </c>
      <c r="Z12" s="1">
        <v>4149000000</v>
      </c>
      <c r="AA12" s="1">
        <v>5517000000</v>
      </c>
      <c r="AB12" s="1">
        <v>7599000000</v>
      </c>
      <c r="AC12" s="1">
        <v>10040000000</v>
      </c>
      <c r="AD12" s="1">
        <v>10830000000</v>
      </c>
      <c r="AE12" s="1">
        <v>11993000000</v>
      </c>
      <c r="AF12" s="1">
        <v>14329000000</v>
      </c>
      <c r="AG12" s="1">
        <v>14194000000</v>
      </c>
      <c r="AH12" s="1">
        <v>15261000000</v>
      </c>
      <c r="AI12" s="1">
        <v>16705000000</v>
      </c>
      <c r="AJ12" s="1">
        <v>18245000000</v>
      </c>
      <c r="AK12" s="1">
        <v>19916000000</v>
      </c>
      <c r="AL12" s="1">
        <v>21973000000</v>
      </c>
      <c r="AM12" s="1">
        <v>25094000000</v>
      </c>
      <c r="AS12" s="18" t="s">
        <v>113</v>
      </c>
      <c r="AT12" s="19" t="s">
        <v>114</v>
      </c>
      <c r="AU12" s="19" t="s">
        <v>115</v>
      </c>
      <c r="AV12" s="19" t="s">
        <v>155</v>
      </c>
    </row>
    <row r="13" spans="1:48" ht="19" x14ac:dyDescent="0.25">
      <c r="A13" s="14" t="s">
        <v>99</v>
      </c>
      <c r="B13" s="15">
        <f>B12/B3</f>
        <v>0.34050982640879945</v>
      </c>
      <c r="C13" s="15">
        <f t="shared" ref="C13:AM13" si="2">C12/C3</f>
        <v>0.38766496661233502</v>
      </c>
      <c r="D13" s="15">
        <f t="shared" si="2"/>
        <v>0.37330427266919697</v>
      </c>
      <c r="E13" s="15">
        <f t="shared" si="2"/>
        <v>0.35864813086407626</v>
      </c>
      <c r="F13" s="15">
        <f t="shared" si="2"/>
        <v>0.36996593489780472</v>
      </c>
      <c r="G13" s="15">
        <f t="shared" si="2"/>
        <v>0.40302964881980424</v>
      </c>
      <c r="H13" s="15">
        <f t="shared" si="2"/>
        <v>0.4037851889424296</v>
      </c>
      <c r="I13" s="15">
        <f t="shared" si="2"/>
        <v>0.32306498271361039</v>
      </c>
      <c r="J13" s="15">
        <f t="shared" si="2"/>
        <v>0.3281684843926288</v>
      </c>
      <c r="K13" s="15">
        <f t="shared" si="2"/>
        <v>0.15063107618143406</v>
      </c>
      <c r="L13" s="15">
        <f t="shared" si="2"/>
        <v>0.14310251310793709</v>
      </c>
      <c r="M13" s="15">
        <f t="shared" si="2"/>
        <v>0.15946303264517442</v>
      </c>
      <c r="N13" s="15">
        <f t="shared" si="2"/>
        <v>0.1816127665583957</v>
      </c>
      <c r="O13" s="15">
        <f t="shared" si="2"/>
        <v>0.15283622285810469</v>
      </c>
      <c r="P13" s="15">
        <f t="shared" si="2"/>
        <v>0.16237365503749593</v>
      </c>
      <c r="Q13" s="15">
        <f t="shared" si="2"/>
        <v>0.14606037830389579</v>
      </c>
      <c r="R13" s="15">
        <f t="shared" si="2"/>
        <v>0.21219466716390081</v>
      </c>
      <c r="S13" s="15">
        <f t="shared" si="2"/>
        <v>0.19348659003831417</v>
      </c>
      <c r="T13" s="15">
        <f t="shared" si="2"/>
        <v>0.19526341227646207</v>
      </c>
      <c r="U13" s="15">
        <f t="shared" si="2"/>
        <v>0.17163908684623747</v>
      </c>
      <c r="V13" s="15">
        <f t="shared" si="2"/>
        <v>0.13344339961237528</v>
      </c>
      <c r="W13" s="15">
        <f t="shared" si="2"/>
        <v>0.12596427646906549</v>
      </c>
      <c r="X13" s="15">
        <f t="shared" si="2"/>
        <v>0.12342747646421728</v>
      </c>
      <c r="Y13" s="15">
        <f t="shared" si="2"/>
        <v>0.11579790018165584</v>
      </c>
      <c r="Z13" s="15">
        <f t="shared" si="2"/>
        <v>0.11355612119221611</v>
      </c>
      <c r="AA13" s="15">
        <f t="shared" si="2"/>
        <v>8.4584131851284022E-2</v>
      </c>
      <c r="AB13" s="15">
        <f t="shared" si="2"/>
        <v>7.0199262810741903E-2</v>
      </c>
      <c r="AC13" s="15">
        <f t="shared" si="2"/>
        <v>6.4150075395506934E-2</v>
      </c>
      <c r="AD13" s="15">
        <f t="shared" si="2"/>
        <v>6.3366684219764782E-2</v>
      </c>
      <c r="AE13" s="15">
        <f t="shared" si="2"/>
        <v>6.5609015563883044E-2</v>
      </c>
      <c r="AF13" s="15">
        <f t="shared" si="2"/>
        <v>6.1309714823609952E-2</v>
      </c>
      <c r="AG13" s="15">
        <f t="shared" si="2"/>
        <v>6.5822972653369755E-2</v>
      </c>
      <c r="AH13" s="15">
        <f t="shared" si="2"/>
        <v>6.6573893924984945E-2</v>
      </c>
      <c r="AI13" s="15">
        <f t="shared" si="2"/>
        <v>6.2896515371147807E-2</v>
      </c>
      <c r="AJ13" s="15">
        <f t="shared" si="2"/>
        <v>7.0126146348213125E-2</v>
      </c>
      <c r="AK13" s="15">
        <f t="shared" si="2"/>
        <v>7.2549769593646979E-2</v>
      </c>
      <c r="AL13" s="15">
        <f t="shared" si="2"/>
        <v>6.006555190163388E-2</v>
      </c>
      <c r="AM13" s="15">
        <f t="shared" si="2"/>
        <v>6.3637378020328261E-2</v>
      </c>
      <c r="AS13" s="17">
        <f>AM28/AM72</f>
        <v>1.9695887275023682</v>
      </c>
      <c r="AT13" s="20">
        <f>AM28/AM54</f>
        <v>0.28292440929256851</v>
      </c>
      <c r="AU13" s="20">
        <f>AM22/(AM72+AM56+AM61)</f>
        <v>0.69952149747278036</v>
      </c>
      <c r="AV13" s="21">
        <f>AM67/AM72</f>
        <v>5.9615369434796337</v>
      </c>
    </row>
    <row r="14" spans="1:48" ht="19" x14ac:dyDescent="0.25">
      <c r="A14" s="5" t="s">
        <v>9</v>
      </c>
      <c r="B14" s="1">
        <v>41800000</v>
      </c>
      <c r="C14" s="1">
        <v>51100000</v>
      </c>
      <c r="D14" s="1">
        <v>70500000</v>
      </c>
      <c r="E14" s="1">
        <v>77700000</v>
      </c>
      <c r="F14" s="1">
        <v>124800000</v>
      </c>
      <c r="G14" s="1">
        <v>202700000</v>
      </c>
      <c r="H14" s="1">
        <v>204400000</v>
      </c>
      <c r="I14" s="1">
        <v>217200000</v>
      </c>
      <c r="J14" s="1">
        <v>166100000</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695000000</v>
      </c>
      <c r="C15" s="1">
        <v>788400000</v>
      </c>
      <c r="D15" s="1">
        <v>1063900000</v>
      </c>
      <c r="E15" s="1">
        <v>1537900000</v>
      </c>
      <c r="F15" s="1">
        <v>2079700000</v>
      </c>
      <c r="G15" s="1">
        <v>2442900000</v>
      </c>
      <c r="H15" s="1">
        <v>2751800000</v>
      </c>
      <c r="I15" s="1">
        <v>2506600000</v>
      </c>
      <c r="J15" s="1">
        <v>2783900000</v>
      </c>
      <c r="K15" s="1">
        <v>1948414000</v>
      </c>
      <c r="L15" s="1">
        <v>2197000000</v>
      </c>
      <c r="M15" s="1">
        <v>2172000000</v>
      </c>
      <c r="N15" s="1">
        <v>2146000000</v>
      </c>
      <c r="O15" s="1">
        <v>1218000000</v>
      </c>
      <c r="P15" s="1">
        <v>1310000000</v>
      </c>
      <c r="Q15" s="1">
        <v>1546000000</v>
      </c>
      <c r="R15" s="1">
        <v>1579000000</v>
      </c>
      <c r="S15" s="1">
        <v>1558000000</v>
      </c>
      <c r="T15" s="1">
        <v>1683000000</v>
      </c>
      <c r="U15" s="1">
        <v>1910000000</v>
      </c>
      <c r="V15" s="1">
        <v>2393000000</v>
      </c>
      <c r="W15" s="1">
        <v>3145000000</v>
      </c>
      <c r="X15" s="1">
        <v>3745000000</v>
      </c>
      <c r="Y15" s="1">
        <v>4870000000</v>
      </c>
      <c r="Z15" s="1">
        <v>5482000000</v>
      </c>
      <c r="AA15" s="1">
        <v>7299000000</v>
      </c>
      <c r="AB15" s="1">
        <v>10028000000</v>
      </c>
      <c r="AC15" s="1">
        <v>13421000000</v>
      </c>
      <c r="AD15" s="1">
        <v>15305000000</v>
      </c>
      <c r="AE15" s="1">
        <v>18034000000</v>
      </c>
      <c r="AF15" s="1">
        <v>22396000000</v>
      </c>
      <c r="AG15" s="1">
        <v>24239000000</v>
      </c>
      <c r="AH15" s="1">
        <v>26842000000</v>
      </c>
      <c r="AI15" s="1">
        <v>30941000000</v>
      </c>
      <c r="AJ15" s="1">
        <v>34462000000</v>
      </c>
      <c r="AK15" s="1">
        <v>38668000000</v>
      </c>
      <c r="AL15" s="1">
        <v>43887000000</v>
      </c>
      <c r="AM15" s="1">
        <v>51345000000</v>
      </c>
      <c r="AS15" s="18" t="s">
        <v>116</v>
      </c>
      <c r="AT15" s="19" t="s">
        <v>117</v>
      </c>
      <c r="AU15" s="19" t="s">
        <v>118</v>
      </c>
      <c r="AV15" s="19" t="s">
        <v>156</v>
      </c>
    </row>
    <row r="16" spans="1:48" ht="19" x14ac:dyDescent="0.25">
      <c r="A16" s="5" t="s">
        <v>11</v>
      </c>
      <c r="B16" s="1">
        <v>1771000000</v>
      </c>
      <c r="C16" s="1">
        <v>1628400000</v>
      </c>
      <c r="D16" s="1">
        <v>2289600000</v>
      </c>
      <c r="E16" s="1">
        <v>3451100000</v>
      </c>
      <c r="F16" s="1">
        <v>4649700000</v>
      </c>
      <c r="G16" s="1">
        <v>4846400000</v>
      </c>
      <c r="H16" s="1">
        <v>5861500000</v>
      </c>
      <c r="I16" s="1">
        <v>6280800000</v>
      </c>
      <c r="J16" s="1">
        <v>7866600000</v>
      </c>
      <c r="K16" s="1">
        <v>8793329000</v>
      </c>
      <c r="L16" s="1">
        <v>10401000000</v>
      </c>
      <c r="M16" s="1">
        <v>11037000000</v>
      </c>
      <c r="N16" s="1">
        <v>7859000000</v>
      </c>
      <c r="O16" s="1">
        <v>5680000000</v>
      </c>
      <c r="P16" s="1">
        <v>5748000000</v>
      </c>
      <c r="Q16" s="1">
        <v>7363000000</v>
      </c>
      <c r="R16" s="1">
        <v>5707000000</v>
      </c>
      <c r="S16" s="1">
        <v>5697000000</v>
      </c>
      <c r="T16" s="1">
        <v>6182000000</v>
      </c>
      <c r="U16" s="1">
        <v>7930000000</v>
      </c>
      <c r="V16" s="1">
        <v>12281000000</v>
      </c>
      <c r="W16" s="1">
        <v>16862000000</v>
      </c>
      <c r="X16" s="1">
        <v>19597000000</v>
      </c>
      <c r="Y16" s="1">
        <v>26204000000</v>
      </c>
      <c r="Z16" s="1">
        <v>28879000000</v>
      </c>
      <c r="AA16" s="1">
        <v>46840000000</v>
      </c>
      <c r="AB16" s="1">
        <v>74459000000</v>
      </c>
      <c r="AC16" s="1">
        <v>101267000000</v>
      </c>
      <c r="AD16" s="1">
        <v>121911000000</v>
      </c>
      <c r="AE16" s="1">
        <v>130292000000</v>
      </c>
      <c r="AF16" s="1">
        <v>162485000000</v>
      </c>
      <c r="AG16" s="1">
        <v>155615000000</v>
      </c>
      <c r="AH16" s="1">
        <v>167890000000</v>
      </c>
      <c r="AI16" s="1">
        <v>194697000000</v>
      </c>
      <c r="AJ16" s="1">
        <v>196244000000</v>
      </c>
      <c r="AK16" s="1">
        <v>208227000000</v>
      </c>
      <c r="AL16" s="1">
        <v>256868000000</v>
      </c>
      <c r="AM16" s="1">
        <v>274891000000</v>
      </c>
      <c r="AS16" s="25">
        <f>(AM35+AL35+AK35+AJ35+AI35)/5</f>
        <v>-4.9070536893905711E-2</v>
      </c>
      <c r="AT16" s="31">
        <f>AU101/AM3</f>
        <v>7.7229892221703755</v>
      </c>
      <c r="AU16" s="31">
        <f>AU101/AM28</f>
        <v>30.514021562478082</v>
      </c>
      <c r="AV16" s="33">
        <f>AU101/AM107</f>
        <v>27.326892617750779</v>
      </c>
    </row>
    <row r="17" spans="1:48" ht="19" x14ac:dyDescent="0.25">
      <c r="A17" s="5" t="s">
        <v>12</v>
      </c>
      <c r="B17" s="1" t="s">
        <v>91</v>
      </c>
      <c r="C17" s="1" t="s">
        <v>91</v>
      </c>
      <c r="D17" s="1" t="s">
        <v>91</v>
      </c>
      <c r="E17" s="1" t="s">
        <v>91</v>
      </c>
      <c r="F17" s="1" t="s">
        <v>91</v>
      </c>
      <c r="G17" s="1" t="s">
        <v>91</v>
      </c>
      <c r="H17" s="1" t="s">
        <v>91</v>
      </c>
      <c r="I17" s="1" t="s">
        <v>91</v>
      </c>
      <c r="J17" s="1" t="s">
        <v>91</v>
      </c>
      <c r="K17" s="1">
        <v>39653000</v>
      </c>
      <c r="L17" s="1">
        <v>48000000</v>
      </c>
      <c r="M17" s="1">
        <v>60000000</v>
      </c>
      <c r="N17" s="1">
        <v>71000000</v>
      </c>
      <c r="O17" s="1">
        <v>62000000</v>
      </c>
      <c r="P17" s="1">
        <v>47000000</v>
      </c>
      <c r="Q17" s="1">
        <v>21000000</v>
      </c>
      <c r="R17" s="1">
        <v>16000000</v>
      </c>
      <c r="S17" s="1">
        <v>11000000</v>
      </c>
      <c r="T17" s="1">
        <v>8000000</v>
      </c>
      <c r="U17" s="1">
        <v>3000000</v>
      </c>
      <c r="V17" s="1" t="s">
        <v>91</v>
      </c>
      <c r="W17" s="1" t="s">
        <v>91</v>
      </c>
      <c r="X17" s="1" t="s">
        <v>91</v>
      </c>
      <c r="Y17" s="1" t="s">
        <v>91</v>
      </c>
      <c r="Z17" s="1" t="s">
        <v>91</v>
      </c>
      <c r="AA17" s="1" t="s">
        <v>91</v>
      </c>
      <c r="AB17" s="1" t="s">
        <v>91</v>
      </c>
      <c r="AC17" s="1" t="s">
        <v>91</v>
      </c>
      <c r="AD17" s="1">
        <v>136000000</v>
      </c>
      <c r="AE17" s="1">
        <v>384000000</v>
      </c>
      <c r="AF17" s="1">
        <v>733000000</v>
      </c>
      <c r="AG17" s="1">
        <v>1456000000</v>
      </c>
      <c r="AH17" s="1">
        <v>2323000000</v>
      </c>
      <c r="AI17" s="1">
        <v>3240000000</v>
      </c>
      <c r="AJ17" s="1">
        <v>3576000000</v>
      </c>
      <c r="AK17" s="1">
        <v>2873000000</v>
      </c>
      <c r="AL17" s="1">
        <v>2645000000</v>
      </c>
      <c r="AM17" s="1">
        <v>2931000000</v>
      </c>
    </row>
    <row r="18" spans="1:48" ht="20" x14ac:dyDescent="0.25">
      <c r="A18" s="5" t="s">
        <v>13</v>
      </c>
      <c r="B18" s="1">
        <v>41800000</v>
      </c>
      <c r="C18" s="1">
        <v>51100000</v>
      </c>
      <c r="D18" s="1">
        <v>70500000</v>
      </c>
      <c r="E18" s="1">
        <v>77700000</v>
      </c>
      <c r="F18" s="1">
        <v>124800000</v>
      </c>
      <c r="G18" s="1">
        <v>202700000</v>
      </c>
      <c r="H18" s="1">
        <v>204400000</v>
      </c>
      <c r="I18" s="1">
        <v>217200000</v>
      </c>
      <c r="J18" s="1">
        <v>166100000</v>
      </c>
      <c r="K18" s="1">
        <v>167958000</v>
      </c>
      <c r="L18" s="1">
        <v>127000000</v>
      </c>
      <c r="M18" s="1">
        <v>156000000</v>
      </c>
      <c r="N18" s="1">
        <v>118000000</v>
      </c>
      <c r="O18" s="1">
        <v>111000000</v>
      </c>
      <c r="P18" s="1">
        <v>85000000</v>
      </c>
      <c r="Q18" s="1">
        <v>84000000</v>
      </c>
      <c r="R18" s="1">
        <v>102000000</v>
      </c>
      <c r="S18" s="1">
        <v>118000000</v>
      </c>
      <c r="T18" s="1">
        <v>113000000</v>
      </c>
      <c r="U18" s="1">
        <v>150000000</v>
      </c>
      <c r="V18" s="1">
        <v>179000000</v>
      </c>
      <c r="W18" s="1">
        <v>225000000</v>
      </c>
      <c r="X18" s="1">
        <v>317000000</v>
      </c>
      <c r="Y18" s="1">
        <v>473000000</v>
      </c>
      <c r="Z18" s="1">
        <v>703000000</v>
      </c>
      <c r="AA18" s="1">
        <v>1027000000</v>
      </c>
      <c r="AB18" s="1">
        <v>1814000000</v>
      </c>
      <c r="AC18" s="1">
        <v>3277000000</v>
      </c>
      <c r="AD18" s="1">
        <v>6757000000</v>
      </c>
      <c r="AE18" s="1">
        <v>7946000000</v>
      </c>
      <c r="AF18" s="1">
        <v>11257000000</v>
      </c>
      <c r="AG18" s="1">
        <v>10505000000</v>
      </c>
      <c r="AH18" s="1">
        <v>10157000000</v>
      </c>
      <c r="AI18" s="1">
        <v>10903000000</v>
      </c>
      <c r="AJ18" s="1">
        <v>12547000000</v>
      </c>
      <c r="AK18" s="1">
        <v>11056000000</v>
      </c>
      <c r="AL18" s="1">
        <v>11284000000</v>
      </c>
      <c r="AM18" s="1">
        <v>11104000000</v>
      </c>
      <c r="AS18" s="18" t="s">
        <v>119</v>
      </c>
      <c r="AT18" s="19" t="s">
        <v>157</v>
      </c>
      <c r="AU18" s="19" t="s">
        <v>158</v>
      </c>
      <c r="AV18" s="19" t="s">
        <v>159</v>
      </c>
    </row>
    <row r="19" spans="1:48" ht="19" x14ac:dyDescent="0.25">
      <c r="A19" s="6" t="s">
        <v>14</v>
      </c>
      <c r="B19" s="10">
        <v>161800000</v>
      </c>
      <c r="C19" s="10">
        <v>360900000</v>
      </c>
      <c r="D19" s="10">
        <v>480900000</v>
      </c>
      <c r="E19" s="10">
        <v>733900000</v>
      </c>
      <c r="F19" s="10">
        <v>869100000</v>
      </c>
      <c r="G19" s="10">
        <v>981200000</v>
      </c>
      <c r="H19" s="10">
        <v>704100000</v>
      </c>
      <c r="I19" s="10">
        <v>1072700000</v>
      </c>
      <c r="J19" s="10">
        <v>305800000</v>
      </c>
      <c r="K19" s="10">
        <v>707897000</v>
      </c>
      <c r="L19" s="10">
        <v>849000000</v>
      </c>
      <c r="M19" s="10">
        <v>-1079000000</v>
      </c>
      <c r="N19" s="10">
        <v>-856000000</v>
      </c>
      <c r="O19" s="10">
        <v>502000000</v>
      </c>
      <c r="P19" s="10">
        <v>808000000</v>
      </c>
      <c r="Q19" s="10">
        <v>1197000000</v>
      </c>
      <c r="R19" s="10">
        <v>78000000</v>
      </c>
      <c r="S19" s="10">
        <v>216000000</v>
      </c>
      <c r="T19" s="10">
        <v>214000000</v>
      </c>
      <c r="U19" s="10">
        <v>536000000</v>
      </c>
      <c r="V19" s="10">
        <v>1994000000</v>
      </c>
      <c r="W19" s="10">
        <v>3043000000</v>
      </c>
      <c r="X19" s="10">
        <v>5325000000</v>
      </c>
      <c r="Y19" s="10">
        <v>7368000000</v>
      </c>
      <c r="Z19" s="10">
        <v>8687000000</v>
      </c>
      <c r="AA19" s="10">
        <v>19567000000</v>
      </c>
      <c r="AB19" s="10">
        <v>36019000000</v>
      </c>
      <c r="AC19" s="10">
        <v>59040000000</v>
      </c>
      <c r="AD19" s="10">
        <v>57048000000</v>
      </c>
      <c r="AE19" s="10">
        <v>61813000000</v>
      </c>
      <c r="AF19" s="10">
        <v>84505000000</v>
      </c>
      <c r="AG19" s="10">
        <v>73333000000</v>
      </c>
      <c r="AH19" s="10">
        <v>76569000000</v>
      </c>
      <c r="AI19" s="10">
        <v>87046000000</v>
      </c>
      <c r="AJ19" s="10">
        <v>81860000000</v>
      </c>
      <c r="AK19" s="10">
        <v>81020000000</v>
      </c>
      <c r="AL19" s="10">
        <v>123136000000</v>
      </c>
      <c r="AM19" s="10">
        <v>133138000000</v>
      </c>
      <c r="AN19" s="35">
        <v>124800000000</v>
      </c>
      <c r="AO19" s="35">
        <v>133000000000</v>
      </c>
      <c r="AP19" s="35">
        <v>142800000000</v>
      </c>
      <c r="AQ19" s="35">
        <v>152400000000</v>
      </c>
      <c r="AR19" s="35">
        <v>165700000000</v>
      </c>
      <c r="AS19" s="26">
        <f>AM40-AM56-AM61</f>
        <v>-71765000000</v>
      </c>
      <c r="AT19" s="31">
        <f>AU101/AN3</f>
        <v>7.924514426229508</v>
      </c>
      <c r="AU19" s="32">
        <f>AO116/AN31</f>
        <v>32.270000000000003</v>
      </c>
      <c r="AV19" s="33">
        <f>AU101/AN106</f>
        <v>32.567542444658322</v>
      </c>
    </row>
    <row r="20" spans="1:48" ht="19" customHeight="1" x14ac:dyDescent="0.25">
      <c r="A20" s="14" t="s">
        <v>100</v>
      </c>
      <c r="B20" s="1"/>
      <c r="C20" s="15">
        <f>(C19/B19)-1</f>
        <v>1.2305315203955502</v>
      </c>
      <c r="D20" s="15">
        <f>(D19/C19)-1</f>
        <v>0.33250207813798838</v>
      </c>
      <c r="E20" s="15">
        <f>(E19/D19)-1</f>
        <v>0.52609690164275325</v>
      </c>
      <c r="F20" s="15">
        <f t="shared" ref="F20:AR20" si="3">(F19/E19)-1</f>
        <v>0.18422128355361767</v>
      </c>
      <c r="G20" s="15">
        <f t="shared" si="3"/>
        <v>0.12898400644344732</v>
      </c>
      <c r="H20" s="15">
        <f t="shared" si="3"/>
        <v>-0.2824092947411333</v>
      </c>
      <c r="I20" s="15">
        <f t="shared" si="3"/>
        <v>0.52350518392273826</v>
      </c>
      <c r="J20" s="15">
        <f t="shared" si="3"/>
        <v>-0.71492495571921322</v>
      </c>
      <c r="K20" s="15">
        <f t="shared" si="3"/>
        <v>1.3149018966644865</v>
      </c>
      <c r="L20" s="15">
        <f t="shared" si="3"/>
        <v>0.19932702073889286</v>
      </c>
      <c r="M20" s="15">
        <f t="shared" si="3"/>
        <v>-2.2709069493521792</v>
      </c>
      <c r="N20" s="15">
        <f t="shared" si="3"/>
        <v>-0.20667284522706209</v>
      </c>
      <c r="O20" s="15">
        <f t="shared" si="3"/>
        <v>-1.5864485981308412</v>
      </c>
      <c r="P20" s="15">
        <f t="shared" si="3"/>
        <v>0.60956175298804771</v>
      </c>
      <c r="Q20" s="15">
        <f t="shared" si="3"/>
        <v>0.48143564356435653</v>
      </c>
      <c r="R20" s="15">
        <f t="shared" si="3"/>
        <v>-0.93483709273182958</v>
      </c>
      <c r="S20" s="15">
        <f t="shared" si="3"/>
        <v>1.7692307692307692</v>
      </c>
      <c r="T20" s="15">
        <f t="shared" si="3"/>
        <v>-9.2592592592593004E-3</v>
      </c>
      <c r="U20" s="15">
        <f t="shared" si="3"/>
        <v>1.5046728971962615</v>
      </c>
      <c r="V20" s="15">
        <f t="shared" si="3"/>
        <v>2.7201492537313432</v>
      </c>
      <c r="W20" s="15">
        <f t="shared" si="3"/>
        <v>0.52607823470411241</v>
      </c>
      <c r="X20" s="15">
        <f t="shared" si="3"/>
        <v>0.74991784423266505</v>
      </c>
      <c r="Y20" s="15">
        <f t="shared" si="3"/>
        <v>0.38366197183098594</v>
      </c>
      <c r="Z20" s="15">
        <f t="shared" si="3"/>
        <v>0.17901737242128113</v>
      </c>
      <c r="AA20" s="15">
        <f t="shared" si="3"/>
        <v>1.2524461839530332</v>
      </c>
      <c r="AB20" s="15">
        <f t="shared" si="3"/>
        <v>0.84080339346859501</v>
      </c>
      <c r="AC20" s="15">
        <f t="shared" si="3"/>
        <v>0.63913490102445936</v>
      </c>
      <c r="AD20" s="15">
        <f t="shared" si="3"/>
        <v>-3.373983739837394E-2</v>
      </c>
      <c r="AE20" s="15">
        <f t="shared" si="3"/>
        <v>8.3526153414668292E-2</v>
      </c>
      <c r="AF20" s="15">
        <f t="shared" si="3"/>
        <v>0.36710724281300045</v>
      </c>
      <c r="AG20" s="15">
        <f t="shared" si="3"/>
        <v>-0.13220519495887817</v>
      </c>
      <c r="AH20" s="15">
        <f t="shared" si="3"/>
        <v>4.4127473306696752E-2</v>
      </c>
      <c r="AI20" s="15">
        <f t="shared" si="3"/>
        <v>0.13683083232117443</v>
      </c>
      <c r="AJ20" s="15">
        <f t="shared" si="3"/>
        <v>-5.957769455230566E-2</v>
      </c>
      <c r="AK20" s="15">
        <f t="shared" si="3"/>
        <v>-1.026142193989743E-2</v>
      </c>
      <c r="AL20" s="15">
        <f t="shared" si="3"/>
        <v>0.51982226610713411</v>
      </c>
      <c r="AM20" s="15">
        <f t="shared" si="3"/>
        <v>8.1227260914760846E-2</v>
      </c>
      <c r="AN20" s="16">
        <f t="shared" si="3"/>
        <v>-6.2626748186092596E-2</v>
      </c>
      <c r="AO20" s="16">
        <f t="shared" si="3"/>
        <v>6.5705128205128194E-2</v>
      </c>
      <c r="AP20" s="16">
        <f t="shared" si="3"/>
        <v>7.3684210526315796E-2</v>
      </c>
      <c r="AQ20" s="16">
        <f t="shared" si="3"/>
        <v>6.7226890756302504E-2</v>
      </c>
      <c r="AR20" s="16">
        <f t="shared" si="3"/>
        <v>8.7270341207349E-2</v>
      </c>
    </row>
    <row r="21" spans="1:48" ht="20" x14ac:dyDescent="0.25">
      <c r="A21" s="5" t="s">
        <v>15</v>
      </c>
      <c r="B21" s="2">
        <v>8.43E-2</v>
      </c>
      <c r="C21" s="2">
        <v>0.1898</v>
      </c>
      <c r="D21" s="2">
        <v>0.1807</v>
      </c>
      <c r="E21" s="2">
        <v>0.18029999999999999</v>
      </c>
      <c r="F21" s="2">
        <v>0.16450000000000001</v>
      </c>
      <c r="G21" s="2">
        <v>0.17649999999999999</v>
      </c>
      <c r="H21" s="2">
        <v>0.1116</v>
      </c>
      <c r="I21" s="2">
        <v>0.15140000000000001</v>
      </c>
      <c r="J21" s="2">
        <v>3.8300000000000001E-2</v>
      </c>
      <c r="K21" s="2">
        <v>7.6999999999999999E-2</v>
      </c>
      <c r="L21" s="2">
        <v>7.6700000000000004E-2</v>
      </c>
      <c r="M21" s="2">
        <v>-0.10970000000000001</v>
      </c>
      <c r="N21" s="2">
        <v>-0.12089999999999999</v>
      </c>
      <c r="O21" s="2">
        <v>8.4500000000000006E-2</v>
      </c>
      <c r="P21" s="2">
        <v>0.13170000000000001</v>
      </c>
      <c r="Q21" s="2">
        <v>0.14990000000000001</v>
      </c>
      <c r="R21" s="2">
        <v>1.4500000000000001E-2</v>
      </c>
      <c r="S21" s="2">
        <v>3.7600000000000001E-2</v>
      </c>
      <c r="T21" s="2">
        <v>3.4500000000000003E-2</v>
      </c>
      <c r="U21" s="2">
        <v>6.4699999999999994E-2</v>
      </c>
      <c r="V21" s="2">
        <v>0.1431</v>
      </c>
      <c r="W21" s="2">
        <v>0.1575</v>
      </c>
      <c r="X21" s="2">
        <v>0.2218</v>
      </c>
      <c r="Y21" s="2">
        <v>0.22689999999999999</v>
      </c>
      <c r="Z21" s="2">
        <v>0.23780000000000001</v>
      </c>
      <c r="AA21" s="2">
        <v>0.3</v>
      </c>
      <c r="AB21" s="2">
        <v>0.3327</v>
      </c>
      <c r="AC21" s="2">
        <v>0.37719999999999998</v>
      </c>
      <c r="AD21" s="2">
        <v>0.33379999999999999</v>
      </c>
      <c r="AE21" s="2">
        <v>0.3382</v>
      </c>
      <c r="AF21" s="2">
        <v>0.36159999999999998</v>
      </c>
      <c r="AG21" s="2">
        <v>0.34010000000000001</v>
      </c>
      <c r="AH21" s="2">
        <v>0.33400000000000002</v>
      </c>
      <c r="AI21" s="2">
        <v>0.32769999999999999</v>
      </c>
      <c r="AJ21" s="2">
        <v>0.31459999999999999</v>
      </c>
      <c r="AK21" s="2">
        <v>0.29509999999999997</v>
      </c>
      <c r="AL21" s="2">
        <v>0.33660000000000001</v>
      </c>
      <c r="AM21" s="2">
        <v>0.33760000000000001</v>
      </c>
      <c r="AN21" s="36">
        <f>AN19/AN3</f>
        <v>0.32474629195940674</v>
      </c>
      <c r="AO21" s="36">
        <f t="shared" ref="AO21:AR21" si="4">AO19/AO3</f>
        <v>0.32360097323600973</v>
      </c>
      <c r="AP21" s="36">
        <f t="shared" si="4"/>
        <v>0.32125984251968503</v>
      </c>
      <c r="AQ21" s="36">
        <f t="shared" si="4"/>
        <v>0.32172260924635848</v>
      </c>
      <c r="AR21" s="36">
        <f t="shared" si="4"/>
        <v>0.32037896365042534</v>
      </c>
      <c r="AU21" s="18" t="s">
        <v>160</v>
      </c>
      <c r="AV21" s="19" t="s">
        <v>161</v>
      </c>
    </row>
    <row r="22" spans="1:48" ht="19" x14ac:dyDescent="0.25">
      <c r="A22" s="6" t="s">
        <v>16</v>
      </c>
      <c r="B22" s="10">
        <v>147300000</v>
      </c>
      <c r="C22" s="10">
        <v>273500000</v>
      </c>
      <c r="D22" s="10">
        <v>371500000</v>
      </c>
      <c r="E22" s="10">
        <v>620300000</v>
      </c>
      <c r="F22" s="10">
        <v>634300000</v>
      </c>
      <c r="G22" s="10">
        <v>712000000</v>
      </c>
      <c r="H22" s="10">
        <v>447300000</v>
      </c>
      <c r="I22" s="10">
        <v>805700000</v>
      </c>
      <c r="J22" s="10">
        <v>110400000</v>
      </c>
      <c r="K22" s="10">
        <v>522274000</v>
      </c>
      <c r="L22" s="10">
        <v>684000000</v>
      </c>
      <c r="M22" s="10">
        <v>-1383000000</v>
      </c>
      <c r="N22" s="10">
        <v>-1070000000</v>
      </c>
      <c r="O22" s="10">
        <v>261000000</v>
      </c>
      <c r="P22" s="10">
        <v>359000000</v>
      </c>
      <c r="Q22" s="10">
        <v>522000000</v>
      </c>
      <c r="R22" s="10">
        <v>-344000000</v>
      </c>
      <c r="S22" s="10">
        <v>17000000</v>
      </c>
      <c r="T22" s="10">
        <v>-1000000</v>
      </c>
      <c r="U22" s="10">
        <v>326000000</v>
      </c>
      <c r="V22" s="10">
        <v>1650000000</v>
      </c>
      <c r="W22" s="10">
        <v>2453000000</v>
      </c>
      <c r="X22" s="10">
        <v>4409000000</v>
      </c>
      <c r="Y22" s="10">
        <v>6275000000</v>
      </c>
      <c r="Z22" s="10">
        <v>7658000000</v>
      </c>
      <c r="AA22" s="10">
        <v>18385000000</v>
      </c>
      <c r="AB22" s="10">
        <v>33790000000</v>
      </c>
      <c r="AC22" s="10">
        <v>55241000000</v>
      </c>
      <c r="AD22" s="10">
        <v>48999000000</v>
      </c>
      <c r="AE22" s="10">
        <v>52503000000</v>
      </c>
      <c r="AF22" s="10">
        <v>71230000000</v>
      </c>
      <c r="AG22" s="10">
        <v>60024000000</v>
      </c>
      <c r="AH22" s="10">
        <v>61344000000</v>
      </c>
      <c r="AI22" s="10">
        <v>70898000000</v>
      </c>
      <c r="AJ22" s="10">
        <v>63930000000</v>
      </c>
      <c r="AK22" s="10">
        <v>66288000000</v>
      </c>
      <c r="AL22" s="10">
        <v>108949000000</v>
      </c>
      <c r="AM22" s="10">
        <v>119437000000</v>
      </c>
      <c r="AU22" s="40">
        <f>(-1*AM98)/AU101</f>
        <v>4.8732660326920906E-3</v>
      </c>
      <c r="AV22" s="34">
        <f>AM107/AU101</f>
        <v>3.6593988712438831E-2</v>
      </c>
    </row>
    <row r="23" spans="1:48" ht="19" x14ac:dyDescent="0.25">
      <c r="A23" s="5" t="s">
        <v>17</v>
      </c>
      <c r="B23" s="2">
        <v>7.6799999999999993E-2</v>
      </c>
      <c r="C23" s="2">
        <v>0.14380000000000001</v>
      </c>
      <c r="D23" s="2">
        <v>0.1396</v>
      </c>
      <c r="E23" s="2">
        <v>0.15240000000000001</v>
      </c>
      <c r="F23" s="2">
        <v>0.12</v>
      </c>
      <c r="G23" s="2">
        <v>0.12809999999999999</v>
      </c>
      <c r="H23" s="2">
        <v>7.0900000000000005E-2</v>
      </c>
      <c r="I23" s="2">
        <v>0.1137</v>
      </c>
      <c r="J23" s="2">
        <v>1.38E-2</v>
      </c>
      <c r="K23" s="2">
        <v>5.6800000000000003E-2</v>
      </c>
      <c r="L23" s="2">
        <v>6.1800000000000001E-2</v>
      </c>
      <c r="M23" s="2">
        <v>-0.1406</v>
      </c>
      <c r="N23" s="2">
        <v>-0.15110000000000001</v>
      </c>
      <c r="O23" s="2">
        <v>4.3900000000000002E-2</v>
      </c>
      <c r="P23" s="2">
        <v>5.8500000000000003E-2</v>
      </c>
      <c r="Q23" s="2">
        <v>6.54E-2</v>
      </c>
      <c r="R23" s="2">
        <v>-6.4100000000000004E-2</v>
      </c>
      <c r="S23" s="2">
        <v>3.0000000000000001E-3</v>
      </c>
      <c r="T23" s="2">
        <v>-2.0000000000000001E-4</v>
      </c>
      <c r="U23" s="2">
        <v>3.9399999999999998E-2</v>
      </c>
      <c r="V23" s="2">
        <v>0.11840000000000001</v>
      </c>
      <c r="W23" s="2">
        <v>0.127</v>
      </c>
      <c r="X23" s="2">
        <v>0.1837</v>
      </c>
      <c r="Y23" s="2">
        <v>0.19320000000000001</v>
      </c>
      <c r="Z23" s="2">
        <v>0.20960000000000001</v>
      </c>
      <c r="AA23" s="2">
        <v>0.28189999999999998</v>
      </c>
      <c r="AB23" s="2">
        <v>0.31219999999999998</v>
      </c>
      <c r="AC23" s="2">
        <v>0.35299999999999998</v>
      </c>
      <c r="AD23" s="2">
        <v>0.28670000000000001</v>
      </c>
      <c r="AE23" s="2">
        <v>0.28720000000000001</v>
      </c>
      <c r="AF23" s="2">
        <v>0.30480000000000002</v>
      </c>
      <c r="AG23" s="2">
        <v>0.27839999999999998</v>
      </c>
      <c r="AH23" s="2">
        <v>0.2676</v>
      </c>
      <c r="AI23" s="2">
        <v>0.26690000000000003</v>
      </c>
      <c r="AJ23" s="2">
        <v>0.2457</v>
      </c>
      <c r="AK23" s="2">
        <v>0.24149999999999999</v>
      </c>
      <c r="AL23" s="2">
        <v>0.29780000000000001</v>
      </c>
      <c r="AM23" s="2">
        <v>0.3029</v>
      </c>
    </row>
    <row r="24" spans="1:48" ht="19" x14ac:dyDescent="0.25">
      <c r="A24" s="5" t="s">
        <v>18</v>
      </c>
      <c r="B24" s="1">
        <v>-27300000</v>
      </c>
      <c r="C24" s="1">
        <v>36300000</v>
      </c>
      <c r="D24" s="1">
        <v>38900000</v>
      </c>
      <c r="E24" s="1">
        <v>35900000</v>
      </c>
      <c r="F24" s="1">
        <v>110000000</v>
      </c>
      <c r="G24" s="1">
        <v>66500000</v>
      </c>
      <c r="H24" s="1">
        <v>52400000</v>
      </c>
      <c r="I24" s="1">
        <v>49800000</v>
      </c>
      <c r="J24" s="1">
        <v>29300000</v>
      </c>
      <c r="K24" s="1">
        <v>-21988000</v>
      </c>
      <c r="L24" s="1">
        <v>-10000000</v>
      </c>
      <c r="M24" s="1">
        <v>88000000</v>
      </c>
      <c r="N24" s="1">
        <v>25000000</v>
      </c>
      <c r="O24" s="1">
        <v>68000000</v>
      </c>
      <c r="P24" s="1">
        <v>317000000</v>
      </c>
      <c r="Q24" s="1">
        <v>570000000</v>
      </c>
      <c r="R24" s="1">
        <v>292000000</v>
      </c>
      <c r="S24" s="1">
        <v>70000000</v>
      </c>
      <c r="T24" s="1">
        <v>93000000</v>
      </c>
      <c r="U24" s="1">
        <v>57000000</v>
      </c>
      <c r="V24" s="1">
        <v>165000000</v>
      </c>
      <c r="W24" s="1">
        <v>365000000</v>
      </c>
      <c r="X24" s="1">
        <v>599000000</v>
      </c>
      <c r="Y24" s="1">
        <v>620000000</v>
      </c>
      <c r="Z24" s="1">
        <v>326000000</v>
      </c>
      <c r="AA24" s="1">
        <v>155000000</v>
      </c>
      <c r="AB24" s="1">
        <v>415000000</v>
      </c>
      <c r="AC24" s="1">
        <v>522000000</v>
      </c>
      <c r="AD24" s="1">
        <v>1156000000</v>
      </c>
      <c r="AE24" s="1">
        <v>980000000</v>
      </c>
      <c r="AF24" s="1">
        <v>1285000000</v>
      </c>
      <c r="AG24" s="1">
        <v>1348000000</v>
      </c>
      <c r="AH24" s="1">
        <v>2745000000</v>
      </c>
      <c r="AI24" s="1">
        <v>2005000000</v>
      </c>
      <c r="AJ24" s="1">
        <v>1807000000</v>
      </c>
      <c r="AK24" s="1">
        <v>803000000</v>
      </c>
      <c r="AL24" s="1">
        <v>258000000</v>
      </c>
      <c r="AM24" s="1">
        <v>-334000000</v>
      </c>
    </row>
    <row r="25" spans="1:48" ht="19" x14ac:dyDescent="0.25">
      <c r="A25" s="6" t="s">
        <v>19</v>
      </c>
      <c r="B25" s="10">
        <v>120000000</v>
      </c>
      <c r="C25" s="10">
        <v>309800000</v>
      </c>
      <c r="D25" s="10">
        <v>410400000</v>
      </c>
      <c r="E25" s="10">
        <v>656200000</v>
      </c>
      <c r="F25" s="10">
        <v>744300000</v>
      </c>
      <c r="G25" s="10">
        <v>778500000</v>
      </c>
      <c r="H25" s="10">
        <v>499700000</v>
      </c>
      <c r="I25" s="10">
        <v>855500000</v>
      </c>
      <c r="J25" s="10">
        <v>139700000</v>
      </c>
      <c r="K25" s="10">
        <v>500286000</v>
      </c>
      <c r="L25" s="10">
        <v>674000000</v>
      </c>
      <c r="M25" s="10">
        <v>-1295000000</v>
      </c>
      <c r="N25" s="10">
        <v>-1045000000</v>
      </c>
      <c r="O25" s="10">
        <v>329000000</v>
      </c>
      <c r="P25" s="10">
        <v>676000000</v>
      </c>
      <c r="Q25" s="10">
        <v>1092000000</v>
      </c>
      <c r="R25" s="10">
        <v>-52000000</v>
      </c>
      <c r="S25" s="10">
        <v>87000000</v>
      </c>
      <c r="T25" s="10">
        <v>92000000</v>
      </c>
      <c r="U25" s="10">
        <v>383000000</v>
      </c>
      <c r="V25" s="10">
        <v>1815000000</v>
      </c>
      <c r="W25" s="10">
        <v>2818000000</v>
      </c>
      <c r="X25" s="10">
        <v>5008000000</v>
      </c>
      <c r="Y25" s="10">
        <v>6895000000</v>
      </c>
      <c r="Z25" s="10">
        <v>7984000000</v>
      </c>
      <c r="AA25" s="10">
        <v>18540000000</v>
      </c>
      <c r="AB25" s="10">
        <v>34205000000</v>
      </c>
      <c r="AC25" s="10">
        <v>55763000000</v>
      </c>
      <c r="AD25" s="10">
        <v>50155000000</v>
      </c>
      <c r="AE25" s="10">
        <v>53483000000</v>
      </c>
      <c r="AF25" s="10">
        <v>72515000000</v>
      </c>
      <c r="AG25" s="10">
        <v>61372000000</v>
      </c>
      <c r="AH25" s="10">
        <v>64089000000</v>
      </c>
      <c r="AI25" s="10">
        <v>72903000000</v>
      </c>
      <c r="AJ25" s="10">
        <v>65737000000</v>
      </c>
      <c r="AK25" s="10">
        <v>67091000000</v>
      </c>
      <c r="AL25" s="10">
        <v>109207000000</v>
      </c>
      <c r="AM25" s="10">
        <v>119103000000</v>
      </c>
    </row>
    <row r="26" spans="1:48" ht="19" x14ac:dyDescent="0.25">
      <c r="A26" s="5" t="s">
        <v>20</v>
      </c>
      <c r="B26" s="2">
        <v>6.2600000000000003E-2</v>
      </c>
      <c r="C26" s="2">
        <v>0.16289999999999999</v>
      </c>
      <c r="D26" s="2">
        <v>0.1542</v>
      </c>
      <c r="E26" s="2">
        <v>0.16120000000000001</v>
      </c>
      <c r="F26" s="2">
        <v>0.1409</v>
      </c>
      <c r="G26" s="2">
        <v>0.1401</v>
      </c>
      <c r="H26" s="2">
        <v>7.9200000000000007E-2</v>
      </c>
      <c r="I26" s="2">
        <v>0.1207</v>
      </c>
      <c r="J26" s="2">
        <v>1.7500000000000002E-2</v>
      </c>
      <c r="K26" s="2">
        <v>5.4399999999999997E-2</v>
      </c>
      <c r="L26" s="2">
        <v>6.0900000000000003E-2</v>
      </c>
      <c r="M26" s="2">
        <v>-0.13170000000000001</v>
      </c>
      <c r="N26" s="2">
        <v>-0.14760000000000001</v>
      </c>
      <c r="O26" s="2">
        <v>5.5399999999999998E-2</v>
      </c>
      <c r="P26" s="2">
        <v>0.11020000000000001</v>
      </c>
      <c r="Q26" s="2">
        <v>0.1368</v>
      </c>
      <c r="R26" s="2">
        <v>-9.7000000000000003E-3</v>
      </c>
      <c r="S26" s="2">
        <v>1.52E-2</v>
      </c>
      <c r="T26" s="2">
        <v>1.4800000000000001E-2</v>
      </c>
      <c r="U26" s="2">
        <v>4.6300000000000001E-2</v>
      </c>
      <c r="V26" s="2">
        <v>0.1303</v>
      </c>
      <c r="W26" s="2">
        <v>0.1459</v>
      </c>
      <c r="X26" s="2">
        <v>0.20860000000000001</v>
      </c>
      <c r="Y26" s="2">
        <v>0.21229999999999999</v>
      </c>
      <c r="Z26" s="2">
        <v>0.2185</v>
      </c>
      <c r="AA26" s="2">
        <v>0.28420000000000001</v>
      </c>
      <c r="AB26" s="2">
        <v>0.316</v>
      </c>
      <c r="AC26" s="2">
        <v>0.35630000000000001</v>
      </c>
      <c r="AD26" s="2">
        <v>0.29349999999999998</v>
      </c>
      <c r="AE26" s="2">
        <v>0.29260000000000003</v>
      </c>
      <c r="AF26" s="2">
        <v>0.31030000000000002</v>
      </c>
      <c r="AG26" s="2">
        <v>0.28460000000000002</v>
      </c>
      <c r="AH26" s="2">
        <v>0.27960000000000002</v>
      </c>
      <c r="AI26" s="2">
        <v>0.27450000000000002</v>
      </c>
      <c r="AJ26" s="2">
        <v>0.25269999999999998</v>
      </c>
      <c r="AK26" s="2">
        <v>0.24440000000000001</v>
      </c>
      <c r="AL26" s="2">
        <v>0.29849999999999999</v>
      </c>
      <c r="AM26" s="2">
        <v>0.30199999999999999</v>
      </c>
    </row>
    <row r="27" spans="1:48" ht="19" x14ac:dyDescent="0.25">
      <c r="A27" s="5" t="s">
        <v>21</v>
      </c>
      <c r="B27" s="1">
        <v>58800000</v>
      </c>
      <c r="C27" s="1">
        <v>155800000</v>
      </c>
      <c r="D27" s="1">
        <v>192900000</v>
      </c>
      <c r="E27" s="1">
        <v>255900000</v>
      </c>
      <c r="F27" s="1">
        <v>290300000</v>
      </c>
      <c r="G27" s="1">
        <v>303600000</v>
      </c>
      <c r="H27" s="1">
        <v>189900000</v>
      </c>
      <c r="I27" s="1">
        <v>325100000</v>
      </c>
      <c r="J27" s="1">
        <v>53100000</v>
      </c>
      <c r="K27" s="1">
        <v>190108000</v>
      </c>
      <c r="L27" s="1">
        <v>250000000</v>
      </c>
      <c r="M27" s="1">
        <v>-479000000</v>
      </c>
      <c r="N27" s="1" t="s">
        <v>91</v>
      </c>
      <c r="O27" s="1">
        <v>20000000</v>
      </c>
      <c r="P27" s="1">
        <v>75000000</v>
      </c>
      <c r="Q27" s="1">
        <v>306000000</v>
      </c>
      <c r="R27" s="1">
        <v>-15000000</v>
      </c>
      <c r="S27" s="1">
        <v>22000000</v>
      </c>
      <c r="T27" s="1">
        <v>24000000</v>
      </c>
      <c r="U27" s="1">
        <v>107000000</v>
      </c>
      <c r="V27" s="1">
        <v>480000000</v>
      </c>
      <c r="W27" s="1">
        <v>829000000</v>
      </c>
      <c r="X27" s="1">
        <v>1512000000</v>
      </c>
      <c r="Y27" s="1">
        <v>2061000000</v>
      </c>
      <c r="Z27" s="1">
        <v>2280000000</v>
      </c>
      <c r="AA27" s="1">
        <v>4527000000</v>
      </c>
      <c r="AB27" s="1">
        <v>8283000000</v>
      </c>
      <c r="AC27" s="1">
        <v>14030000000</v>
      </c>
      <c r="AD27" s="1">
        <v>13118000000</v>
      </c>
      <c r="AE27" s="1">
        <v>13973000000</v>
      </c>
      <c r="AF27" s="1">
        <v>19121000000</v>
      </c>
      <c r="AG27" s="1">
        <v>15685000000</v>
      </c>
      <c r="AH27" s="1">
        <v>15738000000</v>
      </c>
      <c r="AI27" s="1">
        <v>13372000000</v>
      </c>
      <c r="AJ27" s="1">
        <v>10481000000</v>
      </c>
      <c r="AK27" s="1">
        <v>9680000000</v>
      </c>
      <c r="AL27" s="1">
        <v>14527000000</v>
      </c>
      <c r="AM27" s="1">
        <v>19300000000</v>
      </c>
    </row>
    <row r="28" spans="1:48" ht="20" thickBot="1" x14ac:dyDescent="0.3">
      <c r="A28" s="7" t="s">
        <v>22</v>
      </c>
      <c r="B28" s="11">
        <v>61200000</v>
      </c>
      <c r="C28" s="11">
        <v>154000000</v>
      </c>
      <c r="D28" s="11">
        <v>217500000</v>
      </c>
      <c r="E28" s="11">
        <v>400300000</v>
      </c>
      <c r="F28" s="11">
        <v>454000000</v>
      </c>
      <c r="G28" s="11">
        <v>474900000</v>
      </c>
      <c r="H28" s="11">
        <v>309800000</v>
      </c>
      <c r="I28" s="11">
        <v>530400000</v>
      </c>
      <c r="J28" s="11">
        <v>86600000</v>
      </c>
      <c r="K28" s="11">
        <v>310178000</v>
      </c>
      <c r="L28" s="11">
        <v>424000000</v>
      </c>
      <c r="M28" s="11">
        <v>-816000000</v>
      </c>
      <c r="N28" s="11">
        <v>-1045000000</v>
      </c>
      <c r="O28" s="11">
        <v>309000000</v>
      </c>
      <c r="P28" s="11">
        <v>601000000</v>
      </c>
      <c r="Q28" s="11">
        <v>786000000</v>
      </c>
      <c r="R28" s="11">
        <v>-25000000</v>
      </c>
      <c r="S28" s="11">
        <v>65000000</v>
      </c>
      <c r="T28" s="11">
        <v>69000000</v>
      </c>
      <c r="U28" s="11">
        <v>276000000</v>
      </c>
      <c r="V28" s="11">
        <v>1335000000</v>
      </c>
      <c r="W28" s="11">
        <v>1989000000</v>
      </c>
      <c r="X28" s="11">
        <v>3496000000</v>
      </c>
      <c r="Y28" s="11">
        <v>4834000000</v>
      </c>
      <c r="Z28" s="11">
        <v>5704000000</v>
      </c>
      <c r="AA28" s="11">
        <v>14013000000</v>
      </c>
      <c r="AB28" s="11">
        <v>25922000000</v>
      </c>
      <c r="AC28" s="11">
        <v>41733000000</v>
      </c>
      <c r="AD28" s="11">
        <v>37037000000</v>
      </c>
      <c r="AE28" s="11">
        <v>39510000000</v>
      </c>
      <c r="AF28" s="11">
        <v>53394000000</v>
      </c>
      <c r="AG28" s="11">
        <v>45687000000</v>
      </c>
      <c r="AH28" s="11">
        <v>48351000000</v>
      </c>
      <c r="AI28" s="11">
        <v>59531000000</v>
      </c>
      <c r="AJ28" s="11">
        <v>55256000000</v>
      </c>
      <c r="AK28" s="11">
        <v>57411000000</v>
      </c>
      <c r="AL28" s="11">
        <v>94680000000</v>
      </c>
      <c r="AM28" s="11">
        <v>99803000000</v>
      </c>
      <c r="AN28" s="37">
        <v>94450000000</v>
      </c>
      <c r="AO28" s="37">
        <v>100600000000</v>
      </c>
      <c r="AP28" s="37">
        <v>109400000000</v>
      </c>
      <c r="AQ28" s="37">
        <v>121900000000</v>
      </c>
      <c r="AR28" s="37">
        <v>132800000000</v>
      </c>
    </row>
    <row r="29" spans="1:48" ht="20" customHeight="1" thickTop="1" x14ac:dyDescent="0.25">
      <c r="A29" s="14" t="s">
        <v>101</v>
      </c>
      <c r="B29" s="1"/>
      <c r="C29" s="15">
        <f>(C28/B28)-1</f>
        <v>1.5163398692810457</v>
      </c>
      <c r="D29" s="15">
        <f>(D28/C28)-1</f>
        <v>0.41233766233766245</v>
      </c>
      <c r="E29" s="15">
        <f>(E28/D28)-1</f>
        <v>0.84045977011494255</v>
      </c>
      <c r="F29" s="15">
        <f t="shared" ref="F29:AR29" si="5">(F28/E28)-1</f>
        <v>0.13414938795903075</v>
      </c>
      <c r="G29" s="15">
        <f t="shared" si="5"/>
        <v>4.6035242290748846E-2</v>
      </c>
      <c r="H29" s="15">
        <f t="shared" si="5"/>
        <v>-0.34765213729206146</v>
      </c>
      <c r="I29" s="15">
        <f t="shared" si="5"/>
        <v>0.71207230471271798</v>
      </c>
      <c r="J29" s="15">
        <f t="shared" si="5"/>
        <v>-0.8367269984917044</v>
      </c>
      <c r="K29" s="15">
        <f t="shared" si="5"/>
        <v>2.5817321016166281</v>
      </c>
      <c r="L29" s="15">
        <f t="shared" si="5"/>
        <v>0.36695703757197484</v>
      </c>
      <c r="M29" s="15">
        <f t="shared" si="5"/>
        <v>-2.9245283018867925</v>
      </c>
      <c r="N29" s="15">
        <f t="shared" si="5"/>
        <v>0.28063725490196068</v>
      </c>
      <c r="O29" s="15">
        <f t="shared" si="5"/>
        <v>-1.2956937799043062</v>
      </c>
      <c r="P29" s="15">
        <f t="shared" si="5"/>
        <v>0.94498381877022664</v>
      </c>
      <c r="Q29" s="15">
        <f t="shared" si="5"/>
        <v>0.3078202995008319</v>
      </c>
      <c r="R29" s="15">
        <f t="shared" si="5"/>
        <v>-1.0318066157760815</v>
      </c>
      <c r="S29" s="15">
        <f t="shared" si="5"/>
        <v>-3.6</v>
      </c>
      <c r="T29" s="15">
        <f t="shared" si="5"/>
        <v>6.1538461538461542E-2</v>
      </c>
      <c r="U29" s="15">
        <f t="shared" si="5"/>
        <v>3</v>
      </c>
      <c r="V29" s="15">
        <f t="shared" si="5"/>
        <v>3.8369565217391308</v>
      </c>
      <c r="W29" s="15">
        <f t="shared" si="5"/>
        <v>0.48988764044943811</v>
      </c>
      <c r="X29" s="15">
        <f t="shared" si="5"/>
        <v>0.75766716943187529</v>
      </c>
      <c r="Y29" s="15">
        <f t="shared" si="5"/>
        <v>0.38272311212814647</v>
      </c>
      <c r="Z29" s="15">
        <f t="shared" si="5"/>
        <v>0.17997517583781542</v>
      </c>
      <c r="AA29" s="15">
        <f t="shared" si="5"/>
        <v>1.456697054698457</v>
      </c>
      <c r="AB29" s="15">
        <f t="shared" si="5"/>
        <v>0.84985370727181908</v>
      </c>
      <c r="AC29" s="15">
        <f t="shared" si="5"/>
        <v>0.60994522027621323</v>
      </c>
      <c r="AD29" s="15">
        <f t="shared" si="5"/>
        <v>-0.11252486042220788</v>
      </c>
      <c r="AE29" s="15">
        <f t="shared" si="5"/>
        <v>6.6771066771066812E-2</v>
      </c>
      <c r="AF29" s="15">
        <f t="shared" si="5"/>
        <v>0.3514047076689446</v>
      </c>
      <c r="AG29" s="15">
        <f t="shared" si="5"/>
        <v>-0.14434206090571977</v>
      </c>
      <c r="AH29" s="15">
        <f t="shared" si="5"/>
        <v>5.830980366406191E-2</v>
      </c>
      <c r="AI29" s="15">
        <f t="shared" si="5"/>
        <v>0.23122582780087275</v>
      </c>
      <c r="AJ29" s="15">
        <f t="shared" si="5"/>
        <v>-7.1811325191916797E-2</v>
      </c>
      <c r="AK29" s="15">
        <f t="shared" si="5"/>
        <v>3.9000289561314627E-2</v>
      </c>
      <c r="AL29" s="15">
        <f t="shared" si="5"/>
        <v>0.64916131055024295</v>
      </c>
      <c r="AM29" s="15">
        <f t="shared" si="5"/>
        <v>5.410857625686516E-2</v>
      </c>
      <c r="AN29" s="16">
        <f t="shared" si="5"/>
        <v>-5.3635662254641669E-2</v>
      </c>
      <c r="AO29" s="16">
        <f t="shared" si="5"/>
        <v>6.511381683430395E-2</v>
      </c>
      <c r="AP29" s="16">
        <f t="shared" si="5"/>
        <v>8.74751491053678E-2</v>
      </c>
      <c r="AQ29" s="16">
        <f t="shared" si="5"/>
        <v>0.11425959780621575</v>
      </c>
      <c r="AR29" s="16">
        <f t="shared" si="5"/>
        <v>8.9417555373256796E-2</v>
      </c>
      <c r="AU29" s="15"/>
    </row>
    <row r="30" spans="1:48" ht="19" x14ac:dyDescent="0.25">
      <c r="A30" s="5" t="s">
        <v>23</v>
      </c>
      <c r="B30" s="2">
        <v>3.1899999999999998E-2</v>
      </c>
      <c r="C30" s="2">
        <v>8.1000000000000003E-2</v>
      </c>
      <c r="D30" s="2">
        <v>8.1699999999999995E-2</v>
      </c>
      <c r="E30" s="2">
        <v>9.8299999999999998E-2</v>
      </c>
      <c r="F30" s="2">
        <v>8.5900000000000004E-2</v>
      </c>
      <c r="G30" s="2">
        <v>8.5400000000000004E-2</v>
      </c>
      <c r="H30" s="2">
        <v>4.9099999999999998E-2</v>
      </c>
      <c r="I30" s="2">
        <v>7.4800000000000005E-2</v>
      </c>
      <c r="J30" s="2">
        <v>1.09E-2</v>
      </c>
      <c r="K30" s="2">
        <v>3.3799999999999997E-2</v>
      </c>
      <c r="L30" s="2">
        <v>3.8300000000000001E-2</v>
      </c>
      <c r="M30" s="2">
        <v>-8.3000000000000004E-2</v>
      </c>
      <c r="N30" s="2">
        <v>-0.14760000000000001</v>
      </c>
      <c r="O30" s="2">
        <v>5.1999999999999998E-2</v>
      </c>
      <c r="P30" s="2">
        <v>9.8000000000000004E-2</v>
      </c>
      <c r="Q30" s="2">
        <v>9.8500000000000004E-2</v>
      </c>
      <c r="R30" s="2">
        <v>-4.7000000000000002E-3</v>
      </c>
      <c r="S30" s="2">
        <v>1.1299999999999999E-2</v>
      </c>
      <c r="T30" s="2">
        <v>1.11E-2</v>
      </c>
      <c r="U30" s="2">
        <v>3.3300000000000003E-2</v>
      </c>
      <c r="V30" s="2">
        <v>9.5799999999999996E-2</v>
      </c>
      <c r="W30" s="2">
        <v>0.10299999999999999</v>
      </c>
      <c r="X30" s="2">
        <v>0.14560000000000001</v>
      </c>
      <c r="Y30" s="2">
        <v>0.14879999999999999</v>
      </c>
      <c r="Z30" s="2">
        <v>0.15609999999999999</v>
      </c>
      <c r="AA30" s="2">
        <v>0.21479999999999999</v>
      </c>
      <c r="AB30" s="2">
        <v>0.23949999999999999</v>
      </c>
      <c r="AC30" s="2">
        <v>0.26669999999999999</v>
      </c>
      <c r="AD30" s="2">
        <v>0.2167</v>
      </c>
      <c r="AE30" s="2">
        <v>0.21609999999999999</v>
      </c>
      <c r="AF30" s="2">
        <v>0.22850000000000001</v>
      </c>
      <c r="AG30" s="2">
        <v>0.21190000000000001</v>
      </c>
      <c r="AH30" s="2">
        <v>0.2109</v>
      </c>
      <c r="AI30" s="2">
        <v>0.22409999999999999</v>
      </c>
      <c r="AJ30" s="2">
        <v>0.21240000000000001</v>
      </c>
      <c r="AK30" s="2">
        <v>0.20910000000000001</v>
      </c>
      <c r="AL30" s="2">
        <v>0.25879999999999997</v>
      </c>
      <c r="AM30" s="2">
        <v>0.25309999999999999</v>
      </c>
      <c r="AN30" s="38">
        <f>AN28/AN3</f>
        <v>0.24577153265677856</v>
      </c>
      <c r="AO30" s="38">
        <f t="shared" ref="AO30:AR30" si="6">AO28/AO3</f>
        <v>0.24476885644768856</v>
      </c>
      <c r="AP30" s="38">
        <f t="shared" si="6"/>
        <v>0.24611923509561304</v>
      </c>
      <c r="AQ30" s="38">
        <f t="shared" si="6"/>
        <v>0.25733586658222501</v>
      </c>
      <c r="AR30" s="38">
        <f t="shared" si="6"/>
        <v>0.25676720804331016</v>
      </c>
    </row>
    <row r="31" spans="1:48" ht="19" x14ac:dyDescent="0.25">
      <c r="A31" s="5" t="s">
        <v>24</v>
      </c>
      <c r="B31" s="12" t="s">
        <v>90</v>
      </c>
      <c r="C31" s="12">
        <v>0.01</v>
      </c>
      <c r="D31" s="12">
        <v>0.01</v>
      </c>
      <c r="E31" s="12">
        <v>0.03</v>
      </c>
      <c r="F31" s="12">
        <v>0.03</v>
      </c>
      <c r="G31" s="12">
        <v>0.03</v>
      </c>
      <c r="H31" s="12">
        <v>0.02</v>
      </c>
      <c r="I31" s="12">
        <v>0.04</v>
      </c>
      <c r="J31" s="12">
        <v>0.01</v>
      </c>
      <c r="K31" s="12">
        <v>0.02</v>
      </c>
      <c r="L31" s="12">
        <v>0.03</v>
      </c>
      <c r="M31" s="12">
        <v>-0.06</v>
      </c>
      <c r="N31" s="12">
        <v>-7.0000000000000007E-2</v>
      </c>
      <c r="O31" s="12">
        <v>0.02</v>
      </c>
      <c r="P31" s="12">
        <v>0.04</v>
      </c>
      <c r="Q31" s="12">
        <v>0.04</v>
      </c>
      <c r="R31" s="12" t="s">
        <v>90</v>
      </c>
      <c r="S31" s="12" t="s">
        <v>90</v>
      </c>
      <c r="T31" s="12" t="s">
        <v>90</v>
      </c>
      <c r="U31" s="12">
        <v>0.01</v>
      </c>
      <c r="V31" s="12">
        <v>0.06</v>
      </c>
      <c r="W31" s="12">
        <v>0.08</v>
      </c>
      <c r="X31" s="12">
        <v>0.14000000000000001</v>
      </c>
      <c r="Y31" s="12">
        <v>0.2</v>
      </c>
      <c r="Z31" s="12">
        <v>0.23</v>
      </c>
      <c r="AA31" s="12">
        <v>0.55000000000000004</v>
      </c>
      <c r="AB31" s="12">
        <v>1</v>
      </c>
      <c r="AC31" s="12">
        <v>1.59</v>
      </c>
      <c r="AD31" s="12">
        <v>1.43</v>
      </c>
      <c r="AE31" s="12">
        <v>1.62</v>
      </c>
      <c r="AF31" s="12">
        <v>2.3199999999999998</v>
      </c>
      <c r="AG31" s="12">
        <v>2.09</v>
      </c>
      <c r="AH31" s="12">
        <v>2.3199999999999998</v>
      </c>
      <c r="AI31" s="12">
        <v>3</v>
      </c>
      <c r="AJ31" s="12">
        <v>2.99</v>
      </c>
      <c r="AK31" s="12">
        <v>3.31</v>
      </c>
      <c r="AL31" s="12">
        <v>5.67</v>
      </c>
      <c r="AM31" s="12">
        <v>6.15</v>
      </c>
      <c r="AN31" s="39">
        <v>6</v>
      </c>
      <c r="AO31" s="39">
        <v>6.4</v>
      </c>
      <c r="AP31" s="39">
        <v>6.96</v>
      </c>
      <c r="AQ31" s="39">
        <v>7.75</v>
      </c>
      <c r="AR31" s="39">
        <v>8.44</v>
      </c>
    </row>
    <row r="32" spans="1:48" ht="19" x14ac:dyDescent="0.25">
      <c r="A32" s="5" t="s">
        <v>25</v>
      </c>
      <c r="B32" s="12" t="s">
        <v>90</v>
      </c>
      <c r="C32" s="12">
        <v>0.01</v>
      </c>
      <c r="D32" s="12">
        <v>0.01</v>
      </c>
      <c r="E32" s="12">
        <v>0.03</v>
      </c>
      <c r="F32" s="12">
        <v>0.03</v>
      </c>
      <c r="G32" s="12">
        <v>0.03</v>
      </c>
      <c r="H32" s="12">
        <v>0.02</v>
      </c>
      <c r="I32" s="12">
        <v>0.04</v>
      </c>
      <c r="J32" s="12">
        <v>0.01</v>
      </c>
      <c r="K32" s="12">
        <v>0.02</v>
      </c>
      <c r="L32" s="12">
        <v>0.03</v>
      </c>
      <c r="M32" s="12">
        <v>-0.06</v>
      </c>
      <c r="N32" s="12">
        <v>-7.0000000000000007E-2</v>
      </c>
      <c r="O32" s="12">
        <v>0.02</v>
      </c>
      <c r="P32" s="12">
        <v>0.03</v>
      </c>
      <c r="Q32" s="12">
        <v>0.04</v>
      </c>
      <c r="R32" s="12" t="s">
        <v>90</v>
      </c>
      <c r="S32" s="12" t="s">
        <v>90</v>
      </c>
      <c r="T32" s="12" t="s">
        <v>90</v>
      </c>
      <c r="U32" s="12">
        <v>0.01</v>
      </c>
      <c r="V32" s="12">
        <v>0.06</v>
      </c>
      <c r="W32" s="12">
        <v>0.08</v>
      </c>
      <c r="X32" s="12">
        <v>0.14000000000000001</v>
      </c>
      <c r="Y32" s="12">
        <v>0.19</v>
      </c>
      <c r="Z32" s="12">
        <v>0.22</v>
      </c>
      <c r="AA32" s="12">
        <v>0.54</v>
      </c>
      <c r="AB32" s="12">
        <v>0.99</v>
      </c>
      <c r="AC32" s="12">
        <v>1.58</v>
      </c>
      <c r="AD32" s="12">
        <v>1.42</v>
      </c>
      <c r="AE32" s="12">
        <v>1.61</v>
      </c>
      <c r="AF32" s="12">
        <v>2.31</v>
      </c>
      <c r="AG32" s="12">
        <v>2.08</v>
      </c>
      <c r="AH32" s="12">
        <v>2.2999999999999998</v>
      </c>
      <c r="AI32" s="12">
        <v>2.98</v>
      </c>
      <c r="AJ32" s="12">
        <v>2.97</v>
      </c>
      <c r="AK32" s="12">
        <v>3.28</v>
      </c>
      <c r="AL32" s="12">
        <v>5.61</v>
      </c>
      <c r="AM32" s="12">
        <v>6.11</v>
      </c>
    </row>
    <row r="33" spans="1:39" ht="19" x14ac:dyDescent="0.25">
      <c r="A33" s="5" t="s">
        <v>26</v>
      </c>
      <c r="B33" s="1">
        <v>13708800000</v>
      </c>
      <c r="C33" s="1">
        <v>14373333333</v>
      </c>
      <c r="D33" s="1">
        <v>14674698795</v>
      </c>
      <c r="E33" s="1">
        <v>14556363636</v>
      </c>
      <c r="F33" s="1">
        <v>14363841808</v>
      </c>
      <c r="G33" s="1">
        <v>14071111111</v>
      </c>
      <c r="H33" s="1">
        <v>13448682171</v>
      </c>
      <c r="I33" s="1">
        <v>13687741935</v>
      </c>
      <c r="J33" s="1">
        <v>13107027027</v>
      </c>
      <c r="K33" s="1">
        <v>13298320000</v>
      </c>
      <c r="L33" s="1">
        <v>13781264000</v>
      </c>
      <c r="M33" s="1">
        <v>13858208000</v>
      </c>
      <c r="N33" s="1">
        <v>14118944000</v>
      </c>
      <c r="O33" s="1">
        <v>14781088000</v>
      </c>
      <c r="P33" s="1">
        <v>16033584000</v>
      </c>
      <c r="Q33" s="1">
        <v>18175808000</v>
      </c>
      <c r="R33" s="1">
        <v>19354328000</v>
      </c>
      <c r="S33" s="1">
        <v>19881232000</v>
      </c>
      <c r="T33" s="1">
        <v>20195336000</v>
      </c>
      <c r="U33" s="1">
        <v>20809040000</v>
      </c>
      <c r="V33" s="1">
        <v>22636292000</v>
      </c>
      <c r="W33" s="1">
        <v>23633624000</v>
      </c>
      <c r="X33" s="1">
        <v>24208660000</v>
      </c>
      <c r="Y33" s="1">
        <v>24684576000</v>
      </c>
      <c r="Z33" s="1">
        <v>25004448000</v>
      </c>
      <c r="AA33" s="1">
        <v>25464908000</v>
      </c>
      <c r="AB33" s="1">
        <v>25879224000</v>
      </c>
      <c r="AC33" s="1">
        <v>26174904000</v>
      </c>
      <c r="AD33" s="1">
        <v>25909268000</v>
      </c>
      <c r="AE33" s="1">
        <v>24342288000</v>
      </c>
      <c r="AF33" s="1">
        <v>23013684000</v>
      </c>
      <c r="AG33" s="1">
        <v>21883280000</v>
      </c>
      <c r="AH33" s="1">
        <v>20868968000</v>
      </c>
      <c r="AI33" s="1">
        <v>19821508000</v>
      </c>
      <c r="AJ33" s="1">
        <v>18471336000</v>
      </c>
      <c r="AK33" s="1">
        <v>17352119000</v>
      </c>
      <c r="AL33" s="1">
        <v>16701272000</v>
      </c>
      <c r="AM33" s="1">
        <v>16215963000</v>
      </c>
    </row>
    <row r="34" spans="1:39" ht="19" x14ac:dyDescent="0.25">
      <c r="A34" s="5" t="s">
        <v>27</v>
      </c>
      <c r="B34" s="1">
        <v>13708800000</v>
      </c>
      <c r="C34" s="1">
        <v>14373333333</v>
      </c>
      <c r="D34" s="1">
        <v>14674698795</v>
      </c>
      <c r="E34" s="1">
        <v>14556363636</v>
      </c>
      <c r="F34" s="1">
        <v>14363841808</v>
      </c>
      <c r="G34" s="1">
        <v>14071111111</v>
      </c>
      <c r="H34" s="1">
        <v>13448682171</v>
      </c>
      <c r="I34" s="1">
        <v>13687741935</v>
      </c>
      <c r="J34" s="1">
        <v>13107027027</v>
      </c>
      <c r="K34" s="1">
        <v>13306720000</v>
      </c>
      <c r="L34" s="1">
        <v>13781264000</v>
      </c>
      <c r="M34" s="1">
        <v>13858208000</v>
      </c>
      <c r="N34" s="1">
        <v>14118944000</v>
      </c>
      <c r="O34" s="1">
        <v>18806704000</v>
      </c>
      <c r="P34" s="1">
        <v>19506368000</v>
      </c>
      <c r="Q34" s="1">
        <v>20178144000</v>
      </c>
      <c r="R34" s="1">
        <v>19354328000</v>
      </c>
      <c r="S34" s="1">
        <v>20259960000</v>
      </c>
      <c r="T34" s="1">
        <v>20354096000</v>
      </c>
      <c r="U34" s="1">
        <v>21689416000</v>
      </c>
      <c r="V34" s="1">
        <v>23989840000</v>
      </c>
      <c r="W34" s="1">
        <v>24570728000</v>
      </c>
      <c r="X34" s="1">
        <v>24900176000</v>
      </c>
      <c r="Y34" s="1">
        <v>25259892000</v>
      </c>
      <c r="Z34" s="1">
        <v>25396140000</v>
      </c>
      <c r="AA34" s="1">
        <v>25891936000</v>
      </c>
      <c r="AB34" s="1">
        <v>26226060000</v>
      </c>
      <c r="AC34" s="1">
        <v>26469940000</v>
      </c>
      <c r="AD34" s="1">
        <v>26086536000</v>
      </c>
      <c r="AE34" s="1">
        <v>24490652000</v>
      </c>
      <c r="AF34" s="1">
        <v>23172276000</v>
      </c>
      <c r="AG34" s="1">
        <v>22001124000</v>
      </c>
      <c r="AH34" s="1">
        <v>21006768000</v>
      </c>
      <c r="AI34" s="1">
        <v>20000436000</v>
      </c>
      <c r="AJ34" s="1">
        <v>18595652000</v>
      </c>
      <c r="AK34" s="1">
        <v>17528214000</v>
      </c>
      <c r="AL34" s="1">
        <v>16864919000</v>
      </c>
      <c r="AM34" s="1">
        <v>16325819000</v>
      </c>
    </row>
    <row r="35" spans="1:39" ht="20" customHeight="1" x14ac:dyDescent="0.25">
      <c r="A35" s="14" t="s">
        <v>102</v>
      </c>
      <c r="B35" s="1"/>
      <c r="C35" s="22">
        <f>(C34-B34)/B34</f>
        <v>4.8474945509453783E-2</v>
      </c>
      <c r="D35" s="22">
        <f t="shared" ref="D35:AM35" si="7">(D34-C34)/C34</f>
        <v>2.0966984833510366E-2</v>
      </c>
      <c r="E35" s="22">
        <f t="shared" si="7"/>
        <v>-8.0638901454195052E-3</v>
      </c>
      <c r="F35" s="22">
        <f t="shared" si="7"/>
        <v>-1.3225956208174518E-2</v>
      </c>
      <c r="G35" s="22">
        <f t="shared" si="7"/>
        <v>-2.0379693741611832E-2</v>
      </c>
      <c r="H35" s="22">
        <f t="shared" si="7"/>
        <v>-4.423452669017873E-2</v>
      </c>
      <c r="I35" s="22">
        <f t="shared" si="7"/>
        <v>1.7775701809318936E-2</v>
      </c>
      <c r="J35" s="22">
        <f t="shared" si="7"/>
        <v>-4.2425910041092543E-2</v>
      </c>
      <c r="K35" s="22">
        <f t="shared" si="7"/>
        <v>1.5235565821954873E-2</v>
      </c>
      <c r="L35" s="22">
        <f t="shared" si="7"/>
        <v>3.5661981314704147E-2</v>
      </c>
      <c r="M35" s="22">
        <f t="shared" si="7"/>
        <v>5.5832324233829351E-3</v>
      </c>
      <c r="N35" s="22">
        <f t="shared" si="7"/>
        <v>1.8814553800895469E-2</v>
      </c>
      <c r="O35" s="22">
        <f t="shared" si="7"/>
        <v>0.33201916517269281</v>
      </c>
      <c r="P35" s="22">
        <f t="shared" si="7"/>
        <v>3.7202903815575554E-2</v>
      </c>
      <c r="Q35" s="22">
        <f t="shared" si="7"/>
        <v>3.4438804804666864E-2</v>
      </c>
      <c r="R35" s="22">
        <f t="shared" si="7"/>
        <v>-4.0827144458875898E-2</v>
      </c>
      <c r="S35" s="22">
        <f t="shared" si="7"/>
        <v>4.6792221357414218E-2</v>
      </c>
      <c r="T35" s="22">
        <f t="shared" si="7"/>
        <v>4.6464060146219439E-3</v>
      </c>
      <c r="U35" s="22">
        <f t="shared" si="7"/>
        <v>6.5604485701551182E-2</v>
      </c>
      <c r="V35" s="22">
        <f t="shared" si="7"/>
        <v>0.10606205349189669</v>
      </c>
      <c r="W35" s="22">
        <f t="shared" si="7"/>
        <v>2.4213917224958567E-2</v>
      </c>
      <c r="X35" s="22">
        <f t="shared" si="7"/>
        <v>1.3408149730036489E-2</v>
      </c>
      <c r="Y35" s="22">
        <f t="shared" si="7"/>
        <v>1.4446323592250914E-2</v>
      </c>
      <c r="Z35" s="22">
        <f t="shared" si="7"/>
        <v>5.3938472896083644E-3</v>
      </c>
      <c r="AA35" s="22">
        <f t="shared" si="7"/>
        <v>1.9522494363316632E-2</v>
      </c>
      <c r="AB35" s="22">
        <f t="shared" si="7"/>
        <v>1.2904558392234556E-2</v>
      </c>
      <c r="AC35" s="22">
        <f t="shared" si="7"/>
        <v>9.2991474891767952E-3</v>
      </c>
      <c r="AD35" s="22">
        <f t="shared" si="7"/>
        <v>-1.4484505820564762E-2</v>
      </c>
      <c r="AE35" s="22">
        <f t="shared" si="7"/>
        <v>-6.1176539499150057E-2</v>
      </c>
      <c r="AF35" s="22">
        <f t="shared" si="7"/>
        <v>-5.3831804886207195E-2</v>
      </c>
      <c r="AG35" s="22">
        <f t="shared" si="7"/>
        <v>-5.0541086253245042E-2</v>
      </c>
      <c r="AH35" s="22">
        <f t="shared" si="7"/>
        <v>-4.519569091106436E-2</v>
      </c>
      <c r="AI35" s="22">
        <f t="shared" si="7"/>
        <v>-4.7905132288793784E-2</v>
      </c>
      <c r="AJ35" s="22">
        <f t="shared" si="7"/>
        <v>-7.0237668818819751E-2</v>
      </c>
      <c r="AK35" s="22">
        <f t="shared" si="7"/>
        <v>-5.7402558404513054E-2</v>
      </c>
      <c r="AL35" s="22">
        <f t="shared" si="7"/>
        <v>-3.7841562180835994E-2</v>
      </c>
      <c r="AM35" s="22">
        <f t="shared" si="7"/>
        <v>-3.1965762776565959E-2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337000000</v>
      </c>
      <c r="C38" s="1">
        <v>576200000</v>
      </c>
      <c r="D38" s="1">
        <v>565100000</v>
      </c>
      <c r="E38" s="1">
        <v>545700000</v>
      </c>
      <c r="F38" s="1">
        <v>438300000</v>
      </c>
      <c r="G38" s="1">
        <v>374700000</v>
      </c>
      <c r="H38" s="1">
        <v>604100000</v>
      </c>
      <c r="I38" s="1">
        <v>498600000</v>
      </c>
      <c r="J38" s="1">
        <v>676400000</v>
      </c>
      <c r="K38" s="1">
        <v>1203488000</v>
      </c>
      <c r="L38" s="1">
        <v>756000000</v>
      </c>
      <c r="M38" s="1">
        <v>1552000000</v>
      </c>
      <c r="N38" s="1">
        <v>1230000000</v>
      </c>
      <c r="O38" s="1">
        <v>1481000000</v>
      </c>
      <c r="P38" s="1">
        <v>1326000000</v>
      </c>
      <c r="Q38" s="1">
        <v>1191000000</v>
      </c>
      <c r="R38" s="1">
        <v>2310000000</v>
      </c>
      <c r="S38" s="1">
        <v>2252000000</v>
      </c>
      <c r="T38" s="1">
        <v>3396000000</v>
      </c>
      <c r="U38" s="1">
        <v>2969000000</v>
      </c>
      <c r="V38" s="1">
        <v>3491000000</v>
      </c>
      <c r="W38" s="1">
        <v>6392000000</v>
      </c>
      <c r="X38" s="1">
        <v>9352000000</v>
      </c>
      <c r="Y38" s="1">
        <v>11875000000</v>
      </c>
      <c r="Z38" s="1">
        <v>5263000000</v>
      </c>
      <c r="AA38" s="1">
        <v>11261000000</v>
      </c>
      <c r="AB38" s="1">
        <v>9815000000</v>
      </c>
      <c r="AC38" s="1">
        <v>10746000000</v>
      </c>
      <c r="AD38" s="1">
        <v>14259000000</v>
      </c>
      <c r="AE38" s="1">
        <v>13844000000</v>
      </c>
      <c r="AF38" s="1">
        <v>21120000000</v>
      </c>
      <c r="AG38" s="1">
        <v>20484000000</v>
      </c>
      <c r="AH38" s="1">
        <v>20289000000</v>
      </c>
      <c r="AI38" s="1">
        <v>25913000000</v>
      </c>
      <c r="AJ38" s="1">
        <v>48844000000</v>
      </c>
      <c r="AK38" s="1">
        <v>38016000000</v>
      </c>
      <c r="AL38" s="1">
        <v>34940000000</v>
      </c>
      <c r="AM38" s="1">
        <v>23646000000</v>
      </c>
    </row>
    <row r="39" spans="1:39" ht="19" x14ac:dyDescent="0.25">
      <c r="A39" s="5" t="s">
        <v>31</v>
      </c>
      <c r="B39" s="1" t="s">
        <v>91</v>
      </c>
      <c r="C39" s="1" t="s">
        <v>91</v>
      </c>
      <c r="D39" s="1" t="s">
        <v>91</v>
      </c>
      <c r="E39" s="1" t="s">
        <v>91</v>
      </c>
      <c r="F39" s="1" t="s">
        <v>91</v>
      </c>
      <c r="G39" s="1" t="s">
        <v>91</v>
      </c>
      <c r="H39" s="1" t="s">
        <v>91</v>
      </c>
      <c r="I39" s="1" t="s">
        <v>91</v>
      </c>
      <c r="J39" s="1" t="s">
        <v>91</v>
      </c>
      <c r="K39" s="1">
        <v>54368000</v>
      </c>
      <c r="L39" s="1">
        <v>196000000</v>
      </c>
      <c r="M39" s="1">
        <v>193000000</v>
      </c>
      <c r="N39" s="1">
        <v>229000000</v>
      </c>
      <c r="O39" s="1">
        <v>819000000</v>
      </c>
      <c r="P39" s="1">
        <v>1900000000</v>
      </c>
      <c r="Q39" s="1">
        <v>2836000000</v>
      </c>
      <c r="R39" s="1">
        <v>2026000000</v>
      </c>
      <c r="S39" s="1">
        <v>2085000000</v>
      </c>
      <c r="T39" s="1">
        <v>1170000000</v>
      </c>
      <c r="U39" s="1">
        <v>2495000000</v>
      </c>
      <c r="V39" s="1">
        <v>4770000000</v>
      </c>
      <c r="W39" s="1">
        <v>3718000000</v>
      </c>
      <c r="X39" s="1">
        <v>6034000000</v>
      </c>
      <c r="Y39" s="1">
        <v>12615000000</v>
      </c>
      <c r="Z39" s="1">
        <v>18201000000</v>
      </c>
      <c r="AA39" s="1">
        <v>14359000000</v>
      </c>
      <c r="AB39" s="1">
        <v>16137000000</v>
      </c>
      <c r="AC39" s="1">
        <v>18383000000</v>
      </c>
      <c r="AD39" s="1">
        <v>26287000000</v>
      </c>
      <c r="AE39" s="1">
        <v>11233000000</v>
      </c>
      <c r="AF39" s="1">
        <v>20481000000</v>
      </c>
      <c r="AG39" s="1">
        <v>46671000000</v>
      </c>
      <c r="AH39" s="1">
        <v>53892000000</v>
      </c>
      <c r="AI39" s="1">
        <v>40388000000</v>
      </c>
      <c r="AJ39" s="1">
        <v>51713000000</v>
      </c>
      <c r="AK39" s="1">
        <v>52927000000</v>
      </c>
      <c r="AL39" s="1">
        <v>27699000000</v>
      </c>
      <c r="AM39" s="1">
        <v>24658000000</v>
      </c>
    </row>
    <row r="40" spans="1:39" ht="19" x14ac:dyDescent="0.25">
      <c r="A40" s="5" t="s">
        <v>32</v>
      </c>
      <c r="B40" s="1">
        <v>337000000</v>
      </c>
      <c r="C40" s="1">
        <v>576200000</v>
      </c>
      <c r="D40" s="1">
        <v>565100000</v>
      </c>
      <c r="E40" s="1">
        <v>545700000</v>
      </c>
      <c r="F40" s="1">
        <v>438300000</v>
      </c>
      <c r="G40" s="1">
        <v>374700000</v>
      </c>
      <c r="H40" s="1">
        <v>604100000</v>
      </c>
      <c r="I40" s="1">
        <v>498600000</v>
      </c>
      <c r="J40" s="1">
        <v>676400000</v>
      </c>
      <c r="K40" s="1">
        <v>1257856000</v>
      </c>
      <c r="L40" s="1">
        <v>952000000</v>
      </c>
      <c r="M40" s="1">
        <v>1745000000</v>
      </c>
      <c r="N40" s="1">
        <v>1459000000</v>
      </c>
      <c r="O40" s="1">
        <v>2300000000</v>
      </c>
      <c r="P40" s="1">
        <v>3226000000</v>
      </c>
      <c r="Q40" s="1">
        <v>4027000000</v>
      </c>
      <c r="R40" s="1">
        <v>4336000000</v>
      </c>
      <c r="S40" s="1">
        <v>4337000000</v>
      </c>
      <c r="T40" s="1">
        <v>4566000000</v>
      </c>
      <c r="U40" s="1">
        <v>5464000000</v>
      </c>
      <c r="V40" s="1">
        <v>8261000000</v>
      </c>
      <c r="W40" s="1">
        <v>10110000000</v>
      </c>
      <c r="X40" s="1">
        <v>15386000000</v>
      </c>
      <c r="Y40" s="1">
        <v>24490000000</v>
      </c>
      <c r="Z40" s="1">
        <v>23464000000</v>
      </c>
      <c r="AA40" s="1">
        <v>25620000000</v>
      </c>
      <c r="AB40" s="1">
        <v>25952000000</v>
      </c>
      <c r="AC40" s="1">
        <v>29129000000</v>
      </c>
      <c r="AD40" s="1">
        <v>40546000000</v>
      </c>
      <c r="AE40" s="1">
        <v>25077000000</v>
      </c>
      <c r="AF40" s="1">
        <v>41601000000</v>
      </c>
      <c r="AG40" s="1">
        <v>67155000000</v>
      </c>
      <c r="AH40" s="1">
        <v>74181000000</v>
      </c>
      <c r="AI40" s="1">
        <v>66301000000</v>
      </c>
      <c r="AJ40" s="1">
        <v>100557000000</v>
      </c>
      <c r="AK40" s="1">
        <v>90943000000</v>
      </c>
      <c r="AL40" s="1">
        <v>62639000000</v>
      </c>
      <c r="AM40" s="1">
        <v>48304000000</v>
      </c>
    </row>
    <row r="41" spans="1:39" ht="19" x14ac:dyDescent="0.25">
      <c r="A41" s="5" t="s">
        <v>33</v>
      </c>
      <c r="B41" s="1">
        <v>220200000</v>
      </c>
      <c r="C41" s="1">
        <v>263100000</v>
      </c>
      <c r="D41" s="1">
        <v>405600000</v>
      </c>
      <c r="E41" s="1">
        <v>638800000</v>
      </c>
      <c r="F41" s="1">
        <v>792800000</v>
      </c>
      <c r="G41" s="1">
        <v>761900000</v>
      </c>
      <c r="H41" s="1">
        <v>907200000</v>
      </c>
      <c r="I41" s="1">
        <v>1087200000</v>
      </c>
      <c r="J41" s="1">
        <v>1381900000</v>
      </c>
      <c r="K41" s="1">
        <v>1581347000</v>
      </c>
      <c r="L41" s="1">
        <v>1931000000</v>
      </c>
      <c r="M41" s="1">
        <v>1496000000</v>
      </c>
      <c r="N41" s="1">
        <v>1035000000</v>
      </c>
      <c r="O41" s="1">
        <v>955000000</v>
      </c>
      <c r="P41" s="1">
        <v>681000000</v>
      </c>
      <c r="Q41" s="1">
        <v>953000000</v>
      </c>
      <c r="R41" s="1">
        <v>466000000</v>
      </c>
      <c r="S41" s="1">
        <v>565000000</v>
      </c>
      <c r="T41" s="1">
        <v>950000000</v>
      </c>
      <c r="U41" s="1">
        <v>1050000000</v>
      </c>
      <c r="V41" s="1">
        <v>1312000000</v>
      </c>
      <c r="W41" s="1">
        <v>2845000000</v>
      </c>
      <c r="X41" s="1">
        <v>4029000000</v>
      </c>
      <c r="Y41" s="1">
        <v>4704000000</v>
      </c>
      <c r="Z41" s="1">
        <v>5057000000</v>
      </c>
      <c r="AA41" s="1">
        <v>9924000000</v>
      </c>
      <c r="AB41" s="1">
        <v>11717000000</v>
      </c>
      <c r="AC41" s="1">
        <v>18692000000</v>
      </c>
      <c r="AD41" s="1">
        <v>20641000000</v>
      </c>
      <c r="AE41" s="1">
        <v>27219000000</v>
      </c>
      <c r="AF41" s="1">
        <v>30343000000</v>
      </c>
      <c r="AG41" s="1">
        <v>29299000000</v>
      </c>
      <c r="AH41" s="1">
        <v>35673000000</v>
      </c>
      <c r="AI41" s="1">
        <v>48995000000</v>
      </c>
      <c r="AJ41" s="1">
        <v>45804000000</v>
      </c>
      <c r="AK41" s="1">
        <v>37445000000</v>
      </c>
      <c r="AL41" s="1">
        <v>51506000000</v>
      </c>
      <c r="AM41" s="1">
        <v>60932000000</v>
      </c>
    </row>
    <row r="42" spans="1:39" ht="19" x14ac:dyDescent="0.25">
      <c r="A42" s="5" t="s">
        <v>34</v>
      </c>
      <c r="B42" s="1">
        <v>167000000</v>
      </c>
      <c r="C42" s="1">
        <v>108700000</v>
      </c>
      <c r="D42" s="1">
        <v>225800000</v>
      </c>
      <c r="E42" s="1">
        <v>461500000</v>
      </c>
      <c r="F42" s="1">
        <v>475400000</v>
      </c>
      <c r="G42" s="1">
        <v>355500000</v>
      </c>
      <c r="H42" s="1">
        <v>671700000</v>
      </c>
      <c r="I42" s="1">
        <v>580100000</v>
      </c>
      <c r="J42" s="1">
        <v>1506600000</v>
      </c>
      <c r="K42" s="1">
        <v>1088434000</v>
      </c>
      <c r="L42" s="1">
        <v>1775000000</v>
      </c>
      <c r="M42" s="1">
        <v>662000000</v>
      </c>
      <c r="N42" s="1">
        <v>437000000</v>
      </c>
      <c r="O42" s="1">
        <v>78000000</v>
      </c>
      <c r="P42" s="1">
        <v>20000000</v>
      </c>
      <c r="Q42" s="1">
        <v>33000000</v>
      </c>
      <c r="R42" s="1">
        <v>11000000</v>
      </c>
      <c r="S42" s="1">
        <v>45000000</v>
      </c>
      <c r="T42" s="1">
        <v>56000000</v>
      </c>
      <c r="U42" s="1">
        <v>101000000</v>
      </c>
      <c r="V42" s="1">
        <v>165000000</v>
      </c>
      <c r="W42" s="1">
        <v>270000000</v>
      </c>
      <c r="X42" s="1">
        <v>346000000</v>
      </c>
      <c r="Y42" s="1">
        <v>509000000</v>
      </c>
      <c r="Z42" s="1">
        <v>455000000</v>
      </c>
      <c r="AA42" s="1">
        <v>1051000000</v>
      </c>
      <c r="AB42" s="1">
        <v>776000000</v>
      </c>
      <c r="AC42" s="1">
        <v>791000000</v>
      </c>
      <c r="AD42" s="1">
        <v>1764000000</v>
      </c>
      <c r="AE42" s="1">
        <v>2111000000</v>
      </c>
      <c r="AF42" s="1">
        <v>2349000000</v>
      </c>
      <c r="AG42" s="1">
        <v>2132000000</v>
      </c>
      <c r="AH42" s="1">
        <v>4855000000</v>
      </c>
      <c r="AI42" s="1">
        <v>3956000000</v>
      </c>
      <c r="AJ42" s="1">
        <v>4106000000</v>
      </c>
      <c r="AK42" s="1">
        <v>4061000000</v>
      </c>
      <c r="AL42" s="1">
        <v>6580000000</v>
      </c>
      <c r="AM42" s="1">
        <v>4946000000</v>
      </c>
    </row>
    <row r="43" spans="1:39" ht="19" x14ac:dyDescent="0.25">
      <c r="A43" s="5" t="s">
        <v>35</v>
      </c>
      <c r="B43" s="1">
        <v>97900000</v>
      </c>
      <c r="C43" s="1">
        <v>92900000</v>
      </c>
      <c r="D43" s="1">
        <v>110900000</v>
      </c>
      <c r="E43" s="1">
        <v>137000000</v>
      </c>
      <c r="F43" s="1">
        <v>587900000</v>
      </c>
      <c r="G43" s="1">
        <v>911200000</v>
      </c>
      <c r="H43" s="1">
        <v>680600000</v>
      </c>
      <c r="I43" s="1">
        <v>1392500000</v>
      </c>
      <c r="J43" s="1">
        <v>773500000</v>
      </c>
      <c r="K43" s="1">
        <v>548815000</v>
      </c>
      <c r="L43" s="1">
        <v>566000000</v>
      </c>
      <c r="M43" s="1">
        <v>612000000</v>
      </c>
      <c r="N43" s="1">
        <v>493000000</v>
      </c>
      <c r="O43" s="1">
        <v>365000000</v>
      </c>
      <c r="P43" s="1">
        <v>358000000</v>
      </c>
      <c r="Q43" s="1">
        <v>414000000</v>
      </c>
      <c r="R43" s="1">
        <v>330000000</v>
      </c>
      <c r="S43" s="1">
        <v>441000000</v>
      </c>
      <c r="T43" s="1">
        <v>315000000</v>
      </c>
      <c r="U43" s="1">
        <v>440000000</v>
      </c>
      <c r="V43" s="1">
        <v>562000000</v>
      </c>
      <c r="W43" s="1">
        <v>1284000000</v>
      </c>
      <c r="X43" s="1">
        <v>2195000000</v>
      </c>
      <c r="Y43" s="1">
        <v>4987000000</v>
      </c>
      <c r="Z43" s="1">
        <v>7289000000</v>
      </c>
      <c r="AA43" s="1">
        <v>5083000000</v>
      </c>
      <c r="AB43" s="1">
        <v>6543000000</v>
      </c>
      <c r="AC43" s="1">
        <v>9041000000</v>
      </c>
      <c r="AD43" s="1">
        <v>10335000000</v>
      </c>
      <c r="AE43" s="1">
        <v>14124000000</v>
      </c>
      <c r="AF43" s="1">
        <v>15085000000</v>
      </c>
      <c r="AG43" s="1">
        <v>8283000000</v>
      </c>
      <c r="AH43" s="1">
        <v>13936000000</v>
      </c>
      <c r="AI43" s="1">
        <v>12087000000</v>
      </c>
      <c r="AJ43" s="1">
        <v>12352000000</v>
      </c>
      <c r="AK43" s="1">
        <v>11264000000</v>
      </c>
      <c r="AL43" s="1">
        <v>14111000000</v>
      </c>
      <c r="AM43" s="1">
        <v>21223000000</v>
      </c>
    </row>
    <row r="44" spans="1:39" ht="19" x14ac:dyDescent="0.25">
      <c r="A44" s="6" t="s">
        <v>36</v>
      </c>
      <c r="B44" s="10">
        <v>822100000</v>
      </c>
      <c r="C44" s="10">
        <v>1040900000</v>
      </c>
      <c r="D44" s="10">
        <v>1307400000</v>
      </c>
      <c r="E44" s="10">
        <v>1783000000</v>
      </c>
      <c r="F44" s="10">
        <v>2294400000</v>
      </c>
      <c r="G44" s="10">
        <v>2403300000</v>
      </c>
      <c r="H44" s="10">
        <v>2863600000</v>
      </c>
      <c r="I44" s="10">
        <v>3558400000</v>
      </c>
      <c r="J44" s="10">
        <v>4338400000</v>
      </c>
      <c r="K44" s="10">
        <v>4476452000</v>
      </c>
      <c r="L44" s="10">
        <v>5224000000</v>
      </c>
      <c r="M44" s="10">
        <v>4515000000</v>
      </c>
      <c r="N44" s="10">
        <v>3424000000</v>
      </c>
      <c r="O44" s="10">
        <v>3698000000</v>
      </c>
      <c r="P44" s="10">
        <v>4285000000</v>
      </c>
      <c r="Q44" s="10">
        <v>5427000000</v>
      </c>
      <c r="R44" s="10">
        <v>5143000000</v>
      </c>
      <c r="S44" s="10">
        <v>5388000000</v>
      </c>
      <c r="T44" s="10">
        <v>5887000000</v>
      </c>
      <c r="U44" s="10">
        <v>7055000000</v>
      </c>
      <c r="V44" s="10">
        <v>10300000000</v>
      </c>
      <c r="W44" s="10">
        <v>14509000000</v>
      </c>
      <c r="X44" s="10">
        <v>21956000000</v>
      </c>
      <c r="Y44" s="10">
        <v>34690000000</v>
      </c>
      <c r="Z44" s="10">
        <v>36265000000</v>
      </c>
      <c r="AA44" s="10">
        <v>41678000000</v>
      </c>
      <c r="AB44" s="10">
        <v>44988000000</v>
      </c>
      <c r="AC44" s="10">
        <v>57653000000</v>
      </c>
      <c r="AD44" s="10">
        <v>73286000000</v>
      </c>
      <c r="AE44" s="10">
        <v>68531000000</v>
      </c>
      <c r="AF44" s="10">
        <v>89378000000</v>
      </c>
      <c r="AG44" s="10">
        <v>106869000000</v>
      </c>
      <c r="AH44" s="10">
        <v>128645000000</v>
      </c>
      <c r="AI44" s="10">
        <v>131339000000</v>
      </c>
      <c r="AJ44" s="10">
        <v>162819000000</v>
      </c>
      <c r="AK44" s="10">
        <v>143713000000</v>
      </c>
      <c r="AL44" s="10">
        <v>134836000000</v>
      </c>
      <c r="AM44" s="10">
        <v>135405000000</v>
      </c>
    </row>
    <row r="45" spans="1:39" ht="19" x14ac:dyDescent="0.25">
      <c r="A45" s="5" t="s">
        <v>37</v>
      </c>
      <c r="B45" s="1">
        <v>90400000</v>
      </c>
      <c r="C45" s="1">
        <v>107300000</v>
      </c>
      <c r="D45" s="1">
        <v>130400000</v>
      </c>
      <c r="E45" s="1">
        <v>207400000</v>
      </c>
      <c r="F45" s="1">
        <v>334200000</v>
      </c>
      <c r="G45" s="1">
        <v>398200000</v>
      </c>
      <c r="H45" s="1">
        <v>448000000</v>
      </c>
      <c r="I45" s="1">
        <v>462200000</v>
      </c>
      <c r="J45" s="1">
        <v>659500000</v>
      </c>
      <c r="K45" s="1">
        <v>667100000</v>
      </c>
      <c r="L45" s="1">
        <v>711000000</v>
      </c>
      <c r="M45" s="1">
        <v>598000000</v>
      </c>
      <c r="N45" s="1">
        <v>486000000</v>
      </c>
      <c r="O45" s="1">
        <v>348000000</v>
      </c>
      <c r="P45" s="1">
        <v>318000000</v>
      </c>
      <c r="Q45" s="1">
        <v>313000000</v>
      </c>
      <c r="R45" s="1">
        <v>564000000</v>
      </c>
      <c r="S45" s="1">
        <v>621000000</v>
      </c>
      <c r="T45" s="1">
        <v>669000000</v>
      </c>
      <c r="U45" s="1">
        <v>707000000</v>
      </c>
      <c r="V45" s="1">
        <v>817000000</v>
      </c>
      <c r="W45" s="1">
        <v>1281000000</v>
      </c>
      <c r="X45" s="1">
        <v>1832000000</v>
      </c>
      <c r="Y45" s="1">
        <v>2455000000</v>
      </c>
      <c r="Z45" s="1">
        <v>2954000000</v>
      </c>
      <c r="AA45" s="1">
        <v>4768000000</v>
      </c>
      <c r="AB45" s="1">
        <v>7777000000</v>
      </c>
      <c r="AC45" s="1">
        <v>15452000000</v>
      </c>
      <c r="AD45" s="1">
        <v>16597000000</v>
      </c>
      <c r="AE45" s="1">
        <v>20624000000</v>
      </c>
      <c r="AF45" s="1">
        <v>22471000000</v>
      </c>
      <c r="AG45" s="1">
        <v>27010000000</v>
      </c>
      <c r="AH45" s="1">
        <v>33783000000</v>
      </c>
      <c r="AI45" s="1">
        <v>41304000000</v>
      </c>
      <c r="AJ45" s="1">
        <v>37378000000</v>
      </c>
      <c r="AK45" s="1">
        <v>36766000000</v>
      </c>
      <c r="AL45" s="1">
        <v>39440000000</v>
      </c>
      <c r="AM45" s="1">
        <v>42117000000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66000000</v>
      </c>
      <c r="S46" s="1">
        <v>85000000</v>
      </c>
      <c r="T46" s="1">
        <v>85000000</v>
      </c>
      <c r="U46" s="1">
        <v>80000000</v>
      </c>
      <c r="V46" s="1">
        <v>69000000</v>
      </c>
      <c r="W46" s="1">
        <v>38000000</v>
      </c>
      <c r="X46" s="1">
        <v>38000000</v>
      </c>
      <c r="Y46" s="1">
        <v>207000000</v>
      </c>
      <c r="Z46" s="1">
        <v>206000000</v>
      </c>
      <c r="AA46" s="1">
        <v>741000000</v>
      </c>
      <c r="AB46" s="1">
        <v>896000000</v>
      </c>
      <c r="AC46" s="1">
        <v>1135000000</v>
      </c>
      <c r="AD46" s="1">
        <v>1577000000</v>
      </c>
      <c r="AE46" s="1">
        <v>4616000000</v>
      </c>
      <c r="AF46" s="1">
        <v>5116000000</v>
      </c>
      <c r="AG46" s="1">
        <v>5414000000</v>
      </c>
      <c r="AH46" s="1">
        <v>5717000000</v>
      </c>
      <c r="AI46" s="1" t="s">
        <v>91</v>
      </c>
      <c r="AJ46" s="1" t="s">
        <v>91</v>
      </c>
      <c r="AK46" s="1" t="s">
        <v>91</v>
      </c>
      <c r="AL46" s="1" t="s">
        <v>91</v>
      </c>
      <c r="AM46" s="1" t="s">
        <v>91</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v>10000000</v>
      </c>
      <c r="S47" s="1">
        <v>34000000</v>
      </c>
      <c r="T47" s="1">
        <v>24000000</v>
      </c>
      <c r="U47" s="1">
        <v>17000000</v>
      </c>
      <c r="V47" s="1">
        <v>27000000</v>
      </c>
      <c r="W47" s="1">
        <v>139000000</v>
      </c>
      <c r="X47" s="1">
        <v>299000000</v>
      </c>
      <c r="Y47" s="1">
        <v>285000000</v>
      </c>
      <c r="Z47" s="1">
        <v>247000000</v>
      </c>
      <c r="AA47" s="1">
        <v>342000000</v>
      </c>
      <c r="AB47" s="1">
        <v>3536000000</v>
      </c>
      <c r="AC47" s="1">
        <v>4224000000</v>
      </c>
      <c r="AD47" s="1">
        <v>4179000000</v>
      </c>
      <c r="AE47" s="1">
        <v>4142000000</v>
      </c>
      <c r="AF47" s="1">
        <v>3893000000</v>
      </c>
      <c r="AG47" s="1">
        <v>3206000000</v>
      </c>
      <c r="AH47" s="1">
        <v>2298000000</v>
      </c>
      <c r="AI47" s="1" t="s">
        <v>91</v>
      </c>
      <c r="AJ47" s="1" t="s">
        <v>91</v>
      </c>
      <c r="AK47" s="1" t="s">
        <v>91</v>
      </c>
      <c r="AL47" s="1" t="s">
        <v>91</v>
      </c>
      <c r="AM47" s="1" t="s">
        <v>91</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v>76000000</v>
      </c>
      <c r="S48" s="1">
        <v>119000000</v>
      </c>
      <c r="T48" s="1">
        <v>109000000</v>
      </c>
      <c r="U48" s="1">
        <v>97000000</v>
      </c>
      <c r="V48" s="1">
        <v>96000000</v>
      </c>
      <c r="W48" s="1">
        <v>177000000</v>
      </c>
      <c r="X48" s="1">
        <v>337000000</v>
      </c>
      <c r="Y48" s="1">
        <v>492000000</v>
      </c>
      <c r="Z48" s="1">
        <v>453000000</v>
      </c>
      <c r="AA48" s="1">
        <v>1083000000</v>
      </c>
      <c r="AB48" s="1">
        <v>4432000000</v>
      </c>
      <c r="AC48" s="1">
        <v>5359000000</v>
      </c>
      <c r="AD48" s="1">
        <v>5756000000</v>
      </c>
      <c r="AE48" s="1">
        <v>8758000000</v>
      </c>
      <c r="AF48" s="1">
        <v>9009000000</v>
      </c>
      <c r="AG48" s="1">
        <v>8620000000</v>
      </c>
      <c r="AH48" s="1">
        <v>8015000000</v>
      </c>
      <c r="AI48" s="1" t="s">
        <v>91</v>
      </c>
      <c r="AJ48" s="1" t="s">
        <v>91</v>
      </c>
      <c r="AK48" s="1" t="s">
        <v>91</v>
      </c>
      <c r="AL48" s="1" t="s">
        <v>91</v>
      </c>
      <c r="AM48" s="1" t="s">
        <v>91</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v>339000000</v>
      </c>
      <c r="Q49" s="1" t="s">
        <v>91</v>
      </c>
      <c r="R49" s="1">
        <v>128000000</v>
      </c>
      <c r="S49" s="1">
        <v>39000000</v>
      </c>
      <c r="T49" s="1">
        <v>5000000</v>
      </c>
      <c r="U49" s="1" t="s">
        <v>91</v>
      </c>
      <c r="V49" s="1" t="s">
        <v>91</v>
      </c>
      <c r="W49" s="1" t="s">
        <v>91</v>
      </c>
      <c r="X49" s="1" t="s">
        <v>91</v>
      </c>
      <c r="Y49" s="1" t="s">
        <v>91</v>
      </c>
      <c r="Z49" s="1">
        <v>10528000000</v>
      </c>
      <c r="AA49" s="1">
        <v>25391000000</v>
      </c>
      <c r="AB49" s="1">
        <v>55618000000</v>
      </c>
      <c r="AC49" s="1">
        <v>92122000000</v>
      </c>
      <c r="AD49" s="1">
        <v>106215000000</v>
      </c>
      <c r="AE49" s="1">
        <v>130162000000</v>
      </c>
      <c r="AF49" s="1">
        <v>164065000000</v>
      </c>
      <c r="AG49" s="1">
        <v>170430000000</v>
      </c>
      <c r="AH49" s="1">
        <v>194714000000</v>
      </c>
      <c r="AI49" s="1">
        <v>170799000000</v>
      </c>
      <c r="AJ49" s="1">
        <v>105341000000</v>
      </c>
      <c r="AK49" s="1">
        <v>100887000000</v>
      </c>
      <c r="AL49" s="1">
        <v>127877000000</v>
      </c>
      <c r="AM49" s="1">
        <v>120805000000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v>702000000</v>
      </c>
      <c r="M50" s="1">
        <v>354000000</v>
      </c>
      <c r="N50" s="1">
        <v>264000000</v>
      </c>
      <c r="O50" s="1">
        <v>173000000</v>
      </c>
      <c r="P50" s="1">
        <v>208000000</v>
      </c>
      <c r="Q50" s="1" t="s">
        <v>91</v>
      </c>
      <c r="R50" s="1">
        <v>266000000</v>
      </c>
      <c r="S50" s="1">
        <v>229000000</v>
      </c>
      <c r="T50" s="1">
        <v>60000000</v>
      </c>
      <c r="U50" s="1">
        <v>86000000</v>
      </c>
      <c r="V50" s="1">
        <v>183000000</v>
      </c>
      <c r="W50" s="1" t="s">
        <v>91</v>
      </c>
      <c r="X50" s="1">
        <v>88000000</v>
      </c>
      <c r="Y50" s="1">
        <v>138000000</v>
      </c>
      <c r="Z50" s="1">
        <v>259000000</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v>23700000</v>
      </c>
      <c r="C51" s="1">
        <v>11900000</v>
      </c>
      <c r="D51" s="1">
        <v>40100000</v>
      </c>
      <c r="E51" s="1">
        <v>91700000</v>
      </c>
      <c r="F51" s="1">
        <v>115300000</v>
      </c>
      <c r="G51" s="1">
        <v>174200000</v>
      </c>
      <c r="H51" s="1">
        <v>182000000</v>
      </c>
      <c r="I51" s="1">
        <v>203100000</v>
      </c>
      <c r="J51" s="1">
        <v>173500000</v>
      </c>
      <c r="K51" s="1">
        <v>159194000</v>
      </c>
      <c r="L51" s="1">
        <v>-406000000</v>
      </c>
      <c r="M51" s="1">
        <v>-103000000</v>
      </c>
      <c r="N51" s="1">
        <v>59000000</v>
      </c>
      <c r="O51" s="1">
        <v>70000000</v>
      </c>
      <c r="P51" s="1">
        <v>11000000</v>
      </c>
      <c r="Q51" s="1">
        <v>1063000000</v>
      </c>
      <c r="R51" s="1">
        <v>-156000000</v>
      </c>
      <c r="S51" s="1">
        <v>-98000000</v>
      </c>
      <c r="T51" s="1">
        <v>85000000</v>
      </c>
      <c r="U51" s="1">
        <v>105000000</v>
      </c>
      <c r="V51" s="1">
        <v>155000000</v>
      </c>
      <c r="W51" s="1">
        <v>1238000000</v>
      </c>
      <c r="X51" s="1">
        <v>1134000000</v>
      </c>
      <c r="Y51" s="1">
        <v>1797000000</v>
      </c>
      <c r="Z51" s="1">
        <v>3392000000</v>
      </c>
      <c r="AA51" s="1">
        <v>2263000000</v>
      </c>
      <c r="AB51" s="1">
        <v>3556000000</v>
      </c>
      <c r="AC51" s="1">
        <v>5478000000</v>
      </c>
      <c r="AD51" s="1">
        <v>5146000000</v>
      </c>
      <c r="AE51" s="1">
        <v>3764000000</v>
      </c>
      <c r="AF51" s="1">
        <v>5556000000</v>
      </c>
      <c r="AG51" s="1">
        <v>8757000000</v>
      </c>
      <c r="AH51" s="1">
        <v>10162000000</v>
      </c>
      <c r="AI51" s="1">
        <v>22283000000</v>
      </c>
      <c r="AJ51" s="1">
        <v>32978000000</v>
      </c>
      <c r="AK51" s="1">
        <v>42522000000</v>
      </c>
      <c r="AL51" s="1">
        <v>48849000000</v>
      </c>
      <c r="AM51" s="1">
        <v>54428000000</v>
      </c>
    </row>
    <row r="52" spans="1:39" ht="19" x14ac:dyDescent="0.25">
      <c r="A52" s="5" t="s">
        <v>44</v>
      </c>
      <c r="B52" s="1">
        <v>114100000</v>
      </c>
      <c r="C52" s="1">
        <v>119200000</v>
      </c>
      <c r="D52" s="1">
        <v>170500000</v>
      </c>
      <c r="E52" s="1">
        <v>299100000</v>
      </c>
      <c r="F52" s="1">
        <v>449500000</v>
      </c>
      <c r="G52" s="1">
        <v>572400000</v>
      </c>
      <c r="H52" s="1">
        <v>630000000</v>
      </c>
      <c r="I52" s="1">
        <v>665300000</v>
      </c>
      <c r="J52" s="1">
        <v>833000000</v>
      </c>
      <c r="K52" s="1">
        <v>826294000</v>
      </c>
      <c r="L52" s="1">
        <v>1007000000</v>
      </c>
      <c r="M52" s="1">
        <v>849000000</v>
      </c>
      <c r="N52" s="1">
        <v>809000000</v>
      </c>
      <c r="O52" s="1">
        <v>591000000</v>
      </c>
      <c r="P52" s="1">
        <v>876000000</v>
      </c>
      <c r="Q52" s="1">
        <v>1376000000</v>
      </c>
      <c r="R52" s="1">
        <v>878000000</v>
      </c>
      <c r="S52" s="1">
        <v>910000000</v>
      </c>
      <c r="T52" s="1">
        <v>928000000</v>
      </c>
      <c r="U52" s="1">
        <v>995000000</v>
      </c>
      <c r="V52" s="1">
        <v>1251000000</v>
      </c>
      <c r="W52" s="1">
        <v>2696000000</v>
      </c>
      <c r="X52" s="1">
        <v>3391000000</v>
      </c>
      <c r="Y52" s="1">
        <v>4882000000</v>
      </c>
      <c r="Z52" s="1">
        <v>17586000000</v>
      </c>
      <c r="AA52" s="1">
        <v>33505000000</v>
      </c>
      <c r="AB52" s="1">
        <v>71383000000</v>
      </c>
      <c r="AC52" s="1">
        <v>118411000000</v>
      </c>
      <c r="AD52" s="1">
        <v>133714000000</v>
      </c>
      <c r="AE52" s="1">
        <v>163308000000</v>
      </c>
      <c r="AF52" s="1">
        <v>201101000000</v>
      </c>
      <c r="AG52" s="1">
        <v>214817000000</v>
      </c>
      <c r="AH52" s="1">
        <v>246674000000</v>
      </c>
      <c r="AI52" s="1">
        <v>234386000000</v>
      </c>
      <c r="AJ52" s="1">
        <v>175697000000</v>
      </c>
      <c r="AK52" s="1">
        <v>180175000000</v>
      </c>
      <c r="AL52" s="1">
        <v>216166000000</v>
      </c>
      <c r="AM52" s="1">
        <v>217350000000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936200000</v>
      </c>
      <c r="C54" s="11">
        <v>1160100000</v>
      </c>
      <c r="D54" s="11">
        <v>1477900000</v>
      </c>
      <c r="E54" s="11">
        <v>2082100000</v>
      </c>
      <c r="F54" s="11">
        <v>2743900000</v>
      </c>
      <c r="G54" s="11">
        <v>2975700000</v>
      </c>
      <c r="H54" s="11">
        <v>3493600000</v>
      </c>
      <c r="I54" s="11">
        <v>4223700000</v>
      </c>
      <c r="J54" s="11">
        <v>5171400000</v>
      </c>
      <c r="K54" s="11">
        <v>5302746000</v>
      </c>
      <c r="L54" s="11">
        <v>6231000000</v>
      </c>
      <c r="M54" s="11">
        <v>5364000000</v>
      </c>
      <c r="N54" s="11">
        <v>4233000000</v>
      </c>
      <c r="O54" s="11">
        <v>4289000000</v>
      </c>
      <c r="P54" s="11">
        <v>5161000000</v>
      </c>
      <c r="Q54" s="11">
        <v>6803000000</v>
      </c>
      <c r="R54" s="11">
        <v>6021000000</v>
      </c>
      <c r="S54" s="11">
        <v>6298000000</v>
      </c>
      <c r="T54" s="11">
        <v>6815000000</v>
      </c>
      <c r="U54" s="11">
        <v>8050000000</v>
      </c>
      <c r="V54" s="11">
        <v>11551000000</v>
      </c>
      <c r="W54" s="11">
        <v>17205000000</v>
      </c>
      <c r="X54" s="11">
        <v>25347000000</v>
      </c>
      <c r="Y54" s="11">
        <v>39572000000</v>
      </c>
      <c r="Z54" s="11">
        <v>53851000000</v>
      </c>
      <c r="AA54" s="11">
        <v>75183000000</v>
      </c>
      <c r="AB54" s="11">
        <v>116371000000</v>
      </c>
      <c r="AC54" s="11">
        <v>176064000000</v>
      </c>
      <c r="AD54" s="11">
        <v>207000000000</v>
      </c>
      <c r="AE54" s="11">
        <v>231839000000</v>
      </c>
      <c r="AF54" s="11">
        <v>290479000000</v>
      </c>
      <c r="AG54" s="11">
        <v>321686000000</v>
      </c>
      <c r="AH54" s="11">
        <v>375319000000</v>
      </c>
      <c r="AI54" s="11">
        <v>365725000000</v>
      </c>
      <c r="AJ54" s="11">
        <v>338516000000</v>
      </c>
      <c r="AK54" s="11">
        <v>323888000000</v>
      </c>
      <c r="AL54" s="11">
        <v>351002000000</v>
      </c>
      <c r="AM54" s="11">
        <v>352755000000</v>
      </c>
    </row>
    <row r="55" spans="1:39" ht="20" thickTop="1" x14ac:dyDescent="0.25">
      <c r="A55" s="5" t="s">
        <v>47</v>
      </c>
      <c r="B55" s="1" t="s">
        <v>91</v>
      </c>
      <c r="C55" s="1" t="s">
        <v>91</v>
      </c>
      <c r="D55" s="1" t="s">
        <v>91</v>
      </c>
      <c r="E55" s="1" t="s">
        <v>91</v>
      </c>
      <c r="F55" s="1">
        <v>334200000</v>
      </c>
      <c r="G55" s="1">
        <v>340600000</v>
      </c>
      <c r="H55" s="1">
        <v>357100000</v>
      </c>
      <c r="I55" s="1">
        <v>426900000</v>
      </c>
      <c r="J55" s="1">
        <v>742600000</v>
      </c>
      <c r="K55" s="1">
        <v>881717000</v>
      </c>
      <c r="L55" s="1">
        <v>1165000000</v>
      </c>
      <c r="M55" s="1">
        <v>791000000</v>
      </c>
      <c r="N55" s="1">
        <v>685000000</v>
      </c>
      <c r="O55" s="1">
        <v>719000000</v>
      </c>
      <c r="P55" s="1">
        <v>812000000</v>
      </c>
      <c r="Q55" s="1">
        <v>1157000000</v>
      </c>
      <c r="R55" s="1">
        <v>801000000</v>
      </c>
      <c r="S55" s="1">
        <v>911000000</v>
      </c>
      <c r="T55" s="1">
        <v>1154000000</v>
      </c>
      <c r="U55" s="1">
        <v>1451000000</v>
      </c>
      <c r="V55" s="1">
        <v>1779000000</v>
      </c>
      <c r="W55" s="1">
        <v>3390000000</v>
      </c>
      <c r="X55" s="1">
        <v>4970000000</v>
      </c>
      <c r="Y55" s="1">
        <v>5520000000</v>
      </c>
      <c r="Z55" s="1">
        <v>5601000000</v>
      </c>
      <c r="AA55" s="1">
        <v>12015000000</v>
      </c>
      <c r="AB55" s="1">
        <v>14632000000</v>
      </c>
      <c r="AC55" s="1">
        <v>21175000000</v>
      </c>
      <c r="AD55" s="1">
        <v>22367000000</v>
      </c>
      <c r="AE55" s="1">
        <v>30196000000</v>
      </c>
      <c r="AF55" s="1">
        <v>35490000000</v>
      </c>
      <c r="AG55" s="1">
        <v>37294000000</v>
      </c>
      <c r="AH55" s="1">
        <v>49049000000</v>
      </c>
      <c r="AI55" s="1">
        <v>55888000000</v>
      </c>
      <c r="AJ55" s="1">
        <v>46236000000</v>
      </c>
      <c r="AK55" s="1">
        <v>42296000000</v>
      </c>
      <c r="AL55" s="1">
        <v>54763000000</v>
      </c>
      <c r="AM55" s="1">
        <v>64115000000</v>
      </c>
    </row>
    <row r="56" spans="1:39" ht="19" x14ac:dyDescent="0.25">
      <c r="A56" s="5" t="s">
        <v>48</v>
      </c>
      <c r="B56" s="1" t="s">
        <v>91</v>
      </c>
      <c r="C56" s="1" t="s">
        <v>91</v>
      </c>
      <c r="D56" s="1" t="s">
        <v>91</v>
      </c>
      <c r="E56" s="1">
        <v>127900000</v>
      </c>
      <c r="F56" s="1">
        <v>56800000</v>
      </c>
      <c r="G56" s="1">
        <v>122600000</v>
      </c>
      <c r="H56" s="1">
        <v>148600000</v>
      </c>
      <c r="I56" s="1">
        <v>184500000</v>
      </c>
      <c r="J56" s="1">
        <v>823200000</v>
      </c>
      <c r="K56" s="1">
        <v>292200000</v>
      </c>
      <c r="L56" s="1">
        <v>461000000</v>
      </c>
      <c r="M56" s="1">
        <v>186000000</v>
      </c>
      <c r="N56" s="1">
        <v>25000000</v>
      </c>
      <c r="O56" s="1" t="s">
        <v>91</v>
      </c>
      <c r="P56" s="1" t="s">
        <v>91</v>
      </c>
      <c r="Q56" s="1" t="s">
        <v>91</v>
      </c>
      <c r="R56" s="1" t="s">
        <v>91</v>
      </c>
      <c r="S56" s="1" t="s">
        <v>91</v>
      </c>
      <c r="T56" s="1">
        <v>304000000</v>
      </c>
      <c r="U56" s="1" t="s">
        <v>91</v>
      </c>
      <c r="V56" s="1" t="s">
        <v>91</v>
      </c>
      <c r="W56" s="1" t="s">
        <v>91</v>
      </c>
      <c r="X56" s="1" t="s">
        <v>91</v>
      </c>
      <c r="Y56" s="1" t="s">
        <v>91</v>
      </c>
      <c r="Z56" s="1" t="s">
        <v>91</v>
      </c>
      <c r="AA56" s="1" t="s">
        <v>91</v>
      </c>
      <c r="AB56" s="1" t="s">
        <v>91</v>
      </c>
      <c r="AC56" s="1" t="s">
        <v>91</v>
      </c>
      <c r="AD56" s="1" t="s">
        <v>91</v>
      </c>
      <c r="AE56" s="1">
        <v>6308000000</v>
      </c>
      <c r="AF56" s="1">
        <v>10999000000</v>
      </c>
      <c r="AG56" s="1">
        <v>11605000000</v>
      </c>
      <c r="AH56" s="1">
        <v>18473000000</v>
      </c>
      <c r="AI56" s="1">
        <v>20748000000</v>
      </c>
      <c r="AJ56" s="1">
        <v>16240000000</v>
      </c>
      <c r="AK56" s="1">
        <v>13769000000</v>
      </c>
      <c r="AL56" s="1">
        <v>15613000000</v>
      </c>
      <c r="AM56" s="1">
        <v>21110000000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v>388000000</v>
      </c>
      <c r="X57" s="1">
        <v>488000000</v>
      </c>
      <c r="Y57" s="1">
        <v>100000000</v>
      </c>
      <c r="Z57" s="1">
        <v>439000000</v>
      </c>
      <c r="AA57" s="1">
        <v>210000000</v>
      </c>
      <c r="AB57" s="1">
        <v>1140000000</v>
      </c>
      <c r="AC57" s="1">
        <v>1535000000</v>
      </c>
      <c r="AD57" s="1">
        <v>1200000000</v>
      </c>
      <c r="AE57" s="1">
        <v>1209000000</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v>368000000</v>
      </c>
      <c r="U58" s="1">
        <v>544000000</v>
      </c>
      <c r="V58" s="1">
        <v>501000000</v>
      </c>
      <c r="W58" s="1">
        <v>746000000</v>
      </c>
      <c r="X58" s="1">
        <v>1410000000</v>
      </c>
      <c r="Y58" s="1">
        <v>4853000000</v>
      </c>
      <c r="Z58" s="1">
        <v>10305000000</v>
      </c>
      <c r="AA58" s="1">
        <v>2984000000</v>
      </c>
      <c r="AB58" s="1">
        <v>4091000000</v>
      </c>
      <c r="AC58" s="1">
        <v>5953000000</v>
      </c>
      <c r="AD58" s="1">
        <v>7435000000</v>
      </c>
      <c r="AE58" s="1">
        <v>8491000000</v>
      </c>
      <c r="AF58" s="1">
        <v>8940000000</v>
      </c>
      <c r="AG58" s="1">
        <v>8080000000</v>
      </c>
      <c r="AH58" s="1">
        <v>7548000000</v>
      </c>
      <c r="AI58" s="1">
        <v>7543000000</v>
      </c>
      <c r="AJ58" s="1">
        <v>5522000000</v>
      </c>
      <c r="AK58" s="1">
        <v>6643000000</v>
      </c>
      <c r="AL58" s="1">
        <v>7612000000</v>
      </c>
      <c r="AM58" s="1">
        <v>7912000000</v>
      </c>
    </row>
    <row r="59" spans="1:39" ht="19" x14ac:dyDescent="0.25">
      <c r="A59" s="5" t="s">
        <v>51</v>
      </c>
      <c r="B59" s="1">
        <v>295400000</v>
      </c>
      <c r="C59" s="1">
        <v>328500000</v>
      </c>
      <c r="D59" s="1">
        <v>478700000</v>
      </c>
      <c r="E59" s="1">
        <v>699200000</v>
      </c>
      <c r="F59" s="1">
        <v>504300000</v>
      </c>
      <c r="G59" s="1">
        <v>563800000</v>
      </c>
      <c r="H59" s="1">
        <v>711400000</v>
      </c>
      <c r="I59" s="1">
        <v>814100000</v>
      </c>
      <c r="J59" s="1">
        <v>949400000</v>
      </c>
      <c r="K59" s="1">
        <v>770388000</v>
      </c>
      <c r="L59" s="1">
        <v>699000000</v>
      </c>
      <c r="M59" s="1">
        <v>1026000000</v>
      </c>
      <c r="N59" s="1">
        <v>1108000000</v>
      </c>
      <c r="O59" s="1">
        <v>801000000</v>
      </c>
      <c r="P59" s="1">
        <v>737000000</v>
      </c>
      <c r="Q59" s="1">
        <v>776000000</v>
      </c>
      <c r="R59" s="1">
        <v>717000000</v>
      </c>
      <c r="S59" s="1">
        <v>747000000</v>
      </c>
      <c r="T59" s="1">
        <v>531000000</v>
      </c>
      <c r="U59" s="1">
        <v>685000000</v>
      </c>
      <c r="V59" s="1">
        <v>1204000000</v>
      </c>
      <c r="W59" s="1">
        <v>1947000000</v>
      </c>
      <c r="X59" s="1">
        <v>2431000000</v>
      </c>
      <c r="Y59" s="1">
        <v>3619000000</v>
      </c>
      <c r="Z59" s="1">
        <v>2937000000</v>
      </c>
      <c r="AA59" s="1">
        <v>5513000000</v>
      </c>
      <c r="AB59" s="1">
        <v>8107000000</v>
      </c>
      <c r="AC59" s="1">
        <v>9879000000</v>
      </c>
      <c r="AD59" s="1">
        <v>12656000000</v>
      </c>
      <c r="AE59" s="1">
        <v>17244000000</v>
      </c>
      <c r="AF59" s="1">
        <v>25181000000</v>
      </c>
      <c r="AG59" s="1">
        <v>22027000000</v>
      </c>
      <c r="AH59" s="1">
        <v>25744000000</v>
      </c>
      <c r="AI59" s="1">
        <v>32687000000</v>
      </c>
      <c r="AJ59" s="1">
        <v>37720000000</v>
      </c>
      <c r="AK59" s="1">
        <v>42684000000</v>
      </c>
      <c r="AL59" s="1">
        <v>47493000000</v>
      </c>
      <c r="AM59" s="1">
        <v>60845000000</v>
      </c>
    </row>
    <row r="60" spans="1:39" ht="19" x14ac:dyDescent="0.25">
      <c r="A60" s="6" t="s">
        <v>52</v>
      </c>
      <c r="B60" s="10">
        <v>295400000</v>
      </c>
      <c r="C60" s="10">
        <v>328500000</v>
      </c>
      <c r="D60" s="10">
        <v>478700000</v>
      </c>
      <c r="E60" s="10">
        <v>827100000</v>
      </c>
      <c r="F60" s="10">
        <v>895300000</v>
      </c>
      <c r="G60" s="10">
        <v>1027000000</v>
      </c>
      <c r="H60" s="10">
        <v>1217100000</v>
      </c>
      <c r="I60" s="10">
        <v>1425500000</v>
      </c>
      <c r="J60" s="10">
        <v>2515200000</v>
      </c>
      <c r="K60" s="10">
        <v>1944305000</v>
      </c>
      <c r="L60" s="10">
        <v>2325000000</v>
      </c>
      <c r="M60" s="10">
        <v>2003000000</v>
      </c>
      <c r="N60" s="10">
        <v>1818000000</v>
      </c>
      <c r="O60" s="10">
        <v>1520000000</v>
      </c>
      <c r="P60" s="10">
        <v>1549000000</v>
      </c>
      <c r="Q60" s="10">
        <v>1933000000</v>
      </c>
      <c r="R60" s="10">
        <v>1518000000</v>
      </c>
      <c r="S60" s="10">
        <v>1658000000</v>
      </c>
      <c r="T60" s="10">
        <v>2357000000</v>
      </c>
      <c r="U60" s="10">
        <v>2680000000</v>
      </c>
      <c r="V60" s="10">
        <v>3484000000</v>
      </c>
      <c r="W60" s="10">
        <v>6471000000</v>
      </c>
      <c r="X60" s="10">
        <v>9299000000</v>
      </c>
      <c r="Y60" s="10">
        <v>14092000000</v>
      </c>
      <c r="Z60" s="10">
        <v>19282000000</v>
      </c>
      <c r="AA60" s="10">
        <v>20722000000</v>
      </c>
      <c r="AB60" s="10">
        <v>27970000000</v>
      </c>
      <c r="AC60" s="10">
        <v>38542000000</v>
      </c>
      <c r="AD60" s="10">
        <v>43658000000</v>
      </c>
      <c r="AE60" s="10">
        <v>63448000000</v>
      </c>
      <c r="AF60" s="10">
        <v>80610000000</v>
      </c>
      <c r="AG60" s="10">
        <v>79006000000</v>
      </c>
      <c r="AH60" s="10">
        <v>100814000000</v>
      </c>
      <c r="AI60" s="10">
        <v>116866000000</v>
      </c>
      <c r="AJ60" s="10">
        <v>105718000000</v>
      </c>
      <c r="AK60" s="10">
        <v>105392000000</v>
      </c>
      <c r="AL60" s="10">
        <v>125481000000</v>
      </c>
      <c r="AM60" s="10">
        <v>153982000000</v>
      </c>
    </row>
    <row r="61" spans="1:39" ht="19" x14ac:dyDescent="0.25">
      <c r="A61" s="5" t="s">
        <v>53</v>
      </c>
      <c r="B61" s="1" t="s">
        <v>91</v>
      </c>
      <c r="C61" s="1" t="s">
        <v>91</v>
      </c>
      <c r="D61" s="1" t="s">
        <v>91</v>
      </c>
      <c r="E61" s="1" t="s">
        <v>91</v>
      </c>
      <c r="F61" s="1" t="s">
        <v>91</v>
      </c>
      <c r="G61" s="1" t="s">
        <v>91</v>
      </c>
      <c r="H61" s="1" t="s">
        <v>91</v>
      </c>
      <c r="I61" s="1" t="s">
        <v>91</v>
      </c>
      <c r="J61" s="1" t="s">
        <v>91</v>
      </c>
      <c r="K61" s="1">
        <v>304000000</v>
      </c>
      <c r="L61" s="1">
        <v>303000000</v>
      </c>
      <c r="M61" s="1">
        <v>949000000</v>
      </c>
      <c r="N61" s="1">
        <v>951000000</v>
      </c>
      <c r="O61" s="1">
        <v>954000000</v>
      </c>
      <c r="P61" s="1">
        <v>300000000</v>
      </c>
      <c r="Q61" s="1">
        <v>300000000</v>
      </c>
      <c r="R61" s="1">
        <v>317000000</v>
      </c>
      <c r="S61" s="1">
        <v>316000000</v>
      </c>
      <c r="T61" s="1" t="s">
        <v>91</v>
      </c>
      <c r="U61" s="1" t="s">
        <v>91</v>
      </c>
      <c r="V61" s="1" t="s">
        <v>91</v>
      </c>
      <c r="W61" s="1" t="s">
        <v>91</v>
      </c>
      <c r="X61" s="1" t="s">
        <v>91</v>
      </c>
      <c r="Y61" s="1" t="s">
        <v>91</v>
      </c>
      <c r="Z61" s="1" t="s">
        <v>91</v>
      </c>
      <c r="AA61" s="1" t="s">
        <v>91</v>
      </c>
      <c r="AB61" s="1" t="s">
        <v>91</v>
      </c>
      <c r="AC61" s="1" t="s">
        <v>91</v>
      </c>
      <c r="AD61" s="1">
        <v>16960000000</v>
      </c>
      <c r="AE61" s="1">
        <v>28987000000</v>
      </c>
      <c r="AF61" s="1">
        <v>53463000000</v>
      </c>
      <c r="AG61" s="1">
        <v>75427000000</v>
      </c>
      <c r="AH61" s="1">
        <v>97207000000</v>
      </c>
      <c r="AI61" s="1">
        <v>93735000000</v>
      </c>
      <c r="AJ61" s="1">
        <v>91807000000</v>
      </c>
      <c r="AK61" s="1">
        <v>98667000000</v>
      </c>
      <c r="AL61" s="1">
        <v>109106000000</v>
      </c>
      <c r="AM61" s="1">
        <v>98959000000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v>281000000</v>
      </c>
      <c r="W62" s="1">
        <v>355000000</v>
      </c>
      <c r="X62" s="1">
        <v>830000000</v>
      </c>
      <c r="Y62" s="1">
        <v>3029000000</v>
      </c>
      <c r="Z62" s="1">
        <v>4485000000</v>
      </c>
      <c r="AA62" s="1">
        <v>1139000000</v>
      </c>
      <c r="AB62" s="1">
        <v>1686000000</v>
      </c>
      <c r="AC62" s="1">
        <v>2648000000</v>
      </c>
      <c r="AD62" s="1">
        <v>2625000000</v>
      </c>
      <c r="AE62" s="1">
        <v>3031000000</v>
      </c>
      <c r="AF62" s="1">
        <v>3624000000</v>
      </c>
      <c r="AG62" s="1">
        <v>2930000000</v>
      </c>
      <c r="AH62" s="1">
        <v>2836000000</v>
      </c>
      <c r="AI62" s="1">
        <v>2797000000</v>
      </c>
      <c r="AJ62" s="1" t="s">
        <v>91</v>
      </c>
      <c r="AK62" s="1" t="s">
        <v>91</v>
      </c>
      <c r="AL62" s="1" t="s">
        <v>91</v>
      </c>
      <c r="AM62" s="1" t="s">
        <v>91</v>
      </c>
    </row>
    <row r="63" spans="1:39" ht="19" x14ac:dyDescent="0.25">
      <c r="A63" s="5" t="s">
        <v>54</v>
      </c>
      <c r="B63" s="1">
        <v>90300000</v>
      </c>
      <c r="C63" s="1">
        <v>137500000</v>
      </c>
      <c r="D63" s="1">
        <v>162800000</v>
      </c>
      <c r="E63" s="1">
        <v>251600000</v>
      </c>
      <c r="F63" s="1">
        <v>362900000</v>
      </c>
      <c r="G63" s="1">
        <v>501800000</v>
      </c>
      <c r="H63" s="1">
        <v>509900000</v>
      </c>
      <c r="I63" s="1">
        <v>610800000</v>
      </c>
      <c r="J63" s="1">
        <v>629800000</v>
      </c>
      <c r="K63" s="1">
        <v>670668000</v>
      </c>
      <c r="L63" s="1" t="s">
        <v>91</v>
      </c>
      <c r="M63" s="1" t="s">
        <v>91</v>
      </c>
      <c r="N63" s="1" t="s">
        <v>91</v>
      </c>
      <c r="O63" s="1" t="s">
        <v>91</v>
      </c>
      <c r="P63" s="1" t="s">
        <v>91</v>
      </c>
      <c r="Q63" s="1">
        <v>463000000</v>
      </c>
      <c r="R63" s="1" t="s">
        <v>91</v>
      </c>
      <c r="S63" s="1" t="s">
        <v>91</v>
      </c>
      <c r="T63" s="1">
        <v>235000000</v>
      </c>
      <c r="U63" s="1">
        <v>294000000</v>
      </c>
      <c r="V63" s="1">
        <v>308000000</v>
      </c>
      <c r="W63" s="1">
        <v>381000000</v>
      </c>
      <c r="X63" s="1">
        <v>619000000</v>
      </c>
      <c r="Y63" s="1">
        <v>675000000</v>
      </c>
      <c r="Z63" s="1">
        <v>966000000</v>
      </c>
      <c r="AA63" s="1" t="s">
        <v>91</v>
      </c>
      <c r="AB63" s="1">
        <v>8159000000</v>
      </c>
      <c r="AC63" s="1">
        <v>13847000000</v>
      </c>
      <c r="AD63" s="1">
        <v>16489000000</v>
      </c>
      <c r="AE63" s="1">
        <v>20259000000</v>
      </c>
      <c r="AF63" s="1">
        <v>24062000000</v>
      </c>
      <c r="AG63" s="1">
        <v>26019000000</v>
      </c>
      <c r="AH63" s="1">
        <v>31504000000</v>
      </c>
      <c r="AI63" s="1">
        <v>426000000</v>
      </c>
      <c r="AJ63" s="1" t="s">
        <v>91</v>
      </c>
      <c r="AK63" s="1" t="s">
        <v>91</v>
      </c>
      <c r="AL63" s="1" t="s">
        <v>91</v>
      </c>
      <c r="AM63" s="1" t="s">
        <v>91</v>
      </c>
    </row>
    <row r="64" spans="1:39" ht="19" x14ac:dyDescent="0.25">
      <c r="A64" s="5" t="s">
        <v>55</v>
      </c>
      <c r="B64" s="1" t="s">
        <v>91</v>
      </c>
      <c r="C64" s="1" t="s">
        <v>91</v>
      </c>
      <c r="D64" s="1">
        <v>-100000</v>
      </c>
      <c r="E64" s="1" t="s">
        <v>91</v>
      </c>
      <c r="F64" s="1" t="s">
        <v>91</v>
      </c>
      <c r="G64" s="1">
        <v>100000</v>
      </c>
      <c r="H64" s="1">
        <v>-100000</v>
      </c>
      <c r="I64" s="1" t="s">
        <v>91</v>
      </c>
      <c r="J64" s="1" t="s">
        <v>91</v>
      </c>
      <c r="K64" s="1">
        <v>472000</v>
      </c>
      <c r="L64" s="1">
        <v>702000000</v>
      </c>
      <c r="M64" s="1">
        <v>354000000</v>
      </c>
      <c r="N64" s="1">
        <v>264000000</v>
      </c>
      <c r="O64" s="1">
        <v>173000000</v>
      </c>
      <c r="P64" s="1">
        <v>208000000</v>
      </c>
      <c r="Q64" s="1" t="s">
        <v>91</v>
      </c>
      <c r="R64" s="1">
        <v>266000000</v>
      </c>
      <c r="S64" s="1">
        <v>229000000</v>
      </c>
      <c r="T64" s="1" t="s">
        <v>91</v>
      </c>
      <c r="U64" s="1" t="s">
        <v>91</v>
      </c>
      <c r="V64" s="1">
        <v>12000000</v>
      </c>
      <c r="W64" s="1">
        <v>14000000</v>
      </c>
      <c r="X64" s="1">
        <v>67000000</v>
      </c>
      <c r="Y64" s="1">
        <v>746000000</v>
      </c>
      <c r="Z64" s="1">
        <v>1286000000</v>
      </c>
      <c r="AA64" s="1">
        <v>5531000000</v>
      </c>
      <c r="AB64" s="1">
        <v>1941000000</v>
      </c>
      <c r="AC64" s="1">
        <v>2817000000</v>
      </c>
      <c r="AD64" s="1">
        <v>3719000000</v>
      </c>
      <c r="AE64" s="1">
        <v>4567000000</v>
      </c>
      <c r="AF64" s="1">
        <v>9365000000</v>
      </c>
      <c r="AG64" s="1">
        <v>10055000000</v>
      </c>
      <c r="AH64" s="1">
        <v>8911000000</v>
      </c>
      <c r="AI64" s="1">
        <v>44754000000</v>
      </c>
      <c r="AJ64" s="1">
        <v>50503000000</v>
      </c>
      <c r="AK64" s="1">
        <v>54490000000</v>
      </c>
      <c r="AL64" s="1">
        <v>53325000000</v>
      </c>
      <c r="AM64" s="1">
        <v>49142000000</v>
      </c>
    </row>
    <row r="65" spans="1:39" ht="19" x14ac:dyDescent="0.25">
      <c r="A65" s="5" t="s">
        <v>56</v>
      </c>
      <c r="B65" s="1">
        <v>90300000</v>
      </c>
      <c r="C65" s="1">
        <v>137500000</v>
      </c>
      <c r="D65" s="1">
        <v>162700000</v>
      </c>
      <c r="E65" s="1">
        <v>251600000</v>
      </c>
      <c r="F65" s="1">
        <v>362900000</v>
      </c>
      <c r="G65" s="1">
        <v>501900000</v>
      </c>
      <c r="H65" s="1">
        <v>509800000</v>
      </c>
      <c r="I65" s="1">
        <v>610800000</v>
      </c>
      <c r="J65" s="1">
        <v>629800000</v>
      </c>
      <c r="K65" s="1">
        <v>975140000</v>
      </c>
      <c r="L65" s="1">
        <v>1005000000</v>
      </c>
      <c r="M65" s="1">
        <v>1303000000</v>
      </c>
      <c r="N65" s="1">
        <v>1215000000</v>
      </c>
      <c r="O65" s="1">
        <v>1127000000</v>
      </c>
      <c r="P65" s="1">
        <v>508000000</v>
      </c>
      <c r="Q65" s="1">
        <v>763000000</v>
      </c>
      <c r="R65" s="1">
        <v>583000000</v>
      </c>
      <c r="S65" s="1">
        <v>545000000</v>
      </c>
      <c r="T65" s="1">
        <v>235000000</v>
      </c>
      <c r="U65" s="1">
        <v>294000000</v>
      </c>
      <c r="V65" s="1">
        <v>601000000</v>
      </c>
      <c r="W65" s="1">
        <v>750000000</v>
      </c>
      <c r="X65" s="1">
        <v>1516000000</v>
      </c>
      <c r="Y65" s="1">
        <v>4450000000</v>
      </c>
      <c r="Z65" s="1">
        <v>6737000000</v>
      </c>
      <c r="AA65" s="1">
        <v>6670000000</v>
      </c>
      <c r="AB65" s="1">
        <v>11786000000</v>
      </c>
      <c r="AC65" s="1">
        <v>19312000000</v>
      </c>
      <c r="AD65" s="1">
        <v>39793000000</v>
      </c>
      <c r="AE65" s="1">
        <v>56844000000</v>
      </c>
      <c r="AF65" s="1">
        <v>90514000000</v>
      </c>
      <c r="AG65" s="1">
        <v>114431000000</v>
      </c>
      <c r="AH65" s="1">
        <v>140458000000</v>
      </c>
      <c r="AI65" s="1">
        <v>141712000000</v>
      </c>
      <c r="AJ65" s="1">
        <v>142310000000</v>
      </c>
      <c r="AK65" s="1">
        <v>153157000000</v>
      </c>
      <c r="AL65" s="1">
        <v>162431000000</v>
      </c>
      <c r="AM65" s="1">
        <v>148101000000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385700000</v>
      </c>
      <c r="C67" s="10">
        <v>466000000</v>
      </c>
      <c r="D67" s="10">
        <v>641400000</v>
      </c>
      <c r="E67" s="10">
        <v>1078700000</v>
      </c>
      <c r="F67" s="10">
        <v>1258200000</v>
      </c>
      <c r="G67" s="10">
        <v>1528900000</v>
      </c>
      <c r="H67" s="10">
        <v>1726900000</v>
      </c>
      <c r="I67" s="10">
        <v>2036300000</v>
      </c>
      <c r="J67" s="10">
        <v>3145000000</v>
      </c>
      <c r="K67" s="10">
        <v>2919445000</v>
      </c>
      <c r="L67" s="10">
        <v>3330000000</v>
      </c>
      <c r="M67" s="10">
        <v>3306000000</v>
      </c>
      <c r="N67" s="10">
        <v>3033000000</v>
      </c>
      <c r="O67" s="10">
        <v>2647000000</v>
      </c>
      <c r="P67" s="10">
        <v>2057000000</v>
      </c>
      <c r="Q67" s="10">
        <v>2696000000</v>
      </c>
      <c r="R67" s="10">
        <v>2101000000</v>
      </c>
      <c r="S67" s="10">
        <v>2203000000</v>
      </c>
      <c r="T67" s="10">
        <v>2592000000</v>
      </c>
      <c r="U67" s="10">
        <v>2974000000</v>
      </c>
      <c r="V67" s="10">
        <v>4085000000</v>
      </c>
      <c r="W67" s="10">
        <v>7221000000</v>
      </c>
      <c r="X67" s="10">
        <v>10815000000</v>
      </c>
      <c r="Y67" s="10">
        <v>18542000000</v>
      </c>
      <c r="Z67" s="10">
        <v>26019000000</v>
      </c>
      <c r="AA67" s="10">
        <v>27392000000</v>
      </c>
      <c r="AB67" s="10">
        <v>39756000000</v>
      </c>
      <c r="AC67" s="10">
        <v>57854000000</v>
      </c>
      <c r="AD67" s="10">
        <v>83451000000</v>
      </c>
      <c r="AE67" s="10">
        <v>120292000000</v>
      </c>
      <c r="AF67" s="10">
        <v>171124000000</v>
      </c>
      <c r="AG67" s="10">
        <v>193437000000</v>
      </c>
      <c r="AH67" s="10">
        <v>241272000000</v>
      </c>
      <c r="AI67" s="10">
        <v>258578000000</v>
      </c>
      <c r="AJ67" s="10">
        <v>248028000000</v>
      </c>
      <c r="AK67" s="10">
        <v>258549000000</v>
      </c>
      <c r="AL67" s="10">
        <v>287912000000</v>
      </c>
      <c r="AM67" s="10">
        <v>302083000000</v>
      </c>
    </row>
    <row r="68" spans="1:39" ht="19" x14ac:dyDescent="0.25">
      <c r="A68" s="5" t="s">
        <v>59</v>
      </c>
      <c r="B68" s="1" t="s">
        <v>91</v>
      </c>
      <c r="C68" s="1" t="s">
        <v>91</v>
      </c>
      <c r="D68" s="1" t="s">
        <v>91</v>
      </c>
      <c r="E68" s="1" t="s">
        <v>91</v>
      </c>
      <c r="F68" s="1" t="s">
        <v>91</v>
      </c>
      <c r="G68" s="1" t="s">
        <v>91</v>
      </c>
      <c r="H68" s="1" t="s">
        <v>91</v>
      </c>
      <c r="I68" s="1" t="s">
        <v>91</v>
      </c>
      <c r="J68" s="1" t="s">
        <v>91</v>
      </c>
      <c r="K68" s="1">
        <v>297929000</v>
      </c>
      <c r="L68" s="1">
        <v>398000000</v>
      </c>
      <c r="M68" s="1">
        <v>439000000</v>
      </c>
      <c r="N68" s="1">
        <v>498000000</v>
      </c>
      <c r="O68" s="1">
        <v>633000000</v>
      </c>
      <c r="P68" s="1">
        <v>1349000000</v>
      </c>
      <c r="Q68" s="1">
        <v>1502000000</v>
      </c>
      <c r="R68" s="1">
        <v>1693000000</v>
      </c>
      <c r="S68" s="1">
        <v>1826000000</v>
      </c>
      <c r="T68" s="1">
        <v>1926000000</v>
      </c>
      <c r="U68" s="1">
        <v>2514000000</v>
      </c>
      <c r="V68" s="1">
        <v>3521000000</v>
      </c>
      <c r="W68" s="1">
        <v>4355000000</v>
      </c>
      <c r="X68" s="1">
        <v>5368000000</v>
      </c>
      <c r="Y68" s="1">
        <v>7177000000</v>
      </c>
      <c r="Z68" s="1">
        <v>8210000000</v>
      </c>
      <c r="AA68" s="1">
        <v>10668000000</v>
      </c>
      <c r="AB68" s="1">
        <v>13331000000</v>
      </c>
      <c r="AC68" s="1">
        <v>16422000000</v>
      </c>
      <c r="AD68" s="1">
        <v>19764000000</v>
      </c>
      <c r="AE68" s="1">
        <v>23313000000</v>
      </c>
      <c r="AF68" s="1">
        <v>27416000000</v>
      </c>
      <c r="AG68" s="1">
        <v>31251000000</v>
      </c>
      <c r="AH68" s="1">
        <v>35867000000</v>
      </c>
      <c r="AI68" s="1">
        <v>40201000000</v>
      </c>
      <c r="AJ68" s="1">
        <v>45174000000</v>
      </c>
      <c r="AK68" s="1">
        <v>50779000000</v>
      </c>
      <c r="AL68" s="1">
        <v>57365000000</v>
      </c>
      <c r="AM68" s="1">
        <v>64849000000</v>
      </c>
    </row>
    <row r="69" spans="1:39" ht="19" x14ac:dyDescent="0.25">
      <c r="A69" s="5" t="s">
        <v>60</v>
      </c>
      <c r="B69" s="1">
        <v>320300000</v>
      </c>
      <c r="C69" s="1">
        <v>474300000</v>
      </c>
      <c r="D69" s="1">
        <v>573100000</v>
      </c>
      <c r="E69" s="1">
        <v>776500000</v>
      </c>
      <c r="F69" s="1">
        <v>1175900000</v>
      </c>
      <c r="G69" s="1">
        <v>1312200000</v>
      </c>
      <c r="H69" s="1">
        <v>1492000000</v>
      </c>
      <c r="I69" s="1">
        <v>1904500000</v>
      </c>
      <c r="J69" s="1">
        <v>1842600000</v>
      </c>
      <c r="K69" s="1">
        <v>2096206000</v>
      </c>
      <c r="L69" s="1">
        <v>2464000000</v>
      </c>
      <c r="M69" s="1">
        <v>1634000000</v>
      </c>
      <c r="N69" s="1">
        <v>589000000</v>
      </c>
      <c r="O69" s="1">
        <v>898000000</v>
      </c>
      <c r="P69" s="1">
        <v>1499000000</v>
      </c>
      <c r="Q69" s="1">
        <v>2285000000</v>
      </c>
      <c r="R69" s="1">
        <v>2260000000</v>
      </c>
      <c r="S69" s="1">
        <v>2325000000</v>
      </c>
      <c r="T69" s="1">
        <v>2394000000</v>
      </c>
      <c r="U69" s="1">
        <v>2670000000</v>
      </c>
      <c r="V69" s="1">
        <v>4005000000</v>
      </c>
      <c r="W69" s="1">
        <v>5607000000</v>
      </c>
      <c r="X69" s="1">
        <v>9101000000</v>
      </c>
      <c r="Y69" s="1">
        <v>13845000000</v>
      </c>
      <c r="Z69" s="1">
        <v>19538000000</v>
      </c>
      <c r="AA69" s="1">
        <v>37169000000</v>
      </c>
      <c r="AB69" s="1">
        <v>62841000000</v>
      </c>
      <c r="AC69" s="1">
        <v>101289000000</v>
      </c>
      <c r="AD69" s="1">
        <v>104256000000</v>
      </c>
      <c r="AE69" s="1">
        <v>87152000000</v>
      </c>
      <c r="AF69" s="1">
        <v>92284000000</v>
      </c>
      <c r="AG69" s="1">
        <v>96364000000</v>
      </c>
      <c r="AH69" s="1">
        <v>98330000000</v>
      </c>
      <c r="AI69" s="1">
        <v>70400000000</v>
      </c>
      <c r="AJ69" s="1">
        <v>45898000000</v>
      </c>
      <c r="AK69" s="1">
        <v>14966000000</v>
      </c>
      <c r="AL69" s="1">
        <v>5562000000</v>
      </c>
      <c r="AM69" s="1">
        <v>-3068000000</v>
      </c>
    </row>
    <row r="70" spans="1:39" ht="19" x14ac:dyDescent="0.25">
      <c r="A70" s="5" t="s">
        <v>61</v>
      </c>
      <c r="B70" s="1">
        <v>-85200000</v>
      </c>
      <c r="C70" s="1">
        <v>-114700000</v>
      </c>
      <c r="D70" s="1">
        <v>-158700000</v>
      </c>
      <c r="E70" s="1">
        <v>-213000000</v>
      </c>
      <c r="F70" s="1">
        <v>-309100000</v>
      </c>
      <c r="G70" s="1">
        <v>-446700000</v>
      </c>
      <c r="H70" s="1">
        <v>-588000000</v>
      </c>
      <c r="I70" s="1">
        <v>-673400000</v>
      </c>
      <c r="J70" s="1">
        <v>-753100000</v>
      </c>
      <c r="K70" s="1">
        <v>-785088000</v>
      </c>
      <c r="L70" s="1">
        <v>78000000</v>
      </c>
      <c r="M70" s="1">
        <v>-30000000</v>
      </c>
      <c r="N70" s="1">
        <v>-74000000</v>
      </c>
      <c r="O70" s="1">
        <v>-39000000</v>
      </c>
      <c r="P70" s="1">
        <v>106000000</v>
      </c>
      <c r="Q70" s="1">
        <v>-387000000</v>
      </c>
      <c r="R70" s="1">
        <v>-33000000</v>
      </c>
      <c r="S70" s="1">
        <v>-56000000</v>
      </c>
      <c r="T70" s="1">
        <v>-35000000</v>
      </c>
      <c r="U70" s="1">
        <v>-15000000</v>
      </c>
      <c r="V70" s="1" t="s">
        <v>91</v>
      </c>
      <c r="W70" s="1">
        <v>22000000</v>
      </c>
      <c r="X70" s="1">
        <v>63000000</v>
      </c>
      <c r="Y70" s="1">
        <v>8000000</v>
      </c>
      <c r="Z70" s="1">
        <v>84000000</v>
      </c>
      <c r="AA70" s="1">
        <v>-46000000</v>
      </c>
      <c r="AB70" s="1">
        <v>443000000</v>
      </c>
      <c r="AC70" s="1">
        <v>499000000</v>
      </c>
      <c r="AD70" s="1">
        <v>-471000000</v>
      </c>
      <c r="AE70" s="1">
        <v>1082000000</v>
      </c>
      <c r="AF70" s="1">
        <v>-345000000</v>
      </c>
      <c r="AG70" s="1">
        <v>634000000</v>
      </c>
      <c r="AH70" s="1">
        <v>-150000000</v>
      </c>
      <c r="AI70" s="1">
        <v>-3454000000</v>
      </c>
      <c r="AJ70" s="1">
        <v>-584000000</v>
      </c>
      <c r="AK70" s="1">
        <v>-406000000</v>
      </c>
      <c r="AL70" s="1">
        <v>163000000</v>
      </c>
      <c r="AM70" s="1">
        <v>-11109000000</v>
      </c>
    </row>
    <row r="71" spans="1:39" ht="19" x14ac:dyDescent="0.25">
      <c r="A71" s="5" t="s">
        <v>62</v>
      </c>
      <c r="B71" s="1">
        <v>315400000</v>
      </c>
      <c r="C71" s="1">
        <v>334500000</v>
      </c>
      <c r="D71" s="1">
        <v>422100000</v>
      </c>
      <c r="E71" s="1">
        <v>439900000</v>
      </c>
      <c r="F71" s="1">
        <v>618900000</v>
      </c>
      <c r="G71" s="1">
        <v>581300000</v>
      </c>
      <c r="H71" s="1">
        <v>862700000</v>
      </c>
      <c r="I71" s="1">
        <v>956300000</v>
      </c>
      <c r="J71" s="1">
        <v>936900000</v>
      </c>
      <c r="K71" s="1">
        <v>774254000</v>
      </c>
      <c r="L71" s="1">
        <v>-39000000</v>
      </c>
      <c r="M71" s="1">
        <v>15000000</v>
      </c>
      <c r="N71" s="1">
        <v>187000000</v>
      </c>
      <c r="O71" s="1">
        <v>150000000</v>
      </c>
      <c r="P71" s="1">
        <v>150000000</v>
      </c>
      <c r="Q71" s="1">
        <v>707000000</v>
      </c>
      <c r="R71" s="1" t="s">
        <v>91</v>
      </c>
      <c r="S71" s="1" t="s">
        <v>91</v>
      </c>
      <c r="T71" s="1">
        <v>-62000000</v>
      </c>
      <c r="U71" s="1">
        <v>-93000000</v>
      </c>
      <c r="V71" s="1">
        <v>-60000000</v>
      </c>
      <c r="W71" s="1" t="s">
        <v>91</v>
      </c>
      <c r="X71" s="1" t="s">
        <v>91</v>
      </c>
      <c r="Y71" s="1" t="s">
        <v>91</v>
      </c>
      <c r="Z71" s="1" t="s">
        <v>91</v>
      </c>
      <c r="AA71" s="1" t="s">
        <v>91</v>
      </c>
      <c r="AB71" s="1" t="s">
        <v>91</v>
      </c>
      <c r="AC71" s="1" t="s">
        <v>91</v>
      </c>
      <c r="AD71" s="1" t="s">
        <v>91</v>
      </c>
      <c r="AE71" s="1" t="s">
        <v>91</v>
      </c>
      <c r="AF71" s="1" t="s">
        <v>91</v>
      </c>
      <c r="AG71" s="1" t="s">
        <v>91</v>
      </c>
      <c r="AH71" s="1" t="s">
        <v>91</v>
      </c>
      <c r="AI71" s="1" t="s">
        <v>91</v>
      </c>
      <c r="AJ71" s="1" t="s">
        <v>91</v>
      </c>
      <c r="AK71" s="1" t="s">
        <v>91</v>
      </c>
      <c r="AL71" s="1" t="s">
        <v>91</v>
      </c>
      <c r="AM71" s="1" t="s">
        <v>91</v>
      </c>
    </row>
    <row r="72" spans="1:39" ht="19" x14ac:dyDescent="0.25">
      <c r="A72" s="6" t="s">
        <v>63</v>
      </c>
      <c r="B72" s="10">
        <v>550500000</v>
      </c>
      <c r="C72" s="10">
        <v>694100000</v>
      </c>
      <c r="D72" s="10">
        <v>836500000</v>
      </c>
      <c r="E72" s="10">
        <v>1003400000</v>
      </c>
      <c r="F72" s="10">
        <v>1485700000</v>
      </c>
      <c r="G72" s="10">
        <v>1446800000</v>
      </c>
      <c r="H72" s="10">
        <v>1766700000</v>
      </c>
      <c r="I72" s="10">
        <v>2187400000</v>
      </c>
      <c r="J72" s="10">
        <v>2026400000</v>
      </c>
      <c r="K72" s="10">
        <v>2383301000</v>
      </c>
      <c r="L72" s="10">
        <v>2901000000</v>
      </c>
      <c r="M72" s="10">
        <v>2058000000</v>
      </c>
      <c r="N72" s="10">
        <v>1200000000</v>
      </c>
      <c r="O72" s="10">
        <v>1642000000</v>
      </c>
      <c r="P72" s="10">
        <v>3104000000</v>
      </c>
      <c r="Q72" s="10">
        <v>4107000000</v>
      </c>
      <c r="R72" s="10">
        <v>3920000000</v>
      </c>
      <c r="S72" s="10">
        <v>4095000000</v>
      </c>
      <c r="T72" s="10">
        <v>4223000000</v>
      </c>
      <c r="U72" s="10">
        <v>5076000000</v>
      </c>
      <c r="V72" s="10">
        <v>7466000000</v>
      </c>
      <c r="W72" s="10">
        <v>9984000000</v>
      </c>
      <c r="X72" s="10">
        <v>14532000000</v>
      </c>
      <c r="Y72" s="10">
        <v>21030000000</v>
      </c>
      <c r="Z72" s="10">
        <v>27832000000</v>
      </c>
      <c r="AA72" s="10">
        <v>47791000000</v>
      </c>
      <c r="AB72" s="10">
        <v>76615000000</v>
      </c>
      <c r="AC72" s="10">
        <v>118210000000</v>
      </c>
      <c r="AD72" s="10">
        <v>123549000000</v>
      </c>
      <c r="AE72" s="10">
        <v>111547000000</v>
      </c>
      <c r="AF72" s="10">
        <v>119355000000</v>
      </c>
      <c r="AG72" s="10">
        <v>128249000000</v>
      </c>
      <c r="AH72" s="10">
        <v>134047000000</v>
      </c>
      <c r="AI72" s="10">
        <v>107147000000</v>
      </c>
      <c r="AJ72" s="10">
        <v>90488000000</v>
      </c>
      <c r="AK72" s="10">
        <v>65339000000</v>
      </c>
      <c r="AL72" s="10">
        <v>63090000000</v>
      </c>
      <c r="AM72" s="10">
        <v>50672000000</v>
      </c>
    </row>
    <row r="73" spans="1:39" ht="20" thickBot="1" x14ac:dyDescent="0.3">
      <c r="A73" s="7" t="s">
        <v>64</v>
      </c>
      <c r="B73" s="11">
        <v>936200000</v>
      </c>
      <c r="C73" s="11">
        <v>1160100000</v>
      </c>
      <c r="D73" s="11">
        <v>1477900000</v>
      </c>
      <c r="E73" s="11">
        <v>2082100000</v>
      </c>
      <c r="F73" s="11">
        <v>2743900000</v>
      </c>
      <c r="G73" s="11">
        <v>2975700000</v>
      </c>
      <c r="H73" s="11">
        <v>3493600000</v>
      </c>
      <c r="I73" s="11">
        <v>4223700000</v>
      </c>
      <c r="J73" s="11">
        <v>5171400000</v>
      </c>
      <c r="K73" s="11">
        <v>5302746000</v>
      </c>
      <c r="L73" s="11">
        <v>6231000000</v>
      </c>
      <c r="M73" s="11">
        <v>5364000000</v>
      </c>
      <c r="N73" s="11">
        <v>4233000000</v>
      </c>
      <c r="O73" s="11">
        <v>4289000000</v>
      </c>
      <c r="P73" s="11">
        <v>5161000000</v>
      </c>
      <c r="Q73" s="11">
        <v>6803000000</v>
      </c>
      <c r="R73" s="11">
        <v>6021000000</v>
      </c>
      <c r="S73" s="11">
        <v>6298000000</v>
      </c>
      <c r="T73" s="11">
        <v>6815000000</v>
      </c>
      <c r="U73" s="11">
        <v>8050000000</v>
      </c>
      <c r="V73" s="11">
        <v>11551000000</v>
      </c>
      <c r="W73" s="11">
        <v>17205000000</v>
      </c>
      <c r="X73" s="11">
        <v>25347000000</v>
      </c>
      <c r="Y73" s="11">
        <v>39572000000</v>
      </c>
      <c r="Z73" s="11">
        <v>53851000000</v>
      </c>
      <c r="AA73" s="11">
        <v>75183000000</v>
      </c>
      <c r="AB73" s="11">
        <v>116371000000</v>
      </c>
      <c r="AC73" s="11">
        <v>176064000000</v>
      </c>
      <c r="AD73" s="11">
        <v>207000000000</v>
      </c>
      <c r="AE73" s="11">
        <v>231839000000</v>
      </c>
      <c r="AF73" s="11">
        <v>290479000000</v>
      </c>
      <c r="AG73" s="11">
        <v>321686000000</v>
      </c>
      <c r="AH73" s="11">
        <v>375319000000</v>
      </c>
      <c r="AI73" s="11">
        <v>365725000000</v>
      </c>
      <c r="AJ73" s="11">
        <v>338516000000</v>
      </c>
      <c r="AK73" s="11">
        <v>323888000000</v>
      </c>
      <c r="AL73" s="11">
        <v>351002000000</v>
      </c>
      <c r="AM73" s="11">
        <v>352755000000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454000000</v>
      </c>
      <c r="G76" s="1">
        <v>474900000</v>
      </c>
      <c r="H76" s="1">
        <v>309800000</v>
      </c>
      <c r="I76" s="1">
        <v>530400000</v>
      </c>
      <c r="J76" s="1">
        <v>86600000</v>
      </c>
      <c r="K76" s="1">
        <v>310178000</v>
      </c>
      <c r="L76" s="1">
        <v>424000000</v>
      </c>
      <c r="M76" s="1">
        <v>-816000000</v>
      </c>
      <c r="N76" s="1">
        <v>-1045000000</v>
      </c>
      <c r="O76" s="1">
        <v>309000000</v>
      </c>
      <c r="P76" s="1">
        <v>601000000</v>
      </c>
      <c r="Q76" s="1">
        <v>786000000</v>
      </c>
      <c r="R76" s="1">
        <v>-25000000</v>
      </c>
      <c r="S76" s="1">
        <v>65000000</v>
      </c>
      <c r="T76" s="1">
        <v>69000000</v>
      </c>
      <c r="U76" s="1">
        <v>276000000</v>
      </c>
      <c r="V76" s="1">
        <v>1335000000</v>
      </c>
      <c r="W76" s="1">
        <v>1989000000</v>
      </c>
      <c r="X76" s="1">
        <v>3496000000</v>
      </c>
      <c r="Y76" s="1">
        <v>4834000000</v>
      </c>
      <c r="Z76" s="1">
        <v>5704000000</v>
      </c>
      <c r="AA76" s="1">
        <v>14013000000</v>
      </c>
      <c r="AB76" s="1">
        <v>25922000000</v>
      </c>
      <c r="AC76" s="1">
        <v>41733000000</v>
      </c>
      <c r="AD76" s="1">
        <v>37037000000</v>
      </c>
      <c r="AE76" s="1">
        <v>39510000000</v>
      </c>
      <c r="AF76" s="1">
        <v>53394000000</v>
      </c>
      <c r="AG76" s="1">
        <v>45687000000</v>
      </c>
      <c r="AH76" s="1">
        <v>48351000000</v>
      </c>
      <c r="AI76" s="1">
        <v>59531000000</v>
      </c>
      <c r="AJ76" s="1">
        <v>55256000000</v>
      </c>
      <c r="AK76" s="1">
        <v>57411000000</v>
      </c>
      <c r="AL76" s="1">
        <v>94680000000</v>
      </c>
      <c r="AM76" s="1">
        <v>99803000000</v>
      </c>
    </row>
    <row r="77" spans="1:39" ht="19" x14ac:dyDescent="0.25">
      <c r="A77" s="5" t="s">
        <v>13</v>
      </c>
      <c r="B77" s="1" t="s">
        <v>91</v>
      </c>
      <c r="C77" s="1" t="s">
        <v>91</v>
      </c>
      <c r="D77" s="1" t="s">
        <v>91</v>
      </c>
      <c r="E77" s="1" t="s">
        <v>91</v>
      </c>
      <c r="F77" s="1">
        <v>124800000</v>
      </c>
      <c r="G77" s="1">
        <v>202700000</v>
      </c>
      <c r="H77" s="1">
        <v>204400000</v>
      </c>
      <c r="I77" s="1">
        <v>217200000</v>
      </c>
      <c r="J77" s="1">
        <v>166100000</v>
      </c>
      <c r="K77" s="1">
        <v>167958000</v>
      </c>
      <c r="L77" s="1">
        <v>127000000</v>
      </c>
      <c r="M77" s="1">
        <v>156000000</v>
      </c>
      <c r="N77" s="1">
        <v>118000000</v>
      </c>
      <c r="O77" s="1">
        <v>111000000</v>
      </c>
      <c r="P77" s="1">
        <v>85000000</v>
      </c>
      <c r="Q77" s="1">
        <v>84000000</v>
      </c>
      <c r="R77" s="1">
        <v>102000000</v>
      </c>
      <c r="S77" s="1">
        <v>118000000</v>
      </c>
      <c r="T77" s="1">
        <v>113000000</v>
      </c>
      <c r="U77" s="1">
        <v>150000000</v>
      </c>
      <c r="V77" s="1">
        <v>179000000</v>
      </c>
      <c r="W77" s="1">
        <v>225000000</v>
      </c>
      <c r="X77" s="1">
        <v>317000000</v>
      </c>
      <c r="Y77" s="1">
        <v>473000000</v>
      </c>
      <c r="Z77" s="1">
        <v>703000000</v>
      </c>
      <c r="AA77" s="1">
        <v>1027000000</v>
      </c>
      <c r="AB77" s="1">
        <v>1814000000</v>
      </c>
      <c r="AC77" s="1">
        <v>3277000000</v>
      </c>
      <c r="AD77" s="1">
        <v>6757000000</v>
      </c>
      <c r="AE77" s="1">
        <v>7946000000</v>
      </c>
      <c r="AF77" s="1">
        <v>11257000000</v>
      </c>
      <c r="AG77" s="1">
        <v>10505000000</v>
      </c>
      <c r="AH77" s="1">
        <v>10157000000</v>
      </c>
      <c r="AI77" s="1">
        <v>10903000000</v>
      </c>
      <c r="AJ77" s="1">
        <v>12547000000</v>
      </c>
      <c r="AK77" s="1">
        <v>11056000000</v>
      </c>
      <c r="AL77" s="1">
        <v>11284000000</v>
      </c>
      <c r="AM77" s="1">
        <v>11104000000</v>
      </c>
    </row>
    <row r="78" spans="1:39" ht="19" x14ac:dyDescent="0.25">
      <c r="A78" s="5" t="s">
        <v>67</v>
      </c>
      <c r="B78" s="1" t="s">
        <v>91</v>
      </c>
      <c r="C78" s="1" t="s">
        <v>91</v>
      </c>
      <c r="D78" s="1" t="s">
        <v>91</v>
      </c>
      <c r="E78" s="1" t="s">
        <v>91</v>
      </c>
      <c r="F78" s="1">
        <v>111300000</v>
      </c>
      <c r="G78" s="1">
        <v>138900000</v>
      </c>
      <c r="H78" s="1">
        <v>8000000</v>
      </c>
      <c r="I78" s="1">
        <v>100900000</v>
      </c>
      <c r="J78" s="1">
        <v>19000000</v>
      </c>
      <c r="K78" s="1">
        <v>40800000</v>
      </c>
      <c r="L78" s="1">
        <v>73000000</v>
      </c>
      <c r="M78" s="1">
        <v>-439000000</v>
      </c>
      <c r="N78" s="1">
        <v>-7000000</v>
      </c>
      <c r="O78" s="1">
        <v>1000000</v>
      </c>
      <c r="P78" s="1">
        <v>-35000000</v>
      </c>
      <c r="Q78" s="1">
        <v>163000000</v>
      </c>
      <c r="R78" s="1">
        <v>-36000000</v>
      </c>
      <c r="S78" s="1">
        <v>-34000000</v>
      </c>
      <c r="T78" s="1">
        <v>-11000000</v>
      </c>
      <c r="U78" s="1">
        <v>20000000</v>
      </c>
      <c r="V78" s="1">
        <v>505000000</v>
      </c>
      <c r="W78" s="1">
        <v>53000000</v>
      </c>
      <c r="X78" s="1">
        <v>78000000</v>
      </c>
      <c r="Y78" s="1">
        <v>-368000000</v>
      </c>
      <c r="Z78" s="1">
        <v>-519000000</v>
      </c>
      <c r="AA78" s="1">
        <v>1440000000</v>
      </c>
      <c r="AB78" s="1">
        <v>2868000000</v>
      </c>
      <c r="AC78" s="1">
        <v>4405000000</v>
      </c>
      <c r="AD78" s="1">
        <v>1141000000</v>
      </c>
      <c r="AE78" s="1">
        <v>2347000000</v>
      </c>
      <c r="AF78" s="1">
        <v>1382000000</v>
      </c>
      <c r="AG78" s="1">
        <v>4938000000</v>
      </c>
      <c r="AH78" s="1">
        <v>5966000000</v>
      </c>
      <c r="AI78" s="1">
        <v>-32590000000</v>
      </c>
      <c r="AJ78" s="1">
        <v>-340000000</v>
      </c>
      <c r="AK78" s="1">
        <v>-215000000</v>
      </c>
      <c r="AL78" s="1">
        <v>-4774000000</v>
      </c>
      <c r="AM78" s="1">
        <v>895000000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v>16000000</v>
      </c>
      <c r="U79" s="1">
        <v>33000000</v>
      </c>
      <c r="V79" s="1">
        <v>42000000</v>
      </c>
      <c r="W79" s="1">
        <v>163000000</v>
      </c>
      <c r="X79" s="1">
        <v>242000000</v>
      </c>
      <c r="Y79" s="1">
        <v>516000000</v>
      </c>
      <c r="Z79" s="1">
        <v>710000000</v>
      </c>
      <c r="AA79" s="1">
        <v>879000000</v>
      </c>
      <c r="AB79" s="1">
        <v>1168000000</v>
      </c>
      <c r="AC79" s="1">
        <v>1740000000</v>
      </c>
      <c r="AD79" s="1">
        <v>2253000000</v>
      </c>
      <c r="AE79" s="1">
        <v>2863000000</v>
      </c>
      <c r="AF79" s="1">
        <v>3586000000</v>
      </c>
      <c r="AG79" s="1">
        <v>4210000000</v>
      </c>
      <c r="AH79" s="1">
        <v>4840000000</v>
      </c>
      <c r="AI79" s="1">
        <v>5340000000</v>
      </c>
      <c r="AJ79" s="1">
        <v>6068000000</v>
      </c>
      <c r="AK79" s="1">
        <v>6829000000</v>
      </c>
      <c r="AL79" s="1">
        <v>7906000000</v>
      </c>
      <c r="AM79" s="1">
        <v>9038000000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f t="shared" si="8"/>
        <v>2.5777348155308524E-3</v>
      </c>
      <c r="U80" s="15">
        <f t="shared" si="8"/>
        <v>3.9859886459717355E-3</v>
      </c>
      <c r="V80" s="15">
        <f t="shared" si="8"/>
        <v>3.0148589476706625E-3</v>
      </c>
      <c r="W80" s="15">
        <f t="shared" si="8"/>
        <v>8.4390370178617658E-3</v>
      </c>
      <c r="X80" s="15">
        <f t="shared" si="8"/>
        <v>1.008081313005082E-2</v>
      </c>
      <c r="Y80" s="15">
        <f t="shared" si="8"/>
        <v>1.5887188644970598E-2</v>
      </c>
      <c r="Z80" s="15">
        <f t="shared" si="8"/>
        <v>1.9432356241618085E-2</v>
      </c>
      <c r="AA80" s="15">
        <f t="shared" si="8"/>
        <v>1.3476427750095821E-2</v>
      </c>
      <c r="AB80" s="15">
        <f t="shared" si="8"/>
        <v>1.0789938013284187E-2</v>
      </c>
      <c r="AC80" s="15">
        <f t="shared" si="8"/>
        <v>1.1117642548623713E-2</v>
      </c>
      <c r="AD80" s="15">
        <f t="shared" si="8"/>
        <v>1.3182376689485695E-2</v>
      </c>
      <c r="AE80" s="15">
        <f t="shared" si="8"/>
        <v>1.5662354003118249E-2</v>
      </c>
      <c r="AF80" s="15">
        <f t="shared" si="8"/>
        <v>1.5343473889138481E-2</v>
      </c>
      <c r="AG80" s="15">
        <f t="shared" si="8"/>
        <v>1.9523370076841389E-2</v>
      </c>
      <c r="AH80" s="15">
        <f t="shared" si="8"/>
        <v>2.1113796382735545E-2</v>
      </c>
      <c r="AI80" s="15">
        <f t="shared" si="8"/>
        <v>2.0105800184491426E-2</v>
      </c>
      <c r="AJ80" s="15">
        <f t="shared" si="8"/>
        <v>2.3322853167495598E-2</v>
      </c>
      <c r="AK80" s="15">
        <f t="shared" si="8"/>
        <v>2.4876600550061016E-2</v>
      </c>
      <c r="AL80" s="15">
        <f t="shared" si="8"/>
        <v>2.1611898845597662E-2</v>
      </c>
      <c r="AM80" s="15">
        <f t="shared" si="8"/>
        <v>2.2920005680550203E-2</v>
      </c>
    </row>
    <row r="81" spans="1:47" ht="19" x14ac:dyDescent="0.25">
      <c r="A81" s="5" t="s">
        <v>69</v>
      </c>
      <c r="B81" s="1" t="s">
        <v>91</v>
      </c>
      <c r="C81" s="1" t="s">
        <v>91</v>
      </c>
      <c r="D81" s="1" t="s">
        <v>91</v>
      </c>
      <c r="E81" s="1" t="s">
        <v>91</v>
      </c>
      <c r="F81" s="1">
        <v>-109000000</v>
      </c>
      <c r="G81" s="1">
        <v>145300000</v>
      </c>
      <c r="H81" s="1">
        <v>-400700000</v>
      </c>
      <c r="I81" s="1">
        <v>20700000</v>
      </c>
      <c r="J81" s="1">
        <v>-946700000</v>
      </c>
      <c r="K81" s="1">
        <v>247729000</v>
      </c>
      <c r="L81" s="1">
        <v>-797000000</v>
      </c>
      <c r="M81" s="1">
        <v>1109000000</v>
      </c>
      <c r="N81" s="1">
        <v>670000000</v>
      </c>
      <c r="O81" s="1">
        <v>387000000</v>
      </c>
      <c r="P81" s="1">
        <v>377000000</v>
      </c>
      <c r="Q81" s="1">
        <v>157000000</v>
      </c>
      <c r="R81" s="1">
        <v>211000000</v>
      </c>
      <c r="S81" s="1">
        <v>-103000000</v>
      </c>
      <c r="T81" s="1">
        <v>126000000</v>
      </c>
      <c r="U81" s="1">
        <v>448000000</v>
      </c>
      <c r="V81" s="1">
        <v>465000000</v>
      </c>
      <c r="W81" s="1">
        <v>-221000000</v>
      </c>
      <c r="X81" s="1">
        <v>1325000000</v>
      </c>
      <c r="Y81" s="1">
        <v>4119000000</v>
      </c>
      <c r="Z81" s="1">
        <v>3535000000</v>
      </c>
      <c r="AA81" s="1">
        <v>1212000000</v>
      </c>
      <c r="AB81" s="1">
        <v>5757000000</v>
      </c>
      <c r="AC81" s="1">
        <v>-299000000</v>
      </c>
      <c r="AD81" s="1">
        <v>6478000000</v>
      </c>
      <c r="AE81" s="1">
        <v>7047000000</v>
      </c>
      <c r="AF81" s="1">
        <v>11647000000</v>
      </c>
      <c r="AG81" s="1">
        <v>484000000</v>
      </c>
      <c r="AH81" s="1">
        <v>-5550000000</v>
      </c>
      <c r="AI81" s="1">
        <v>34694000000</v>
      </c>
      <c r="AJ81" s="1">
        <v>-3488000000</v>
      </c>
      <c r="AK81" s="1">
        <v>5690000000</v>
      </c>
      <c r="AL81" s="1">
        <v>-4911000000</v>
      </c>
      <c r="AM81" s="1">
        <v>1200000000</v>
      </c>
    </row>
    <row r="82" spans="1:47" ht="19" x14ac:dyDescent="0.25">
      <c r="A82" s="5" t="s">
        <v>70</v>
      </c>
      <c r="B82" s="1" t="s">
        <v>91</v>
      </c>
      <c r="C82" s="1" t="s">
        <v>91</v>
      </c>
      <c r="D82" s="1" t="s">
        <v>91</v>
      </c>
      <c r="E82" s="1" t="s">
        <v>91</v>
      </c>
      <c r="F82" s="1" t="s">
        <v>91</v>
      </c>
      <c r="G82" s="1" t="s">
        <v>91</v>
      </c>
      <c r="H82" s="1" t="s">
        <v>91</v>
      </c>
      <c r="I82" s="1" t="s">
        <v>91</v>
      </c>
      <c r="J82" s="1" t="s">
        <v>91</v>
      </c>
      <c r="K82" s="1">
        <v>-199401000</v>
      </c>
      <c r="L82" s="1">
        <v>-350000000</v>
      </c>
      <c r="M82" s="1">
        <v>435000000</v>
      </c>
      <c r="N82" s="1">
        <v>469000000</v>
      </c>
      <c r="O82" s="1">
        <v>72000000</v>
      </c>
      <c r="P82" s="1">
        <v>274000000</v>
      </c>
      <c r="Q82" s="1">
        <v>-272000000</v>
      </c>
      <c r="R82" s="1">
        <v>487000000</v>
      </c>
      <c r="S82" s="1">
        <v>-99000000</v>
      </c>
      <c r="T82" s="1">
        <v>-201000000</v>
      </c>
      <c r="U82" s="1">
        <v>-8000000</v>
      </c>
      <c r="V82" s="1">
        <v>-121000000</v>
      </c>
      <c r="W82" s="1">
        <v>-357000000</v>
      </c>
      <c r="X82" s="1">
        <v>-385000000</v>
      </c>
      <c r="Y82" s="1">
        <v>-785000000</v>
      </c>
      <c r="Z82" s="1">
        <v>-939000000</v>
      </c>
      <c r="AA82" s="1">
        <v>-2142000000</v>
      </c>
      <c r="AB82" s="1">
        <v>143000000</v>
      </c>
      <c r="AC82" s="1">
        <v>-5551000000</v>
      </c>
      <c r="AD82" s="1">
        <v>-2172000000</v>
      </c>
      <c r="AE82" s="1">
        <v>-4232000000</v>
      </c>
      <c r="AF82" s="1">
        <v>611000000</v>
      </c>
      <c r="AG82" s="1">
        <v>1095000000</v>
      </c>
      <c r="AH82" s="1">
        <v>-2093000000</v>
      </c>
      <c r="AI82" s="1">
        <v>-5322000000</v>
      </c>
      <c r="AJ82" s="1">
        <v>245000000</v>
      </c>
      <c r="AK82" s="1">
        <v>6917000000</v>
      </c>
      <c r="AL82" s="1">
        <v>-10125000000</v>
      </c>
      <c r="AM82" s="1">
        <v>-1823000000</v>
      </c>
    </row>
    <row r="83" spans="1:47" ht="21" x14ac:dyDescent="0.25">
      <c r="A83" s="5" t="s">
        <v>34</v>
      </c>
      <c r="B83" s="1" t="s">
        <v>91</v>
      </c>
      <c r="C83" s="1" t="s">
        <v>91</v>
      </c>
      <c r="D83" s="1" t="s">
        <v>91</v>
      </c>
      <c r="E83" s="1" t="s">
        <v>91</v>
      </c>
      <c r="F83" s="1">
        <v>-13900000</v>
      </c>
      <c r="G83" s="1">
        <v>119900000</v>
      </c>
      <c r="H83" s="1">
        <v>-316200000</v>
      </c>
      <c r="I83" s="1">
        <v>91600000</v>
      </c>
      <c r="J83" s="1">
        <v>-926500000</v>
      </c>
      <c r="K83" s="1">
        <v>418204000</v>
      </c>
      <c r="L83" s="1">
        <v>-687000000</v>
      </c>
      <c r="M83" s="1">
        <v>1113000000</v>
      </c>
      <c r="N83" s="1">
        <v>225000000</v>
      </c>
      <c r="O83" s="1">
        <v>359000000</v>
      </c>
      <c r="P83" s="1">
        <v>58000000</v>
      </c>
      <c r="Q83" s="1">
        <v>-13000000</v>
      </c>
      <c r="R83" s="1">
        <v>22000000</v>
      </c>
      <c r="S83" s="1">
        <v>-34000000</v>
      </c>
      <c r="T83" s="1">
        <v>-11000000</v>
      </c>
      <c r="U83" s="1">
        <v>-45000000</v>
      </c>
      <c r="V83" s="1">
        <v>-64000000</v>
      </c>
      <c r="W83" s="1">
        <v>-105000000</v>
      </c>
      <c r="X83" s="1">
        <v>-76000000</v>
      </c>
      <c r="Y83" s="1">
        <v>-163000000</v>
      </c>
      <c r="Z83" s="1">
        <v>54000000</v>
      </c>
      <c r="AA83" s="1">
        <v>-596000000</v>
      </c>
      <c r="AB83" s="1">
        <v>275000000</v>
      </c>
      <c r="AC83" s="1">
        <v>-15000000</v>
      </c>
      <c r="AD83" s="1">
        <v>-973000000</v>
      </c>
      <c r="AE83" s="1">
        <v>-76000000</v>
      </c>
      <c r="AF83" s="1">
        <v>-238000000</v>
      </c>
      <c r="AG83" s="1">
        <v>217000000</v>
      </c>
      <c r="AH83" s="1">
        <v>-2723000000</v>
      </c>
      <c r="AI83" s="1">
        <v>828000000</v>
      </c>
      <c r="AJ83" s="1">
        <v>-289000000</v>
      </c>
      <c r="AK83" s="1">
        <v>-127000000</v>
      </c>
      <c r="AL83" s="1">
        <v>-2642000000</v>
      </c>
      <c r="AM83" s="1">
        <v>1484000000</v>
      </c>
      <c r="AT83" s="66" t="s">
        <v>120</v>
      </c>
      <c r="AU83" s="67"/>
    </row>
    <row r="84" spans="1:47" ht="19" x14ac:dyDescent="0.25">
      <c r="A84" s="5" t="s">
        <v>47</v>
      </c>
      <c r="B84" s="1" t="s">
        <v>91</v>
      </c>
      <c r="C84" s="1" t="s">
        <v>91</v>
      </c>
      <c r="D84" s="1" t="s">
        <v>91</v>
      </c>
      <c r="E84" s="1" t="s">
        <v>91</v>
      </c>
      <c r="F84" s="1" t="s">
        <v>91</v>
      </c>
      <c r="G84" s="1" t="s">
        <v>91</v>
      </c>
      <c r="H84" s="1" t="s">
        <v>91</v>
      </c>
      <c r="I84" s="1" t="s">
        <v>91</v>
      </c>
      <c r="J84" s="1" t="s">
        <v>91</v>
      </c>
      <c r="K84" s="1">
        <v>139095000</v>
      </c>
      <c r="L84" s="1">
        <v>283000000</v>
      </c>
      <c r="M84" s="1">
        <v>-374000000</v>
      </c>
      <c r="N84" s="1">
        <v>-107000000</v>
      </c>
      <c r="O84" s="1">
        <v>34000000</v>
      </c>
      <c r="P84" s="1">
        <v>93000000</v>
      </c>
      <c r="Q84" s="1">
        <v>345000000</v>
      </c>
      <c r="R84" s="1">
        <v>-356000000</v>
      </c>
      <c r="S84" s="1">
        <v>110000000</v>
      </c>
      <c r="T84" s="1">
        <v>243000000</v>
      </c>
      <c r="U84" s="1">
        <v>297000000</v>
      </c>
      <c r="V84" s="1">
        <v>328000000</v>
      </c>
      <c r="W84" s="1">
        <v>1611000000</v>
      </c>
      <c r="X84" s="1">
        <v>1494000000</v>
      </c>
      <c r="Y84" s="1">
        <v>596000000</v>
      </c>
      <c r="Z84" s="1">
        <v>92000000</v>
      </c>
      <c r="AA84" s="1">
        <v>6307000000</v>
      </c>
      <c r="AB84" s="1">
        <v>2515000000</v>
      </c>
      <c r="AC84" s="1">
        <v>4467000000</v>
      </c>
      <c r="AD84" s="1">
        <v>2340000000</v>
      </c>
      <c r="AE84" s="1">
        <v>5938000000</v>
      </c>
      <c r="AF84" s="1">
        <v>5400000000</v>
      </c>
      <c r="AG84" s="1">
        <v>1791000000</v>
      </c>
      <c r="AH84" s="1">
        <v>9618000000</v>
      </c>
      <c r="AI84" s="1">
        <v>9175000000</v>
      </c>
      <c r="AJ84" s="1">
        <v>-1923000000</v>
      </c>
      <c r="AK84" s="1">
        <v>-4062000000</v>
      </c>
      <c r="AL84" s="1">
        <v>12326000000</v>
      </c>
      <c r="AM84" s="1">
        <v>9448000000</v>
      </c>
      <c r="AT84" s="68" t="s">
        <v>121</v>
      </c>
      <c r="AU84" s="68"/>
    </row>
    <row r="85" spans="1:47" ht="20" x14ac:dyDescent="0.25">
      <c r="A85" s="5" t="s">
        <v>71</v>
      </c>
      <c r="B85" s="1" t="s">
        <v>91</v>
      </c>
      <c r="C85" s="1" t="s">
        <v>91</v>
      </c>
      <c r="D85" s="1" t="s">
        <v>91</v>
      </c>
      <c r="E85" s="1" t="s">
        <v>91</v>
      </c>
      <c r="F85" s="1" t="s">
        <v>91</v>
      </c>
      <c r="G85" s="1" t="s">
        <v>91</v>
      </c>
      <c r="H85" s="1" t="s">
        <v>91</v>
      </c>
      <c r="I85" s="1" t="s">
        <v>91</v>
      </c>
      <c r="J85" s="1" t="s">
        <v>91</v>
      </c>
      <c r="K85" s="1">
        <v>15873000</v>
      </c>
      <c r="L85" s="1">
        <v>73000000</v>
      </c>
      <c r="M85" s="1">
        <v>-439000000</v>
      </c>
      <c r="N85" s="1">
        <v>-7000000</v>
      </c>
      <c r="O85" s="1">
        <v>83000000</v>
      </c>
      <c r="P85" s="1">
        <v>-3000000</v>
      </c>
      <c r="Q85" s="1">
        <v>-15000000</v>
      </c>
      <c r="R85" s="1">
        <v>12000000</v>
      </c>
      <c r="S85" s="1">
        <v>-11000000</v>
      </c>
      <c r="T85" s="1">
        <v>-30000000</v>
      </c>
      <c r="U85" s="1">
        <v>-39000000</v>
      </c>
      <c r="V85" s="1">
        <v>-61000000</v>
      </c>
      <c r="W85" s="1">
        <v>-1040000000</v>
      </c>
      <c r="X85" s="1">
        <v>81000000</v>
      </c>
      <c r="Y85" s="1">
        <v>5150000000</v>
      </c>
      <c r="Z85" s="1">
        <v>5562000000</v>
      </c>
      <c r="AA85" s="1">
        <v>1097000000</v>
      </c>
      <c r="AB85" s="1">
        <v>1654000000</v>
      </c>
      <c r="AC85" s="1">
        <v>2824000000</v>
      </c>
      <c r="AD85" s="1">
        <v>1459000000</v>
      </c>
      <c r="AE85" s="1">
        <v>1460000000</v>
      </c>
      <c r="AF85" s="1">
        <v>1042000000</v>
      </c>
      <c r="AG85" s="1">
        <v>-1554000000</v>
      </c>
      <c r="AH85" s="1">
        <v>-626000000</v>
      </c>
      <c r="AI85" s="1">
        <v>-44000000</v>
      </c>
      <c r="AJ85" s="1">
        <v>-625000000</v>
      </c>
      <c r="AK85" s="1">
        <v>2081000000</v>
      </c>
      <c r="AL85" s="1">
        <v>1676000000</v>
      </c>
      <c r="AM85" s="1">
        <v>478000000</v>
      </c>
      <c r="AT85" s="43" t="s">
        <v>122</v>
      </c>
      <c r="AU85" s="44">
        <f>AM17</f>
        <v>2931000000</v>
      </c>
    </row>
    <row r="86" spans="1:47" ht="20" x14ac:dyDescent="0.25">
      <c r="A86" s="5" t="s">
        <v>72</v>
      </c>
      <c r="B86" s="1" t="s">
        <v>91</v>
      </c>
      <c r="C86" s="1" t="s">
        <v>91</v>
      </c>
      <c r="D86" s="1" t="s">
        <v>91</v>
      </c>
      <c r="E86" s="1" t="s">
        <v>91</v>
      </c>
      <c r="F86" s="1">
        <v>-73800000</v>
      </c>
      <c r="G86" s="1">
        <v>2100000</v>
      </c>
      <c r="H86" s="1">
        <v>7200000</v>
      </c>
      <c r="I86" s="1">
        <v>14500000</v>
      </c>
      <c r="J86" s="1">
        <v>13200000</v>
      </c>
      <c r="K86" s="1">
        <v>-29670000</v>
      </c>
      <c r="L86" s="1">
        <v>-67000000</v>
      </c>
      <c r="M86" s="1">
        <v>509000000</v>
      </c>
      <c r="N86" s="1">
        <v>452000000</v>
      </c>
      <c r="O86" s="1">
        <v>-33000000</v>
      </c>
      <c r="P86" s="1">
        <v>-230000000</v>
      </c>
      <c r="Q86" s="1">
        <v>-364000000</v>
      </c>
      <c r="R86" s="1">
        <v>-67000000</v>
      </c>
      <c r="S86" s="1">
        <v>43000000</v>
      </c>
      <c r="T86" s="1">
        <v>-24000000</v>
      </c>
      <c r="U86" s="1">
        <v>7000000</v>
      </c>
      <c r="V86" s="1">
        <v>9000000</v>
      </c>
      <c r="W86" s="1">
        <v>11000000</v>
      </c>
      <c r="X86" s="1">
        <v>12000000</v>
      </c>
      <c r="Y86" s="1">
        <v>22000000</v>
      </c>
      <c r="Z86" s="1">
        <v>26000000</v>
      </c>
      <c r="AA86" s="1">
        <v>24000000</v>
      </c>
      <c r="AB86" s="1" t="s">
        <v>91</v>
      </c>
      <c r="AC86" s="1" t="s">
        <v>91</v>
      </c>
      <c r="AD86" s="1" t="s">
        <v>91</v>
      </c>
      <c r="AE86" s="1" t="s">
        <v>91</v>
      </c>
      <c r="AF86" s="1" t="s">
        <v>91</v>
      </c>
      <c r="AG86" s="1" t="s">
        <v>91</v>
      </c>
      <c r="AH86" s="1">
        <v>-166000000</v>
      </c>
      <c r="AI86" s="1">
        <v>-444000000</v>
      </c>
      <c r="AJ86" s="1">
        <v>-652000000</v>
      </c>
      <c r="AK86" s="1">
        <v>-97000000</v>
      </c>
      <c r="AL86" s="1">
        <v>-147000000</v>
      </c>
      <c r="AM86" s="1">
        <v>111000000</v>
      </c>
      <c r="AT86" s="43" t="s">
        <v>123</v>
      </c>
      <c r="AU86" s="44">
        <f>AM56</f>
        <v>21110000000</v>
      </c>
    </row>
    <row r="87" spans="1:47" ht="20" x14ac:dyDescent="0.25">
      <c r="A87" s="6" t="s">
        <v>73</v>
      </c>
      <c r="B87" s="10" t="s">
        <v>91</v>
      </c>
      <c r="C87" s="10" t="s">
        <v>91</v>
      </c>
      <c r="D87" s="10" t="s">
        <v>91</v>
      </c>
      <c r="E87" s="10" t="s">
        <v>91</v>
      </c>
      <c r="F87" s="10">
        <v>507300000</v>
      </c>
      <c r="G87" s="10">
        <v>963900000</v>
      </c>
      <c r="H87" s="10">
        <v>128700000</v>
      </c>
      <c r="I87" s="10">
        <v>883700000</v>
      </c>
      <c r="J87" s="10">
        <v>-661800000</v>
      </c>
      <c r="K87" s="10">
        <v>736995000</v>
      </c>
      <c r="L87" s="10">
        <v>-240000000</v>
      </c>
      <c r="M87" s="10">
        <v>519000000</v>
      </c>
      <c r="N87" s="10">
        <v>188000000</v>
      </c>
      <c r="O87" s="10">
        <v>775000000</v>
      </c>
      <c r="P87" s="10">
        <v>798000000</v>
      </c>
      <c r="Q87" s="10">
        <v>826000000</v>
      </c>
      <c r="R87" s="10">
        <v>185000000</v>
      </c>
      <c r="S87" s="10">
        <v>89000000</v>
      </c>
      <c r="T87" s="10">
        <v>289000000</v>
      </c>
      <c r="U87" s="10">
        <v>934000000</v>
      </c>
      <c r="V87" s="10">
        <v>2535000000</v>
      </c>
      <c r="W87" s="10">
        <v>2220000000</v>
      </c>
      <c r="X87" s="10">
        <v>5470000000</v>
      </c>
      <c r="Y87" s="10">
        <v>9596000000</v>
      </c>
      <c r="Z87" s="10">
        <v>10159000000</v>
      </c>
      <c r="AA87" s="10">
        <v>18595000000</v>
      </c>
      <c r="AB87" s="10">
        <v>37529000000</v>
      </c>
      <c r="AC87" s="10">
        <v>50856000000</v>
      </c>
      <c r="AD87" s="10">
        <v>53666000000</v>
      </c>
      <c r="AE87" s="10">
        <v>59713000000</v>
      </c>
      <c r="AF87" s="10">
        <v>81266000000</v>
      </c>
      <c r="AG87" s="10">
        <v>65824000000</v>
      </c>
      <c r="AH87" s="10">
        <v>63598000000</v>
      </c>
      <c r="AI87" s="10">
        <v>77434000000</v>
      </c>
      <c r="AJ87" s="10">
        <v>69391000000</v>
      </c>
      <c r="AK87" s="10">
        <v>80674000000</v>
      </c>
      <c r="AL87" s="10">
        <v>104038000000</v>
      </c>
      <c r="AM87" s="10">
        <v>122151000000</v>
      </c>
      <c r="AT87" s="43" t="s">
        <v>124</v>
      </c>
      <c r="AU87" s="44">
        <f>AM61</f>
        <v>98959000000</v>
      </c>
    </row>
    <row r="88" spans="1:47" ht="20" x14ac:dyDescent="0.25">
      <c r="A88" s="5" t="s">
        <v>74</v>
      </c>
      <c r="B88" s="1" t="s">
        <v>91</v>
      </c>
      <c r="C88" s="1" t="s">
        <v>91</v>
      </c>
      <c r="D88" s="1" t="s">
        <v>91</v>
      </c>
      <c r="E88" s="1" t="s">
        <v>91</v>
      </c>
      <c r="F88" s="1">
        <v>-239000000</v>
      </c>
      <c r="G88" s="1">
        <v>-224300000</v>
      </c>
      <c r="H88" s="1">
        <v>-218300000</v>
      </c>
      <c r="I88" s="1">
        <v>-194900000</v>
      </c>
      <c r="J88" s="1">
        <v>-213100000</v>
      </c>
      <c r="K88" s="1">
        <v>-159587000</v>
      </c>
      <c r="L88" s="1">
        <v>-159000000</v>
      </c>
      <c r="M88" s="1">
        <v>-67000000</v>
      </c>
      <c r="N88" s="1">
        <v>-53000000</v>
      </c>
      <c r="O88" s="1">
        <v>-46000000</v>
      </c>
      <c r="P88" s="1">
        <v>-47000000</v>
      </c>
      <c r="Q88" s="1">
        <v>-107000000</v>
      </c>
      <c r="R88" s="1">
        <v>-232000000</v>
      </c>
      <c r="S88" s="1">
        <v>-174000000</v>
      </c>
      <c r="T88" s="1">
        <v>-164000000</v>
      </c>
      <c r="U88" s="1">
        <v>-176000000</v>
      </c>
      <c r="V88" s="1">
        <v>-260000000</v>
      </c>
      <c r="W88" s="1">
        <v>-657000000</v>
      </c>
      <c r="X88" s="1">
        <v>-735000000</v>
      </c>
      <c r="Y88" s="1">
        <v>-1091000000</v>
      </c>
      <c r="Z88" s="1">
        <v>-1144000000</v>
      </c>
      <c r="AA88" s="1">
        <v>-2005000000</v>
      </c>
      <c r="AB88" s="1">
        <v>-4260000000</v>
      </c>
      <c r="AC88" s="1">
        <v>-8295000000</v>
      </c>
      <c r="AD88" s="1">
        <v>-8165000000</v>
      </c>
      <c r="AE88" s="1">
        <v>-9571000000</v>
      </c>
      <c r="AF88" s="1">
        <v>-11247000000</v>
      </c>
      <c r="AG88" s="1">
        <v>-12734000000</v>
      </c>
      <c r="AH88" s="1">
        <v>-12451000000</v>
      </c>
      <c r="AI88" s="1">
        <v>-13313000000</v>
      </c>
      <c r="AJ88" s="1">
        <v>-10495000000</v>
      </c>
      <c r="AK88" s="1">
        <v>-7309000000</v>
      </c>
      <c r="AL88" s="1">
        <v>-11085000000</v>
      </c>
      <c r="AM88" s="1">
        <v>-10708000000</v>
      </c>
      <c r="AT88" s="45" t="s">
        <v>125</v>
      </c>
      <c r="AU88" s="46">
        <f>AU85/(AU86+AU87)</f>
        <v>2.4410963695874872E-2</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4.5230885692657076E-2</v>
      </c>
      <c r="G89" s="15">
        <f t="shared" si="9"/>
        <v>4.0353339090385722E-2</v>
      </c>
      <c r="H89" s="15">
        <f t="shared" si="9"/>
        <v>3.4602460055795078E-2</v>
      </c>
      <c r="I89" s="15">
        <f t="shared" si="9"/>
        <v>2.7502998659422847E-2</v>
      </c>
      <c r="J89" s="15">
        <f t="shared" si="9"/>
        <v>2.6714303622915884E-2</v>
      </c>
      <c r="K89" s="15">
        <f t="shared" si="9"/>
        <v>1.7367654439973759E-2</v>
      </c>
      <c r="L89" s="15">
        <f t="shared" si="9"/>
        <v>1.4373531007051165E-2</v>
      </c>
      <c r="M89" s="15">
        <f t="shared" si="9"/>
        <v>6.8137902979762029E-3</v>
      </c>
      <c r="N89" s="15">
        <f t="shared" si="9"/>
        <v>7.484818528456433E-3</v>
      </c>
      <c r="O89" s="15">
        <f t="shared" si="9"/>
        <v>7.74280424171015E-3</v>
      </c>
      <c r="P89" s="15">
        <f t="shared" si="9"/>
        <v>7.6622106292794263E-3</v>
      </c>
      <c r="Q89" s="15">
        <f t="shared" si="9"/>
        <v>1.3403482400100213E-2</v>
      </c>
      <c r="R89" s="15">
        <f t="shared" si="9"/>
        <v>4.3259369755733731E-2</v>
      </c>
      <c r="S89" s="15">
        <f t="shared" si="9"/>
        <v>3.0303030303030304E-2</v>
      </c>
      <c r="T89" s="15">
        <f t="shared" si="9"/>
        <v>2.6421781859191237E-2</v>
      </c>
      <c r="U89" s="15">
        <f t="shared" si="9"/>
        <v>2.1258606111849258E-2</v>
      </c>
      <c r="V89" s="15">
        <f t="shared" si="9"/>
        <v>1.866341253319934E-2</v>
      </c>
      <c r="W89" s="15">
        <f t="shared" si="9"/>
        <v>3.4015014237639141E-2</v>
      </c>
      <c r="X89" s="15">
        <f t="shared" si="9"/>
        <v>3.0617345663584105E-2</v>
      </c>
      <c r="Y89" s="15">
        <f t="shared" si="9"/>
        <v>3.3590935681517289E-2</v>
      </c>
      <c r="Z89" s="15">
        <f t="shared" si="9"/>
        <v>3.1310726113255055E-2</v>
      </c>
      <c r="AA89" s="15">
        <f t="shared" si="9"/>
        <v>3.0739747029513223E-2</v>
      </c>
      <c r="AB89" s="15">
        <f t="shared" si="9"/>
        <v>3.9353712274478286E-2</v>
      </c>
      <c r="AC89" s="15">
        <f t="shared" si="9"/>
        <v>5.3000485598180283E-2</v>
      </c>
      <c r="AD89" s="15">
        <f t="shared" si="9"/>
        <v>4.7773682054882687E-2</v>
      </c>
      <c r="AE89" s="15">
        <f t="shared" si="9"/>
        <v>5.235920019694193E-2</v>
      </c>
      <c r="AF89" s="15">
        <f t="shared" si="9"/>
        <v>4.812271356138887E-2</v>
      </c>
      <c r="AG89" s="15">
        <f t="shared" si="9"/>
        <v>5.9052397757362998E-2</v>
      </c>
      <c r="AH89" s="15">
        <f t="shared" si="9"/>
        <v>5.4315677430049641E-2</v>
      </c>
      <c r="AI89" s="15">
        <f t="shared" si="9"/>
        <v>5.0125190609762983E-2</v>
      </c>
      <c r="AJ89" s="15">
        <f t="shared" si="9"/>
        <v>4.033838892433525E-2</v>
      </c>
      <c r="AK89" s="15">
        <f t="shared" si="9"/>
        <v>2.6625138881299748E-2</v>
      </c>
      <c r="AL89" s="15">
        <f t="shared" si="9"/>
        <v>3.0302036264033657E-2</v>
      </c>
      <c r="AM89" s="15">
        <f t="shared" si="9"/>
        <v>2.7155058732831552E-2</v>
      </c>
      <c r="AT89" s="43" t="s">
        <v>105</v>
      </c>
      <c r="AU89" s="44">
        <f>AM27</f>
        <v>19300000000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-384000000</v>
      </c>
      <c r="O90" s="1">
        <v>24000000</v>
      </c>
      <c r="P90" s="1" t="s">
        <v>91</v>
      </c>
      <c r="Q90" s="1">
        <v>372000000</v>
      </c>
      <c r="R90" s="1">
        <v>340000000</v>
      </c>
      <c r="S90" s="1">
        <v>-27000000</v>
      </c>
      <c r="T90" s="1" t="s">
        <v>91</v>
      </c>
      <c r="U90" s="1" t="s">
        <v>91</v>
      </c>
      <c r="V90" s="1" t="s">
        <v>91</v>
      </c>
      <c r="W90" s="1">
        <v>40000000</v>
      </c>
      <c r="X90" s="1" t="s">
        <v>91</v>
      </c>
      <c r="Y90" s="1">
        <v>-220000000</v>
      </c>
      <c r="Z90" s="1" t="s">
        <v>91</v>
      </c>
      <c r="AA90" s="1">
        <v>-638000000</v>
      </c>
      <c r="AB90" s="1">
        <v>-244000000</v>
      </c>
      <c r="AC90" s="1">
        <v>-350000000</v>
      </c>
      <c r="AD90" s="1">
        <v>-496000000</v>
      </c>
      <c r="AE90" s="1">
        <v>-3765000000</v>
      </c>
      <c r="AF90" s="1">
        <v>-343000000</v>
      </c>
      <c r="AG90" s="1">
        <v>-297000000</v>
      </c>
      <c r="AH90" s="1">
        <v>-329000000</v>
      </c>
      <c r="AI90" s="1">
        <v>-721000000</v>
      </c>
      <c r="AJ90" s="1">
        <v>-624000000</v>
      </c>
      <c r="AK90" s="1">
        <v>-1524000000</v>
      </c>
      <c r="AL90" s="1">
        <v>-33000000</v>
      </c>
      <c r="AM90" s="1">
        <v>-306000000</v>
      </c>
      <c r="AT90" s="43" t="s">
        <v>19</v>
      </c>
      <c r="AU90" s="44">
        <f>AM25</f>
        <v>119103000000</v>
      </c>
    </row>
    <row r="91" spans="1:47" ht="20" x14ac:dyDescent="0.25">
      <c r="A91" s="5" t="s">
        <v>76</v>
      </c>
      <c r="B91" s="1" t="s">
        <v>91</v>
      </c>
      <c r="C91" s="1" t="s">
        <v>91</v>
      </c>
      <c r="D91" s="1" t="s">
        <v>91</v>
      </c>
      <c r="E91" s="1" t="s">
        <v>91</v>
      </c>
      <c r="F91" s="1">
        <v>-984700000</v>
      </c>
      <c r="G91" s="1">
        <v>-1424400000</v>
      </c>
      <c r="H91" s="1">
        <v>-610700000</v>
      </c>
      <c r="I91" s="1">
        <v>-2121300000</v>
      </c>
      <c r="J91" s="1">
        <v>-1432000000</v>
      </c>
      <c r="K91" s="1">
        <v>-312073000</v>
      </c>
      <c r="L91" s="1">
        <v>-1672000000</v>
      </c>
      <c r="M91" s="1">
        <v>-437000000</v>
      </c>
      <c r="N91" s="1">
        <v>-999000000</v>
      </c>
      <c r="O91" s="1">
        <v>-2313000000</v>
      </c>
      <c r="P91" s="1">
        <v>-4348000000</v>
      </c>
      <c r="Q91" s="1">
        <v>-4499000000</v>
      </c>
      <c r="R91" s="1">
        <v>-4269000000</v>
      </c>
      <c r="S91" s="1">
        <v>-4144000000</v>
      </c>
      <c r="T91" s="1">
        <v>-2648000000</v>
      </c>
      <c r="U91" s="1">
        <v>-3270000000</v>
      </c>
      <c r="V91" s="1">
        <v>-11470000000</v>
      </c>
      <c r="W91" s="1">
        <v>-7280000000</v>
      </c>
      <c r="X91" s="1">
        <v>-11736000000</v>
      </c>
      <c r="Y91" s="1">
        <v>-23003000000</v>
      </c>
      <c r="Z91" s="1">
        <v>-46825000000</v>
      </c>
      <c r="AA91" s="1">
        <v>-57811000000</v>
      </c>
      <c r="AB91" s="1">
        <v>-102317000000</v>
      </c>
      <c r="AC91" s="1">
        <v>-151232000000</v>
      </c>
      <c r="AD91" s="1">
        <v>-148489000000</v>
      </c>
      <c r="AE91" s="1">
        <v>-217128000000</v>
      </c>
      <c r="AF91" s="1">
        <v>-166402000000</v>
      </c>
      <c r="AG91" s="1">
        <v>-143816000000</v>
      </c>
      <c r="AH91" s="1">
        <v>-159881000000</v>
      </c>
      <c r="AI91" s="1">
        <v>-73227000000</v>
      </c>
      <c r="AJ91" s="1">
        <v>-40631000000</v>
      </c>
      <c r="AK91" s="1">
        <v>-115148000000</v>
      </c>
      <c r="AL91" s="1">
        <v>-109689000000</v>
      </c>
      <c r="AM91" s="1">
        <v>-76923000000</v>
      </c>
      <c r="AT91" s="45" t="s">
        <v>126</v>
      </c>
      <c r="AU91" s="46">
        <f>AU89/AU90</f>
        <v>0.16204461684424407</v>
      </c>
    </row>
    <row r="92" spans="1:47" ht="20" x14ac:dyDescent="0.25">
      <c r="A92" s="5" t="s">
        <v>77</v>
      </c>
      <c r="B92" s="1" t="s">
        <v>91</v>
      </c>
      <c r="C92" s="1" t="s">
        <v>91</v>
      </c>
      <c r="D92" s="1" t="s">
        <v>91</v>
      </c>
      <c r="E92" s="1" t="s">
        <v>91</v>
      </c>
      <c r="F92" s="1">
        <v>787400000</v>
      </c>
      <c r="G92" s="1">
        <v>1172700000</v>
      </c>
      <c r="H92" s="1">
        <v>944500000</v>
      </c>
      <c r="I92" s="1">
        <v>1473000000</v>
      </c>
      <c r="J92" s="1">
        <v>2153100000</v>
      </c>
      <c r="K92" s="1">
        <v>473595000</v>
      </c>
      <c r="L92" s="1">
        <v>1531000000</v>
      </c>
      <c r="M92" s="1">
        <v>440000000</v>
      </c>
      <c r="N92" s="1">
        <v>963000000</v>
      </c>
      <c r="O92" s="1">
        <v>1723000000</v>
      </c>
      <c r="P92" s="1">
        <v>3400000000</v>
      </c>
      <c r="Q92" s="1">
        <v>3331000000</v>
      </c>
      <c r="R92" s="1">
        <v>5089000000</v>
      </c>
      <c r="S92" s="1">
        <v>4100000000</v>
      </c>
      <c r="T92" s="1">
        <v>3607000000</v>
      </c>
      <c r="U92" s="1">
        <v>1947000000</v>
      </c>
      <c r="V92" s="1">
        <v>9195000000</v>
      </c>
      <c r="W92" s="1">
        <v>8312000000</v>
      </c>
      <c r="X92" s="1">
        <v>9424000000</v>
      </c>
      <c r="Y92" s="1">
        <v>16243000000</v>
      </c>
      <c r="Z92" s="1">
        <v>30678000000</v>
      </c>
      <c r="AA92" s="1">
        <v>46718000000</v>
      </c>
      <c r="AB92" s="1">
        <v>69853000000</v>
      </c>
      <c r="AC92" s="1">
        <v>112805000000</v>
      </c>
      <c r="AD92" s="1">
        <v>124447000000</v>
      </c>
      <c r="AE92" s="1">
        <v>208111000000</v>
      </c>
      <c r="AF92" s="1">
        <v>121985000000</v>
      </c>
      <c r="AG92" s="1">
        <v>111794000000</v>
      </c>
      <c r="AH92" s="1">
        <v>126339000000</v>
      </c>
      <c r="AI92" s="1">
        <v>104072000000</v>
      </c>
      <c r="AJ92" s="1">
        <v>98724000000</v>
      </c>
      <c r="AK92" s="1">
        <v>120483000000</v>
      </c>
      <c r="AL92" s="1">
        <v>106870000000</v>
      </c>
      <c r="AM92" s="1">
        <v>67363000000</v>
      </c>
      <c r="AT92" s="45" t="s">
        <v>127</v>
      </c>
      <c r="AU92" s="46">
        <f>AU88*(1-AU91)</f>
        <v>2.0455298436978075E-2</v>
      </c>
    </row>
    <row r="93" spans="1:47" ht="19" x14ac:dyDescent="0.25">
      <c r="A93" s="5" t="s">
        <v>78</v>
      </c>
      <c r="B93" s="1" t="s">
        <v>91</v>
      </c>
      <c r="C93" s="1" t="s">
        <v>91</v>
      </c>
      <c r="D93" s="1" t="s">
        <v>91</v>
      </c>
      <c r="E93" s="1" t="s">
        <v>91</v>
      </c>
      <c r="F93" s="1">
        <v>33200000</v>
      </c>
      <c r="G93" s="1">
        <v>-97500000</v>
      </c>
      <c r="H93" s="1">
        <v>-57200000</v>
      </c>
      <c r="I93" s="1">
        <v>-69400000</v>
      </c>
      <c r="J93" s="1">
        <v>-15200000</v>
      </c>
      <c r="K93" s="1">
        <v>-3737000</v>
      </c>
      <c r="L93" s="1">
        <v>-102000000</v>
      </c>
      <c r="M93" s="1">
        <v>-55000000</v>
      </c>
      <c r="N93" s="1">
        <v>-60000000</v>
      </c>
      <c r="O93" s="1">
        <v>69000000</v>
      </c>
      <c r="P93" s="1">
        <v>31000000</v>
      </c>
      <c r="Q93" s="1">
        <v>-27000000</v>
      </c>
      <c r="R93" s="1">
        <v>-36000000</v>
      </c>
      <c r="S93" s="1">
        <v>-7000000</v>
      </c>
      <c r="T93" s="1">
        <v>33000000</v>
      </c>
      <c r="U93" s="1">
        <v>11000000</v>
      </c>
      <c r="V93" s="1">
        <v>-21000000</v>
      </c>
      <c r="W93" s="1">
        <v>-58000000</v>
      </c>
      <c r="X93" s="1">
        <v>-202000000</v>
      </c>
      <c r="Y93" s="1">
        <v>-118000000</v>
      </c>
      <c r="Z93" s="1">
        <v>-143000000</v>
      </c>
      <c r="AA93" s="1">
        <v>-118000000</v>
      </c>
      <c r="AB93" s="1">
        <v>-3451000000</v>
      </c>
      <c r="AC93" s="1">
        <v>-1155000000</v>
      </c>
      <c r="AD93" s="1">
        <v>-1071000000</v>
      </c>
      <c r="AE93" s="1">
        <v>-226000000</v>
      </c>
      <c r="AF93" s="1">
        <v>-267000000</v>
      </c>
      <c r="AG93" s="1">
        <v>-924000000</v>
      </c>
      <c r="AH93" s="1">
        <v>-124000000</v>
      </c>
      <c r="AI93" s="1">
        <v>-745000000</v>
      </c>
      <c r="AJ93" s="1">
        <v>-1078000000</v>
      </c>
      <c r="AK93" s="1">
        <v>-791000000</v>
      </c>
      <c r="AL93" s="1">
        <v>-608000000</v>
      </c>
      <c r="AM93" s="1">
        <v>-1780000000</v>
      </c>
      <c r="AT93" s="68" t="s">
        <v>128</v>
      </c>
      <c r="AU93" s="68"/>
    </row>
    <row r="94" spans="1:47" ht="20" x14ac:dyDescent="0.25">
      <c r="A94" s="6" t="s">
        <v>79</v>
      </c>
      <c r="B94" s="10" t="s">
        <v>91</v>
      </c>
      <c r="C94" s="10" t="s">
        <v>91</v>
      </c>
      <c r="D94" s="10" t="s">
        <v>91</v>
      </c>
      <c r="E94" s="10" t="s">
        <v>91</v>
      </c>
      <c r="F94" s="10">
        <v>-403100000</v>
      </c>
      <c r="G94" s="10">
        <v>-573500000</v>
      </c>
      <c r="H94" s="10">
        <v>58300000</v>
      </c>
      <c r="I94" s="10">
        <v>-912600000</v>
      </c>
      <c r="J94" s="10">
        <v>492800000</v>
      </c>
      <c r="K94" s="10">
        <v>-1802000</v>
      </c>
      <c r="L94" s="10">
        <v>-402000000</v>
      </c>
      <c r="M94" s="10">
        <v>-119000000</v>
      </c>
      <c r="N94" s="10">
        <v>-533000000</v>
      </c>
      <c r="O94" s="10">
        <v>-543000000</v>
      </c>
      <c r="P94" s="10">
        <v>-964000000</v>
      </c>
      <c r="Q94" s="10">
        <v>-930000000</v>
      </c>
      <c r="R94" s="10">
        <v>892000000</v>
      </c>
      <c r="S94" s="10">
        <v>-252000000</v>
      </c>
      <c r="T94" s="10">
        <v>828000000</v>
      </c>
      <c r="U94" s="10">
        <v>-1488000000</v>
      </c>
      <c r="V94" s="10">
        <v>-2556000000</v>
      </c>
      <c r="W94" s="10">
        <v>357000000</v>
      </c>
      <c r="X94" s="10">
        <v>-3249000000</v>
      </c>
      <c r="Y94" s="10">
        <v>-8189000000</v>
      </c>
      <c r="Z94" s="10">
        <v>-17434000000</v>
      </c>
      <c r="AA94" s="10">
        <v>-13854000000</v>
      </c>
      <c r="AB94" s="10">
        <v>-40419000000</v>
      </c>
      <c r="AC94" s="10">
        <v>-48227000000</v>
      </c>
      <c r="AD94" s="10">
        <v>-33774000000</v>
      </c>
      <c r="AE94" s="10">
        <v>-22579000000</v>
      </c>
      <c r="AF94" s="10">
        <v>-56274000000</v>
      </c>
      <c r="AG94" s="10">
        <v>-45977000000</v>
      </c>
      <c r="AH94" s="10">
        <v>-46446000000</v>
      </c>
      <c r="AI94" s="10">
        <v>16066000000</v>
      </c>
      <c r="AJ94" s="10">
        <v>45896000000</v>
      </c>
      <c r="AK94" s="10">
        <v>-4289000000</v>
      </c>
      <c r="AL94" s="10">
        <v>-14545000000</v>
      </c>
      <c r="AM94" s="10">
        <v>-22354000000</v>
      </c>
      <c r="AT94" s="43" t="s">
        <v>129</v>
      </c>
      <c r="AU94" s="47">
        <f>[1]Treasuries!$C$8</f>
        <v>3.8390000000000001E-2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v>-2000000</v>
      </c>
      <c r="M95" s="1">
        <v>-275000000</v>
      </c>
      <c r="N95" s="1">
        <v>-161000000</v>
      </c>
      <c r="O95" s="1">
        <v>-25000000</v>
      </c>
      <c r="P95" s="1" t="s">
        <v>91</v>
      </c>
      <c r="Q95" s="1" t="s">
        <v>91</v>
      </c>
      <c r="R95" s="1" t="s">
        <v>91</v>
      </c>
      <c r="S95" s="1" t="s">
        <v>91</v>
      </c>
      <c r="T95" s="1" t="s">
        <v>91</v>
      </c>
      <c r="U95" s="1">
        <v>-300000000</v>
      </c>
      <c r="V95" s="1" t="s">
        <v>91</v>
      </c>
      <c r="W95" s="1" t="s">
        <v>91</v>
      </c>
      <c r="X95" s="1" t="s">
        <v>91</v>
      </c>
      <c r="Y95" s="1" t="s">
        <v>91</v>
      </c>
      <c r="Z95" s="1" t="s">
        <v>91</v>
      </c>
      <c r="AA95" s="1" t="s">
        <v>91</v>
      </c>
      <c r="AB95" s="1" t="s">
        <v>91</v>
      </c>
      <c r="AC95" s="1" t="s">
        <v>91</v>
      </c>
      <c r="AD95" s="1" t="s">
        <v>91</v>
      </c>
      <c r="AE95" s="1" t="s">
        <v>91</v>
      </c>
      <c r="AF95" s="1" t="s">
        <v>91</v>
      </c>
      <c r="AG95" s="1">
        <v>-2500000000</v>
      </c>
      <c r="AH95" s="1">
        <v>-3500000000</v>
      </c>
      <c r="AI95" s="1">
        <v>-6500000000</v>
      </c>
      <c r="AJ95" s="1">
        <v>-8805000000</v>
      </c>
      <c r="AK95" s="1">
        <v>-12629000000</v>
      </c>
      <c r="AL95" s="1">
        <v>-8750000000</v>
      </c>
      <c r="AM95" s="1">
        <v>-9543000000</v>
      </c>
      <c r="AT95" s="43" t="s">
        <v>130</v>
      </c>
      <c r="AU95" s="48" cm="1">
        <f t="array" ref="AU95">_FV(A1,"Beta")</f>
        <v>1.2894000000000001</v>
      </c>
    </row>
    <row r="96" spans="1:47" ht="20" x14ac:dyDescent="0.25">
      <c r="A96" s="5" t="s">
        <v>81</v>
      </c>
      <c r="B96" s="1" t="s">
        <v>91</v>
      </c>
      <c r="C96" s="1" t="s">
        <v>91</v>
      </c>
      <c r="D96" s="1" t="s">
        <v>91</v>
      </c>
      <c r="E96" s="1" t="s">
        <v>91</v>
      </c>
      <c r="F96" s="1">
        <v>96000000</v>
      </c>
      <c r="G96" s="1">
        <v>103500000</v>
      </c>
      <c r="H96" s="1">
        <v>257700000</v>
      </c>
      <c r="I96" s="1">
        <v>157200000</v>
      </c>
      <c r="J96" s="1">
        <v>85300000</v>
      </c>
      <c r="K96" s="1">
        <v>82081000</v>
      </c>
      <c r="L96" s="1">
        <v>86000000</v>
      </c>
      <c r="M96" s="1">
        <v>39000000</v>
      </c>
      <c r="N96" s="1">
        <v>34000000</v>
      </c>
      <c r="O96" s="1">
        <v>41000000</v>
      </c>
      <c r="P96" s="1">
        <v>86000000</v>
      </c>
      <c r="Q96" s="1">
        <v>85000000</v>
      </c>
      <c r="R96" s="1">
        <v>42000000</v>
      </c>
      <c r="S96" s="1">
        <v>105000000</v>
      </c>
      <c r="T96" s="1">
        <v>53000000</v>
      </c>
      <c r="U96" s="1">
        <v>427000000</v>
      </c>
      <c r="V96" s="1">
        <v>543000000</v>
      </c>
      <c r="W96" s="1">
        <v>318000000</v>
      </c>
      <c r="X96" s="1">
        <v>365000000</v>
      </c>
      <c r="Y96" s="1">
        <v>483000000</v>
      </c>
      <c r="Z96" s="1">
        <v>475000000</v>
      </c>
      <c r="AA96" s="1">
        <v>912000000</v>
      </c>
      <c r="AB96" s="1">
        <v>831000000</v>
      </c>
      <c r="AC96" s="1">
        <v>665000000</v>
      </c>
      <c r="AD96" s="1">
        <v>530000000</v>
      </c>
      <c r="AE96" s="1">
        <v>730000000</v>
      </c>
      <c r="AF96" s="1">
        <v>543000000</v>
      </c>
      <c r="AG96" s="1">
        <v>495000000</v>
      </c>
      <c r="AH96" s="1">
        <v>555000000</v>
      </c>
      <c r="AI96" s="1">
        <v>669000000</v>
      </c>
      <c r="AJ96" s="1">
        <v>781000000</v>
      </c>
      <c r="AK96" s="1">
        <v>880000000</v>
      </c>
      <c r="AL96" s="1">
        <v>1105000000</v>
      </c>
      <c r="AM96" s="1" t="s">
        <v>91</v>
      </c>
      <c r="AT96" s="43" t="s">
        <v>131</v>
      </c>
      <c r="AU96" s="47">
        <v>8.4000000000000005E-2</v>
      </c>
    </row>
    <row r="97" spans="1:47" ht="20" x14ac:dyDescent="0.25">
      <c r="A97" s="5" t="s">
        <v>82</v>
      </c>
      <c r="B97" s="1" t="s">
        <v>91</v>
      </c>
      <c r="C97" s="1" t="s">
        <v>91</v>
      </c>
      <c r="D97" s="1" t="s">
        <v>91</v>
      </c>
      <c r="E97" s="1" t="s">
        <v>91</v>
      </c>
      <c r="F97" s="1">
        <v>-12900000</v>
      </c>
      <c r="G97" s="1">
        <v>-569600000</v>
      </c>
      <c r="H97" s="1">
        <v>-184700000</v>
      </c>
      <c r="I97" s="1">
        <v>-212600000</v>
      </c>
      <c r="J97" s="1">
        <v>-273500000</v>
      </c>
      <c r="K97" s="1" t="s">
        <v>91</v>
      </c>
      <c r="L97" s="1" t="s">
        <v>91</v>
      </c>
      <c r="M97" s="1" t="s">
        <v>91</v>
      </c>
      <c r="N97" s="1" t="s">
        <v>91</v>
      </c>
      <c r="O97" s="1" t="s">
        <v>91</v>
      </c>
      <c r="P97" s="1">
        <v>-75000000</v>
      </c>
      <c r="Q97" s="1">
        <v>-116000000</v>
      </c>
      <c r="R97" s="1" t="s">
        <v>91</v>
      </c>
      <c r="S97" s="1" t="s">
        <v>91</v>
      </c>
      <c r="T97" s="1">
        <v>-26000000</v>
      </c>
      <c r="U97" s="1" t="s">
        <v>91</v>
      </c>
      <c r="V97" s="1" t="s">
        <v>91</v>
      </c>
      <c r="W97" s="1">
        <v>-355000000</v>
      </c>
      <c r="X97" s="1">
        <v>-3000000</v>
      </c>
      <c r="Y97" s="1">
        <v>-124000000</v>
      </c>
      <c r="Z97" s="1" t="s">
        <v>91</v>
      </c>
      <c r="AA97" s="1" t="s">
        <v>91</v>
      </c>
      <c r="AB97" s="1" t="s">
        <v>91</v>
      </c>
      <c r="AC97" s="1" t="s">
        <v>91</v>
      </c>
      <c r="AD97" s="1">
        <v>-22860000000</v>
      </c>
      <c r="AE97" s="1">
        <v>-45000000000</v>
      </c>
      <c r="AF97" s="1">
        <v>-35253000000</v>
      </c>
      <c r="AG97" s="1">
        <v>-29722000000</v>
      </c>
      <c r="AH97" s="1">
        <v>-32900000000</v>
      </c>
      <c r="AI97" s="1">
        <v>-72738000000</v>
      </c>
      <c r="AJ97" s="1">
        <v>-66897000000</v>
      </c>
      <c r="AK97" s="1">
        <v>-72358000000</v>
      </c>
      <c r="AL97" s="1">
        <v>-85971000000</v>
      </c>
      <c r="AM97" s="1">
        <v>-89402000000</v>
      </c>
      <c r="AT97" s="45" t="s">
        <v>132</v>
      </c>
      <c r="AU97" s="46">
        <f>(AU94)+((AU95)*(AU96-AU94))</f>
        <v>9.7199534000000004E-2</v>
      </c>
    </row>
    <row r="98" spans="1:47" ht="19" x14ac:dyDescent="0.25">
      <c r="A98" s="5" t="s">
        <v>83</v>
      </c>
      <c r="B98" s="1" t="s">
        <v>91</v>
      </c>
      <c r="C98" s="1" t="s">
        <v>91</v>
      </c>
      <c r="D98" s="1" t="s">
        <v>91</v>
      </c>
      <c r="E98" s="1" t="s">
        <v>91</v>
      </c>
      <c r="F98" s="1">
        <v>-50300000</v>
      </c>
      <c r="G98" s="1">
        <v>-53800000</v>
      </c>
      <c r="H98" s="1">
        <v>-56500000</v>
      </c>
      <c r="I98" s="1">
        <v>-57200000</v>
      </c>
      <c r="J98" s="1">
        <v>-55600000</v>
      </c>
      <c r="K98" s="1">
        <v>-56572000</v>
      </c>
      <c r="L98" s="1">
        <v>-58000000</v>
      </c>
      <c r="M98" s="1">
        <v>-14000000</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v>-2488000000</v>
      </c>
      <c r="AD98" s="1">
        <v>-10564000000</v>
      </c>
      <c r="AE98" s="1">
        <v>-11126000000</v>
      </c>
      <c r="AF98" s="1">
        <v>-11561000000</v>
      </c>
      <c r="AG98" s="1">
        <v>-12150000000</v>
      </c>
      <c r="AH98" s="1">
        <v>-12769000000</v>
      </c>
      <c r="AI98" s="1">
        <v>-13712000000</v>
      </c>
      <c r="AJ98" s="1">
        <v>-14119000000</v>
      </c>
      <c r="AK98" s="1">
        <v>-14081000000</v>
      </c>
      <c r="AL98" s="1">
        <v>-14467000000</v>
      </c>
      <c r="AM98" s="1">
        <v>-14841000000</v>
      </c>
      <c r="AT98" s="68" t="s">
        <v>133</v>
      </c>
      <c r="AU98" s="68"/>
    </row>
    <row r="99" spans="1:47" ht="20" x14ac:dyDescent="0.25">
      <c r="A99" s="5" t="s">
        <v>84</v>
      </c>
      <c r="B99" s="1" t="s">
        <v>91</v>
      </c>
      <c r="C99" s="1" t="s">
        <v>91</v>
      </c>
      <c r="D99" s="1" t="s">
        <v>91</v>
      </c>
      <c r="E99" s="1" t="s">
        <v>91</v>
      </c>
      <c r="F99" s="1">
        <v>-71100000</v>
      </c>
      <c r="G99" s="1">
        <v>65900000</v>
      </c>
      <c r="H99" s="1">
        <v>26000000</v>
      </c>
      <c r="I99" s="1">
        <v>35900000</v>
      </c>
      <c r="J99" s="1">
        <v>590700000</v>
      </c>
      <c r="K99" s="1">
        <v>-233627000</v>
      </c>
      <c r="L99" s="1">
        <v>169000000</v>
      </c>
      <c r="M99" s="1">
        <v>646000000</v>
      </c>
      <c r="N99" s="1">
        <v>150000000</v>
      </c>
      <c r="O99" s="1">
        <v>3000000</v>
      </c>
      <c r="P99" s="1" t="s">
        <v>91</v>
      </c>
      <c r="Q99" s="1" t="s">
        <v>91</v>
      </c>
      <c r="R99" s="1" t="s">
        <v>91</v>
      </c>
      <c r="S99" s="1" t="s">
        <v>91</v>
      </c>
      <c r="T99" s="1" t="s">
        <v>91</v>
      </c>
      <c r="U99" s="1" t="s">
        <v>91</v>
      </c>
      <c r="V99" s="1" t="s">
        <v>91</v>
      </c>
      <c r="W99" s="1">
        <v>361000000</v>
      </c>
      <c r="X99" s="1">
        <v>377000000</v>
      </c>
      <c r="Y99" s="1">
        <v>757000000</v>
      </c>
      <c r="Z99" s="1">
        <v>188000000</v>
      </c>
      <c r="AA99" s="1">
        <v>345000000</v>
      </c>
      <c r="AB99" s="1">
        <v>613000000</v>
      </c>
      <c r="AC99" s="1">
        <v>125000000</v>
      </c>
      <c r="AD99" s="1">
        <v>16515000000</v>
      </c>
      <c r="AE99" s="1">
        <v>17847000000</v>
      </c>
      <c r="AF99" s="1">
        <v>28555000000</v>
      </c>
      <c r="AG99" s="1">
        <v>23394000000</v>
      </c>
      <c r="AH99" s="1">
        <v>31267000000</v>
      </c>
      <c r="AI99" s="1">
        <v>4405000000</v>
      </c>
      <c r="AJ99" s="1">
        <v>-1936000000</v>
      </c>
      <c r="AK99" s="1">
        <v>11368000000</v>
      </c>
      <c r="AL99" s="1">
        <v>14730000000</v>
      </c>
      <c r="AM99" s="1">
        <v>3037000000</v>
      </c>
      <c r="AT99" s="43" t="s">
        <v>134</v>
      </c>
      <c r="AU99" s="44">
        <f>AU86+AU87</f>
        <v>120069000000</v>
      </c>
    </row>
    <row r="100" spans="1:47" ht="20" x14ac:dyDescent="0.25">
      <c r="A100" s="6" t="s">
        <v>85</v>
      </c>
      <c r="B100" s="10" t="s">
        <v>91</v>
      </c>
      <c r="C100" s="10" t="s">
        <v>91</v>
      </c>
      <c r="D100" s="10" t="s">
        <v>91</v>
      </c>
      <c r="E100" s="10" t="s">
        <v>91</v>
      </c>
      <c r="F100" s="10">
        <v>-38300000</v>
      </c>
      <c r="G100" s="10">
        <v>-454000000</v>
      </c>
      <c r="H100" s="10">
        <v>42500000</v>
      </c>
      <c r="I100" s="10">
        <v>-76700000</v>
      </c>
      <c r="J100" s="10">
        <v>346900000</v>
      </c>
      <c r="K100" s="10">
        <v>-208118000</v>
      </c>
      <c r="L100" s="10">
        <v>195000000</v>
      </c>
      <c r="M100" s="10">
        <v>396000000</v>
      </c>
      <c r="N100" s="10">
        <v>23000000</v>
      </c>
      <c r="O100" s="10">
        <v>19000000</v>
      </c>
      <c r="P100" s="10">
        <v>11000000</v>
      </c>
      <c r="Q100" s="10">
        <v>-31000000</v>
      </c>
      <c r="R100" s="10">
        <v>42000000</v>
      </c>
      <c r="S100" s="10">
        <v>105000000</v>
      </c>
      <c r="T100" s="10">
        <v>27000000</v>
      </c>
      <c r="U100" s="10">
        <v>127000000</v>
      </c>
      <c r="V100" s="10">
        <v>543000000</v>
      </c>
      <c r="W100" s="10">
        <v>324000000</v>
      </c>
      <c r="X100" s="10">
        <v>739000000</v>
      </c>
      <c r="Y100" s="10">
        <v>1116000000</v>
      </c>
      <c r="Z100" s="10">
        <v>663000000</v>
      </c>
      <c r="AA100" s="10">
        <v>1257000000</v>
      </c>
      <c r="AB100" s="10">
        <v>1444000000</v>
      </c>
      <c r="AC100" s="10">
        <v>-1698000000</v>
      </c>
      <c r="AD100" s="10">
        <v>-16379000000</v>
      </c>
      <c r="AE100" s="10">
        <v>-37549000000</v>
      </c>
      <c r="AF100" s="10">
        <v>-17716000000</v>
      </c>
      <c r="AG100" s="10">
        <v>-20483000000</v>
      </c>
      <c r="AH100" s="10">
        <v>-17347000000</v>
      </c>
      <c r="AI100" s="10">
        <v>-87876000000</v>
      </c>
      <c r="AJ100" s="10">
        <v>-90976000000</v>
      </c>
      <c r="AK100" s="10">
        <v>-86820000000</v>
      </c>
      <c r="AL100" s="10">
        <v>-93353000000</v>
      </c>
      <c r="AM100" s="10">
        <v>-110749000000</v>
      </c>
      <c r="AT100" s="45" t="s">
        <v>135</v>
      </c>
      <c r="AU100" s="46">
        <f>AU99/AU103</f>
        <v>3.793098128571646E-2</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43" t="s">
        <v>136</v>
      </c>
      <c r="AU101" s="29" cm="1">
        <f t="array" ref="AU101">_FV(A1,"Market cap",TRUE)</f>
        <v>3045390894000</v>
      </c>
    </row>
    <row r="102" spans="1:47" ht="20" x14ac:dyDescent="0.25">
      <c r="A102" s="6" t="s">
        <v>87</v>
      </c>
      <c r="B102" s="10" t="s">
        <v>91</v>
      </c>
      <c r="C102" s="10" t="s">
        <v>91</v>
      </c>
      <c r="D102" s="10" t="s">
        <v>91</v>
      </c>
      <c r="E102" s="10" t="s">
        <v>91</v>
      </c>
      <c r="F102" s="10">
        <v>-38300000</v>
      </c>
      <c r="G102" s="10">
        <v>-454000000</v>
      </c>
      <c r="H102" s="10">
        <v>42500000</v>
      </c>
      <c r="I102" s="10">
        <v>-76700000</v>
      </c>
      <c r="J102" s="10">
        <v>346900000</v>
      </c>
      <c r="K102" s="10">
        <v>527075000</v>
      </c>
      <c r="L102" s="10">
        <v>-447000000</v>
      </c>
      <c r="M102" s="10">
        <v>796000000</v>
      </c>
      <c r="N102" s="10">
        <v>-322000000</v>
      </c>
      <c r="O102" s="10">
        <v>251000000</v>
      </c>
      <c r="P102" s="10">
        <v>-155000000</v>
      </c>
      <c r="Q102" s="10">
        <v>-135000000</v>
      </c>
      <c r="R102" s="10">
        <v>1119000000</v>
      </c>
      <c r="S102" s="10">
        <v>-58000000</v>
      </c>
      <c r="T102" s="10">
        <v>1144000000</v>
      </c>
      <c r="U102" s="10">
        <v>-427000000</v>
      </c>
      <c r="V102" s="10">
        <v>522000000</v>
      </c>
      <c r="W102" s="10">
        <v>2901000000</v>
      </c>
      <c r="X102" s="10">
        <v>2960000000</v>
      </c>
      <c r="Y102" s="10">
        <v>2523000000</v>
      </c>
      <c r="Z102" s="10">
        <v>-6612000000</v>
      </c>
      <c r="AA102" s="10">
        <v>5998000000</v>
      </c>
      <c r="AB102" s="10">
        <v>-1446000000</v>
      </c>
      <c r="AC102" s="10">
        <v>931000000</v>
      </c>
      <c r="AD102" s="10">
        <v>3513000000</v>
      </c>
      <c r="AE102" s="10">
        <v>-415000000</v>
      </c>
      <c r="AF102" s="10">
        <v>7276000000</v>
      </c>
      <c r="AG102" s="10">
        <v>-636000000</v>
      </c>
      <c r="AH102" s="10">
        <v>-195000000</v>
      </c>
      <c r="AI102" s="10">
        <v>5624000000</v>
      </c>
      <c r="AJ102" s="10">
        <v>24311000000</v>
      </c>
      <c r="AK102" s="10">
        <v>-10435000000</v>
      </c>
      <c r="AL102" s="10">
        <v>-3860000000</v>
      </c>
      <c r="AM102" s="10">
        <v>-10952000000</v>
      </c>
      <c r="AT102" s="45" t="s">
        <v>137</v>
      </c>
      <c r="AU102" s="46">
        <f>AU101/AU103</f>
        <v>0.96206901871428352</v>
      </c>
    </row>
    <row r="103" spans="1:47" ht="20" x14ac:dyDescent="0.25">
      <c r="A103" s="5" t="s">
        <v>88</v>
      </c>
      <c r="B103" s="1" t="s">
        <v>91</v>
      </c>
      <c r="C103" s="1" t="s">
        <v>91</v>
      </c>
      <c r="D103" s="1" t="s">
        <v>91</v>
      </c>
      <c r="E103" s="1" t="s">
        <v>91</v>
      </c>
      <c r="F103" s="1">
        <v>372400000</v>
      </c>
      <c r="G103" s="1">
        <v>438300000</v>
      </c>
      <c r="H103" s="1">
        <v>374700000</v>
      </c>
      <c r="I103" s="1">
        <v>604100000</v>
      </c>
      <c r="J103" s="1">
        <v>498600000</v>
      </c>
      <c r="K103" s="1">
        <v>676413000</v>
      </c>
      <c r="L103" s="1">
        <v>1203000000</v>
      </c>
      <c r="M103" s="1">
        <v>756000000</v>
      </c>
      <c r="N103" s="1">
        <v>1552000000</v>
      </c>
      <c r="O103" s="1">
        <v>1230000000</v>
      </c>
      <c r="P103" s="1">
        <v>1481000000</v>
      </c>
      <c r="Q103" s="1">
        <v>1326000000</v>
      </c>
      <c r="R103" s="1">
        <v>1191000000</v>
      </c>
      <c r="S103" s="1">
        <v>2310000000</v>
      </c>
      <c r="T103" s="1">
        <v>2252000000</v>
      </c>
      <c r="U103" s="1">
        <v>3396000000</v>
      </c>
      <c r="V103" s="1">
        <v>2969000000</v>
      </c>
      <c r="W103" s="1">
        <v>3491000000</v>
      </c>
      <c r="X103" s="1">
        <v>6392000000</v>
      </c>
      <c r="Y103" s="1">
        <v>9352000000</v>
      </c>
      <c r="Z103" s="1">
        <v>11875000000</v>
      </c>
      <c r="AA103" s="1">
        <v>5263000000</v>
      </c>
      <c r="AB103" s="1">
        <v>11261000000</v>
      </c>
      <c r="AC103" s="1">
        <v>9815000000</v>
      </c>
      <c r="AD103" s="1">
        <v>10746000000</v>
      </c>
      <c r="AE103" s="1">
        <v>14259000000</v>
      </c>
      <c r="AF103" s="1">
        <v>13844000000</v>
      </c>
      <c r="AG103" s="1">
        <v>21120000000</v>
      </c>
      <c r="AH103" s="1">
        <v>20484000000</v>
      </c>
      <c r="AI103" s="1">
        <v>20289000000</v>
      </c>
      <c r="AJ103" s="1">
        <v>25913000000</v>
      </c>
      <c r="AK103" s="1">
        <v>50224000000</v>
      </c>
      <c r="AL103" s="1">
        <v>39789000000</v>
      </c>
      <c r="AM103" s="1">
        <v>35929000000</v>
      </c>
      <c r="AT103" s="45" t="s">
        <v>138</v>
      </c>
      <c r="AU103" s="49">
        <f>AU99+AU101</f>
        <v>3165459894000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1203488000</v>
      </c>
      <c r="L104" s="11">
        <v>756000000</v>
      </c>
      <c r="M104" s="11">
        <v>1552000000</v>
      </c>
      <c r="N104" s="11">
        <v>1230000000</v>
      </c>
      <c r="O104" s="11">
        <v>1481000000</v>
      </c>
      <c r="P104" s="11">
        <v>1326000000</v>
      </c>
      <c r="Q104" s="11">
        <v>1191000000</v>
      </c>
      <c r="R104" s="11">
        <v>2310000000</v>
      </c>
      <c r="S104" s="11">
        <v>2252000000</v>
      </c>
      <c r="T104" s="11">
        <v>3396000000</v>
      </c>
      <c r="U104" s="11">
        <v>2969000000</v>
      </c>
      <c r="V104" s="11">
        <v>3491000000</v>
      </c>
      <c r="W104" s="11">
        <v>6392000000</v>
      </c>
      <c r="X104" s="11">
        <v>9352000000</v>
      </c>
      <c r="Y104" s="11">
        <v>11875000000</v>
      </c>
      <c r="Z104" s="11">
        <v>5263000000</v>
      </c>
      <c r="AA104" s="11">
        <v>11261000000</v>
      </c>
      <c r="AB104" s="11">
        <v>9815000000</v>
      </c>
      <c r="AC104" s="11">
        <v>10746000000</v>
      </c>
      <c r="AD104" s="11">
        <v>14259000000</v>
      </c>
      <c r="AE104" s="11">
        <v>13844000000</v>
      </c>
      <c r="AF104" s="11">
        <v>21120000000</v>
      </c>
      <c r="AG104" s="11">
        <v>20484000000</v>
      </c>
      <c r="AH104" s="11">
        <v>20289000000</v>
      </c>
      <c r="AI104" s="11">
        <v>25913000000</v>
      </c>
      <c r="AJ104" s="11">
        <v>50224000000</v>
      </c>
      <c r="AK104" s="11">
        <v>39789000000</v>
      </c>
      <c r="AL104" s="11">
        <v>35929000000</v>
      </c>
      <c r="AM104" s="11">
        <v>24977000000</v>
      </c>
      <c r="AT104" s="68" t="s">
        <v>139</v>
      </c>
      <c r="AU104" s="68"/>
    </row>
    <row r="105" spans="1:47" ht="21" thickTop="1" x14ac:dyDescent="0.25">
      <c r="A105" s="14" t="s">
        <v>162</v>
      </c>
      <c r="B105" s="1" t="e">
        <f t="shared" ref="B105:AL105" si="10">(B22*(1-$AU$91))+B77+B88+B81</f>
        <v>#VALUE!</v>
      </c>
      <c r="C105" s="1" t="e">
        <f t="shared" si="10"/>
        <v>#VALUE!</v>
      </c>
      <c r="D105" s="1" t="e">
        <f t="shared" si="10"/>
        <v>#VALUE!</v>
      </c>
      <c r="E105" s="1" t="e">
        <f t="shared" si="10"/>
        <v>#VALUE!</v>
      </c>
      <c r="F105" s="1">
        <f t="shared" si="10"/>
        <v>308315099.53569603</v>
      </c>
      <c r="G105" s="1">
        <f t="shared" si="10"/>
        <v>720324232.80689824</v>
      </c>
      <c r="H105" s="1">
        <f t="shared" si="10"/>
        <v>-39782557.114430428</v>
      </c>
      <c r="I105" s="1">
        <f t="shared" si="10"/>
        <v>718140652.20859253</v>
      </c>
      <c r="J105" s="1">
        <f t="shared" si="10"/>
        <v>-901189725.69960451</v>
      </c>
      <c r="K105" s="1">
        <f t="shared" si="10"/>
        <v>693742309.78228927</v>
      </c>
      <c r="L105" s="1">
        <f t="shared" si="10"/>
        <v>-255838517.92146301</v>
      </c>
      <c r="M105" s="1">
        <f t="shared" si="10"/>
        <v>39107705.095589638</v>
      </c>
      <c r="N105" s="1">
        <f t="shared" si="10"/>
        <v>-161612259.97665882</v>
      </c>
      <c r="O105" s="1">
        <f t="shared" si="10"/>
        <v>670706355.00365233</v>
      </c>
      <c r="P105" s="1">
        <f t="shared" si="10"/>
        <v>715825982.55291629</v>
      </c>
      <c r="Q105" s="1">
        <f t="shared" si="10"/>
        <v>571412710.00730467</v>
      </c>
      <c r="R105" s="1">
        <f t="shared" si="10"/>
        <v>-207256651.80558002</v>
      </c>
      <c r="S105" s="1">
        <f t="shared" si="10"/>
        <v>-144754758.48635215</v>
      </c>
      <c r="T105" s="1">
        <f t="shared" si="10"/>
        <v>74162044.616844237</v>
      </c>
      <c r="U105" s="1">
        <f t="shared" si="10"/>
        <v>695173454.9087764</v>
      </c>
      <c r="V105" s="1">
        <f t="shared" si="10"/>
        <v>1766626382.2069972</v>
      </c>
      <c r="W105" s="1">
        <f t="shared" si="10"/>
        <v>1402504554.8810692</v>
      </c>
      <c r="X105" s="1">
        <f t="shared" si="10"/>
        <v>4601545284.3337278</v>
      </c>
      <c r="Y105" s="1">
        <f t="shared" si="10"/>
        <v>8759170029.3023682</v>
      </c>
      <c r="Z105" s="1">
        <f t="shared" si="10"/>
        <v>9511062324.2067795</v>
      </c>
      <c r="AA105" s="1">
        <f t="shared" si="10"/>
        <v>15639809719.318573</v>
      </c>
      <c r="AB105" s="1">
        <f t="shared" si="10"/>
        <v>31625512396.832993</v>
      </c>
      <c r="AC105" s="1">
        <f t="shared" si="10"/>
        <v>40972493320.907112</v>
      </c>
      <c r="AD105" s="1">
        <f t="shared" si="10"/>
        <v>46128975819.248886</v>
      </c>
      <c r="AE105" s="1">
        <f t="shared" si="10"/>
        <v>49417171481.826653</v>
      </c>
      <c r="AF105" s="1">
        <f t="shared" si="10"/>
        <v>71344561942.184494</v>
      </c>
      <c r="AG105" s="1">
        <f t="shared" si="10"/>
        <v>48552433918.541092</v>
      </c>
      <c r="AH105" s="1">
        <f t="shared" si="10"/>
        <v>43559535024.306694</v>
      </c>
      <c r="AI105" s="1">
        <f t="shared" si="10"/>
        <v>91693360754.976776</v>
      </c>
      <c r="AJ105" s="1">
        <f t="shared" si="10"/>
        <v>52134487645.147476</v>
      </c>
      <c r="AK105" s="1">
        <f t="shared" si="10"/>
        <v>64983386438.628746</v>
      </c>
      <c r="AL105" s="1">
        <f t="shared" si="10"/>
        <v>86582401039.436447</v>
      </c>
      <c r="AM105" s="1">
        <f>(AM22*(1-$AU$91))+AM77+AM88+AM81</f>
        <v>101678877097.97401</v>
      </c>
      <c r="AN105" s="27">
        <f>AM105*(1+$AU$106)</f>
        <v>107435466212.66307</v>
      </c>
      <c r="AO105" s="27">
        <f t="shared" ref="AO105:AR105" si="11">AN105*(1+$AU$106)</f>
        <v>113517966855.69666</v>
      </c>
      <c r="AP105" s="27">
        <f t="shared" si="11"/>
        <v>119944830634.82228</v>
      </c>
      <c r="AQ105" s="27">
        <f t="shared" si="11"/>
        <v>126735553802.72592</v>
      </c>
      <c r="AR105" s="27">
        <f t="shared" si="11"/>
        <v>133910736400.01089</v>
      </c>
      <c r="AS105" s="28" t="s">
        <v>165</v>
      </c>
      <c r="AT105" s="50" t="s">
        <v>106</v>
      </c>
      <c r="AU105" s="51">
        <f>(AU100*AU92)+(AU102*AU97)</f>
        <v>9.4288549837072411E-2</v>
      </c>
    </row>
    <row r="106" spans="1:47" ht="19" x14ac:dyDescent="0.25">
      <c r="A106" s="14" t="s">
        <v>163</v>
      </c>
      <c r="B106" s="1"/>
      <c r="C106" s="15" t="e">
        <f t="shared" ref="C106:AM106" si="12">(C107/B107)-1</f>
        <v>#VALUE!</v>
      </c>
      <c r="D106" s="15" t="e">
        <f t="shared" si="12"/>
        <v>#VALUE!</v>
      </c>
      <c r="E106" s="15" t="e">
        <f t="shared" si="12"/>
        <v>#VALUE!</v>
      </c>
      <c r="F106" s="15" t="e">
        <f t="shared" si="12"/>
        <v>#VALUE!</v>
      </c>
      <c r="G106" s="15">
        <f t="shared" si="12"/>
        <v>1.7566157286619455</v>
      </c>
      <c r="H106" s="15">
        <f t="shared" si="12"/>
        <v>-1.1211465657111952</v>
      </c>
      <c r="I106" s="15">
        <f t="shared" si="12"/>
        <v>-8.6875</v>
      </c>
      <c r="J106" s="15">
        <f t="shared" si="12"/>
        <v>-2.2701800232288036</v>
      </c>
      <c r="K106" s="15">
        <f t="shared" si="12"/>
        <v>-1.6599702823179792</v>
      </c>
      <c r="L106" s="15">
        <f t="shared" si="12"/>
        <v>-1.6910191753491466</v>
      </c>
      <c r="M106" s="15">
        <f t="shared" si="12"/>
        <v>-2.132832080200501</v>
      </c>
      <c r="N106" s="15">
        <f t="shared" si="12"/>
        <v>-0.70132743362831862</v>
      </c>
      <c r="O106" s="15">
        <f t="shared" si="12"/>
        <v>4.325925925925926</v>
      </c>
      <c r="P106" s="15">
        <f t="shared" si="12"/>
        <v>4.4506258692628586E-2</v>
      </c>
      <c r="Q106" s="15">
        <f t="shared" si="12"/>
        <v>-4.260985352862845E-2</v>
      </c>
      <c r="R106" s="15">
        <f t="shared" si="12"/>
        <v>-1.0653685674547984</v>
      </c>
      <c r="S106" s="15">
        <f t="shared" si="12"/>
        <v>0.8085106382978724</v>
      </c>
      <c r="T106" s="15">
        <f t="shared" si="12"/>
        <v>-2.4705882352941178</v>
      </c>
      <c r="U106" s="15">
        <f t="shared" si="12"/>
        <v>5.0640000000000001</v>
      </c>
      <c r="V106" s="15">
        <f t="shared" si="12"/>
        <v>2.0013192612137205</v>
      </c>
      <c r="W106" s="15">
        <f t="shared" si="12"/>
        <v>-0.31296703296703299</v>
      </c>
      <c r="X106" s="15">
        <f t="shared" si="12"/>
        <v>1.8688419705694179</v>
      </c>
      <c r="Y106" s="15">
        <f t="shared" si="12"/>
        <v>0.87265834076717219</v>
      </c>
      <c r="Z106" s="15">
        <f t="shared" si="12"/>
        <v>6.5380493033226239E-2</v>
      </c>
      <c r="AA106" s="15">
        <f t="shared" si="12"/>
        <v>0.84149340487368662</v>
      </c>
      <c r="AB106" s="15">
        <f t="shared" si="12"/>
        <v>0.82572538545586993</v>
      </c>
      <c r="AC106" s="15">
        <f t="shared" si="12"/>
        <v>0.37826245968680383</v>
      </c>
      <c r="AD106" s="15">
        <f t="shared" si="12"/>
        <v>7.5650118203309802E-2</v>
      </c>
      <c r="AE106" s="15">
        <f t="shared" si="12"/>
        <v>0.11908499663601702</v>
      </c>
      <c r="AF106" s="15">
        <f t="shared" si="12"/>
        <v>0.39835671342685375</v>
      </c>
      <c r="AG106" s="15">
        <f t="shared" si="12"/>
        <v>-0.25082404196164976</v>
      </c>
      <c r="AH106" s="15">
        <f t="shared" si="12"/>
        <v>-2.8177366286632477E-2</v>
      </c>
      <c r="AI106" s="15">
        <f t="shared" si="12"/>
        <v>0.26214987303899373</v>
      </c>
      <c r="AJ106" s="15">
        <f t="shared" si="12"/>
        <v>-8.1486564464060107E-2</v>
      </c>
      <c r="AK106" s="15">
        <f t="shared" si="12"/>
        <v>0.24567033414832928</v>
      </c>
      <c r="AL106" s="15">
        <f t="shared" si="12"/>
        <v>0.26699379813262447</v>
      </c>
      <c r="AM106" s="15">
        <f t="shared" si="12"/>
        <v>0.19891773261755952</v>
      </c>
      <c r="AN106" s="42">
        <v>93510000000</v>
      </c>
      <c r="AO106" s="42">
        <v>104300000000</v>
      </c>
      <c r="AP106" s="42">
        <v>112700000000</v>
      </c>
      <c r="AQ106" s="42">
        <v>119200000000</v>
      </c>
      <c r="AR106" s="42">
        <v>130800000000</v>
      </c>
      <c r="AS106" s="28" t="s">
        <v>166</v>
      </c>
      <c r="AT106" s="52" t="s">
        <v>140</v>
      </c>
      <c r="AU106" s="53">
        <f>(SUM(AN4:AR4)/5)</f>
        <v>5.6615388357822052E-2</v>
      </c>
    </row>
    <row r="107" spans="1:47" ht="19" x14ac:dyDescent="0.25">
      <c r="A107" s="41" t="s">
        <v>164</v>
      </c>
      <c r="B107" s="1" t="s">
        <v>91</v>
      </c>
      <c r="C107" s="1" t="s">
        <v>91</v>
      </c>
      <c r="D107" s="1" t="s">
        <v>91</v>
      </c>
      <c r="E107" s="1" t="s">
        <v>91</v>
      </c>
      <c r="F107" s="1">
        <v>268300000</v>
      </c>
      <c r="G107" s="1">
        <v>739600000</v>
      </c>
      <c r="H107" s="1">
        <v>-89600000</v>
      </c>
      <c r="I107" s="1">
        <v>688800000</v>
      </c>
      <c r="J107" s="1">
        <v>-874900000</v>
      </c>
      <c r="K107" s="1">
        <v>577408000</v>
      </c>
      <c r="L107" s="1">
        <v>-399000000</v>
      </c>
      <c r="M107" s="1">
        <v>452000000</v>
      </c>
      <c r="N107" s="1">
        <v>135000000</v>
      </c>
      <c r="O107" s="1">
        <v>719000000</v>
      </c>
      <c r="P107" s="1">
        <v>751000000</v>
      </c>
      <c r="Q107" s="1">
        <v>719000000</v>
      </c>
      <c r="R107" s="1">
        <v>-47000000</v>
      </c>
      <c r="S107" s="1">
        <v>-85000000</v>
      </c>
      <c r="T107" s="1">
        <v>125000000</v>
      </c>
      <c r="U107" s="1">
        <v>758000000</v>
      </c>
      <c r="V107" s="1">
        <v>2275000000</v>
      </c>
      <c r="W107" s="1">
        <v>1563000000</v>
      </c>
      <c r="X107" s="1">
        <v>4484000000</v>
      </c>
      <c r="Y107" s="1">
        <v>8397000000</v>
      </c>
      <c r="Z107" s="1">
        <v>8946000000</v>
      </c>
      <c r="AA107" s="1">
        <v>16474000000</v>
      </c>
      <c r="AB107" s="1">
        <v>30077000000</v>
      </c>
      <c r="AC107" s="1">
        <v>41454000000</v>
      </c>
      <c r="AD107" s="1">
        <v>44590000000</v>
      </c>
      <c r="AE107" s="1">
        <v>49900000000</v>
      </c>
      <c r="AF107" s="1">
        <v>69778000000</v>
      </c>
      <c r="AG107" s="1">
        <v>52276000000</v>
      </c>
      <c r="AH107" s="1">
        <v>50803000000</v>
      </c>
      <c r="AI107" s="1">
        <v>64121000000</v>
      </c>
      <c r="AJ107" s="1">
        <v>58896000000</v>
      </c>
      <c r="AK107" s="1">
        <v>73365000000</v>
      </c>
      <c r="AL107" s="1">
        <v>92953000000</v>
      </c>
      <c r="AM107" s="1">
        <v>111443000000</v>
      </c>
      <c r="AN107" s="28"/>
      <c r="AO107" s="28"/>
      <c r="AP107" s="28"/>
      <c r="AQ107" s="28"/>
      <c r="AR107" s="29">
        <f>AR105*(1+AU107)/(AU108-AU107)</f>
        <v>1980969512751.6123</v>
      </c>
      <c r="AS107" s="30" t="s">
        <v>141</v>
      </c>
      <c r="AT107" s="54" t="s">
        <v>142</v>
      </c>
      <c r="AU107" s="55">
        <v>2.5000000000000001E-2</v>
      </c>
    </row>
    <row r="108" spans="1:47" ht="19" x14ac:dyDescent="0.25">
      <c r="AN108" s="29">
        <f t="shared" ref="AN108:AQ108" si="13">AN107+AN105</f>
        <v>107435466212.66307</v>
      </c>
      <c r="AO108" s="29">
        <f t="shared" si="13"/>
        <v>113517966855.69666</v>
      </c>
      <c r="AP108" s="29">
        <f t="shared" si="13"/>
        <v>119944830634.82228</v>
      </c>
      <c r="AQ108" s="29">
        <f t="shared" si="13"/>
        <v>126735553802.72592</v>
      </c>
      <c r="AR108" s="29">
        <f>AR107+AR105</f>
        <v>2114880249151.6233</v>
      </c>
      <c r="AS108" s="30" t="s">
        <v>138</v>
      </c>
      <c r="AT108" s="56" t="s">
        <v>143</v>
      </c>
      <c r="AU108" s="53">
        <f>AU105</f>
        <v>9.4288549837072411E-2</v>
      </c>
    </row>
    <row r="109" spans="1:47" ht="19" x14ac:dyDescent="0.25">
      <c r="AN109" s="65" t="s">
        <v>144</v>
      </c>
      <c r="AO109" s="65"/>
    </row>
    <row r="110" spans="1:47" ht="20" x14ac:dyDescent="0.25">
      <c r="AN110" s="57" t="s">
        <v>145</v>
      </c>
      <c r="AO110" s="29">
        <f>NPV(AU108,AN108,AO108,AP108,AQ108,AR108)</f>
        <v>1720698231346.7925</v>
      </c>
    </row>
    <row r="111" spans="1:47" ht="20" x14ac:dyDescent="0.25">
      <c r="AN111" s="57" t="s">
        <v>146</v>
      </c>
      <c r="AO111" s="29">
        <f>AM40</f>
        <v>48304000000</v>
      </c>
    </row>
    <row r="112" spans="1:47" ht="20" x14ac:dyDescent="0.25">
      <c r="AN112" s="57" t="s">
        <v>134</v>
      </c>
      <c r="AO112" s="29">
        <f>AU99</f>
        <v>120069000000</v>
      </c>
    </row>
    <row r="113" spans="40:41" ht="20" x14ac:dyDescent="0.25">
      <c r="AN113" s="57" t="s">
        <v>147</v>
      </c>
      <c r="AO113" s="29">
        <f>AO110+AO111-AO112</f>
        <v>1648933231346.7925</v>
      </c>
    </row>
    <row r="114" spans="40:41" ht="20" x14ac:dyDescent="0.25">
      <c r="AN114" s="57" t="s">
        <v>148</v>
      </c>
      <c r="AO114" s="57">
        <f>AM34*(1+(5*AS16))</f>
        <v>12320235482.186365</v>
      </c>
    </row>
    <row r="115" spans="40:41" ht="20" x14ac:dyDescent="0.25">
      <c r="AN115" s="58" t="s">
        <v>149</v>
      </c>
      <c r="AO115" s="59">
        <f>AO113/AO114</f>
        <v>133.83942488201293</v>
      </c>
    </row>
    <row r="116" spans="40:41" ht="20" x14ac:dyDescent="0.25">
      <c r="AN116" s="57" t="s">
        <v>150</v>
      </c>
      <c r="AO116" s="60" cm="1">
        <f t="array" ref="AO116">_FV(A1,"Price",TRUE)</f>
        <v>193.62</v>
      </c>
    </row>
    <row r="117" spans="40:41" ht="20" x14ac:dyDescent="0.25">
      <c r="AN117" s="58" t="s">
        <v>151</v>
      </c>
      <c r="AO117" s="61">
        <f>(AO115/AO116)-1</f>
        <v>-0.30875206651165721</v>
      </c>
    </row>
    <row r="118" spans="40:41" ht="20" x14ac:dyDescent="0.25">
      <c r="AN118" s="58" t="s">
        <v>152</v>
      </c>
      <c r="AO118" s="62" t="str">
        <f>IF(AO115&gt;AO116,"BUY","SELL")</f>
        <v>SELL</v>
      </c>
    </row>
  </sheetData>
  <mergeCells count="6">
    <mergeCell ref="AN109:AO109"/>
    <mergeCell ref="AT83:AU83"/>
    <mergeCell ref="AT84:AU84"/>
    <mergeCell ref="AT93:AU93"/>
    <mergeCell ref="AT98:AU98"/>
    <mergeCell ref="AT104:AU104"/>
  </mergeCells>
  <hyperlinks>
    <hyperlink ref="A1" r:id="rId1" tooltip="https://roic.ai/company/AAPL" display="ROIC.AI | AA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93/000032019394000016/0000320193-94-000016-index.html" xr:uid="{00000000-0004-0000-0000-00001C000000}"/>
    <hyperlink ref="K74" r:id="rId21" tooltip="https://www.sec.gov/Archives/edgar/data/320193/000032019394000016/0000320193-94-000016-index.html" xr:uid="{00000000-0004-0000-0000-00001D000000}"/>
    <hyperlink ref="L36" r:id="rId22" tooltip="https://www.sec.gov/Archives/edgar/data/320193/000032019395000016/0000320193-95-000016-index.html" xr:uid="{00000000-0004-0000-0000-00001F000000}"/>
    <hyperlink ref="L74" r:id="rId23" tooltip="https://www.sec.gov/Archives/edgar/data/320193/000032019395000016/0000320193-95-000016-index.html" xr:uid="{00000000-0004-0000-0000-000020000000}"/>
    <hyperlink ref="M36" r:id="rId24" tooltip="https://www.sec.gov/Archives/edgar/data/320193/000032019396000023/0000320193-96-000023-index.html" xr:uid="{00000000-0004-0000-0000-000022000000}"/>
    <hyperlink ref="M74" r:id="rId25" tooltip="https://www.sec.gov/Archives/edgar/data/320193/000032019396000023/0000320193-96-000023-index.html" xr:uid="{00000000-0004-0000-0000-000023000000}"/>
    <hyperlink ref="N36" r:id="rId26" tooltip="https://www.sec.gov/Archives/edgar/data/320193/000104746997006960/0001047469-97-006960-index.html" xr:uid="{00000000-0004-0000-0000-000025000000}"/>
    <hyperlink ref="N74" r:id="rId27" tooltip="https://www.sec.gov/Archives/edgar/data/320193/000104746997006960/0001047469-97-006960-index.html" xr:uid="{00000000-0004-0000-0000-000026000000}"/>
    <hyperlink ref="O36" r:id="rId28" tooltip="https://sec.gov" xr:uid="{00000000-0004-0000-0000-000028000000}"/>
    <hyperlink ref="O74" r:id="rId29" tooltip="https://sec.gov" xr:uid="{00000000-0004-0000-0000-000029000000}"/>
    <hyperlink ref="P36" r:id="rId30" tooltip="https://www.sec.gov/Archives/edgar/data/320193/000091205799010244/0000912057-99-010244-index.html" xr:uid="{00000000-0004-0000-0000-00002B000000}"/>
    <hyperlink ref="P74" r:id="rId31" tooltip="https://www.sec.gov/Archives/edgar/data/320193/000091205799010244/0000912057-99-010244-index.html" xr:uid="{00000000-0004-0000-0000-00002C000000}"/>
    <hyperlink ref="Q36" r:id="rId32" tooltip="https://www.sec.gov/Archives/edgar/data/320193/000091205700053623/0000912057-00-053623-index.html" xr:uid="{00000000-0004-0000-0000-00002E000000}"/>
    <hyperlink ref="Q74" r:id="rId33" tooltip="https://www.sec.gov/Archives/edgar/data/320193/000091205700053623/0000912057-00-053623-index.html" xr:uid="{00000000-0004-0000-0000-00002F000000}"/>
    <hyperlink ref="R36" r:id="rId34" tooltip="https://www.sec.gov/Archives/edgar/data/320193/000091205701544436/a2066171z10-k405.htm" xr:uid="{00000000-0004-0000-0000-000031000000}"/>
    <hyperlink ref="R74" r:id="rId35" tooltip="https://www.sec.gov/Archives/edgar/data/320193/000091205701544436/a2066171z10-k405.htm" xr:uid="{00000000-0004-0000-0000-000032000000}"/>
    <hyperlink ref="S36" r:id="rId36" tooltip="https://www.sec.gov/Archives/edgar/data/320193/000104746902007674/0001047469-02-007674-index.html" xr:uid="{00000000-0004-0000-0000-000034000000}"/>
    <hyperlink ref="S74" r:id="rId37" tooltip="https://www.sec.gov/Archives/edgar/data/320193/000104746902007674/0001047469-02-007674-index.html" xr:uid="{00000000-0004-0000-0000-000035000000}"/>
    <hyperlink ref="T36" r:id="rId38" tooltip="https://www.sec.gov/Archives/edgar/data/320193/000104746903041604/a2124888z10-k.htm" xr:uid="{00000000-0004-0000-0000-000037000000}"/>
    <hyperlink ref="T74" r:id="rId39" tooltip="https://www.sec.gov/Archives/edgar/data/320193/000104746903041604/a2124888z10-k.htm" xr:uid="{00000000-0004-0000-0000-000038000000}"/>
    <hyperlink ref="U36" r:id="rId40" tooltip="https://www.sec.gov/Archives/edgar/data/320193/000104746904035975/a2147337z10-k.htm" xr:uid="{00000000-0004-0000-0000-00003A000000}"/>
    <hyperlink ref="U74" r:id="rId41" tooltip="https://www.sec.gov/Archives/edgar/data/320193/000104746904035975/a2147337z10-k.htm" xr:uid="{00000000-0004-0000-0000-00003B000000}"/>
    <hyperlink ref="V36" r:id="rId42" tooltip="https://www.sec.gov/Archives/edgar/data/320193/000110465905058421/a05-20674_110k.htm" xr:uid="{00000000-0004-0000-0000-00003D000000}"/>
    <hyperlink ref="V74" r:id="rId43" tooltip="https://www.sec.gov/Archives/edgar/data/320193/000110465905058421/a05-20674_110k.htm" xr:uid="{00000000-0004-0000-0000-00003E000000}"/>
    <hyperlink ref="W36" r:id="rId44" tooltip="https://www.sec.gov/Archives/edgar/data/320193/000110465906084288/a06-25759_210k.htm" xr:uid="{00000000-0004-0000-0000-000040000000}"/>
    <hyperlink ref="W74" r:id="rId45" tooltip="https://www.sec.gov/Archives/edgar/data/320193/000110465906084288/a06-25759_210k.htm" xr:uid="{00000000-0004-0000-0000-000041000000}"/>
    <hyperlink ref="X36" r:id="rId46" tooltip="https://www.sec.gov/Archives/edgar/data/320193/000104746907009340/0001047469-07-009340-index.html" xr:uid="{00000000-0004-0000-0000-000043000000}"/>
    <hyperlink ref="X74" r:id="rId47" tooltip="https://www.sec.gov/Archives/edgar/data/320193/000104746907009340/0001047469-07-009340-index.html" xr:uid="{00000000-0004-0000-0000-000044000000}"/>
    <hyperlink ref="Y36" r:id="rId48" tooltip="https://www.sec.gov/Archives/edgar/data/320193/000119312508224958/0001193125-08-224958-index.html" xr:uid="{00000000-0004-0000-0000-000046000000}"/>
    <hyperlink ref="Y74" r:id="rId49" tooltip="https://www.sec.gov/Archives/edgar/data/320193/000119312508224958/0001193125-08-224958-index.html" xr:uid="{00000000-0004-0000-0000-000047000000}"/>
    <hyperlink ref="Z36" r:id="rId50" tooltip="https://www.sec.gov/Archives/edgar/data/320193/000119312509214859/0001193125-09-214859-index.html" xr:uid="{00000000-0004-0000-0000-000049000000}"/>
    <hyperlink ref="Z74" r:id="rId51" tooltip="https://www.sec.gov/Archives/edgar/data/320193/000119312509214859/0001193125-09-214859-index.html" xr:uid="{00000000-0004-0000-0000-00004A000000}"/>
    <hyperlink ref="AA36" r:id="rId52" tooltip="https://www.sec.gov/Archives/edgar/data/320193/000119312510238044/0001193125-10-238044-index.html" xr:uid="{00000000-0004-0000-0000-00004C000000}"/>
    <hyperlink ref="AA74" r:id="rId53" tooltip="https://www.sec.gov/Archives/edgar/data/320193/000119312510238044/0001193125-10-238044-index.html" xr:uid="{00000000-0004-0000-0000-00004D000000}"/>
    <hyperlink ref="AB36" r:id="rId54" tooltip="https://www.sec.gov/Archives/edgar/data/320193/000119312511282113/0001193125-11-282113-index.html" xr:uid="{00000000-0004-0000-0000-00004F000000}"/>
    <hyperlink ref="AB74" r:id="rId55" tooltip="https://www.sec.gov/Archives/edgar/data/320193/000119312511282113/0001193125-11-282113-index.html" xr:uid="{00000000-0004-0000-0000-000050000000}"/>
    <hyperlink ref="AC36" r:id="rId56" tooltip="https://www.sec.gov/Archives/edgar/data/320193/000119312512444068/0001193125-12-444068-index.html" xr:uid="{00000000-0004-0000-0000-000052000000}"/>
    <hyperlink ref="AC74" r:id="rId57" tooltip="https://www.sec.gov/Archives/edgar/data/320193/000119312512444068/0001193125-12-444068-index.html" xr:uid="{00000000-0004-0000-0000-000053000000}"/>
    <hyperlink ref="AD36" r:id="rId58" tooltip="https://www.sec.gov/Archives/edgar/data/320193/000119312513416534/0001193125-13-416534-index.html" xr:uid="{00000000-0004-0000-0000-000055000000}"/>
    <hyperlink ref="AD74" r:id="rId59" tooltip="https://www.sec.gov/Archives/edgar/data/320193/000119312513416534/0001193125-13-416534-index.html" xr:uid="{00000000-0004-0000-0000-000056000000}"/>
    <hyperlink ref="AE36" r:id="rId60" tooltip="https://www.sec.gov/Archives/edgar/data/320193/000119312514383437/0001193125-14-383437-index.html" xr:uid="{00000000-0004-0000-0000-000058000000}"/>
    <hyperlink ref="AE74" r:id="rId61" tooltip="https://www.sec.gov/Archives/edgar/data/320193/000119312514383437/0001193125-14-383437-index.html" xr:uid="{00000000-0004-0000-0000-000059000000}"/>
    <hyperlink ref="AF36" r:id="rId62" tooltip="https://www.sec.gov/Archives/edgar/data/320193/000119312515356351/0001193125-15-356351-index.html" xr:uid="{00000000-0004-0000-0000-00005B000000}"/>
    <hyperlink ref="AF74" r:id="rId63" tooltip="https://www.sec.gov/Archives/edgar/data/320193/000119312515356351/0001193125-15-356351-index.html" xr:uid="{00000000-0004-0000-0000-00005C000000}"/>
    <hyperlink ref="AG36" r:id="rId64" tooltip="https://www.sec.gov/Archives/edgar/data/320193/000162828016020309/0001628280-16-020309-index.html" xr:uid="{00000000-0004-0000-0000-00005E000000}"/>
    <hyperlink ref="AG74" r:id="rId65" tooltip="https://www.sec.gov/Archives/edgar/data/320193/000162828016020309/0001628280-16-020309-index.html" xr:uid="{00000000-0004-0000-0000-00005F000000}"/>
    <hyperlink ref="AH36" r:id="rId66" tooltip="https://www.sec.gov/Archives/edgar/data/320193/000032019317000070/0000320193-17-000070-index.html" xr:uid="{00000000-0004-0000-0000-000061000000}"/>
    <hyperlink ref="AH74" r:id="rId67" tooltip="https://www.sec.gov/Archives/edgar/data/320193/000032019317000070/0000320193-17-000070-index.html" xr:uid="{00000000-0004-0000-0000-000062000000}"/>
    <hyperlink ref="AI36" r:id="rId68" tooltip="https://www.sec.gov/Archives/edgar/data/320193/000032019318000145/0000320193-18-000145-index.html" xr:uid="{00000000-0004-0000-0000-000064000000}"/>
    <hyperlink ref="AI74" r:id="rId69" tooltip="https://www.sec.gov/Archives/edgar/data/320193/000032019318000145/0000320193-18-000145-index.html" xr:uid="{00000000-0004-0000-0000-000065000000}"/>
    <hyperlink ref="AJ36" r:id="rId70" tooltip="https://www.sec.gov/Archives/edgar/data/320193/000032019319000119/0000320193-19-000119-index.html" xr:uid="{00000000-0004-0000-0000-000067000000}"/>
    <hyperlink ref="AJ74" r:id="rId71" tooltip="https://www.sec.gov/Archives/edgar/data/320193/000032019319000119/0000320193-19-000119-index.html" xr:uid="{00000000-0004-0000-0000-000068000000}"/>
    <hyperlink ref="AK36" r:id="rId72" tooltip="https://www.sec.gov/Archives/edgar/data/320193/000032019320000096/0000320193-20-000096-index.htm" xr:uid="{00000000-0004-0000-0000-00006A000000}"/>
    <hyperlink ref="AK74" r:id="rId73" tooltip="https://www.sec.gov/Archives/edgar/data/320193/000032019320000096/0000320193-20-000096-index.htm" xr:uid="{00000000-0004-0000-0000-00006B000000}"/>
    <hyperlink ref="AL36" r:id="rId74" tooltip="https://www.sec.gov/Archives/edgar/data/320193/000032019321000105/0000320193-21-000105-index.htm" xr:uid="{00000000-0004-0000-0000-00006D000000}"/>
    <hyperlink ref="AL74" r:id="rId75" tooltip="https://www.sec.gov/Archives/edgar/data/320193/000032019321000105/0000320193-21-000105-index.htm" xr:uid="{00000000-0004-0000-0000-00006E000000}"/>
    <hyperlink ref="AM36" r:id="rId76" tooltip="https://www.sec.gov/Archives/edgar/data/320193/000032019322000108/0000320193-22-000108-index.htm" xr:uid="{00000000-0004-0000-0000-000070000000}"/>
    <hyperlink ref="AM74" r:id="rId77" tooltip="https://www.sec.gov/Archives/edgar/data/320193/000032019322000108/0000320193-22-000108-index.htm" xr:uid="{00000000-0004-0000-0000-000071000000}"/>
    <hyperlink ref="AN1" r:id="rId78" display="https://finbox.com/NASDAQGS:AAPL/explorer/revenue_proj" xr:uid="{700734FC-754D-F542-A811-58205D1BD4D8}"/>
    <hyperlink ref="AS106" r:id="rId79" xr:uid="{DDF2AB5D-4ECD-C04F-9B10-28AD1A34C38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2023-03-13T11:32:12Z</dcterms:created>
  <dcterms:modified xsi:type="dcterms:W3CDTF">2023-07-26T03:51:14Z</dcterms:modified>
</cp:coreProperties>
</file>