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2243515-F932-8841-BE10-6F5610C1853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05" i="1" l="1"/>
  <c r="AK105" i="1" s="1"/>
  <c r="AL105" i="1" s="1"/>
  <c r="AM105" i="1" s="1"/>
  <c r="AI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M30" i="1"/>
  <c r="AL30" i="1"/>
  <c r="AK30" i="1"/>
  <c r="AJ30" i="1"/>
  <c r="AI30" i="1"/>
  <c r="AM29" i="1"/>
  <c r="AL29" i="1"/>
  <c r="AK29" i="1"/>
  <c r="AJ29" i="1"/>
  <c r="AI29" i="1"/>
  <c r="AM21" i="1"/>
  <c r="AL21" i="1"/>
  <c r="AK21" i="1"/>
  <c r="AJ21" i="1"/>
  <c r="AI21" i="1"/>
  <c r="AM20" i="1"/>
  <c r="AL20" i="1"/>
  <c r="AK20" i="1"/>
  <c r="AJ20" i="1"/>
  <c r="AI20" i="1"/>
  <c r="AJ116" i="1" l="1" a="1"/>
  <c r="AJ116" i="1" s="1"/>
  <c r="AP101" i="1" a="1"/>
  <c r="AP101" i="1" s="1"/>
  <c r="AP95" i="1" a="1"/>
  <c r="AP95" i="1" s="1"/>
  <c r="AJ111" i="1"/>
  <c r="AI108" i="1"/>
  <c r="AP90" i="1"/>
  <c r="AP89" i="1"/>
  <c r="AP91" i="1" s="1"/>
  <c r="AP87" i="1"/>
  <c r="AP86" i="1"/>
  <c r="AP99" i="1" s="1"/>
  <c r="AP85" i="1"/>
  <c r="AP88" i="1" s="1"/>
  <c r="AN19" i="1"/>
  <c r="AN16" i="1"/>
  <c r="AJ114" i="1" s="1"/>
  <c r="AQ13" i="1"/>
  <c r="AP13" i="1"/>
  <c r="AO13" i="1"/>
  <c r="AN13" i="1"/>
  <c r="AP10" i="1"/>
  <c r="AO10" i="1"/>
  <c r="AN10" i="1"/>
  <c r="AQ7" i="1"/>
  <c r="AP7" i="1"/>
  <c r="AO7" i="1"/>
  <c r="AN7" i="1"/>
  <c r="AP4" i="1"/>
  <c r="AO4" i="1"/>
  <c r="AN4" i="1"/>
  <c r="AM4" i="1"/>
  <c r="AL4" i="1"/>
  <c r="AK4" i="1"/>
  <c r="AJ4" i="1"/>
  <c r="AI4" i="1"/>
  <c r="AH106" i="1"/>
  <c r="AQ4" i="1" s="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H89" i="1"/>
  <c r="AQ10" i="1" s="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9" i="1" l="1"/>
  <c r="AP19" i="1"/>
  <c r="AO19" i="1"/>
  <c r="AQ22" i="1"/>
  <c r="AP22" i="1"/>
  <c r="AP106" i="1"/>
  <c r="AQ16" i="1"/>
  <c r="AP16" i="1"/>
  <c r="AO16" i="1"/>
  <c r="AP92" i="1"/>
  <c r="AP103" i="1"/>
  <c r="AP102" i="1" s="1"/>
  <c r="AJ112" i="1"/>
  <c r="AJ108" i="1"/>
  <c r="AP100" i="1" l="1"/>
  <c r="AK108" i="1"/>
  <c r="AL108" i="1" l="1"/>
  <c r="AP94" i="1" l="1"/>
  <c r="AP97" i="1" s="1"/>
  <c r="AP105" i="1" s="1"/>
  <c r="AP108" i="1" s="1"/>
  <c r="AM107" i="1" l="1"/>
  <c r="AM108" i="1" s="1"/>
  <c r="AJ110" i="1"/>
  <c r="AJ113" i="1" s="1"/>
  <c r="AJ115" i="1" s="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<sst xmlns="http://schemas.openxmlformats.org/spreadsheetml/2006/main" count="1070" uniqueCount="167">
  <si>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</si>
  <si>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</si>
  <si>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</si>
  <si>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</si>
  <si>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</si>
  <si>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</si>
  <si>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</si>
  <si>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</si>
  <si>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</si>
  <si>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</si>
  <si>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</si>
  <si>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</si>
  <si>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</si>
  <si>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</si>
  <si>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</si>
  <si>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</si>
  <si>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</si>
  <si>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</si>
  <si>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</si>
  <si>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</si>
  <si>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</si>
  <si>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</si>
  <si>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</si>
  <si>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</si>
  <si>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</si>
  <si>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</si>
  <si>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</si>
  <si>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</si>
  <si>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</si>
  <si>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</si>
  <si>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</si>
  <si>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</si>
  <si>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</si>
  <si>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</si>
  <si>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</si>
  <si>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</si>
  <si>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</si>
  <si>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</si>
  <si>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</si>
  <si>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</si>
  <si>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</si>
  <si>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</si>
  <si>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</si>
  <si>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</si>
  <si>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</si>
  <si>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</si>
  <si>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</si>
  <si>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</si>
  <si>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</si>
  <si>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</si>
  <si>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</si>
  <si>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</si>
  <si>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</si>
  <si>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</si>
  <si>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</si>
  <si>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</si>
  <si>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</si>
  <si>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</si>
  <si>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</si>
  <si>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</si>
  <si>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</si>
  <si>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</si>
  <si>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</si>
  <si>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</si>
  <si>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</si>
  <si>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</si>
  <si>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</si>
  <si>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</si>
  <si>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</si>
  <si>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</si>
  <si>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</si>
  <si>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</si>
  <si>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</si>
  <si>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</si>
  <si>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</si>
  <si>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</si>
  <si>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</si>
  <si>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</si>
  <si>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</si>
  <si>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</si>
  <si>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</si>
  <si>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</si>
  <si>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</si>
  <si>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</si>
  <si>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</si>
  <si>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</si>
  <si>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</si>
  <si>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</si>
  <si>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</si>
  <si>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</si>
  <si>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</si>
  <si>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</si>
  <si>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</si>
  <si>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</si>
  <si>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</si>
  <si>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</si>
  <si>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</si>
  <si>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</si>
  <si>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</si>
  <si>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</si>
  <si>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</si>
  <si>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</si>
  <si>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</si>
  <si>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</si>
  <si>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</si>
  <si>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</si>
  <si>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</si>
  <si>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</si>
  <si>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</si>
  <si>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</si>
  <si>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</si>
  <si>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</si>
  <si>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</si>
  <si>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</si>
  <si>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</si>
  <si>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</si>
  <si>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</si>
  <si>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</si>
  <si>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</si>
  <si>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</si>
  <si>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</si>
  <si>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</si>
  <si>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</si>
  <si>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</si>
  <si>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</si>
  <si>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</si>
  <si>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</si>
  <si>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</si>
  <si>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</si>
  <si>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</si>
  <si>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</si>
  <si>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</si>
  <si>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</si>
  <si>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</si>
  <si>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</si>
  <si>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</si>
  <si>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</si>
  <si>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</si>
  <si>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</si>
  <si>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</si>
  <si>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</si>
  <si>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</si>
  <si>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</si>
  <si>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</si>
  <si>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</si>
  <si>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</si>
  <si>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</si>
  <si>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</si>
  <si>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</si>
  <si>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</si>
  <si>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</si>
  <si>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</si>
  <si>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</si>
  <si>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</si>
  <si>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</si>
  <si>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</si>
  <si>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</si>
  <si>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</si>
  <si>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</si>
  <si>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</si>
  <si>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</si>
  <si>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</si>
  <si>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 Proj</t>
  </si>
  <si>
    <t>Unlevered FCF Forecast</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</si>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</sst>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0" borderId="0" xfId="0" quotePrefix="1"/>
    <xf numFmtId="164" fontId="10" fillId="4" borderId="0" xfId="0" applyNumberFormat="1" applyFont="1" applyFill="1"/>
    <xf numFmtId="0" fontId="0" fillId="4" borderId="0" xfId="0" applyFill="1"/>
    <xf numFmtId="0" fontId="0" fillId="4" borderId="0" xfId="0" applyFill="1" applyAlignment="1">
      <alignment horizontal="left"/>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0" fillId="7" borderId="0" xfId="0" applyNumberFormat="1" applyFont="1" applyFill="1"/>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7" borderId="0" xfId="0" applyNumberFormat="1" applyFont="1" applyFill="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Qualcomm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310231023102309E-2"/>
          <c:y val="0.13019490127662531"/>
          <c:w val="0.85036303630363042"/>
          <c:h val="0.672062625284987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1'!$B$1:$AH$1</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'Sheet 1'!$B$3:$AH$3</c:f>
              <c:numCache>
                <c:formatCode>#,###,,;\(#,###,,\);\ \-\ \-</c:formatCode>
                <c:ptCount val="33"/>
                <c:pt idx="0">
                  <c:v>46500000</c:v>
                </c:pt>
                <c:pt idx="1">
                  <c:v>90300000</c:v>
                </c:pt>
                <c:pt idx="2">
                  <c:v>107500000</c:v>
                </c:pt>
                <c:pt idx="3">
                  <c:v>168700000</c:v>
                </c:pt>
                <c:pt idx="4">
                  <c:v>271600000</c:v>
                </c:pt>
                <c:pt idx="5">
                  <c:v>386600000</c:v>
                </c:pt>
                <c:pt idx="6">
                  <c:v>813900000</c:v>
                </c:pt>
                <c:pt idx="7">
                  <c:v>2096365000</c:v>
                </c:pt>
                <c:pt idx="8">
                  <c:v>3347870000</c:v>
                </c:pt>
                <c:pt idx="9">
                  <c:v>3937299000</c:v>
                </c:pt>
                <c:pt idx="10">
                  <c:v>3196780000</c:v>
                </c:pt>
                <c:pt idx="11">
                  <c:v>2679786000</c:v>
                </c:pt>
                <c:pt idx="12">
                  <c:v>3039560000</c:v>
                </c:pt>
                <c:pt idx="13">
                  <c:v>3970636000</c:v>
                </c:pt>
                <c:pt idx="14">
                  <c:v>4880000000</c:v>
                </c:pt>
                <c:pt idx="15">
                  <c:v>5673000000</c:v>
                </c:pt>
                <c:pt idx="16">
                  <c:v>7526000000</c:v>
                </c:pt>
                <c:pt idx="17">
                  <c:v>8871000000</c:v>
                </c:pt>
                <c:pt idx="18">
                  <c:v>11142000000</c:v>
                </c:pt>
                <c:pt idx="19">
                  <c:v>10416000000</c:v>
                </c:pt>
                <c:pt idx="20">
                  <c:v>10991000000</c:v>
                </c:pt>
                <c:pt idx="21">
                  <c:v>14957000000</c:v>
                </c:pt>
                <c:pt idx="22">
                  <c:v>19121000000</c:v>
                </c:pt>
                <c:pt idx="23">
                  <c:v>24866000000</c:v>
                </c:pt>
                <c:pt idx="24">
                  <c:v>26487000000</c:v>
                </c:pt>
                <c:pt idx="25">
                  <c:v>25281000000</c:v>
                </c:pt>
                <c:pt idx="26">
                  <c:v>23554000000</c:v>
                </c:pt>
                <c:pt idx="27">
                  <c:v>22291000000</c:v>
                </c:pt>
                <c:pt idx="28">
                  <c:v>22732000000</c:v>
                </c:pt>
                <c:pt idx="29">
                  <c:v>24273000000</c:v>
                </c:pt>
                <c:pt idx="30">
                  <c:v>23531000000</c:v>
                </c:pt>
                <c:pt idx="31">
                  <c:v>33566000000</c:v>
                </c:pt>
                <c:pt idx="32">
                  <c:v>44200000000</c:v>
                </c:pt>
              </c:numCache>
            </c:numRef>
          </c:val>
          <c:extLst>
            <c:ext xmlns:c16="http://schemas.microsoft.com/office/drawing/2014/chart" uri="{C3380CC4-5D6E-409C-BE32-E72D297353CC}">
              <c16:uniqueId val="{00000000-536E-C046-B189-43AA1104FE4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1'!$B$1:$AH$1</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'Sheet 1'!$B$28:$AH$28</c:f>
              <c:numCache>
                <c:formatCode>#,###,,;\(#,###,,\);\ \-\ \-</c:formatCode>
                <c:ptCount val="33"/>
                <c:pt idx="0">
                  <c:v>-17100000</c:v>
                </c:pt>
                <c:pt idx="1">
                  <c:v>-8400000</c:v>
                </c:pt>
                <c:pt idx="2">
                  <c:v>-4100000</c:v>
                </c:pt>
                <c:pt idx="3">
                  <c:v>12100000</c:v>
                </c:pt>
                <c:pt idx="4">
                  <c:v>15200000</c:v>
                </c:pt>
                <c:pt idx="5">
                  <c:v>30200000</c:v>
                </c:pt>
                <c:pt idx="6">
                  <c:v>21000000</c:v>
                </c:pt>
                <c:pt idx="7">
                  <c:v>91934000</c:v>
                </c:pt>
                <c:pt idx="8">
                  <c:v>108532000</c:v>
                </c:pt>
                <c:pt idx="9">
                  <c:v>200879000</c:v>
                </c:pt>
                <c:pt idx="10">
                  <c:v>670211000</c:v>
                </c:pt>
                <c:pt idx="11">
                  <c:v>-548743000</c:v>
                </c:pt>
                <c:pt idx="12">
                  <c:v>359677000</c:v>
                </c:pt>
                <c:pt idx="13">
                  <c:v>827441000</c:v>
                </c:pt>
                <c:pt idx="14">
                  <c:v>1720000000</c:v>
                </c:pt>
                <c:pt idx="15">
                  <c:v>2143000000</c:v>
                </c:pt>
                <c:pt idx="16">
                  <c:v>2470000000</c:v>
                </c:pt>
                <c:pt idx="17">
                  <c:v>3303000000</c:v>
                </c:pt>
                <c:pt idx="18">
                  <c:v>3160000000</c:v>
                </c:pt>
                <c:pt idx="19">
                  <c:v>1592000000</c:v>
                </c:pt>
                <c:pt idx="20">
                  <c:v>3247000000</c:v>
                </c:pt>
                <c:pt idx="21">
                  <c:v>4260000000</c:v>
                </c:pt>
                <c:pt idx="22">
                  <c:v>6109000000</c:v>
                </c:pt>
                <c:pt idx="23">
                  <c:v>6853000000</c:v>
                </c:pt>
                <c:pt idx="24">
                  <c:v>7967000000</c:v>
                </c:pt>
                <c:pt idx="25">
                  <c:v>5271000000</c:v>
                </c:pt>
                <c:pt idx="26">
                  <c:v>5705000000</c:v>
                </c:pt>
                <c:pt idx="27">
                  <c:v>2466000000</c:v>
                </c:pt>
                <c:pt idx="28">
                  <c:v>-4864000000</c:v>
                </c:pt>
                <c:pt idx="29">
                  <c:v>4386000000</c:v>
                </c:pt>
                <c:pt idx="30">
                  <c:v>5198000000</c:v>
                </c:pt>
                <c:pt idx="31">
                  <c:v>9043000000</c:v>
                </c:pt>
                <c:pt idx="32">
                  <c:v>12936000000</c:v>
                </c:pt>
              </c:numCache>
            </c:numRef>
          </c:val>
          <c:extLst>
            <c:ext xmlns:c16="http://schemas.microsoft.com/office/drawing/2014/chart" uri="{C3380CC4-5D6E-409C-BE32-E72D297353CC}">
              <c16:uniqueId val="{00000001-536E-C046-B189-43AA1104FE4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1'!$B$1:$AH$1</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'Sheet 1'!$B$107:$AH$107</c:f>
              <c:numCache>
                <c:formatCode>#,###,,;\(#,###,,\);\ \-\ \-</c:formatCode>
                <c:ptCount val="33"/>
                <c:pt idx="0">
                  <c:v>0</c:v>
                </c:pt>
                <c:pt idx="1">
                  <c:v>-4700000</c:v>
                </c:pt>
                <c:pt idx="2">
                  <c:v>-7700000</c:v>
                </c:pt>
                <c:pt idx="3">
                  <c:v>-36900000</c:v>
                </c:pt>
                <c:pt idx="4">
                  <c:v>-42200000</c:v>
                </c:pt>
                <c:pt idx="5">
                  <c:v>-61800000</c:v>
                </c:pt>
                <c:pt idx="6">
                  <c:v>-286400000</c:v>
                </c:pt>
                <c:pt idx="7">
                  <c:v>-191738000</c:v>
                </c:pt>
                <c:pt idx="8">
                  <c:v>-346233000</c:v>
                </c:pt>
                <c:pt idx="9">
                  <c:v>1996000</c:v>
                </c:pt>
                <c:pt idx="10">
                  <c:v>648930000</c:v>
                </c:pt>
                <c:pt idx="11">
                  <c:v>577300000</c:v>
                </c:pt>
                <c:pt idx="12">
                  <c:v>826389000</c:v>
                </c:pt>
                <c:pt idx="13">
                  <c:v>1543015000</c:v>
                </c:pt>
                <c:pt idx="14">
                  <c:v>2136000000</c:v>
                </c:pt>
                <c:pt idx="15">
                  <c:v>2110000000</c:v>
                </c:pt>
                <c:pt idx="16">
                  <c:v>2568000000</c:v>
                </c:pt>
                <c:pt idx="17">
                  <c:v>2993000000</c:v>
                </c:pt>
                <c:pt idx="18">
                  <c:v>2161000000</c:v>
                </c:pt>
                <c:pt idx="19">
                  <c:v>6411000000</c:v>
                </c:pt>
                <c:pt idx="20">
                  <c:v>2586000000</c:v>
                </c:pt>
                <c:pt idx="21">
                  <c:v>4307000000</c:v>
                </c:pt>
                <c:pt idx="22">
                  <c:v>4714000000</c:v>
                </c:pt>
                <c:pt idx="23">
                  <c:v>7730000000</c:v>
                </c:pt>
                <c:pt idx="24">
                  <c:v>7702000000</c:v>
                </c:pt>
                <c:pt idx="25">
                  <c:v>4512000000</c:v>
                </c:pt>
                <c:pt idx="26">
                  <c:v>6861000000</c:v>
                </c:pt>
                <c:pt idx="27">
                  <c:v>4003000000</c:v>
                </c:pt>
                <c:pt idx="28">
                  <c:v>3111000000</c:v>
                </c:pt>
                <c:pt idx="29">
                  <c:v>6399000000</c:v>
                </c:pt>
                <c:pt idx="30">
                  <c:v>4407000000</c:v>
                </c:pt>
                <c:pt idx="31">
                  <c:v>8648000000</c:v>
                </c:pt>
                <c:pt idx="32">
                  <c:v>6834000000</c:v>
                </c:pt>
              </c:numCache>
            </c:numRef>
          </c:val>
          <c:extLst>
            <c:ext xmlns:c16="http://schemas.microsoft.com/office/drawing/2014/chart" uri="{C3380CC4-5D6E-409C-BE32-E72D297353CC}">
              <c16:uniqueId val="{00000002-536E-C046-B189-43AA1104FE48}"/>
            </c:ext>
          </c:extLst>
        </c:ser>
        <c:dLbls>
          <c:showLegendKey val="0"/>
          <c:showVal val="0"/>
          <c:showCatName val="0"/>
          <c:showSerName val="0"/>
          <c:showPercent val="0"/>
          <c:showBubbleSize val="0"/>
        </c:dLbls>
        <c:gapWidth val="100"/>
        <c:overlap val="-24"/>
        <c:axId val="1268640608"/>
        <c:axId val="1268391104"/>
      </c:barChart>
      <c:catAx>
        <c:axId val="1268640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268391104"/>
        <c:crosses val="autoZero"/>
        <c:auto val="1"/>
        <c:lblAlgn val="ctr"/>
        <c:lblOffset val="100"/>
        <c:noMultiLvlLbl val="0"/>
      </c:catAx>
      <c:valAx>
        <c:axId val="126839110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8640608"/>
        <c:crosses val="autoZero"/>
        <c:crossBetween val="between"/>
      </c:valAx>
      <c:spPr>
        <a:noFill/>
        <a:ln>
          <a:noFill/>
        </a:ln>
        <a:effectLst/>
      </c:spPr>
    </c:plotArea>
    <c:legend>
      <c:legendPos val="b"/>
      <c:layout>
        <c:manualLayout>
          <c:xMode val="edge"/>
          <c:yMode val="edge"/>
          <c:x val="0.35260965151633267"/>
          <c:y val="0.91680816847203217"/>
          <c:w val="0.31326254515215302"/>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15875</xdr:colOff>
      <xdr:row>108</xdr:row>
      <xdr:rowOff>17462</xdr:rowOff>
    </xdr:from>
    <xdr:to>
      <xdr:col>42</xdr:col>
      <xdr:colOff>15875</xdr:colOff>
      <xdr:row>129</xdr:row>
      <xdr:rowOff>31749</xdr:rowOff>
    </xdr:to>
    <xdr:graphicFrame macro="">
      <xdr:nvGraphicFramePr>
        <xdr:cNvPr id="2" name="Chart 1">
          <a:extLst>
            <a:ext uri="{FF2B5EF4-FFF2-40B4-BE49-F238E27FC236}">
              <a16:creationId xmlns:a16="http://schemas.microsoft.com/office/drawing/2014/main" id="{66DA18BB-0001-46DD-600B-0AC21EFEE7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3.8390000000000001E-2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http://en.wikipedia.org/wiki/Qualcomm</v>
    <v>Wikipedia</v>
  </rv>
  <rv s="1">
    <v>0</v>
    <v>1</v>
  </rv>
  <rv s="2">
    <v>6</v>
    <v>https://www.bing.com/th?id=AMMS_2b1c176dae370ecc0d55a1517537f595&amp;qlt=95</v>
    <v>2</v>
    <v>0</v>
    <v>https://www.bing.com/images/search?form=xlimg&amp;q=qualcomm</v>
    <v>Image of QUALCOMM INCORPORATED</v>
  </rv>
  <rv s="0">
    <v>https://www.bing.com/financeapi/forcetrigger?t=a21k2w&amp;q=XNAS%3aQCOM&amp;form=skydnc</v>
    <v>Learn more on Bing</v>
  </rv>
  <rv s="3">
    <v>0</v>
    <v>QUALCOMM INCORPORATED (XNAS:QCOM)</v>
    <v>3</v>
    <v>4</v>
    <v>Finance</v>
    <v>5</v>
    <v>en-US</v>
    <v>a21k2w</v>
    <v>268435456</v>
    <v>1</v>
    <v>Powered by Refinitiv</v>
    <v>154.80000000000001</v>
    <v>101.47</v>
    <v>1.2301</v>
    <v>0.97</v>
    <v>7.816E-3</v>
    <v>0.12</v>
    <v>9.5949999999999996E-4</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125.98</v>
    <v>3</v>
    <v>Semiconductors &amp; Semiconductor Equipment</v>
    <v>Stock</v>
    <v>45132.999852279689</v>
    <v>4</v>
    <v>124.2</v>
    <v>139327980000</v>
    <v>QUALCOMM INCORPORATED</v>
    <v>QUALCOMM INCORPORATED</v>
    <v>124.2</v>
    <v>13.2035</v>
    <v>124.1</v>
    <v>125.07</v>
    <v>125.19</v>
    <v>1114000000</v>
    <v>QCOM</v>
    <v>QUALCOMM INCORPORATED (XNAS:QCOM)</v>
    <v>5592103</v>
    <v>8207805</v>
    <v>1991</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04328/000095012310100207/0000950123-10-100207-index.html" TargetMode="External"/><Relationship Id="rId47" Type="http://schemas.openxmlformats.org/officeDocument/2006/relationships/hyperlink" Target="https://www.sec.gov/Archives/edgar/data/804328/000123445212000371/0001234452-12-000371-index.html" TargetMode="External"/><Relationship Id="rId63" Type="http://schemas.openxmlformats.org/officeDocument/2006/relationships/hyperlink" Target="https://www.sec.gov/Archives/edgar/data/804328/000172894920000067/0001728949-20-000067-index.htm" TargetMode="External"/><Relationship Id="rId68" Type="http://schemas.openxmlformats.org/officeDocument/2006/relationships/hyperlink" Target="https://finbox.com/NASDAQGS:QCOM/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04328/000093639201500225/0000936392-01-500225-index.html" TargetMode="External"/><Relationship Id="rId32" Type="http://schemas.openxmlformats.org/officeDocument/2006/relationships/hyperlink" Target="https://www.sec.gov/Archives/edgar/data/804328/000093639205000362/a14009e10vk.htm" TargetMode="External"/><Relationship Id="rId37" Type="http://schemas.openxmlformats.org/officeDocument/2006/relationships/hyperlink" Target="https://www.sec.gov/Archives/edgar/data/804328/000093639207000836/0000936392-07-000836-index.html" TargetMode="External"/><Relationship Id="rId40" Type="http://schemas.openxmlformats.org/officeDocument/2006/relationships/hyperlink" Target="https://www.sec.gov/Archives/edgar/data/804328/000095012309057827/0000950123-09-057827-index.html" TargetMode="External"/><Relationship Id="rId45" Type="http://schemas.openxmlformats.org/officeDocument/2006/relationships/hyperlink" Target="https://www.sec.gov/Archives/edgar/data/804328/000123445211000360/0001234452-11-000360-index.html" TargetMode="External"/><Relationship Id="rId53" Type="http://schemas.openxmlformats.org/officeDocument/2006/relationships/hyperlink" Target="https://www.sec.gov/Archives/edgar/data/804328/000123445215000271/0001234452-15-000271-index.html" TargetMode="External"/><Relationship Id="rId58" Type="http://schemas.openxmlformats.org/officeDocument/2006/relationships/hyperlink" Target="https://www.sec.gov/Archives/edgar/data/804328/000172894918000095/0001728949-18-000095-index.html" TargetMode="External"/><Relationship Id="rId66" Type="http://schemas.openxmlformats.org/officeDocument/2006/relationships/hyperlink" Target="https://www.sec.gov/Archives/edgar/data/804328/000080432822000021/0000804328-22-000021-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04328/000172894919000072/0001728949-19-000072-index.html"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804328/000093639296001149/0000936392-96-001149-index.html" TargetMode="External"/><Relationship Id="rId22" Type="http://schemas.openxmlformats.org/officeDocument/2006/relationships/hyperlink" Target="https://www.sec.gov/Archives/edgar/data/804328/000091205700047095/0000912057-00-047095-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04328/000093639206000996/a24679e10vk.htm" TargetMode="External"/><Relationship Id="rId43" Type="http://schemas.openxmlformats.org/officeDocument/2006/relationships/hyperlink" Target="https://www.sec.gov/Archives/edgar/data/804328/000095012310100207/0000950123-10-100207-index.html" TargetMode="External"/><Relationship Id="rId48" Type="http://schemas.openxmlformats.org/officeDocument/2006/relationships/hyperlink" Target="https://www.sec.gov/Archives/edgar/data/804328/000123445213000483/0001234452-13-000483-index.html" TargetMode="External"/><Relationship Id="rId56" Type="http://schemas.openxmlformats.org/officeDocument/2006/relationships/hyperlink" Target="https://www.sec.gov/Archives/edgar/data/804328/000123445217000190/0001234452-17-000190-index.html" TargetMode="External"/><Relationship Id="rId64" Type="http://schemas.openxmlformats.org/officeDocument/2006/relationships/hyperlink" Target="https://www.sec.gov/Archives/edgar/data/804328/000172894921000076/0001728949-21-000076-index.htm" TargetMode="External"/><Relationship Id="rId69" Type="http://schemas.openxmlformats.org/officeDocument/2006/relationships/hyperlink" Target="https://finbox.com/NASDAQGS:QCOM/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04328/000123445214000320/0001234452-14-000320-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04328/000093639201500225/0000936392-01-500225-index.html" TargetMode="External"/><Relationship Id="rId33" Type="http://schemas.openxmlformats.org/officeDocument/2006/relationships/hyperlink" Target="https://www.sec.gov/Archives/edgar/data/804328/000093639205000362/a14009e10vk.htm" TargetMode="External"/><Relationship Id="rId38" Type="http://schemas.openxmlformats.org/officeDocument/2006/relationships/hyperlink" Target="https://www.sec.gov/Archives/edgar/data/804328/000093639208000707/0000936392-08-000707-index.html" TargetMode="External"/><Relationship Id="rId46" Type="http://schemas.openxmlformats.org/officeDocument/2006/relationships/hyperlink" Target="https://www.sec.gov/Archives/edgar/data/804328/000123445212000371/0001234452-12-000371-index.html" TargetMode="External"/><Relationship Id="rId59" Type="http://schemas.openxmlformats.org/officeDocument/2006/relationships/hyperlink" Target="https://www.sec.gov/Archives/edgar/data/804328/000172894918000095/0001728949-18-000095-index.html" TargetMode="External"/><Relationship Id="rId67" Type="http://schemas.openxmlformats.org/officeDocument/2006/relationships/hyperlink" Target="https://www.sec.gov/Archives/edgar/data/804328/000080432822000021/0000804328-22-000021-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04328/000095012309057827/0000950123-09-057827-index.html" TargetMode="External"/><Relationship Id="rId54" Type="http://schemas.openxmlformats.org/officeDocument/2006/relationships/hyperlink" Target="https://www.sec.gov/Archives/edgar/data/804328/000123445216000552/0001234452-16-000552-index.html" TargetMode="External"/><Relationship Id="rId62" Type="http://schemas.openxmlformats.org/officeDocument/2006/relationships/hyperlink" Target="https://www.sec.gov/Archives/edgar/data/804328/000172894920000067/0001728949-20-000067-index.htm" TargetMode="External"/><Relationship Id="rId70" Type="http://schemas.openxmlformats.org/officeDocument/2006/relationships/drawing" Target="../drawings/drawing1.xml"/><Relationship Id="rId1" Type="http://schemas.openxmlformats.org/officeDocument/2006/relationships/hyperlink" Target="https://roic.ai/company/QCO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804328/000093639296001149/0000936392-96-001149-index.html" TargetMode="External"/><Relationship Id="rId23" Type="http://schemas.openxmlformats.org/officeDocument/2006/relationships/hyperlink" Target="https://www.sec.gov/Archives/edgar/data/804328/000091205700047095/0000912057-00-047095-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04328/000093639207000836/0000936392-07-000836-index.html" TargetMode="External"/><Relationship Id="rId49" Type="http://schemas.openxmlformats.org/officeDocument/2006/relationships/hyperlink" Target="https://www.sec.gov/Archives/edgar/data/804328/000123445213000483/0001234452-13-000483-index.html" TargetMode="External"/><Relationship Id="rId57" Type="http://schemas.openxmlformats.org/officeDocument/2006/relationships/hyperlink" Target="https://www.sec.gov/Archives/edgar/data/804328/000123445217000190/0001234452-17-00019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04328/000123445211000360/0001234452-11-000360-index.html" TargetMode="External"/><Relationship Id="rId52" Type="http://schemas.openxmlformats.org/officeDocument/2006/relationships/hyperlink" Target="https://www.sec.gov/Archives/edgar/data/804328/000123445215000271/0001234452-15-000271-index.html" TargetMode="External"/><Relationship Id="rId60" Type="http://schemas.openxmlformats.org/officeDocument/2006/relationships/hyperlink" Target="https://www.sec.gov/Archives/edgar/data/804328/000172894919000072/0001728949-19-000072-index.html" TargetMode="External"/><Relationship Id="rId65" Type="http://schemas.openxmlformats.org/officeDocument/2006/relationships/hyperlink" Target="https://www.sec.gov/Archives/edgar/data/804328/000172894921000076/0001728949-21-00007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04328/000093639208000707/0000936392-08-000707-index.html" TargetMode="External"/><Relationship Id="rId34" Type="http://schemas.openxmlformats.org/officeDocument/2006/relationships/hyperlink" Target="https://www.sec.gov/Archives/edgar/data/804328/000093639206000996/a24679e10vk.htm" TargetMode="External"/><Relationship Id="rId50" Type="http://schemas.openxmlformats.org/officeDocument/2006/relationships/hyperlink" Target="https://www.sec.gov/Archives/edgar/data/804328/000123445214000320/0001234452-14-000320-index.html" TargetMode="External"/><Relationship Id="rId55" Type="http://schemas.openxmlformats.org/officeDocument/2006/relationships/hyperlink" Target="https://www.sec.gov/Archives/edgar/data/804328/000123445216000552/0001234452-16-00055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AF81" activePane="bottomRight" state="frozen"/>
      <selection pane="topRight"/>
      <selection pane="bottomLeft"/>
      <selection pane="bottomRight" activeCell="AM99" sqref="AM99"/>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3">
        <v>2023</v>
      </c>
      <c r="AJ1" s="23">
        <v>2024</v>
      </c>
      <c r="AK1" s="23">
        <v>2025</v>
      </c>
      <c r="AL1" s="23">
        <v>2026</v>
      </c>
      <c r="AM1" s="23">
        <v>2027</v>
      </c>
    </row>
    <row r="2" spans="1:4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c r="AM2" s="9"/>
      <c r="AN2" s="9"/>
      <c r="AO2" s="9"/>
      <c r="AP2" s="9"/>
      <c r="AQ2" s="9"/>
    </row>
    <row r="3" spans="1:43" ht="40" x14ac:dyDescent="0.25">
      <c r="A3" s="5" t="s">
        <v>1</v>
      </c>
      <c r="B3" s="1">
        <v>46500000</v>
      </c>
      <c r="C3" s="1">
        <v>90300000</v>
      </c>
      <c r="D3" s="1">
        <v>107500000</v>
      </c>
      <c r="E3" s="1">
        <v>168700000</v>
      </c>
      <c r="F3" s="1">
        <v>271600000</v>
      </c>
      <c r="G3" s="1">
        <v>386600000</v>
      </c>
      <c r="H3" s="1">
        <v>813900000</v>
      </c>
      <c r="I3" s="1">
        <v>2096365000</v>
      </c>
      <c r="J3" s="1">
        <v>3347870000</v>
      </c>
      <c r="K3" s="1">
        <v>3937299000</v>
      </c>
      <c r="L3" s="1">
        <v>3196780000</v>
      </c>
      <c r="M3" s="1">
        <v>2679786000</v>
      </c>
      <c r="N3" s="1">
        <v>3039560000</v>
      </c>
      <c r="O3" s="1">
        <v>3970636000</v>
      </c>
      <c r="P3" s="1">
        <v>4880000000</v>
      </c>
      <c r="Q3" s="1">
        <v>5673000000</v>
      </c>
      <c r="R3" s="1">
        <v>7526000000</v>
      </c>
      <c r="S3" s="1">
        <v>8871000000</v>
      </c>
      <c r="T3" s="1">
        <v>11142000000</v>
      </c>
      <c r="U3" s="1">
        <v>10416000000</v>
      </c>
      <c r="V3" s="1">
        <v>10991000000</v>
      </c>
      <c r="W3" s="1">
        <v>14957000000</v>
      </c>
      <c r="X3" s="1">
        <v>19121000000</v>
      </c>
      <c r="Y3" s="1">
        <v>24866000000</v>
      </c>
      <c r="Z3" s="1">
        <v>26487000000</v>
      </c>
      <c r="AA3" s="1">
        <v>25281000000</v>
      </c>
      <c r="AB3" s="1">
        <v>23554000000</v>
      </c>
      <c r="AC3" s="1">
        <v>22291000000</v>
      </c>
      <c r="AD3" s="1">
        <v>22732000000</v>
      </c>
      <c r="AE3" s="1">
        <v>24273000000</v>
      </c>
      <c r="AF3" s="1">
        <v>23531000000</v>
      </c>
      <c r="AG3" s="1">
        <v>33566000000</v>
      </c>
      <c r="AH3" s="1">
        <v>44200000000</v>
      </c>
      <c r="AI3" s="24">
        <v>36056000000</v>
      </c>
      <c r="AJ3" s="24">
        <v>39514000000</v>
      </c>
      <c r="AK3" s="24">
        <v>40511000000</v>
      </c>
      <c r="AL3" s="24">
        <v>42000000000</v>
      </c>
      <c r="AM3" s="24">
        <v>44810000000</v>
      </c>
      <c r="AN3" s="18" t="s">
        <v>107</v>
      </c>
      <c r="AO3" s="19" t="s">
        <v>108</v>
      </c>
      <c r="AP3" s="19" t="s">
        <v>109</v>
      </c>
      <c r="AQ3" s="19" t="s">
        <v>110</v>
      </c>
    </row>
    <row r="4" spans="1:43" ht="19" x14ac:dyDescent="0.25">
      <c r="A4" s="14" t="s">
        <v>93</v>
      </c>
      <c r="B4" s="1"/>
      <c r="C4" s="65">
        <f>(C3/B3)-1</f>
        <v>0.9419354838709677</v>
      </c>
      <c r="D4" s="65">
        <f>(D3/C3)-1</f>
        <v>0.19047619047619047</v>
      </c>
      <c r="E4" s="65">
        <f>(E3/D3)-1</f>
        <v>0.56930232558139537</v>
      </c>
      <c r="F4" s="65">
        <f t="shared" ref="F4:AM4" si="0">(F3/E3)-1</f>
        <v>0.60995850622406644</v>
      </c>
      <c r="G4" s="65">
        <f t="shared" si="0"/>
        <v>0.42341678939617089</v>
      </c>
      <c r="H4" s="65">
        <f t="shared" si="0"/>
        <v>1.1052767718572167</v>
      </c>
      <c r="I4" s="65">
        <f t="shared" si="0"/>
        <v>1.5757034033665072</v>
      </c>
      <c r="J4" s="65">
        <f t="shared" si="0"/>
        <v>0.59698811991232437</v>
      </c>
      <c r="K4" s="65">
        <f t="shared" si="0"/>
        <v>0.1760608984219818</v>
      </c>
      <c r="L4" s="65">
        <f t="shared" si="0"/>
        <v>-0.18807791839024668</v>
      </c>
      <c r="M4" s="65">
        <f t="shared" si="0"/>
        <v>-0.1617233591301247</v>
      </c>
      <c r="N4" s="65">
        <f t="shared" si="0"/>
        <v>0.13425475019273936</v>
      </c>
      <c r="O4" s="65">
        <f t="shared" si="0"/>
        <v>0.30631933569332404</v>
      </c>
      <c r="P4" s="65">
        <f t="shared" si="0"/>
        <v>0.22902225235453466</v>
      </c>
      <c r="Q4" s="65">
        <f t="shared" si="0"/>
        <v>0.16250000000000009</v>
      </c>
      <c r="R4" s="65">
        <f t="shared" si="0"/>
        <v>0.3266349374228803</v>
      </c>
      <c r="S4" s="65">
        <f t="shared" si="0"/>
        <v>0.17871379218708472</v>
      </c>
      <c r="T4" s="65">
        <f t="shared" si="0"/>
        <v>0.25600270544470738</v>
      </c>
      <c r="U4" s="65">
        <f t="shared" si="0"/>
        <v>-6.515885837372104E-2</v>
      </c>
      <c r="V4" s="65">
        <f t="shared" si="0"/>
        <v>5.5203533026113583E-2</v>
      </c>
      <c r="W4" s="65">
        <f t="shared" si="0"/>
        <v>0.36084068783550172</v>
      </c>
      <c r="X4" s="65">
        <f t="shared" si="0"/>
        <v>0.27839807448017662</v>
      </c>
      <c r="Y4" s="65">
        <f t="shared" si="0"/>
        <v>0.30045499712358148</v>
      </c>
      <c r="Z4" s="65">
        <f t="shared" si="0"/>
        <v>6.5189415265824779E-2</v>
      </c>
      <c r="AA4" s="65">
        <f t="shared" si="0"/>
        <v>-4.5531770302412511E-2</v>
      </c>
      <c r="AB4" s="65">
        <f t="shared" si="0"/>
        <v>-6.8312171195759608E-2</v>
      </c>
      <c r="AC4" s="65">
        <f t="shared" si="0"/>
        <v>-5.3621465568480908E-2</v>
      </c>
      <c r="AD4" s="65">
        <f t="shared" si="0"/>
        <v>1.9783769234219983E-2</v>
      </c>
      <c r="AE4" s="65">
        <f t="shared" si="0"/>
        <v>6.7789899700862133E-2</v>
      </c>
      <c r="AF4" s="65">
        <f t="shared" si="0"/>
        <v>-3.056894491822193E-2</v>
      </c>
      <c r="AG4" s="65">
        <f t="shared" si="0"/>
        <v>0.42645871403680258</v>
      </c>
      <c r="AH4" s="65">
        <f t="shared" si="0"/>
        <v>0.31680867544539115</v>
      </c>
      <c r="AI4" s="16">
        <f t="shared" si="0"/>
        <v>-0.18425339366515836</v>
      </c>
      <c r="AJ4" s="16">
        <f t="shared" si="0"/>
        <v>9.590636787219875E-2</v>
      </c>
      <c r="AK4" s="16">
        <f t="shared" si="0"/>
        <v>2.5231563496482368E-2</v>
      </c>
      <c r="AL4" s="16">
        <f t="shared" si="0"/>
        <v>3.6755449137271468E-2</v>
      </c>
      <c r="AM4" s="16">
        <f t="shared" si="0"/>
        <v>6.69047619047618E-2</v>
      </c>
      <c r="AN4" s="17">
        <f>(AH4+AG4+AF4)/3</f>
        <v>0.2375661481879906</v>
      </c>
      <c r="AO4" s="17">
        <f>(AH20+AG20+AF20)/3</f>
        <v>0.26868792882410247</v>
      </c>
      <c r="AP4" s="17">
        <f>(AH29+AG29+AF29)/3</f>
        <v>0.45178027568679308</v>
      </c>
      <c r="AQ4" s="17">
        <f>(AH106+AG106+AF106)/3</f>
        <v>0.14709151007480922</v>
      </c>
    </row>
    <row r="5" spans="1:43" ht="19" x14ac:dyDescent="0.25">
      <c r="A5" s="5" t="s">
        <v>2</v>
      </c>
      <c r="B5" s="1">
        <v>39300000</v>
      </c>
      <c r="C5" s="1">
        <v>53900000</v>
      </c>
      <c r="D5" s="1">
        <v>57900000</v>
      </c>
      <c r="E5" s="1">
        <v>90800000</v>
      </c>
      <c r="F5" s="1">
        <v>137900000</v>
      </c>
      <c r="G5" s="1">
        <v>182300000</v>
      </c>
      <c r="H5" s="1">
        <v>479100000</v>
      </c>
      <c r="I5" s="1">
        <v>1518006000</v>
      </c>
      <c r="J5" s="1">
        <v>2333399000</v>
      </c>
      <c r="K5" s="1">
        <v>2485072000</v>
      </c>
      <c r="L5" s="1">
        <v>1507122000</v>
      </c>
      <c r="M5" s="1">
        <v>1035103000</v>
      </c>
      <c r="N5" s="1">
        <v>1137360000</v>
      </c>
      <c r="O5" s="1">
        <v>1430047000</v>
      </c>
      <c r="P5" s="1">
        <v>1484000000</v>
      </c>
      <c r="Q5" s="1">
        <v>1645000000</v>
      </c>
      <c r="R5" s="1">
        <v>2182000000</v>
      </c>
      <c r="S5" s="1">
        <v>2681000000</v>
      </c>
      <c r="T5" s="1">
        <v>3414000000</v>
      </c>
      <c r="U5" s="1">
        <v>3181000000</v>
      </c>
      <c r="V5" s="1">
        <v>3517000000</v>
      </c>
      <c r="W5" s="1">
        <v>4877000000</v>
      </c>
      <c r="X5" s="1">
        <v>7096000000</v>
      </c>
      <c r="Y5" s="1">
        <v>9820000000</v>
      </c>
      <c r="Z5" s="1">
        <v>10686000000</v>
      </c>
      <c r="AA5" s="1">
        <v>10378000000</v>
      </c>
      <c r="AB5" s="1">
        <v>9749000000</v>
      </c>
      <c r="AC5" s="1">
        <v>9792000000</v>
      </c>
      <c r="AD5" s="1">
        <v>10244000000</v>
      </c>
      <c r="AE5" s="1">
        <v>8599000000</v>
      </c>
      <c r="AF5" s="1">
        <v>9255000000</v>
      </c>
      <c r="AG5" s="1">
        <v>14262000000</v>
      </c>
      <c r="AH5" s="1">
        <v>18635000000</v>
      </c>
    </row>
    <row r="6" spans="1:43" ht="20" x14ac:dyDescent="0.25">
      <c r="A6" s="6" t="s">
        <v>3</v>
      </c>
      <c r="B6" s="10">
        <v>7200000</v>
      </c>
      <c r="C6" s="10">
        <v>36400000</v>
      </c>
      <c r="D6" s="10">
        <v>49600000</v>
      </c>
      <c r="E6" s="10">
        <v>77900000</v>
      </c>
      <c r="F6" s="10">
        <v>133700000</v>
      </c>
      <c r="G6" s="10">
        <v>204300000</v>
      </c>
      <c r="H6" s="10">
        <v>334800000</v>
      </c>
      <c r="I6" s="10">
        <v>578359000</v>
      </c>
      <c r="J6" s="10">
        <v>1014471000</v>
      </c>
      <c r="K6" s="10">
        <v>1452227000</v>
      </c>
      <c r="L6" s="10">
        <v>1689658000</v>
      </c>
      <c r="M6" s="10">
        <v>1644683000</v>
      </c>
      <c r="N6" s="10">
        <v>1902200000</v>
      </c>
      <c r="O6" s="10">
        <v>2540589000</v>
      </c>
      <c r="P6" s="10">
        <v>3396000000</v>
      </c>
      <c r="Q6" s="10">
        <v>4028000000</v>
      </c>
      <c r="R6" s="10">
        <v>5344000000</v>
      </c>
      <c r="S6" s="10">
        <v>6190000000</v>
      </c>
      <c r="T6" s="10">
        <v>7728000000</v>
      </c>
      <c r="U6" s="10">
        <v>7235000000</v>
      </c>
      <c r="V6" s="10">
        <v>7474000000</v>
      </c>
      <c r="W6" s="10">
        <v>10080000000</v>
      </c>
      <c r="X6" s="10">
        <v>12025000000</v>
      </c>
      <c r="Y6" s="10">
        <v>15046000000</v>
      </c>
      <c r="Z6" s="10">
        <v>15801000000</v>
      </c>
      <c r="AA6" s="10">
        <v>14903000000</v>
      </c>
      <c r="AB6" s="10">
        <v>13805000000</v>
      </c>
      <c r="AC6" s="10">
        <v>12499000000</v>
      </c>
      <c r="AD6" s="10">
        <v>12488000000</v>
      </c>
      <c r="AE6" s="10">
        <v>15674000000</v>
      </c>
      <c r="AF6" s="10">
        <v>14276000000</v>
      </c>
      <c r="AG6" s="10">
        <v>19304000000</v>
      </c>
      <c r="AH6" s="10">
        <v>25565000000</v>
      </c>
      <c r="AN6" s="18" t="s">
        <v>111</v>
      </c>
      <c r="AO6" s="19" t="s">
        <v>112</v>
      </c>
      <c r="AP6" s="19" t="s">
        <v>113</v>
      </c>
      <c r="AQ6" s="19" t="s">
        <v>114</v>
      </c>
    </row>
    <row r="7" spans="1:43" ht="19" x14ac:dyDescent="0.25">
      <c r="A7" s="5" t="s">
        <v>4</v>
      </c>
      <c r="B7" s="2">
        <v>0.15479999999999999</v>
      </c>
      <c r="C7" s="2">
        <v>0.40310000000000001</v>
      </c>
      <c r="D7" s="2">
        <v>0.46139999999999998</v>
      </c>
      <c r="E7" s="2">
        <v>0.46179999999999999</v>
      </c>
      <c r="F7" s="2">
        <v>0.49230000000000002</v>
      </c>
      <c r="G7" s="2">
        <v>0.52849999999999997</v>
      </c>
      <c r="H7" s="2">
        <v>0.41139999999999999</v>
      </c>
      <c r="I7" s="2">
        <v>0.27589999999999998</v>
      </c>
      <c r="J7" s="2">
        <v>0.30299999999999999</v>
      </c>
      <c r="K7" s="2">
        <v>0.36880000000000002</v>
      </c>
      <c r="L7" s="2">
        <v>0.52849999999999997</v>
      </c>
      <c r="M7" s="2">
        <v>0.61370000000000002</v>
      </c>
      <c r="N7" s="2">
        <v>0.62580000000000002</v>
      </c>
      <c r="O7" s="2">
        <v>0.63980000000000004</v>
      </c>
      <c r="P7" s="2">
        <v>0.69589999999999996</v>
      </c>
      <c r="Q7" s="2">
        <v>0.71</v>
      </c>
      <c r="R7" s="2">
        <v>0.71009999999999995</v>
      </c>
      <c r="S7" s="2">
        <v>0.69779999999999998</v>
      </c>
      <c r="T7" s="2">
        <v>0.69359999999999999</v>
      </c>
      <c r="U7" s="2">
        <v>0.6946</v>
      </c>
      <c r="V7" s="2">
        <v>0.68</v>
      </c>
      <c r="W7" s="2">
        <v>0.67390000000000005</v>
      </c>
      <c r="X7" s="2">
        <v>0.62890000000000001</v>
      </c>
      <c r="Y7" s="2">
        <v>0.60509999999999997</v>
      </c>
      <c r="Z7" s="2">
        <v>0.59660000000000002</v>
      </c>
      <c r="AA7" s="2">
        <v>0.58950000000000002</v>
      </c>
      <c r="AB7" s="2">
        <v>0.58609999999999995</v>
      </c>
      <c r="AC7" s="2">
        <v>0.56069999999999998</v>
      </c>
      <c r="AD7" s="2">
        <v>0.5494</v>
      </c>
      <c r="AE7" s="2">
        <v>0.64570000000000005</v>
      </c>
      <c r="AF7" s="2">
        <v>0.60670000000000002</v>
      </c>
      <c r="AG7" s="2">
        <v>0.57509999999999994</v>
      </c>
      <c r="AH7" s="2">
        <v>0.57840000000000003</v>
      </c>
      <c r="AN7" s="17">
        <f>AH7</f>
        <v>0.57840000000000003</v>
      </c>
      <c r="AO7" s="20">
        <f>AH21</f>
        <v>0.3891</v>
      </c>
      <c r="AP7" s="20">
        <f>AH30</f>
        <v>0.29270000000000002</v>
      </c>
      <c r="AQ7" s="20">
        <f>AH107/AH3</f>
        <v>0.15461538461538463</v>
      </c>
    </row>
    <row r="8" spans="1:43" ht="19" x14ac:dyDescent="0.25">
      <c r="A8" s="5" t="s">
        <v>5</v>
      </c>
      <c r="B8" s="1" t="s">
        <v>91</v>
      </c>
      <c r="C8" s="1" t="s">
        <v>91</v>
      </c>
      <c r="D8" s="1" t="s">
        <v>91</v>
      </c>
      <c r="E8" s="1" t="s">
        <v>91</v>
      </c>
      <c r="F8" s="1">
        <v>49600000</v>
      </c>
      <c r="G8" s="1">
        <v>80200000</v>
      </c>
      <c r="H8" s="1">
        <v>162300000</v>
      </c>
      <c r="I8" s="1">
        <v>235922000</v>
      </c>
      <c r="J8" s="1">
        <v>349483000</v>
      </c>
      <c r="K8" s="1">
        <v>381139000</v>
      </c>
      <c r="L8" s="1">
        <v>340407000</v>
      </c>
      <c r="M8" s="1">
        <v>414760000</v>
      </c>
      <c r="N8" s="1">
        <v>451678000</v>
      </c>
      <c r="O8" s="1">
        <v>523267000</v>
      </c>
      <c r="P8" s="1">
        <v>720000000</v>
      </c>
      <c r="Q8" s="1">
        <v>1011000000</v>
      </c>
      <c r="R8" s="1">
        <v>1538000000</v>
      </c>
      <c r="S8" s="1">
        <v>1829000000</v>
      </c>
      <c r="T8" s="1">
        <v>2281000000</v>
      </c>
      <c r="U8" s="1">
        <v>2440000000</v>
      </c>
      <c r="V8" s="1">
        <v>2549000000</v>
      </c>
      <c r="W8" s="1">
        <v>2995000000</v>
      </c>
      <c r="X8" s="1">
        <v>3915000000</v>
      </c>
      <c r="Y8" s="1">
        <v>4967000000</v>
      </c>
      <c r="Z8" s="1">
        <v>5477000000</v>
      </c>
      <c r="AA8" s="1">
        <v>5490000000</v>
      </c>
      <c r="AB8" s="1">
        <v>5151000000</v>
      </c>
      <c r="AC8" s="1">
        <v>5485000000</v>
      </c>
      <c r="AD8" s="1">
        <v>5625000000</v>
      </c>
      <c r="AE8" s="1">
        <v>5398000000</v>
      </c>
      <c r="AF8" s="1">
        <v>5975000000</v>
      </c>
      <c r="AG8" s="1">
        <v>7176000000</v>
      </c>
      <c r="AH8" s="1">
        <v>8194000000</v>
      </c>
    </row>
    <row r="9" spans="1:43" ht="19" customHeight="1" x14ac:dyDescent="0.25">
      <c r="A9" s="14" t="s">
        <v>94</v>
      </c>
      <c r="B9" s="15" t="e">
        <f>B8/B3</f>
        <v>#VALUE!</v>
      </c>
      <c r="C9" s="15" t="e">
        <f t="shared" ref="C9:AH9" si="1">C8/C3</f>
        <v>#VALUE!</v>
      </c>
      <c r="D9" s="15" t="e">
        <f t="shared" si="1"/>
        <v>#VALUE!</v>
      </c>
      <c r="E9" s="15" t="e">
        <f t="shared" si="1"/>
        <v>#VALUE!</v>
      </c>
      <c r="F9" s="15">
        <f t="shared" si="1"/>
        <v>0.18262150220913106</v>
      </c>
      <c r="G9" s="15">
        <f t="shared" si="1"/>
        <v>0.2074495602690119</v>
      </c>
      <c r="H9" s="15">
        <f t="shared" si="1"/>
        <v>0.19941024695908588</v>
      </c>
      <c r="I9" s="15">
        <f t="shared" si="1"/>
        <v>0.11253860849613498</v>
      </c>
      <c r="J9" s="15">
        <f t="shared" si="1"/>
        <v>0.10438965670710033</v>
      </c>
      <c r="K9" s="15">
        <f t="shared" si="1"/>
        <v>9.6802147868373725E-2</v>
      </c>
      <c r="L9" s="15">
        <f t="shared" si="1"/>
        <v>0.10648433736447301</v>
      </c>
      <c r="M9" s="15">
        <f t="shared" si="1"/>
        <v>0.15477355281354557</v>
      </c>
      <c r="N9" s="15">
        <f t="shared" si="1"/>
        <v>0.14859979733908854</v>
      </c>
      <c r="O9" s="15">
        <f t="shared" si="1"/>
        <v>0.13178417764811481</v>
      </c>
      <c r="P9" s="15">
        <f t="shared" si="1"/>
        <v>0.14754098360655737</v>
      </c>
      <c r="Q9" s="15">
        <f t="shared" si="1"/>
        <v>0.17821258593336858</v>
      </c>
      <c r="R9" s="15">
        <f t="shared" si="1"/>
        <v>0.20435822482062185</v>
      </c>
      <c r="S9" s="15">
        <f t="shared" si="1"/>
        <v>0.20617743208206515</v>
      </c>
      <c r="T9" s="15">
        <f t="shared" si="1"/>
        <v>0.20472087596481781</v>
      </c>
      <c r="U9" s="15">
        <f t="shared" si="1"/>
        <v>0.23425499231950844</v>
      </c>
      <c r="V9" s="15">
        <f t="shared" si="1"/>
        <v>0.2319170230188336</v>
      </c>
      <c r="W9" s="15">
        <f t="shared" si="1"/>
        <v>0.20024068997793676</v>
      </c>
      <c r="X9" s="15">
        <f t="shared" si="1"/>
        <v>0.20474870561163119</v>
      </c>
      <c r="Y9" s="15">
        <f t="shared" si="1"/>
        <v>0.19975066355666371</v>
      </c>
      <c r="Z9" s="15">
        <f t="shared" si="1"/>
        <v>0.20678068486427303</v>
      </c>
      <c r="AA9" s="15">
        <f t="shared" si="1"/>
        <v>0.21715913136347453</v>
      </c>
      <c r="AB9" s="15">
        <f t="shared" si="1"/>
        <v>0.21868897002632248</v>
      </c>
      <c r="AC9" s="15">
        <f t="shared" si="1"/>
        <v>0.24606343367278274</v>
      </c>
      <c r="AD9" s="15">
        <f t="shared" si="1"/>
        <v>0.24744853070561323</v>
      </c>
      <c r="AE9" s="15">
        <f t="shared" si="1"/>
        <v>0.22238701437811559</v>
      </c>
      <c r="AF9" s="15">
        <f t="shared" si="1"/>
        <v>0.25392036037567467</v>
      </c>
      <c r="AG9" s="15">
        <f t="shared" si="1"/>
        <v>0.21378776142525174</v>
      </c>
      <c r="AH9" s="15">
        <f t="shared" si="1"/>
        <v>0.1853846153846154</v>
      </c>
      <c r="AN9" s="18" t="s">
        <v>95</v>
      </c>
      <c r="AO9" s="19" t="s">
        <v>96</v>
      </c>
      <c r="AP9" s="19" t="s">
        <v>97</v>
      </c>
      <c r="AQ9" s="19" t="s">
        <v>98</v>
      </c>
    </row>
    <row r="10" spans="1:43"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N10" s="17">
        <f>AH9</f>
        <v>0.1853846153846154</v>
      </c>
      <c r="AO10" s="20">
        <f>AH13</f>
        <v>5.8144796380090499E-2</v>
      </c>
      <c r="AP10" s="20">
        <f>AH80</f>
        <v>4.5950226244343889E-2</v>
      </c>
      <c r="AQ10" s="20">
        <f>AH89</f>
        <v>5.0497737556561083E-2</v>
      </c>
    </row>
    <row r="11" spans="1:43"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row>
    <row r="12" spans="1:43" ht="20" x14ac:dyDescent="0.25">
      <c r="A12" s="5" t="s">
        <v>8</v>
      </c>
      <c r="B12" s="1">
        <v>17500000</v>
      </c>
      <c r="C12" s="1">
        <v>36900000</v>
      </c>
      <c r="D12" s="1">
        <v>44400000</v>
      </c>
      <c r="E12" s="1">
        <v>56100000</v>
      </c>
      <c r="F12" s="1">
        <v>42400000</v>
      </c>
      <c r="G12" s="1">
        <v>72700000</v>
      </c>
      <c r="H12" s="1">
        <v>123100000</v>
      </c>
      <c r="I12" s="1">
        <v>236188000</v>
      </c>
      <c r="J12" s="1">
        <v>410347000</v>
      </c>
      <c r="K12" s="1">
        <v>425941000</v>
      </c>
      <c r="L12" s="1">
        <v>342940000</v>
      </c>
      <c r="M12" s="1">
        <v>367155000</v>
      </c>
      <c r="N12" s="1">
        <v>508644000</v>
      </c>
      <c r="O12" s="1">
        <v>534915000</v>
      </c>
      <c r="P12" s="1">
        <v>568000000</v>
      </c>
      <c r="Q12" s="1">
        <v>631000000</v>
      </c>
      <c r="R12" s="1">
        <v>1116000000</v>
      </c>
      <c r="S12" s="1">
        <v>1478000000</v>
      </c>
      <c r="T12" s="1">
        <v>1717000000</v>
      </c>
      <c r="U12" s="1">
        <v>1556000000</v>
      </c>
      <c r="V12" s="1">
        <v>1642000000</v>
      </c>
      <c r="W12" s="1">
        <v>1945000000</v>
      </c>
      <c r="X12" s="1">
        <v>2324000000</v>
      </c>
      <c r="Y12" s="1">
        <v>2518000000</v>
      </c>
      <c r="Z12" s="1">
        <v>2290000000</v>
      </c>
      <c r="AA12" s="1">
        <v>2344000000</v>
      </c>
      <c r="AB12" s="1">
        <v>2385000000</v>
      </c>
      <c r="AC12" s="1">
        <v>2658000000</v>
      </c>
      <c r="AD12" s="1">
        <v>2986000000</v>
      </c>
      <c r="AE12" s="1">
        <v>2195000000</v>
      </c>
      <c r="AF12" s="1">
        <v>2074000000</v>
      </c>
      <c r="AG12" s="1">
        <v>2339000000</v>
      </c>
      <c r="AH12" s="1">
        <v>2570000000</v>
      </c>
      <c r="AN12" s="18" t="s">
        <v>115</v>
      </c>
      <c r="AO12" s="19" t="s">
        <v>116</v>
      </c>
      <c r="AP12" s="19" t="s">
        <v>117</v>
      </c>
      <c r="AQ12" s="19" t="s">
        <v>118</v>
      </c>
    </row>
    <row r="13" spans="1:43" ht="19" x14ac:dyDescent="0.25">
      <c r="A13" s="14" t="s">
        <v>99</v>
      </c>
      <c r="B13" s="15">
        <f>B12/B3</f>
        <v>0.37634408602150538</v>
      </c>
      <c r="C13" s="15">
        <f t="shared" ref="C13:AH13" si="2">C12/C3</f>
        <v>0.40863787375415284</v>
      </c>
      <c r="D13" s="15">
        <f t="shared" si="2"/>
        <v>0.41302325581395349</v>
      </c>
      <c r="E13" s="15">
        <f t="shared" si="2"/>
        <v>0.33254297569650265</v>
      </c>
      <c r="F13" s="15">
        <f t="shared" si="2"/>
        <v>0.1561119293078056</v>
      </c>
      <c r="G13" s="15">
        <f t="shared" si="2"/>
        <v>0.18804966373512674</v>
      </c>
      <c r="H13" s="15">
        <f t="shared" si="2"/>
        <v>0.15124708195109965</v>
      </c>
      <c r="I13" s="15">
        <f t="shared" si="2"/>
        <v>0.11266549479694614</v>
      </c>
      <c r="J13" s="15">
        <f t="shared" si="2"/>
        <v>0.12256957408740483</v>
      </c>
      <c r="K13" s="15">
        <f t="shared" si="2"/>
        <v>0.10818101444670572</v>
      </c>
      <c r="L13" s="15">
        <f t="shared" si="2"/>
        <v>0.10727669717653389</v>
      </c>
      <c r="M13" s="15">
        <f t="shared" si="2"/>
        <v>0.137009074605211</v>
      </c>
      <c r="N13" s="15">
        <f t="shared" si="2"/>
        <v>0.16734132571819604</v>
      </c>
      <c r="O13" s="15">
        <f t="shared" si="2"/>
        <v>0.13471771272914465</v>
      </c>
      <c r="P13" s="15">
        <f t="shared" si="2"/>
        <v>0.11639344262295082</v>
      </c>
      <c r="Q13" s="15">
        <f t="shared" si="2"/>
        <v>0.11122862682883836</v>
      </c>
      <c r="R13" s="15">
        <f t="shared" si="2"/>
        <v>0.14828594206749934</v>
      </c>
      <c r="S13" s="15">
        <f t="shared" si="2"/>
        <v>0.16661030323526096</v>
      </c>
      <c r="T13" s="15">
        <f t="shared" si="2"/>
        <v>0.15410159755878658</v>
      </c>
      <c r="U13" s="15">
        <f t="shared" si="2"/>
        <v>0.14938556067588327</v>
      </c>
      <c r="V13" s="15">
        <f t="shared" si="2"/>
        <v>0.14939495951232826</v>
      </c>
      <c r="W13" s="15">
        <f t="shared" si="2"/>
        <v>0.13003944641305074</v>
      </c>
      <c r="X13" s="15">
        <f t="shared" si="2"/>
        <v>0.12154176036818158</v>
      </c>
      <c r="Y13" s="15">
        <f t="shared" si="2"/>
        <v>0.10126276843883214</v>
      </c>
      <c r="Z13" s="15">
        <f t="shared" si="2"/>
        <v>8.6457507456488086E-2</v>
      </c>
      <c r="AA13" s="15">
        <f t="shared" si="2"/>
        <v>9.2717851350816824E-2</v>
      </c>
      <c r="AB13" s="15">
        <f t="shared" si="2"/>
        <v>0.10125668676233336</v>
      </c>
      <c r="AC13" s="15">
        <f t="shared" si="2"/>
        <v>0.119240949262034</v>
      </c>
      <c r="AD13" s="15">
        <f t="shared" si="2"/>
        <v>0.13135667781101532</v>
      </c>
      <c r="AE13" s="15">
        <f t="shared" si="2"/>
        <v>9.0429695546491981E-2</v>
      </c>
      <c r="AF13" s="15">
        <f t="shared" si="2"/>
        <v>8.8139050614083544E-2</v>
      </c>
      <c r="AG13" s="15">
        <f t="shared" si="2"/>
        <v>6.9683608413275339E-2</v>
      </c>
      <c r="AH13" s="15">
        <f t="shared" si="2"/>
        <v>5.8144796380090499E-2</v>
      </c>
      <c r="AN13" s="17">
        <f>AH28/AH72</f>
        <v>0.71814800421917502</v>
      </c>
      <c r="AO13" s="20">
        <f>AH28/AH54</f>
        <v>0.26392459297343618</v>
      </c>
      <c r="AP13" s="20">
        <f>AH22/(AH72+AH56+AH61)</f>
        <v>0.47350350798626661</v>
      </c>
      <c r="AQ13" s="21">
        <f>AH67/AH72</f>
        <v>1.7210348081940821</v>
      </c>
    </row>
    <row r="14" spans="1:43" ht="19" x14ac:dyDescent="0.25">
      <c r="A14" s="5" t="s">
        <v>9</v>
      </c>
      <c r="B14" s="1">
        <v>5600000</v>
      </c>
      <c r="C14" s="1">
        <v>5800000</v>
      </c>
      <c r="D14" s="1">
        <v>7200000</v>
      </c>
      <c r="E14" s="1">
        <v>9800000</v>
      </c>
      <c r="F14" s="1">
        <v>18800000</v>
      </c>
      <c r="G14" s="1">
        <v>30900000</v>
      </c>
      <c r="H14" s="1">
        <v>56800000</v>
      </c>
      <c r="I14" s="1">
        <v>8792000</v>
      </c>
      <c r="J14" s="1">
        <v>11976000</v>
      </c>
      <c r="K14" s="1">
        <v>240007000</v>
      </c>
      <c r="L14" s="1">
        <v>223643000</v>
      </c>
      <c r="M14" s="1">
        <v>855838000</v>
      </c>
      <c r="N14" s="1">
        <v>268610000</v>
      </c>
      <c r="O14" s="1">
        <v>172172000</v>
      </c>
      <c r="P14" s="1">
        <v>-21000000</v>
      </c>
      <c r="Q14" s="1" t="s">
        <v>91</v>
      </c>
      <c r="R14" s="1" t="s">
        <v>91</v>
      </c>
      <c r="S14" s="1" t="s">
        <v>91</v>
      </c>
      <c r="T14" s="1" t="s">
        <v>91</v>
      </c>
      <c r="U14" s="1">
        <v>1013000000</v>
      </c>
      <c r="V14" s="1" t="s">
        <v>91</v>
      </c>
      <c r="W14" s="1">
        <v>114000000</v>
      </c>
      <c r="X14" s="1">
        <v>104000000</v>
      </c>
      <c r="Y14" s="1">
        <v>331000000</v>
      </c>
      <c r="Z14" s="1">
        <v>484000000</v>
      </c>
      <c r="AA14" s="1">
        <v>1293000000</v>
      </c>
      <c r="AB14" s="1">
        <v>-226000000</v>
      </c>
      <c r="AC14" s="1">
        <v>1742000000</v>
      </c>
      <c r="AD14" s="1">
        <v>3135000000</v>
      </c>
      <c r="AE14" s="1">
        <v>414000000</v>
      </c>
      <c r="AF14" s="1">
        <v>-28000000</v>
      </c>
      <c r="AG14" s="1" t="s">
        <v>91</v>
      </c>
      <c r="AH14" s="1">
        <v>-1059000000</v>
      </c>
    </row>
    <row r="15" spans="1:43" ht="20" x14ac:dyDescent="0.25">
      <c r="A15" s="5" t="s">
        <v>10</v>
      </c>
      <c r="B15" s="1">
        <v>23100000</v>
      </c>
      <c r="C15" s="1">
        <v>42700000</v>
      </c>
      <c r="D15" s="1">
        <v>51600000</v>
      </c>
      <c r="E15" s="1">
        <v>65900000</v>
      </c>
      <c r="F15" s="1">
        <v>110800000</v>
      </c>
      <c r="G15" s="1">
        <v>183800000</v>
      </c>
      <c r="H15" s="1">
        <v>342200000</v>
      </c>
      <c r="I15" s="1">
        <v>480902000</v>
      </c>
      <c r="J15" s="1">
        <v>771806000</v>
      </c>
      <c r="K15" s="1">
        <v>1047087000</v>
      </c>
      <c r="L15" s="1">
        <v>906990000</v>
      </c>
      <c r="M15" s="1">
        <v>1637753000</v>
      </c>
      <c r="N15" s="1">
        <v>1228932000</v>
      </c>
      <c r="O15" s="1">
        <v>1230354000</v>
      </c>
      <c r="P15" s="1">
        <v>1267000000</v>
      </c>
      <c r="Q15" s="1">
        <v>1642000000</v>
      </c>
      <c r="R15" s="1">
        <v>2654000000</v>
      </c>
      <c r="S15" s="1">
        <v>3307000000</v>
      </c>
      <c r="T15" s="1">
        <v>3998000000</v>
      </c>
      <c r="U15" s="1">
        <v>5009000000</v>
      </c>
      <c r="V15" s="1">
        <v>4191000000</v>
      </c>
      <c r="W15" s="1">
        <v>5054000000</v>
      </c>
      <c r="X15" s="1">
        <v>6343000000</v>
      </c>
      <c r="Y15" s="1">
        <v>7816000000</v>
      </c>
      <c r="Z15" s="1">
        <v>8251000000</v>
      </c>
      <c r="AA15" s="1">
        <v>9127000000</v>
      </c>
      <c r="AB15" s="1">
        <v>7310000000</v>
      </c>
      <c r="AC15" s="1">
        <v>9885000000</v>
      </c>
      <c r="AD15" s="1">
        <v>11746000000</v>
      </c>
      <c r="AE15" s="1">
        <v>8007000000</v>
      </c>
      <c r="AF15" s="1">
        <v>8021000000</v>
      </c>
      <c r="AG15" s="1">
        <v>9515000000</v>
      </c>
      <c r="AH15" s="1">
        <v>9705000000</v>
      </c>
      <c r="AN15" s="18" t="s">
        <v>119</v>
      </c>
      <c r="AO15" s="19" t="s">
        <v>120</v>
      </c>
      <c r="AP15" s="19" t="s">
        <v>121</v>
      </c>
      <c r="AQ15" s="19" t="s">
        <v>122</v>
      </c>
    </row>
    <row r="16" spans="1:43" ht="19" x14ac:dyDescent="0.25">
      <c r="A16" s="5" t="s">
        <v>11</v>
      </c>
      <c r="B16" s="1">
        <v>62400000</v>
      </c>
      <c r="C16" s="1">
        <v>96600000</v>
      </c>
      <c r="D16" s="1">
        <v>109500000</v>
      </c>
      <c r="E16" s="1">
        <v>156700000</v>
      </c>
      <c r="F16" s="1">
        <v>248700000</v>
      </c>
      <c r="G16" s="1">
        <v>366100000</v>
      </c>
      <c r="H16" s="1">
        <v>821300000</v>
      </c>
      <c r="I16" s="1">
        <v>1998908000</v>
      </c>
      <c r="J16" s="1">
        <v>3105205000</v>
      </c>
      <c r="K16" s="1">
        <v>3532159000</v>
      </c>
      <c r="L16" s="1">
        <v>2414112000</v>
      </c>
      <c r="M16" s="1">
        <v>2672856000</v>
      </c>
      <c r="N16" s="1">
        <v>2366292000</v>
      </c>
      <c r="O16" s="1">
        <v>2660401000</v>
      </c>
      <c r="P16" s="1">
        <v>2751000000</v>
      </c>
      <c r="Q16" s="1">
        <v>3287000000</v>
      </c>
      <c r="R16" s="1">
        <v>4836000000</v>
      </c>
      <c r="S16" s="1">
        <v>5988000000</v>
      </c>
      <c r="T16" s="1">
        <v>7412000000</v>
      </c>
      <c r="U16" s="1">
        <v>8190000000</v>
      </c>
      <c r="V16" s="1">
        <v>7708000000</v>
      </c>
      <c r="W16" s="1">
        <v>9931000000</v>
      </c>
      <c r="X16" s="1">
        <v>13439000000</v>
      </c>
      <c r="Y16" s="1">
        <v>17636000000</v>
      </c>
      <c r="Z16" s="1">
        <v>18937000000</v>
      </c>
      <c r="AA16" s="1">
        <v>19505000000</v>
      </c>
      <c r="AB16" s="1">
        <v>17059000000</v>
      </c>
      <c r="AC16" s="1">
        <v>19677000000</v>
      </c>
      <c r="AD16" s="1">
        <v>21990000000</v>
      </c>
      <c r="AE16" s="1">
        <v>16606000000</v>
      </c>
      <c r="AF16" s="1">
        <v>17276000000</v>
      </c>
      <c r="AG16" s="1">
        <v>23777000000</v>
      </c>
      <c r="AH16" s="1">
        <v>28340000000</v>
      </c>
      <c r="AN16" s="25">
        <f>(AH35+AG35+AF35+AE35+AD35)/5</f>
        <v>-5.057169034885417E-2</v>
      </c>
      <c r="AO16" s="31">
        <f>AP101/AH3</f>
        <v>3.152216742081448</v>
      </c>
      <c r="AP16" s="31">
        <f>AP101/AH28</f>
        <v>10.770561224489796</v>
      </c>
      <c r="AQ16" s="33">
        <f>AP101/AH107</f>
        <v>20.38747146619842</v>
      </c>
    </row>
    <row r="17" spans="1:43"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v>24000000</v>
      </c>
      <c r="V17" s="1">
        <v>58000000</v>
      </c>
      <c r="W17" s="1">
        <v>114000000</v>
      </c>
      <c r="X17" s="1">
        <v>90000000</v>
      </c>
      <c r="Y17" s="1">
        <v>23000000</v>
      </c>
      <c r="Z17" s="1">
        <v>5000000</v>
      </c>
      <c r="AA17" s="1">
        <v>104000000</v>
      </c>
      <c r="AB17" s="1">
        <v>297000000</v>
      </c>
      <c r="AC17" s="1">
        <v>494000000</v>
      </c>
      <c r="AD17" s="1">
        <v>768000000</v>
      </c>
      <c r="AE17" s="1">
        <v>627000000</v>
      </c>
      <c r="AF17" s="1">
        <v>602000000</v>
      </c>
      <c r="AG17" s="1">
        <v>559000000</v>
      </c>
      <c r="AH17" s="1">
        <v>490000000</v>
      </c>
    </row>
    <row r="18" spans="1:43" ht="20" x14ac:dyDescent="0.25">
      <c r="A18" s="5" t="s">
        <v>13</v>
      </c>
      <c r="B18" s="1">
        <v>5600000</v>
      </c>
      <c r="C18" s="1">
        <v>5800000</v>
      </c>
      <c r="D18" s="1">
        <v>7200000</v>
      </c>
      <c r="E18" s="1">
        <v>9800000</v>
      </c>
      <c r="F18" s="1">
        <v>18800000</v>
      </c>
      <c r="G18" s="1">
        <v>30900000</v>
      </c>
      <c r="H18" s="1">
        <v>56800000</v>
      </c>
      <c r="I18" s="1">
        <v>93598000</v>
      </c>
      <c r="J18" s="1">
        <v>141892000</v>
      </c>
      <c r="K18" s="1">
        <v>158429000</v>
      </c>
      <c r="L18" s="1">
        <v>243842000</v>
      </c>
      <c r="M18" s="1">
        <v>319811000</v>
      </c>
      <c r="N18" s="1">
        <v>394257000</v>
      </c>
      <c r="O18" s="1">
        <v>179694000</v>
      </c>
      <c r="P18" s="1">
        <v>163000000</v>
      </c>
      <c r="Q18" s="1">
        <v>200000000</v>
      </c>
      <c r="R18" s="1">
        <v>272000000</v>
      </c>
      <c r="S18" s="1">
        <v>383000000</v>
      </c>
      <c r="T18" s="1">
        <v>456000000</v>
      </c>
      <c r="U18" s="1">
        <v>635000000</v>
      </c>
      <c r="V18" s="1">
        <v>666000000</v>
      </c>
      <c r="W18" s="1">
        <v>1061000000</v>
      </c>
      <c r="X18" s="1">
        <v>897000000</v>
      </c>
      <c r="Y18" s="1">
        <v>1017000000</v>
      </c>
      <c r="Z18" s="1">
        <v>1150000000</v>
      </c>
      <c r="AA18" s="1">
        <v>1214000000</v>
      </c>
      <c r="AB18" s="1">
        <v>1428000000</v>
      </c>
      <c r="AC18" s="1">
        <v>1461000000</v>
      </c>
      <c r="AD18" s="1">
        <v>1561000000</v>
      </c>
      <c r="AE18" s="1">
        <v>1401000000</v>
      </c>
      <c r="AF18" s="1">
        <v>1393000000</v>
      </c>
      <c r="AG18" s="1">
        <v>1582000000</v>
      </c>
      <c r="AH18" s="1">
        <v>1762000000</v>
      </c>
      <c r="AN18" s="18" t="s">
        <v>123</v>
      </c>
      <c r="AO18" s="19" t="s">
        <v>157</v>
      </c>
      <c r="AP18" s="19" t="s">
        <v>158</v>
      </c>
      <c r="AQ18" s="19" t="s">
        <v>159</v>
      </c>
    </row>
    <row r="19" spans="1:43" ht="19" x14ac:dyDescent="0.25">
      <c r="A19" s="6" t="s">
        <v>14</v>
      </c>
      <c r="B19" s="10">
        <v>-11500000</v>
      </c>
      <c r="C19" s="10">
        <v>-2600000</v>
      </c>
      <c r="D19" s="10">
        <v>3700000</v>
      </c>
      <c r="E19" s="10">
        <v>22900000</v>
      </c>
      <c r="F19" s="10">
        <v>36100000</v>
      </c>
      <c r="G19" s="10">
        <v>70800000</v>
      </c>
      <c r="H19" s="10">
        <v>83400000</v>
      </c>
      <c r="I19" s="10">
        <v>202032000</v>
      </c>
      <c r="J19" s="10">
        <v>290566000</v>
      </c>
      <c r="K19" s="10">
        <v>465115000</v>
      </c>
      <c r="L19" s="10">
        <v>1440647000</v>
      </c>
      <c r="M19" s="10">
        <v>-124431000</v>
      </c>
      <c r="N19" s="10">
        <v>855382000</v>
      </c>
      <c r="O19" s="10">
        <v>1464841000</v>
      </c>
      <c r="P19" s="10">
        <v>2471000000</v>
      </c>
      <c r="Q19" s="10">
        <v>3009000000</v>
      </c>
      <c r="R19" s="10">
        <v>3428000000</v>
      </c>
      <c r="S19" s="10">
        <v>4009000000</v>
      </c>
      <c r="T19" s="10">
        <v>4282000000</v>
      </c>
      <c r="U19" s="10">
        <v>2735000000</v>
      </c>
      <c r="V19" s="10">
        <v>4758000000</v>
      </c>
      <c r="W19" s="10">
        <v>6567000000</v>
      </c>
      <c r="X19" s="10">
        <v>8375000000</v>
      </c>
      <c r="Y19" s="10">
        <v>9242000000</v>
      </c>
      <c r="Z19" s="10">
        <v>10366000000</v>
      </c>
      <c r="AA19" s="10">
        <v>7808000000</v>
      </c>
      <c r="AB19" s="10">
        <v>8561000000</v>
      </c>
      <c r="AC19" s="10">
        <v>4976000000</v>
      </c>
      <c r="AD19" s="10">
        <v>2842000000</v>
      </c>
      <c r="AE19" s="10">
        <v>9509000000</v>
      </c>
      <c r="AF19" s="10">
        <v>7714000000</v>
      </c>
      <c r="AG19" s="10">
        <v>12415000000</v>
      </c>
      <c r="AH19" s="10">
        <v>17200000000</v>
      </c>
      <c r="AI19" s="36">
        <v>13183000000</v>
      </c>
      <c r="AJ19" s="36">
        <v>15043000000</v>
      </c>
      <c r="AK19" s="36">
        <v>14456000000</v>
      </c>
      <c r="AL19" s="36">
        <v>14988000000</v>
      </c>
      <c r="AM19" s="36">
        <v>16439000000</v>
      </c>
      <c r="AN19" s="26">
        <f>AH40-AH56-AH61</f>
        <v>-9100000000</v>
      </c>
      <c r="AO19" s="31">
        <f>AP101/AI3</f>
        <v>3.8642106722875527</v>
      </c>
      <c r="AP19" s="32">
        <f>AP101/AI28</f>
        <v>15.05109430701091</v>
      </c>
      <c r="AQ19" s="33">
        <f>AP101/AI106</f>
        <v>13.873143483023002</v>
      </c>
    </row>
    <row r="20" spans="1:43" ht="19" customHeight="1" x14ac:dyDescent="0.25">
      <c r="A20" s="14" t="s">
        <v>100</v>
      </c>
      <c r="B20" s="1"/>
      <c r="C20" s="15">
        <f>(C19/B19)-1</f>
        <v>-0.77391304347826084</v>
      </c>
      <c r="D20" s="15">
        <f>(D19/C19)-1</f>
        <v>-2.4230769230769234</v>
      </c>
      <c r="E20" s="15">
        <f>(E19/D19)-1</f>
        <v>5.1891891891891895</v>
      </c>
      <c r="F20" s="15">
        <f t="shared" ref="F20:AM20" si="3">(F19/E19)-1</f>
        <v>0.57641921397379914</v>
      </c>
      <c r="G20" s="15">
        <f t="shared" si="3"/>
        <v>0.96121883656509688</v>
      </c>
      <c r="H20" s="15">
        <f t="shared" si="3"/>
        <v>0.17796610169491522</v>
      </c>
      <c r="I20" s="15">
        <f t="shared" si="3"/>
        <v>1.4224460431654675</v>
      </c>
      <c r="J20" s="15">
        <f t="shared" si="3"/>
        <v>0.43821770808584781</v>
      </c>
      <c r="K20" s="15">
        <f t="shared" si="3"/>
        <v>0.60072066243125488</v>
      </c>
      <c r="L20" s="15">
        <f t="shared" si="3"/>
        <v>2.0973995678488118</v>
      </c>
      <c r="M20" s="15">
        <f t="shared" si="3"/>
        <v>-1.0863716094227107</v>
      </c>
      <c r="N20" s="15">
        <f t="shared" si="3"/>
        <v>-7.8743480322427688</v>
      </c>
      <c r="O20" s="15">
        <f t="shared" si="3"/>
        <v>0.71249921087888213</v>
      </c>
      <c r="P20" s="15">
        <f t="shared" si="3"/>
        <v>0.68687250015530688</v>
      </c>
      <c r="Q20" s="15">
        <f t="shared" si="3"/>
        <v>0.21772561715904493</v>
      </c>
      <c r="R20" s="15">
        <f t="shared" si="3"/>
        <v>0.13924891990694577</v>
      </c>
      <c r="S20" s="15">
        <f t="shared" si="3"/>
        <v>0.16948658109684955</v>
      </c>
      <c r="T20" s="15">
        <f t="shared" si="3"/>
        <v>6.8096782239960074E-2</v>
      </c>
      <c r="U20" s="15">
        <f t="shared" si="3"/>
        <v>-0.36127977580569826</v>
      </c>
      <c r="V20" s="15">
        <f t="shared" si="3"/>
        <v>0.73967093235831816</v>
      </c>
      <c r="W20" s="15">
        <f t="shared" si="3"/>
        <v>0.38020176544766704</v>
      </c>
      <c r="X20" s="15">
        <f t="shared" si="3"/>
        <v>0.27531597380843609</v>
      </c>
      <c r="Y20" s="15">
        <f t="shared" si="3"/>
        <v>0.1035223880597016</v>
      </c>
      <c r="Z20" s="15">
        <f t="shared" si="3"/>
        <v>0.12161869725167707</v>
      </c>
      <c r="AA20" s="15">
        <f t="shared" si="3"/>
        <v>-0.24676828091838698</v>
      </c>
      <c r="AB20" s="15">
        <f t="shared" si="3"/>
        <v>9.6439549180327822E-2</v>
      </c>
      <c r="AC20" s="15">
        <f t="shared" si="3"/>
        <v>-0.41875949071370167</v>
      </c>
      <c r="AD20" s="15">
        <f t="shared" si="3"/>
        <v>-0.4288585209003215</v>
      </c>
      <c r="AE20" s="15">
        <f t="shared" si="3"/>
        <v>2.3458831808585505</v>
      </c>
      <c r="AF20" s="15">
        <f t="shared" si="3"/>
        <v>-0.18876853507203706</v>
      </c>
      <c r="AG20" s="15">
        <f t="shared" si="3"/>
        <v>0.60941145968369193</v>
      </c>
      <c r="AH20" s="15">
        <f t="shared" si="3"/>
        <v>0.3854208618606525</v>
      </c>
      <c r="AI20" s="16">
        <f t="shared" si="3"/>
        <v>-0.23354651162790696</v>
      </c>
      <c r="AJ20" s="16">
        <f t="shared" si="3"/>
        <v>0.14109079875597352</v>
      </c>
      <c r="AK20" s="16">
        <f t="shared" si="3"/>
        <v>-3.9021471780894768E-2</v>
      </c>
      <c r="AL20" s="16">
        <f t="shared" si="3"/>
        <v>3.680132816823467E-2</v>
      </c>
      <c r="AM20" s="16">
        <f t="shared" si="3"/>
        <v>9.681078195890036E-2</v>
      </c>
    </row>
    <row r="21" spans="1:43" ht="20" x14ac:dyDescent="0.25">
      <c r="A21" s="5" t="s">
        <v>15</v>
      </c>
      <c r="B21" s="2">
        <v>-0.24729999999999999</v>
      </c>
      <c r="C21" s="2">
        <v>-2.8799999999999999E-2</v>
      </c>
      <c r="D21" s="2">
        <v>3.44E-2</v>
      </c>
      <c r="E21" s="2">
        <v>0.13569999999999999</v>
      </c>
      <c r="F21" s="2">
        <v>0.13289999999999999</v>
      </c>
      <c r="G21" s="2">
        <v>0.18310000000000001</v>
      </c>
      <c r="H21" s="2">
        <v>0.10249999999999999</v>
      </c>
      <c r="I21" s="2">
        <v>9.64E-2</v>
      </c>
      <c r="J21" s="2">
        <v>8.6800000000000002E-2</v>
      </c>
      <c r="K21" s="2">
        <v>0.1181</v>
      </c>
      <c r="L21" s="2">
        <v>0.45069999999999999</v>
      </c>
      <c r="M21" s="2">
        <v>-4.6399999999999997E-2</v>
      </c>
      <c r="N21" s="2">
        <v>0.28139999999999998</v>
      </c>
      <c r="O21" s="2">
        <v>0.36890000000000001</v>
      </c>
      <c r="P21" s="2">
        <v>0.50639999999999996</v>
      </c>
      <c r="Q21" s="2">
        <v>0.53039999999999998</v>
      </c>
      <c r="R21" s="2">
        <v>0.45550000000000002</v>
      </c>
      <c r="S21" s="2">
        <v>0.45190000000000002</v>
      </c>
      <c r="T21" s="2">
        <v>0.38429999999999997</v>
      </c>
      <c r="U21" s="2">
        <v>0.2626</v>
      </c>
      <c r="V21" s="2">
        <v>0.43290000000000001</v>
      </c>
      <c r="W21" s="2">
        <v>0.43909999999999999</v>
      </c>
      <c r="X21" s="2">
        <v>0.438</v>
      </c>
      <c r="Y21" s="2">
        <v>0.37169999999999997</v>
      </c>
      <c r="Z21" s="2">
        <v>0.39140000000000003</v>
      </c>
      <c r="AA21" s="2">
        <v>0.30880000000000002</v>
      </c>
      <c r="AB21" s="2">
        <v>0.36349999999999999</v>
      </c>
      <c r="AC21" s="2">
        <v>0.22320000000000001</v>
      </c>
      <c r="AD21" s="2">
        <v>0.125</v>
      </c>
      <c r="AE21" s="2">
        <v>0.39179999999999998</v>
      </c>
      <c r="AF21" s="2">
        <v>0.32779999999999998</v>
      </c>
      <c r="AG21" s="2">
        <v>0.36990000000000001</v>
      </c>
      <c r="AH21" s="2">
        <v>0.3891</v>
      </c>
      <c r="AI21" s="37">
        <f>AI19/AI3</f>
        <v>0.3656256933658753</v>
      </c>
      <c r="AJ21" s="37">
        <f t="shared" ref="AJ21:AM21" si="4">AJ19/AJ3</f>
        <v>0.38070051121121629</v>
      </c>
      <c r="AK21" s="37">
        <f t="shared" si="4"/>
        <v>0.35684135173162845</v>
      </c>
      <c r="AL21" s="37">
        <f t="shared" si="4"/>
        <v>0.35685714285714287</v>
      </c>
      <c r="AM21" s="37">
        <f t="shared" si="4"/>
        <v>0.36686007587592057</v>
      </c>
      <c r="AP21" s="18" t="s">
        <v>160</v>
      </c>
      <c r="AQ21" s="19" t="s">
        <v>161</v>
      </c>
    </row>
    <row r="22" spans="1:43" ht="19" x14ac:dyDescent="0.25">
      <c r="A22" s="6" t="s">
        <v>16</v>
      </c>
      <c r="B22" s="10">
        <v>-15900000</v>
      </c>
      <c r="C22" s="10">
        <v>-6300000</v>
      </c>
      <c r="D22" s="10">
        <v>-2000000</v>
      </c>
      <c r="E22" s="10">
        <v>12000000</v>
      </c>
      <c r="F22" s="10">
        <v>22900000</v>
      </c>
      <c r="G22" s="10">
        <v>20500000</v>
      </c>
      <c r="H22" s="10">
        <v>-7400000</v>
      </c>
      <c r="I22" s="10">
        <v>97457000</v>
      </c>
      <c r="J22" s="10">
        <v>242665000</v>
      </c>
      <c r="K22" s="10">
        <v>405140000</v>
      </c>
      <c r="L22" s="10">
        <v>722638000</v>
      </c>
      <c r="M22" s="10">
        <v>6930000</v>
      </c>
      <c r="N22" s="10">
        <v>673268000</v>
      </c>
      <c r="O22" s="10">
        <v>1310235000</v>
      </c>
      <c r="P22" s="10">
        <v>2129000000</v>
      </c>
      <c r="Q22" s="10">
        <v>2386000000</v>
      </c>
      <c r="R22" s="10">
        <v>2690000000</v>
      </c>
      <c r="S22" s="10">
        <v>2883000000</v>
      </c>
      <c r="T22" s="10">
        <v>3730000000</v>
      </c>
      <c r="U22" s="10">
        <v>2226000000</v>
      </c>
      <c r="V22" s="10">
        <v>3283000000</v>
      </c>
      <c r="W22" s="10">
        <v>5026000000</v>
      </c>
      <c r="X22" s="10">
        <v>5682000000</v>
      </c>
      <c r="Y22" s="10">
        <v>7230000000</v>
      </c>
      <c r="Z22" s="10">
        <v>7550000000</v>
      </c>
      <c r="AA22" s="10">
        <v>5776000000</v>
      </c>
      <c r="AB22" s="10">
        <v>6495000000</v>
      </c>
      <c r="AC22" s="10">
        <v>2614000000</v>
      </c>
      <c r="AD22" s="10">
        <v>742000000</v>
      </c>
      <c r="AE22" s="10">
        <v>7667000000</v>
      </c>
      <c r="AF22" s="10">
        <v>6255000000</v>
      </c>
      <c r="AG22" s="10">
        <v>9789000000</v>
      </c>
      <c r="AH22" s="10">
        <v>15860000000</v>
      </c>
      <c r="AN22" s="27" t="s">
        <v>90</v>
      </c>
      <c r="AP22" s="34">
        <f>(-1*AH98)/AP101</f>
        <v>2.305351731934964E-2</v>
      </c>
      <c r="AQ22" s="35">
        <f>AH107/AP101</f>
        <v>4.9049731432265077E-2</v>
      </c>
    </row>
    <row r="23" spans="1:43" ht="19" x14ac:dyDescent="0.25">
      <c r="A23" s="5" t="s">
        <v>17</v>
      </c>
      <c r="B23" s="2">
        <v>-0.34189999999999998</v>
      </c>
      <c r="C23" s="2">
        <v>-6.9800000000000001E-2</v>
      </c>
      <c r="D23" s="2">
        <v>-1.8599999999999998E-2</v>
      </c>
      <c r="E23" s="2">
        <v>7.1099999999999997E-2</v>
      </c>
      <c r="F23" s="2">
        <v>8.43E-2</v>
      </c>
      <c r="G23" s="2">
        <v>5.2999999999999999E-2</v>
      </c>
      <c r="H23" s="2">
        <v>-9.1000000000000004E-3</v>
      </c>
      <c r="I23" s="2">
        <v>4.65E-2</v>
      </c>
      <c r="J23" s="2">
        <v>7.2499999999999995E-2</v>
      </c>
      <c r="K23" s="2">
        <v>0.10290000000000001</v>
      </c>
      <c r="L23" s="2">
        <v>0.2261</v>
      </c>
      <c r="M23" s="2">
        <v>2.5999999999999999E-3</v>
      </c>
      <c r="N23" s="2">
        <v>0.2215</v>
      </c>
      <c r="O23" s="2">
        <v>0.33</v>
      </c>
      <c r="P23" s="2">
        <v>0.43630000000000002</v>
      </c>
      <c r="Q23" s="2">
        <v>0.42059999999999997</v>
      </c>
      <c r="R23" s="2">
        <v>0.3574</v>
      </c>
      <c r="S23" s="2">
        <v>0.32500000000000001</v>
      </c>
      <c r="T23" s="2">
        <v>0.33479999999999999</v>
      </c>
      <c r="U23" s="2">
        <v>0.2137</v>
      </c>
      <c r="V23" s="2">
        <v>0.29870000000000002</v>
      </c>
      <c r="W23" s="2">
        <v>0.33600000000000002</v>
      </c>
      <c r="X23" s="2">
        <v>0.29720000000000002</v>
      </c>
      <c r="Y23" s="2">
        <v>0.2908</v>
      </c>
      <c r="Z23" s="2">
        <v>0.28499999999999998</v>
      </c>
      <c r="AA23" s="2">
        <v>0.22850000000000001</v>
      </c>
      <c r="AB23" s="2">
        <v>0.2757</v>
      </c>
      <c r="AC23" s="2">
        <v>0.1173</v>
      </c>
      <c r="AD23" s="2">
        <v>3.2599999999999997E-2</v>
      </c>
      <c r="AE23" s="2">
        <v>0.31590000000000001</v>
      </c>
      <c r="AF23" s="2">
        <v>0.26579999999999998</v>
      </c>
      <c r="AG23" s="2">
        <v>0.29160000000000003</v>
      </c>
      <c r="AH23" s="2">
        <v>0.35880000000000001</v>
      </c>
    </row>
    <row r="24" spans="1:43" ht="19" x14ac:dyDescent="0.25">
      <c r="A24" s="5" t="s">
        <v>18</v>
      </c>
      <c r="B24" s="1" t="s">
        <v>91</v>
      </c>
      <c r="C24" s="1" t="s">
        <v>91</v>
      </c>
      <c r="D24" s="1">
        <v>-1500000</v>
      </c>
      <c r="E24" s="1">
        <v>1100000</v>
      </c>
      <c r="F24" s="1">
        <v>-5600000</v>
      </c>
      <c r="G24" s="1">
        <v>19400000</v>
      </c>
      <c r="H24" s="1">
        <v>34000000</v>
      </c>
      <c r="I24" s="1">
        <v>10977000</v>
      </c>
      <c r="J24" s="1">
        <v>-93991000</v>
      </c>
      <c r="K24" s="1">
        <v>-98454000</v>
      </c>
      <c r="L24" s="1">
        <v>474167000</v>
      </c>
      <c r="M24" s="1">
        <v>-433235000</v>
      </c>
      <c r="N24" s="1">
        <v>-212143000</v>
      </c>
      <c r="O24" s="1">
        <v>-25088000</v>
      </c>
      <c r="P24" s="1">
        <v>184000000</v>
      </c>
      <c r="Q24" s="1">
        <v>423000000</v>
      </c>
      <c r="R24" s="1">
        <v>466000000</v>
      </c>
      <c r="S24" s="1">
        <v>743000000</v>
      </c>
      <c r="T24" s="1">
        <v>96000000</v>
      </c>
      <c r="U24" s="1">
        <v>-150000000</v>
      </c>
      <c r="V24" s="1">
        <v>751000000</v>
      </c>
      <c r="W24" s="1">
        <v>661000000</v>
      </c>
      <c r="X24" s="1">
        <v>880000000</v>
      </c>
      <c r="Y24" s="1">
        <v>964000000</v>
      </c>
      <c r="Z24" s="1">
        <v>1228000000</v>
      </c>
      <c r="AA24" s="1">
        <v>711000000</v>
      </c>
      <c r="AB24" s="1">
        <v>338000000</v>
      </c>
      <c r="AC24" s="1">
        <v>406000000</v>
      </c>
      <c r="AD24" s="1">
        <v>-229000000</v>
      </c>
      <c r="AE24" s="1">
        <v>-186000000</v>
      </c>
      <c r="AF24" s="1">
        <v>-536000000</v>
      </c>
      <c r="AG24" s="1">
        <v>485000000</v>
      </c>
      <c r="AH24" s="1">
        <v>-862000000</v>
      </c>
    </row>
    <row r="25" spans="1:43" ht="19" x14ac:dyDescent="0.25">
      <c r="A25" s="6" t="s">
        <v>19</v>
      </c>
      <c r="B25" s="10" t="s">
        <v>91</v>
      </c>
      <c r="C25" s="10" t="s">
        <v>91</v>
      </c>
      <c r="D25" s="10">
        <v>-3500000</v>
      </c>
      <c r="E25" s="10">
        <v>13100000</v>
      </c>
      <c r="F25" s="10">
        <v>17300000</v>
      </c>
      <c r="G25" s="10">
        <v>39900000</v>
      </c>
      <c r="H25" s="10">
        <v>26600000</v>
      </c>
      <c r="I25" s="10">
        <v>108434000</v>
      </c>
      <c r="J25" s="10">
        <v>148674000</v>
      </c>
      <c r="K25" s="10">
        <v>306686000</v>
      </c>
      <c r="L25" s="10">
        <v>1196805000</v>
      </c>
      <c r="M25" s="10">
        <v>-426305000</v>
      </c>
      <c r="N25" s="10">
        <v>461125000</v>
      </c>
      <c r="O25" s="10">
        <v>1285147000</v>
      </c>
      <c r="P25" s="10">
        <v>2313000000</v>
      </c>
      <c r="Q25" s="10">
        <v>2809000000</v>
      </c>
      <c r="R25" s="10">
        <v>3156000000</v>
      </c>
      <c r="S25" s="10">
        <v>3626000000</v>
      </c>
      <c r="T25" s="10">
        <v>3826000000</v>
      </c>
      <c r="U25" s="10">
        <v>2076000000</v>
      </c>
      <c r="V25" s="10">
        <v>4034000000</v>
      </c>
      <c r="W25" s="10">
        <v>5687000000</v>
      </c>
      <c r="X25" s="10">
        <v>6562000000</v>
      </c>
      <c r="Y25" s="10">
        <v>8194000000</v>
      </c>
      <c r="Z25" s="10">
        <v>8778000000</v>
      </c>
      <c r="AA25" s="10">
        <v>6487000000</v>
      </c>
      <c r="AB25" s="10">
        <v>6833000000</v>
      </c>
      <c r="AC25" s="10">
        <v>3020000000</v>
      </c>
      <c r="AD25" s="10">
        <v>513000000</v>
      </c>
      <c r="AE25" s="10">
        <v>7481000000</v>
      </c>
      <c r="AF25" s="10">
        <v>5719000000</v>
      </c>
      <c r="AG25" s="10">
        <v>10274000000</v>
      </c>
      <c r="AH25" s="10">
        <v>14998000000</v>
      </c>
    </row>
    <row r="26" spans="1:43" ht="19" x14ac:dyDescent="0.25">
      <c r="A26" s="5" t="s">
        <v>20</v>
      </c>
      <c r="B26" s="2" t="s">
        <v>91</v>
      </c>
      <c r="C26" s="2" t="s">
        <v>91</v>
      </c>
      <c r="D26" s="2">
        <v>-3.2599999999999997E-2</v>
      </c>
      <c r="E26" s="2">
        <v>7.7700000000000005E-2</v>
      </c>
      <c r="F26" s="2">
        <v>6.3700000000000007E-2</v>
      </c>
      <c r="G26" s="2">
        <v>0.1032</v>
      </c>
      <c r="H26" s="2">
        <v>3.27E-2</v>
      </c>
      <c r="I26" s="2">
        <v>5.1700000000000003E-2</v>
      </c>
      <c r="J26" s="2">
        <v>4.4400000000000002E-2</v>
      </c>
      <c r="K26" s="2">
        <v>7.7899999999999997E-2</v>
      </c>
      <c r="L26" s="2">
        <v>0.37440000000000001</v>
      </c>
      <c r="M26" s="2">
        <v>-0.15909999999999999</v>
      </c>
      <c r="N26" s="2">
        <v>0.1517</v>
      </c>
      <c r="O26" s="2">
        <v>0.32369999999999999</v>
      </c>
      <c r="P26" s="2">
        <v>0.47399999999999998</v>
      </c>
      <c r="Q26" s="2">
        <v>0.49519999999999997</v>
      </c>
      <c r="R26" s="2">
        <v>0.41930000000000001</v>
      </c>
      <c r="S26" s="2">
        <v>0.40870000000000001</v>
      </c>
      <c r="T26" s="2">
        <v>0.34339999999999998</v>
      </c>
      <c r="U26" s="2">
        <v>0.1993</v>
      </c>
      <c r="V26" s="2">
        <v>0.36699999999999999</v>
      </c>
      <c r="W26" s="2">
        <v>0.38019999999999998</v>
      </c>
      <c r="X26" s="2">
        <v>0.34320000000000001</v>
      </c>
      <c r="Y26" s="2">
        <v>0.32950000000000002</v>
      </c>
      <c r="Z26" s="2">
        <v>0.33139999999999997</v>
      </c>
      <c r="AA26" s="2">
        <v>0.25659999999999999</v>
      </c>
      <c r="AB26" s="2">
        <v>0.29010000000000002</v>
      </c>
      <c r="AC26" s="2">
        <v>0.13550000000000001</v>
      </c>
      <c r="AD26" s="2">
        <v>2.2599999999999999E-2</v>
      </c>
      <c r="AE26" s="2">
        <v>0.30819999999999997</v>
      </c>
      <c r="AF26" s="2">
        <v>0.24299999999999999</v>
      </c>
      <c r="AG26" s="2">
        <v>0.30609999999999998</v>
      </c>
      <c r="AH26" s="2">
        <v>0.33929999999999999</v>
      </c>
    </row>
    <row r="27" spans="1:43" ht="19" x14ac:dyDescent="0.25">
      <c r="A27" s="5" t="s">
        <v>21</v>
      </c>
      <c r="B27" s="1" t="s">
        <v>91</v>
      </c>
      <c r="C27" s="1" t="s">
        <v>91</v>
      </c>
      <c r="D27" s="1">
        <v>600000</v>
      </c>
      <c r="E27" s="1">
        <v>1000000</v>
      </c>
      <c r="F27" s="1">
        <v>2100000</v>
      </c>
      <c r="G27" s="1">
        <v>9700000</v>
      </c>
      <c r="H27" s="1">
        <v>5600000</v>
      </c>
      <c r="I27" s="1">
        <v>16500000</v>
      </c>
      <c r="J27" s="1">
        <v>40142000</v>
      </c>
      <c r="K27" s="1">
        <v>105807000</v>
      </c>
      <c r="L27" s="1">
        <v>526594000</v>
      </c>
      <c r="M27" s="1">
        <v>104501000</v>
      </c>
      <c r="N27" s="1">
        <v>101448000</v>
      </c>
      <c r="O27" s="1">
        <v>457706000</v>
      </c>
      <c r="P27" s="1">
        <v>588000000</v>
      </c>
      <c r="Q27" s="1">
        <v>666000000</v>
      </c>
      <c r="R27" s="1">
        <v>686000000</v>
      </c>
      <c r="S27" s="1">
        <v>323000000</v>
      </c>
      <c r="T27" s="1">
        <v>666000000</v>
      </c>
      <c r="U27" s="1">
        <v>484000000</v>
      </c>
      <c r="V27" s="1">
        <v>787000000</v>
      </c>
      <c r="W27" s="1">
        <v>1132000000</v>
      </c>
      <c r="X27" s="1">
        <v>1279000000</v>
      </c>
      <c r="Y27" s="1">
        <v>1349000000</v>
      </c>
      <c r="Z27" s="1">
        <v>1244000000</v>
      </c>
      <c r="AA27" s="1">
        <v>1219000000</v>
      </c>
      <c r="AB27" s="1">
        <v>1131000000</v>
      </c>
      <c r="AC27" s="1">
        <v>555000000</v>
      </c>
      <c r="AD27" s="1">
        <v>5377000000</v>
      </c>
      <c r="AE27" s="1">
        <v>3095000000</v>
      </c>
      <c r="AF27" s="1">
        <v>521000000</v>
      </c>
      <c r="AG27" s="1">
        <v>1231000000</v>
      </c>
      <c r="AH27" s="1">
        <v>2012000000</v>
      </c>
    </row>
    <row r="28" spans="1:43" ht="20" thickBot="1" x14ac:dyDescent="0.3">
      <c r="A28" s="7" t="s">
        <v>22</v>
      </c>
      <c r="B28" s="11">
        <v>-17100000</v>
      </c>
      <c r="C28" s="11">
        <v>-8400000</v>
      </c>
      <c r="D28" s="11">
        <v>-4100000</v>
      </c>
      <c r="E28" s="11">
        <v>12100000</v>
      </c>
      <c r="F28" s="11">
        <v>15200000</v>
      </c>
      <c r="G28" s="11">
        <v>30200000</v>
      </c>
      <c r="H28" s="11">
        <v>21000000</v>
      </c>
      <c r="I28" s="11">
        <v>91934000</v>
      </c>
      <c r="J28" s="11">
        <v>108532000</v>
      </c>
      <c r="K28" s="11">
        <v>200879000</v>
      </c>
      <c r="L28" s="11">
        <v>670211000</v>
      </c>
      <c r="M28" s="11">
        <v>-548743000</v>
      </c>
      <c r="N28" s="11">
        <v>359677000</v>
      </c>
      <c r="O28" s="11">
        <v>827441000</v>
      </c>
      <c r="P28" s="11">
        <v>1720000000</v>
      </c>
      <c r="Q28" s="11">
        <v>2143000000</v>
      </c>
      <c r="R28" s="11">
        <v>2470000000</v>
      </c>
      <c r="S28" s="11">
        <v>3303000000</v>
      </c>
      <c r="T28" s="11">
        <v>3160000000</v>
      </c>
      <c r="U28" s="11">
        <v>1592000000</v>
      </c>
      <c r="V28" s="11">
        <v>3247000000</v>
      </c>
      <c r="W28" s="11">
        <v>4260000000</v>
      </c>
      <c r="X28" s="11">
        <v>6109000000</v>
      </c>
      <c r="Y28" s="11">
        <v>6853000000</v>
      </c>
      <c r="Z28" s="11">
        <v>7967000000</v>
      </c>
      <c r="AA28" s="11">
        <v>5271000000</v>
      </c>
      <c r="AB28" s="11">
        <v>5705000000</v>
      </c>
      <c r="AC28" s="11">
        <v>2466000000</v>
      </c>
      <c r="AD28" s="11">
        <v>-4864000000</v>
      </c>
      <c r="AE28" s="11">
        <v>4386000000</v>
      </c>
      <c r="AF28" s="11">
        <v>5198000000</v>
      </c>
      <c r="AG28" s="11">
        <v>9043000000</v>
      </c>
      <c r="AH28" s="11">
        <v>12936000000</v>
      </c>
      <c r="AI28" s="38">
        <v>9257000000</v>
      </c>
      <c r="AJ28" s="38">
        <v>10822000000</v>
      </c>
      <c r="AK28" s="38">
        <v>10884000000</v>
      </c>
      <c r="AL28" s="38">
        <v>12426000000</v>
      </c>
      <c r="AM28" s="38">
        <v>14138000000</v>
      </c>
    </row>
    <row r="29" spans="1:43" ht="20" customHeight="1" thickTop="1" x14ac:dyDescent="0.25">
      <c r="A29" s="14" t="s">
        <v>101</v>
      </c>
      <c r="B29" s="1"/>
      <c r="C29" s="15">
        <f>(C28/B28)-1</f>
        <v>-0.50877192982456143</v>
      </c>
      <c r="D29" s="15">
        <f>(D28/C28)-1</f>
        <v>-0.51190476190476186</v>
      </c>
      <c r="E29" s="15">
        <f>(E28/D28)-1</f>
        <v>-3.9512195121951219</v>
      </c>
      <c r="F29" s="15">
        <f t="shared" ref="F29:AM29" si="5">(F28/E28)-1</f>
        <v>0.25619834710743805</v>
      </c>
      <c r="G29" s="15">
        <f t="shared" si="5"/>
        <v>0.98684210526315796</v>
      </c>
      <c r="H29" s="15">
        <f t="shared" si="5"/>
        <v>-0.30463576158940397</v>
      </c>
      <c r="I29" s="15">
        <f t="shared" si="5"/>
        <v>3.3778095238095238</v>
      </c>
      <c r="J29" s="15">
        <f t="shared" si="5"/>
        <v>0.18054256314312433</v>
      </c>
      <c r="K29" s="15">
        <f t="shared" si="5"/>
        <v>0.85087347510411671</v>
      </c>
      <c r="L29" s="15">
        <f t="shared" si="5"/>
        <v>2.3363915590977653</v>
      </c>
      <c r="M29" s="15">
        <f t="shared" si="5"/>
        <v>-1.8187615541971112</v>
      </c>
      <c r="N29" s="15">
        <f t="shared" si="5"/>
        <v>-1.655456197163335</v>
      </c>
      <c r="O29" s="15">
        <f t="shared" si="5"/>
        <v>1.3005112920759458</v>
      </c>
      <c r="P29" s="15">
        <f t="shared" si="5"/>
        <v>1.0786980582301338</v>
      </c>
      <c r="Q29" s="15">
        <f t="shared" si="5"/>
        <v>0.24593023255813962</v>
      </c>
      <c r="R29" s="15">
        <f t="shared" si="5"/>
        <v>0.15258982734484361</v>
      </c>
      <c r="S29" s="15">
        <f t="shared" si="5"/>
        <v>0.33724696356275308</v>
      </c>
      <c r="T29" s="15">
        <f t="shared" si="5"/>
        <v>-4.3293975174084176E-2</v>
      </c>
      <c r="U29" s="15">
        <f t="shared" si="5"/>
        <v>-0.4962025316455696</v>
      </c>
      <c r="V29" s="15">
        <f t="shared" si="5"/>
        <v>1.0395728643216082</v>
      </c>
      <c r="W29" s="15">
        <f t="shared" si="5"/>
        <v>0.31198028949799816</v>
      </c>
      <c r="X29" s="15">
        <f t="shared" si="5"/>
        <v>0.43403755868544591</v>
      </c>
      <c r="Y29" s="15">
        <f t="shared" si="5"/>
        <v>0.12178752660009828</v>
      </c>
      <c r="Z29" s="15">
        <f t="shared" si="5"/>
        <v>0.16255654457901647</v>
      </c>
      <c r="AA29" s="15">
        <f t="shared" si="5"/>
        <v>-0.33839588301744694</v>
      </c>
      <c r="AB29" s="15">
        <f t="shared" si="5"/>
        <v>8.233731739707828E-2</v>
      </c>
      <c r="AC29" s="15">
        <f t="shared" si="5"/>
        <v>-0.56774758983347939</v>
      </c>
      <c r="AD29" s="15">
        <f t="shared" si="5"/>
        <v>-2.9724249797242499</v>
      </c>
      <c r="AE29" s="15">
        <f t="shared" si="5"/>
        <v>-1.9017269736842106</v>
      </c>
      <c r="AF29" s="15">
        <f t="shared" si="5"/>
        <v>0.18513451892384869</v>
      </c>
      <c r="AG29" s="15">
        <f t="shared" si="5"/>
        <v>0.73970757983839941</v>
      </c>
      <c r="AH29" s="15">
        <f t="shared" si="5"/>
        <v>0.43049872829813118</v>
      </c>
      <c r="AI29" s="16">
        <f t="shared" si="5"/>
        <v>-0.284400123685838</v>
      </c>
      <c r="AJ29" s="16">
        <f t="shared" si="5"/>
        <v>0.16906125094523072</v>
      </c>
      <c r="AK29" s="16">
        <f t="shared" si="5"/>
        <v>5.7290704121235603E-3</v>
      </c>
      <c r="AL29" s="16">
        <f t="shared" si="5"/>
        <v>0.14167585446527009</v>
      </c>
      <c r="AM29" s="16">
        <f t="shared" si="5"/>
        <v>0.13777563173990015</v>
      </c>
    </row>
    <row r="30" spans="1:43" ht="19" x14ac:dyDescent="0.25">
      <c r="A30" s="5" t="s">
        <v>23</v>
      </c>
      <c r="B30" s="2">
        <v>-0.36770000000000003</v>
      </c>
      <c r="C30" s="2">
        <v>-9.2999999999999999E-2</v>
      </c>
      <c r="D30" s="2">
        <v>-3.8100000000000002E-2</v>
      </c>
      <c r="E30" s="2">
        <v>7.17E-2</v>
      </c>
      <c r="F30" s="2">
        <v>5.6000000000000001E-2</v>
      </c>
      <c r="G30" s="2">
        <v>7.8100000000000003E-2</v>
      </c>
      <c r="H30" s="2">
        <v>2.58E-2</v>
      </c>
      <c r="I30" s="2">
        <v>4.3900000000000002E-2</v>
      </c>
      <c r="J30" s="2">
        <v>3.2399999999999998E-2</v>
      </c>
      <c r="K30" s="2">
        <v>5.0999999999999997E-2</v>
      </c>
      <c r="L30" s="2">
        <v>0.2097</v>
      </c>
      <c r="M30" s="2">
        <v>-0.20480000000000001</v>
      </c>
      <c r="N30" s="2">
        <v>0.1183</v>
      </c>
      <c r="O30" s="2">
        <v>0.2084</v>
      </c>
      <c r="P30" s="2">
        <v>0.35249999999999998</v>
      </c>
      <c r="Q30" s="2">
        <v>0.37780000000000002</v>
      </c>
      <c r="R30" s="2">
        <v>0.32819999999999999</v>
      </c>
      <c r="S30" s="2">
        <v>0.37230000000000002</v>
      </c>
      <c r="T30" s="2">
        <v>0.28360000000000002</v>
      </c>
      <c r="U30" s="2">
        <v>0.15279999999999999</v>
      </c>
      <c r="V30" s="2">
        <v>0.2954</v>
      </c>
      <c r="W30" s="2">
        <v>0.2848</v>
      </c>
      <c r="X30" s="2">
        <v>0.31950000000000001</v>
      </c>
      <c r="Y30" s="2">
        <v>0.27560000000000001</v>
      </c>
      <c r="Z30" s="2">
        <v>0.30080000000000001</v>
      </c>
      <c r="AA30" s="2">
        <v>0.20849999999999999</v>
      </c>
      <c r="AB30" s="2">
        <v>0.2422</v>
      </c>
      <c r="AC30" s="2">
        <v>0.1106</v>
      </c>
      <c r="AD30" s="2">
        <v>-0.214</v>
      </c>
      <c r="AE30" s="2">
        <v>0.1807</v>
      </c>
      <c r="AF30" s="2">
        <v>0.22090000000000001</v>
      </c>
      <c r="AG30" s="2">
        <v>0.26939999999999997</v>
      </c>
      <c r="AH30" s="2">
        <v>0.29270000000000002</v>
      </c>
      <c r="AI30" s="39">
        <f>AI28/AI3</f>
        <v>0.25673951630796538</v>
      </c>
      <c r="AJ30" s="39">
        <f t="shared" ref="AJ30:AM30" si="6">AJ28/AJ3</f>
        <v>0.27387761299792479</v>
      </c>
      <c r="AK30" s="39">
        <f t="shared" si="6"/>
        <v>0.26866776924785862</v>
      </c>
      <c r="AL30" s="39">
        <f t="shared" si="6"/>
        <v>0.29585714285714287</v>
      </c>
      <c r="AM30" s="39">
        <f t="shared" si="6"/>
        <v>0.31550993081901363</v>
      </c>
    </row>
    <row r="31" spans="1:43" ht="19" x14ac:dyDescent="0.25">
      <c r="A31" s="5" t="s">
        <v>24</v>
      </c>
      <c r="B31" s="12">
        <v>-0.04</v>
      </c>
      <c r="C31" s="12">
        <v>-0.02</v>
      </c>
      <c r="D31" s="12">
        <v>-0.01</v>
      </c>
      <c r="E31" s="12">
        <v>0.01</v>
      </c>
      <c r="F31" s="12">
        <v>0.02</v>
      </c>
      <c r="G31" s="12">
        <v>0.04</v>
      </c>
      <c r="H31" s="12">
        <v>0.02</v>
      </c>
      <c r="I31" s="12">
        <v>0.08</v>
      </c>
      <c r="J31" s="12">
        <v>0.1</v>
      </c>
      <c r="K31" s="12">
        <v>0.17</v>
      </c>
      <c r="L31" s="12">
        <v>0.47</v>
      </c>
      <c r="M31" s="12">
        <v>-0.36</v>
      </c>
      <c r="N31" s="12">
        <v>0.23</v>
      </c>
      <c r="O31" s="12">
        <v>0.53</v>
      </c>
      <c r="P31" s="12">
        <v>1.06</v>
      </c>
      <c r="Q31" s="12">
        <v>1.31</v>
      </c>
      <c r="R31" s="12">
        <v>1.49</v>
      </c>
      <c r="S31" s="12">
        <v>1.99</v>
      </c>
      <c r="T31" s="12">
        <v>1.94</v>
      </c>
      <c r="U31" s="12">
        <v>0.96</v>
      </c>
      <c r="V31" s="12">
        <v>1.98</v>
      </c>
      <c r="W31" s="12">
        <v>2.57</v>
      </c>
      <c r="X31" s="12">
        <v>3.59</v>
      </c>
      <c r="Y31" s="12">
        <v>3.99</v>
      </c>
      <c r="Z31" s="12">
        <v>4.7300000000000004</v>
      </c>
      <c r="AA31" s="12">
        <v>3.26</v>
      </c>
      <c r="AB31" s="12">
        <v>3.84</v>
      </c>
      <c r="AC31" s="12">
        <v>1.67</v>
      </c>
      <c r="AD31" s="12">
        <v>-3.32</v>
      </c>
      <c r="AE31" s="12">
        <v>3.63</v>
      </c>
      <c r="AF31" s="12">
        <v>4.58</v>
      </c>
      <c r="AG31" s="12">
        <v>7.99</v>
      </c>
      <c r="AH31" s="12">
        <v>11.52</v>
      </c>
      <c r="AI31" s="40">
        <v>8.31</v>
      </c>
      <c r="AJ31" s="40">
        <v>9.7100000000000009</v>
      </c>
      <c r="AK31" s="40">
        <v>9.77</v>
      </c>
      <c r="AL31" s="40">
        <v>11.15</v>
      </c>
      <c r="AM31" s="40">
        <v>12.69</v>
      </c>
    </row>
    <row r="32" spans="1:43" ht="19" x14ac:dyDescent="0.25">
      <c r="A32" s="5" t="s">
        <v>25</v>
      </c>
      <c r="B32" s="12">
        <v>-0.04</v>
      </c>
      <c r="C32" s="12">
        <v>-0.02</v>
      </c>
      <c r="D32" s="12">
        <v>-0.01</v>
      </c>
      <c r="E32" s="12">
        <v>0.01</v>
      </c>
      <c r="F32" s="12">
        <v>0.02</v>
      </c>
      <c r="G32" s="12">
        <v>0.04</v>
      </c>
      <c r="H32" s="12">
        <v>0.02</v>
      </c>
      <c r="I32" s="12">
        <v>0.08</v>
      </c>
      <c r="J32" s="12">
        <v>0.09</v>
      </c>
      <c r="K32" s="12">
        <v>0.15</v>
      </c>
      <c r="L32" s="12">
        <v>0.42</v>
      </c>
      <c r="M32" s="12">
        <v>-0.36</v>
      </c>
      <c r="N32" s="12">
        <v>0.22</v>
      </c>
      <c r="O32" s="12">
        <v>0.51</v>
      </c>
      <c r="P32" s="12">
        <v>1.03</v>
      </c>
      <c r="Q32" s="12">
        <v>1.26</v>
      </c>
      <c r="R32" s="12">
        <v>1.44</v>
      </c>
      <c r="S32" s="12">
        <v>1.95</v>
      </c>
      <c r="T32" s="12">
        <v>1.9</v>
      </c>
      <c r="U32" s="12">
        <v>0.95</v>
      </c>
      <c r="V32" s="12">
        <v>1.96</v>
      </c>
      <c r="W32" s="12">
        <v>2.52</v>
      </c>
      <c r="X32" s="12">
        <v>3.51</v>
      </c>
      <c r="Y32" s="12">
        <v>3.91</v>
      </c>
      <c r="Z32" s="12">
        <v>4.6500000000000004</v>
      </c>
      <c r="AA32" s="12">
        <v>3.22</v>
      </c>
      <c r="AB32" s="12">
        <v>3.81</v>
      </c>
      <c r="AC32" s="12">
        <v>1.65</v>
      </c>
      <c r="AD32" s="12">
        <v>-3.32</v>
      </c>
      <c r="AE32" s="12">
        <v>3.59</v>
      </c>
      <c r="AF32" s="12">
        <v>4.5199999999999996</v>
      </c>
      <c r="AG32" s="12">
        <v>7.87</v>
      </c>
      <c r="AH32" s="12">
        <v>11.37</v>
      </c>
    </row>
    <row r="33" spans="1:34" ht="19" x14ac:dyDescent="0.25">
      <c r="A33" s="5" t="s">
        <v>26</v>
      </c>
      <c r="B33" s="1">
        <v>488571429</v>
      </c>
      <c r="C33" s="1">
        <v>650640000</v>
      </c>
      <c r="D33" s="1">
        <v>700000000</v>
      </c>
      <c r="E33" s="1">
        <v>806666667</v>
      </c>
      <c r="F33" s="1">
        <v>760000000</v>
      </c>
      <c r="G33" s="1">
        <v>862857143</v>
      </c>
      <c r="H33" s="1">
        <v>1123424000</v>
      </c>
      <c r="I33" s="1">
        <v>1158880000</v>
      </c>
      <c r="J33" s="1">
        <v>1107248000</v>
      </c>
      <c r="K33" s="1">
        <v>1189424000</v>
      </c>
      <c r="L33" s="1">
        <v>1434410000</v>
      </c>
      <c r="M33" s="1">
        <v>1511938000</v>
      </c>
      <c r="N33" s="1">
        <v>1541774000</v>
      </c>
      <c r="O33" s="1">
        <v>1579172000</v>
      </c>
      <c r="P33" s="1">
        <v>1616000000</v>
      </c>
      <c r="Q33" s="1">
        <v>1638000000</v>
      </c>
      <c r="R33" s="1">
        <v>1659000000</v>
      </c>
      <c r="S33" s="1">
        <v>1660000000</v>
      </c>
      <c r="T33" s="1">
        <v>1632000000</v>
      </c>
      <c r="U33" s="1">
        <v>1656000000</v>
      </c>
      <c r="V33" s="1">
        <v>1643000000</v>
      </c>
      <c r="W33" s="1">
        <v>1658000000</v>
      </c>
      <c r="X33" s="1">
        <v>1700000000</v>
      </c>
      <c r="Y33" s="1">
        <v>1715000000</v>
      </c>
      <c r="Z33" s="1">
        <v>1683000000</v>
      </c>
      <c r="AA33" s="1">
        <v>1618000000</v>
      </c>
      <c r="AB33" s="1">
        <v>1484000000</v>
      </c>
      <c r="AC33" s="1">
        <v>1477000000</v>
      </c>
      <c r="AD33" s="1">
        <v>1463000000</v>
      </c>
      <c r="AE33" s="1">
        <v>1210000000</v>
      </c>
      <c r="AF33" s="1">
        <v>1135000000</v>
      </c>
      <c r="AG33" s="1">
        <v>1131000000</v>
      </c>
      <c r="AH33" s="1">
        <v>1123000000</v>
      </c>
    </row>
    <row r="34" spans="1:34" ht="19" x14ac:dyDescent="0.25">
      <c r="A34" s="5" t="s">
        <v>27</v>
      </c>
      <c r="B34" s="1">
        <v>488571429</v>
      </c>
      <c r="C34" s="1">
        <v>650640000</v>
      </c>
      <c r="D34" s="1">
        <v>700000000</v>
      </c>
      <c r="E34" s="1">
        <v>806666667</v>
      </c>
      <c r="F34" s="1">
        <v>760000000</v>
      </c>
      <c r="G34" s="1">
        <v>862857143</v>
      </c>
      <c r="H34" s="1">
        <v>1127488000</v>
      </c>
      <c r="I34" s="1">
        <v>1162640000</v>
      </c>
      <c r="J34" s="1">
        <v>1183392000</v>
      </c>
      <c r="K34" s="1">
        <v>1299776000</v>
      </c>
      <c r="L34" s="1">
        <v>1600242000</v>
      </c>
      <c r="M34" s="1">
        <v>1511938000</v>
      </c>
      <c r="N34" s="1">
        <v>1618658000</v>
      </c>
      <c r="O34" s="1">
        <v>1635510000</v>
      </c>
      <c r="P34" s="1">
        <v>1675000000</v>
      </c>
      <c r="Q34" s="1">
        <v>1694000000</v>
      </c>
      <c r="R34" s="1">
        <v>1711000000</v>
      </c>
      <c r="S34" s="1">
        <v>1693000000</v>
      </c>
      <c r="T34" s="1">
        <v>1660000000</v>
      </c>
      <c r="U34" s="1">
        <v>1673000000</v>
      </c>
      <c r="V34" s="1">
        <v>1658000000</v>
      </c>
      <c r="W34" s="1">
        <v>1691000000</v>
      </c>
      <c r="X34" s="1">
        <v>1741000000</v>
      </c>
      <c r="Y34" s="1">
        <v>1754000000</v>
      </c>
      <c r="Z34" s="1">
        <v>1714000000</v>
      </c>
      <c r="AA34" s="1">
        <v>1639000000</v>
      </c>
      <c r="AB34" s="1">
        <v>1498000000</v>
      </c>
      <c r="AC34" s="1">
        <v>1490000000</v>
      </c>
      <c r="AD34" s="1">
        <v>1463000000</v>
      </c>
      <c r="AE34" s="1">
        <v>1220000000</v>
      </c>
      <c r="AF34" s="1">
        <v>1149000000</v>
      </c>
      <c r="AG34" s="1">
        <v>1149000000</v>
      </c>
      <c r="AH34" s="1">
        <v>1137000000</v>
      </c>
    </row>
    <row r="35" spans="1:34" ht="20" customHeight="1" x14ac:dyDescent="0.25">
      <c r="A35" s="14" t="s">
        <v>102</v>
      </c>
      <c r="B35" s="1"/>
      <c r="C35" s="22">
        <f>(C34-B34)/B34</f>
        <v>0.33171929707743919</v>
      </c>
      <c r="D35" s="22">
        <f t="shared" ref="D35:AH35" si="7">(D34-C34)/C34</f>
        <v>7.5863764908397885E-2</v>
      </c>
      <c r="E35" s="22">
        <f t="shared" si="7"/>
        <v>0.15238095285714287</v>
      </c>
      <c r="F35" s="22">
        <f t="shared" si="7"/>
        <v>-5.7851240058739158E-2</v>
      </c>
      <c r="G35" s="22">
        <f t="shared" si="7"/>
        <v>0.13533834605263159</v>
      </c>
      <c r="H35" s="22">
        <f t="shared" si="7"/>
        <v>0.30669139051213717</v>
      </c>
      <c r="I35" s="22">
        <f t="shared" si="7"/>
        <v>3.1177271953226997E-2</v>
      </c>
      <c r="J35" s="22">
        <f t="shared" si="7"/>
        <v>1.7849033234707219E-2</v>
      </c>
      <c r="K35" s="22">
        <f t="shared" si="7"/>
        <v>9.834780022173549E-2</v>
      </c>
      <c r="L35" s="22">
        <f t="shared" si="7"/>
        <v>0.23116752425033235</v>
      </c>
      <c r="M35" s="22">
        <f t="shared" si="7"/>
        <v>-5.518165377486655E-2</v>
      </c>
      <c r="N35" s="22">
        <f t="shared" si="7"/>
        <v>7.0584904936578083E-2</v>
      </c>
      <c r="O35" s="22">
        <f t="shared" si="7"/>
        <v>1.0411093634356362E-2</v>
      </c>
      <c r="P35" s="22">
        <f t="shared" si="7"/>
        <v>2.4145373614346596E-2</v>
      </c>
      <c r="Q35" s="22">
        <f t="shared" si="7"/>
        <v>1.1343283582089553E-2</v>
      </c>
      <c r="R35" s="22">
        <f t="shared" si="7"/>
        <v>1.0035419126328217E-2</v>
      </c>
      <c r="S35" s="22">
        <f t="shared" si="7"/>
        <v>-1.0520163646990065E-2</v>
      </c>
      <c r="T35" s="22">
        <f t="shared" si="7"/>
        <v>-1.9492025989367986E-2</v>
      </c>
      <c r="U35" s="22">
        <f t="shared" si="7"/>
        <v>7.8313253012048199E-3</v>
      </c>
      <c r="V35" s="22">
        <f t="shared" si="7"/>
        <v>-8.9659294680215183E-3</v>
      </c>
      <c r="W35" s="22">
        <f t="shared" si="7"/>
        <v>1.9903498190591073E-2</v>
      </c>
      <c r="X35" s="22">
        <f t="shared" si="7"/>
        <v>2.956830277942046E-2</v>
      </c>
      <c r="Y35" s="22">
        <f t="shared" si="7"/>
        <v>7.4669730040206779E-3</v>
      </c>
      <c r="Z35" s="22">
        <f t="shared" si="7"/>
        <v>-2.2805017103762829E-2</v>
      </c>
      <c r="AA35" s="22">
        <f t="shared" si="7"/>
        <v>-4.3757292882147025E-2</v>
      </c>
      <c r="AB35" s="22">
        <f t="shared" si="7"/>
        <v>-8.6028065893837699E-2</v>
      </c>
      <c r="AC35" s="22">
        <f t="shared" si="7"/>
        <v>-5.3404539385847796E-3</v>
      </c>
      <c r="AD35" s="22">
        <f t="shared" si="7"/>
        <v>-1.8120805369127517E-2</v>
      </c>
      <c r="AE35" s="22">
        <f t="shared" si="7"/>
        <v>-0.16609706083390294</v>
      </c>
      <c r="AF35" s="22">
        <f t="shared" si="7"/>
        <v>-5.8196721311475408E-2</v>
      </c>
      <c r="AG35" s="22">
        <f t="shared" si="7"/>
        <v>0</v>
      </c>
      <c r="AH35" s="22">
        <f t="shared" si="7"/>
        <v>-1.0443864229765013E-2</v>
      </c>
    </row>
    <row r="36" spans="1:3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row>
    <row r="37" spans="1:3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row>
    <row r="38" spans="1:34" ht="19" x14ac:dyDescent="0.25">
      <c r="A38" s="5" t="s">
        <v>30</v>
      </c>
      <c r="B38" s="1" t="s">
        <v>91</v>
      </c>
      <c r="C38" s="1" t="s">
        <v>91</v>
      </c>
      <c r="D38" s="1" t="s">
        <v>91</v>
      </c>
      <c r="E38" s="1" t="s">
        <v>91</v>
      </c>
      <c r="F38" s="1" t="s">
        <v>91</v>
      </c>
      <c r="G38" s="1" t="s">
        <v>91</v>
      </c>
      <c r="H38" s="1">
        <v>500600000</v>
      </c>
      <c r="I38" s="1">
        <v>110100000</v>
      </c>
      <c r="J38" s="1">
        <v>248837000</v>
      </c>
      <c r="K38" s="1">
        <v>175846000</v>
      </c>
      <c r="L38" s="1">
        <v>660016000</v>
      </c>
      <c r="M38" s="1">
        <v>716871000</v>
      </c>
      <c r="N38" s="1">
        <v>1388602000</v>
      </c>
      <c r="O38" s="1">
        <v>2045094000</v>
      </c>
      <c r="P38" s="1">
        <v>1214000000</v>
      </c>
      <c r="Q38" s="1">
        <v>2070000000</v>
      </c>
      <c r="R38" s="1">
        <v>1607000000</v>
      </c>
      <c r="S38" s="1">
        <v>2411000000</v>
      </c>
      <c r="T38" s="1">
        <v>1840000000</v>
      </c>
      <c r="U38" s="1">
        <v>2717000000</v>
      </c>
      <c r="V38" s="1">
        <v>3547000000</v>
      </c>
      <c r="W38" s="1">
        <v>5462000000</v>
      </c>
      <c r="X38" s="1">
        <v>3807000000</v>
      </c>
      <c r="Y38" s="1">
        <v>6142000000</v>
      </c>
      <c r="Z38" s="1">
        <v>7907000000</v>
      </c>
      <c r="AA38" s="1">
        <v>7560000000</v>
      </c>
      <c r="AB38" s="1">
        <v>5946000000</v>
      </c>
      <c r="AC38" s="1">
        <v>35029000000</v>
      </c>
      <c r="AD38" s="1">
        <v>11777000000</v>
      </c>
      <c r="AE38" s="1">
        <v>11839000000</v>
      </c>
      <c r="AF38" s="1">
        <v>6707000000</v>
      </c>
      <c r="AG38" s="1">
        <v>7116000000</v>
      </c>
      <c r="AH38" s="1">
        <v>2773000000</v>
      </c>
    </row>
    <row r="39" spans="1:34" ht="19" x14ac:dyDescent="0.25">
      <c r="A39" s="5" t="s">
        <v>31</v>
      </c>
      <c r="B39" s="1" t="s">
        <v>91</v>
      </c>
      <c r="C39" s="1" t="s">
        <v>91</v>
      </c>
      <c r="D39" s="1" t="s">
        <v>91</v>
      </c>
      <c r="E39" s="1" t="s">
        <v>91</v>
      </c>
      <c r="F39" s="1" t="s">
        <v>91</v>
      </c>
      <c r="G39" s="1" t="s">
        <v>91</v>
      </c>
      <c r="H39" s="1" t="s">
        <v>91</v>
      </c>
      <c r="I39" s="1" t="s">
        <v>91</v>
      </c>
      <c r="J39" s="1">
        <v>448235000</v>
      </c>
      <c r="K39" s="1">
        <v>127478000</v>
      </c>
      <c r="L39" s="1">
        <v>954415000</v>
      </c>
      <c r="M39" s="1">
        <v>1055522000</v>
      </c>
      <c r="N39" s="1">
        <v>894577000</v>
      </c>
      <c r="O39" s="1">
        <v>2516003000</v>
      </c>
      <c r="P39" s="1">
        <v>4768000000</v>
      </c>
      <c r="Q39" s="1">
        <v>4478000000</v>
      </c>
      <c r="R39" s="1">
        <v>4114000000</v>
      </c>
      <c r="S39" s="1">
        <v>4170000000</v>
      </c>
      <c r="T39" s="1">
        <v>4571000000</v>
      </c>
      <c r="U39" s="1">
        <v>8352000000</v>
      </c>
      <c r="V39" s="1">
        <v>6732000000</v>
      </c>
      <c r="W39" s="1">
        <v>6190000000</v>
      </c>
      <c r="X39" s="1">
        <v>8567000000</v>
      </c>
      <c r="Y39" s="1">
        <v>8824000000</v>
      </c>
      <c r="Z39" s="1">
        <v>9658000000</v>
      </c>
      <c r="AA39" s="1">
        <v>9761000000</v>
      </c>
      <c r="AB39" s="1">
        <v>12702000000</v>
      </c>
      <c r="AC39" s="1">
        <v>2279000000</v>
      </c>
      <c r="AD39" s="1">
        <v>311000000</v>
      </c>
      <c r="AE39" s="1">
        <v>421000000</v>
      </c>
      <c r="AF39" s="1">
        <v>4507000000</v>
      </c>
      <c r="AG39" s="1">
        <v>5298000000</v>
      </c>
      <c r="AH39" s="1">
        <v>3609000000</v>
      </c>
    </row>
    <row r="40" spans="1:34" ht="19" x14ac:dyDescent="0.25">
      <c r="A40" s="5" t="s">
        <v>32</v>
      </c>
      <c r="B40" s="1" t="s">
        <v>91</v>
      </c>
      <c r="C40" s="1" t="s">
        <v>91</v>
      </c>
      <c r="D40" s="1" t="s">
        <v>91</v>
      </c>
      <c r="E40" s="1" t="s">
        <v>91</v>
      </c>
      <c r="F40" s="1" t="s">
        <v>91</v>
      </c>
      <c r="G40" s="1" t="s">
        <v>91</v>
      </c>
      <c r="H40" s="1">
        <v>500600000</v>
      </c>
      <c r="I40" s="1">
        <v>110100000</v>
      </c>
      <c r="J40" s="1">
        <v>697072000</v>
      </c>
      <c r="K40" s="1">
        <v>303324000</v>
      </c>
      <c r="L40" s="1">
        <v>1614431000</v>
      </c>
      <c r="M40" s="1">
        <v>1772393000</v>
      </c>
      <c r="N40" s="1">
        <v>2283179000</v>
      </c>
      <c r="O40" s="1">
        <v>4561097000</v>
      </c>
      <c r="P40" s="1">
        <v>5982000000</v>
      </c>
      <c r="Q40" s="1">
        <v>6548000000</v>
      </c>
      <c r="R40" s="1">
        <v>5721000000</v>
      </c>
      <c r="S40" s="1">
        <v>6581000000</v>
      </c>
      <c r="T40" s="1">
        <v>6411000000</v>
      </c>
      <c r="U40" s="1">
        <v>11069000000</v>
      </c>
      <c r="V40" s="1">
        <v>10279000000</v>
      </c>
      <c r="W40" s="1">
        <v>11652000000</v>
      </c>
      <c r="X40" s="1">
        <v>12374000000</v>
      </c>
      <c r="Y40" s="1">
        <v>14966000000</v>
      </c>
      <c r="Z40" s="1">
        <v>17565000000</v>
      </c>
      <c r="AA40" s="1">
        <v>17321000000</v>
      </c>
      <c r="AB40" s="1">
        <v>18648000000</v>
      </c>
      <c r="AC40" s="1">
        <v>37308000000</v>
      </c>
      <c r="AD40" s="1">
        <v>12088000000</v>
      </c>
      <c r="AE40" s="1">
        <v>12260000000</v>
      </c>
      <c r="AF40" s="1">
        <v>11214000000</v>
      </c>
      <c r="AG40" s="1">
        <v>12414000000</v>
      </c>
      <c r="AH40" s="1">
        <v>6382000000</v>
      </c>
    </row>
    <row r="41" spans="1:34" ht="19" x14ac:dyDescent="0.25">
      <c r="A41" s="5" t="s">
        <v>33</v>
      </c>
      <c r="B41" s="1" t="s">
        <v>91</v>
      </c>
      <c r="C41" s="1" t="s">
        <v>91</v>
      </c>
      <c r="D41" s="1" t="s">
        <v>91</v>
      </c>
      <c r="E41" s="1" t="s">
        <v>91</v>
      </c>
      <c r="F41" s="1" t="s">
        <v>91</v>
      </c>
      <c r="G41" s="1" t="s">
        <v>91</v>
      </c>
      <c r="H41" s="1">
        <v>82700000</v>
      </c>
      <c r="I41" s="1">
        <v>217400000</v>
      </c>
      <c r="J41" s="1">
        <v>556883000</v>
      </c>
      <c r="K41" s="1">
        <v>668410000</v>
      </c>
      <c r="L41" s="1">
        <v>910017000</v>
      </c>
      <c r="M41" s="1">
        <v>735494000</v>
      </c>
      <c r="N41" s="1">
        <v>527902000</v>
      </c>
      <c r="O41" s="1">
        <v>489588000</v>
      </c>
      <c r="P41" s="1">
        <v>581000000</v>
      </c>
      <c r="Q41" s="1">
        <v>544000000</v>
      </c>
      <c r="R41" s="1">
        <v>700000000</v>
      </c>
      <c r="S41" s="1">
        <v>715000000</v>
      </c>
      <c r="T41" s="1">
        <v>4038000000</v>
      </c>
      <c r="U41" s="1">
        <v>700000000</v>
      </c>
      <c r="V41" s="1">
        <v>730000000</v>
      </c>
      <c r="W41" s="1">
        <v>993000000</v>
      </c>
      <c r="X41" s="1">
        <v>1459000000</v>
      </c>
      <c r="Y41" s="1">
        <v>2142000000</v>
      </c>
      <c r="Z41" s="1">
        <v>2412000000</v>
      </c>
      <c r="AA41" s="1">
        <v>1964000000</v>
      </c>
      <c r="AB41" s="1">
        <v>2219000000</v>
      </c>
      <c r="AC41" s="1">
        <v>3632000000</v>
      </c>
      <c r="AD41" s="1">
        <v>2904000000</v>
      </c>
      <c r="AE41" s="1">
        <v>2471000000</v>
      </c>
      <c r="AF41" s="1">
        <v>4003000000</v>
      </c>
      <c r="AG41" s="1">
        <v>3579000000</v>
      </c>
      <c r="AH41" s="1">
        <v>5643000000</v>
      </c>
    </row>
    <row r="42" spans="1:34" ht="19" x14ac:dyDescent="0.25">
      <c r="A42" s="5" t="s">
        <v>34</v>
      </c>
      <c r="B42" s="1" t="s">
        <v>91</v>
      </c>
      <c r="C42" s="1" t="s">
        <v>91</v>
      </c>
      <c r="D42" s="1" t="s">
        <v>91</v>
      </c>
      <c r="E42" s="1" t="s">
        <v>91</v>
      </c>
      <c r="F42" s="1" t="s">
        <v>91</v>
      </c>
      <c r="G42" s="1" t="s">
        <v>91</v>
      </c>
      <c r="H42" s="1">
        <v>44000000</v>
      </c>
      <c r="I42" s="1">
        <v>171500000</v>
      </c>
      <c r="J42" s="1">
        <v>225156000</v>
      </c>
      <c r="K42" s="1">
        <v>386536000</v>
      </c>
      <c r="L42" s="1">
        <v>257941000</v>
      </c>
      <c r="M42" s="1">
        <v>85366000</v>
      </c>
      <c r="N42" s="1">
        <v>95863000</v>
      </c>
      <c r="O42" s="1">
        <v>110351000</v>
      </c>
      <c r="P42" s="1">
        <v>154000000</v>
      </c>
      <c r="Q42" s="1">
        <v>177000000</v>
      </c>
      <c r="R42" s="1">
        <v>250000000</v>
      </c>
      <c r="S42" s="1">
        <v>469000000</v>
      </c>
      <c r="T42" s="1">
        <v>521000000</v>
      </c>
      <c r="U42" s="1">
        <v>453000000</v>
      </c>
      <c r="V42" s="1">
        <v>528000000</v>
      </c>
      <c r="W42" s="1">
        <v>765000000</v>
      </c>
      <c r="X42" s="1">
        <v>1030000000</v>
      </c>
      <c r="Y42" s="1">
        <v>1302000000</v>
      </c>
      <c r="Z42" s="1">
        <v>1458000000</v>
      </c>
      <c r="AA42" s="1">
        <v>1492000000</v>
      </c>
      <c r="AB42" s="1">
        <v>1556000000</v>
      </c>
      <c r="AC42" s="1">
        <v>2035000000</v>
      </c>
      <c r="AD42" s="1">
        <v>1693000000</v>
      </c>
      <c r="AE42" s="1">
        <v>1400000000</v>
      </c>
      <c r="AF42" s="1">
        <v>2598000000</v>
      </c>
      <c r="AG42" s="1">
        <v>3228000000</v>
      </c>
      <c r="AH42" s="1">
        <v>6341000000</v>
      </c>
    </row>
    <row r="43" spans="1:34" ht="19" x14ac:dyDescent="0.25">
      <c r="A43" s="5" t="s">
        <v>35</v>
      </c>
      <c r="B43" s="1" t="s">
        <v>91</v>
      </c>
      <c r="C43" s="1" t="s">
        <v>91</v>
      </c>
      <c r="D43" s="1" t="s">
        <v>91</v>
      </c>
      <c r="E43" s="1" t="s">
        <v>91</v>
      </c>
      <c r="F43" s="1" t="s">
        <v>91</v>
      </c>
      <c r="G43" s="1" t="s">
        <v>91</v>
      </c>
      <c r="H43" s="1">
        <v>77300000</v>
      </c>
      <c r="I43" s="1">
        <v>252200000</v>
      </c>
      <c r="J43" s="1">
        <v>70484000</v>
      </c>
      <c r="K43" s="1">
        <v>178950000</v>
      </c>
      <c r="L43" s="1">
        <v>195849000</v>
      </c>
      <c r="M43" s="1">
        <v>136727000</v>
      </c>
      <c r="N43" s="1">
        <v>147814000</v>
      </c>
      <c r="O43" s="1">
        <v>787728000</v>
      </c>
      <c r="P43" s="1">
        <v>510000000</v>
      </c>
      <c r="Q43" s="1">
        <v>522000000</v>
      </c>
      <c r="R43" s="1">
        <v>378000000</v>
      </c>
      <c r="S43" s="1">
        <v>1056000000</v>
      </c>
      <c r="T43" s="1">
        <v>753000000</v>
      </c>
      <c r="U43" s="1">
        <v>348000000</v>
      </c>
      <c r="V43" s="1">
        <v>596000000</v>
      </c>
      <c r="W43" s="1">
        <v>883000000</v>
      </c>
      <c r="X43" s="1">
        <v>782000000</v>
      </c>
      <c r="Y43" s="1">
        <v>1145000000</v>
      </c>
      <c r="Z43" s="1">
        <v>978000000</v>
      </c>
      <c r="AA43" s="1">
        <v>1322000000</v>
      </c>
      <c r="AB43" s="1">
        <v>558000000</v>
      </c>
      <c r="AC43" s="1">
        <v>618000000</v>
      </c>
      <c r="AD43" s="1">
        <v>699000000</v>
      </c>
      <c r="AE43" s="1">
        <v>634000000</v>
      </c>
      <c r="AF43" s="1">
        <v>704000000</v>
      </c>
      <c r="AG43" s="1">
        <v>854000000</v>
      </c>
      <c r="AH43" s="1">
        <v>2358000000</v>
      </c>
    </row>
    <row r="44" spans="1:34" ht="19" x14ac:dyDescent="0.25">
      <c r="A44" s="6" t="s">
        <v>36</v>
      </c>
      <c r="B44" s="10" t="s">
        <v>91</v>
      </c>
      <c r="C44" s="10" t="s">
        <v>91</v>
      </c>
      <c r="D44" s="10" t="s">
        <v>91</v>
      </c>
      <c r="E44" s="10" t="s">
        <v>91</v>
      </c>
      <c r="F44" s="10" t="s">
        <v>91</v>
      </c>
      <c r="G44" s="10" t="s">
        <v>91</v>
      </c>
      <c r="H44" s="10">
        <v>704600000</v>
      </c>
      <c r="I44" s="10">
        <v>751200000</v>
      </c>
      <c r="J44" s="10">
        <v>1549595000</v>
      </c>
      <c r="K44" s="10">
        <v>1537220000</v>
      </c>
      <c r="L44" s="10">
        <v>2978238000</v>
      </c>
      <c r="M44" s="10">
        <v>2729980000</v>
      </c>
      <c r="N44" s="10">
        <v>3054758000</v>
      </c>
      <c r="O44" s="10">
        <v>5948764000</v>
      </c>
      <c r="P44" s="10">
        <v>7227000000</v>
      </c>
      <c r="Q44" s="10">
        <v>7791000000</v>
      </c>
      <c r="R44" s="10">
        <v>7049000000</v>
      </c>
      <c r="S44" s="10">
        <v>8821000000</v>
      </c>
      <c r="T44" s="10">
        <v>11723000000</v>
      </c>
      <c r="U44" s="10">
        <v>12570000000</v>
      </c>
      <c r="V44" s="10">
        <v>12133000000</v>
      </c>
      <c r="W44" s="10">
        <v>14293000000</v>
      </c>
      <c r="X44" s="10">
        <v>15645000000</v>
      </c>
      <c r="Y44" s="10">
        <v>19555000000</v>
      </c>
      <c r="Z44" s="10">
        <v>22413000000</v>
      </c>
      <c r="AA44" s="10">
        <v>22099000000</v>
      </c>
      <c r="AB44" s="10">
        <v>22981000000</v>
      </c>
      <c r="AC44" s="10">
        <v>43593000000</v>
      </c>
      <c r="AD44" s="10">
        <v>17384000000</v>
      </c>
      <c r="AE44" s="10">
        <v>16765000000</v>
      </c>
      <c r="AF44" s="10">
        <v>18519000000</v>
      </c>
      <c r="AG44" s="10">
        <v>20075000000</v>
      </c>
      <c r="AH44" s="10">
        <v>20724000000</v>
      </c>
    </row>
    <row r="45" spans="1:34" ht="19" x14ac:dyDescent="0.25">
      <c r="A45" s="5" t="s">
        <v>37</v>
      </c>
      <c r="B45" s="1" t="s">
        <v>91</v>
      </c>
      <c r="C45" s="1" t="s">
        <v>91</v>
      </c>
      <c r="D45" s="1" t="s">
        <v>91</v>
      </c>
      <c r="E45" s="1" t="s">
        <v>91</v>
      </c>
      <c r="F45" s="1" t="s">
        <v>91</v>
      </c>
      <c r="G45" s="1" t="s">
        <v>91</v>
      </c>
      <c r="H45" s="1">
        <v>185500000</v>
      </c>
      <c r="I45" s="1">
        <v>352700000</v>
      </c>
      <c r="J45" s="1">
        <v>425090000</v>
      </c>
      <c r="K45" s="1">
        <v>609682000</v>
      </c>
      <c r="L45" s="1">
        <v>555991000</v>
      </c>
      <c r="M45" s="1">
        <v>431705000</v>
      </c>
      <c r="N45" s="1">
        <v>431396000</v>
      </c>
      <c r="O45" s="1">
        <v>622265000</v>
      </c>
      <c r="P45" s="1">
        <v>675000000</v>
      </c>
      <c r="Q45" s="1">
        <v>1022000000</v>
      </c>
      <c r="R45" s="1">
        <v>1482000000</v>
      </c>
      <c r="S45" s="1">
        <v>1788000000</v>
      </c>
      <c r="T45" s="1">
        <v>2162000000</v>
      </c>
      <c r="U45" s="1">
        <v>2387000000</v>
      </c>
      <c r="V45" s="1">
        <v>2373000000</v>
      </c>
      <c r="W45" s="1">
        <v>2414000000</v>
      </c>
      <c r="X45" s="1">
        <v>2851000000</v>
      </c>
      <c r="Y45" s="1">
        <v>2995000000</v>
      </c>
      <c r="Z45" s="1">
        <v>2487000000</v>
      </c>
      <c r="AA45" s="1">
        <v>2534000000</v>
      </c>
      <c r="AB45" s="1">
        <v>2306000000</v>
      </c>
      <c r="AC45" s="1">
        <v>3216000000</v>
      </c>
      <c r="AD45" s="1">
        <v>2975000000</v>
      </c>
      <c r="AE45" s="1">
        <v>3081000000</v>
      </c>
      <c r="AF45" s="1">
        <v>3711000000</v>
      </c>
      <c r="AG45" s="1">
        <v>4559000000</v>
      </c>
      <c r="AH45" s="1">
        <v>5168000000</v>
      </c>
    </row>
    <row r="46" spans="1:34"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1230000000</v>
      </c>
      <c r="S46" s="1">
        <v>1325000000</v>
      </c>
      <c r="T46" s="1">
        <v>1517000000</v>
      </c>
      <c r="U46" s="1">
        <v>1492000000</v>
      </c>
      <c r="V46" s="1">
        <v>1488000000</v>
      </c>
      <c r="W46" s="1">
        <v>3432000000</v>
      </c>
      <c r="X46" s="1">
        <v>3917000000</v>
      </c>
      <c r="Y46" s="1">
        <v>3976000000</v>
      </c>
      <c r="Z46" s="1">
        <v>4488000000</v>
      </c>
      <c r="AA46" s="1">
        <v>5479000000</v>
      </c>
      <c r="AB46" s="1">
        <v>5679000000</v>
      </c>
      <c r="AC46" s="1">
        <v>6623000000</v>
      </c>
      <c r="AD46" s="1">
        <v>6498000000</v>
      </c>
      <c r="AE46" s="1">
        <v>6282000000</v>
      </c>
      <c r="AF46" s="1">
        <v>6323000000</v>
      </c>
      <c r="AG46" s="1">
        <v>7246000000</v>
      </c>
      <c r="AH46" s="1">
        <v>10508000000</v>
      </c>
    </row>
    <row r="47" spans="1:34" ht="19" x14ac:dyDescent="0.25">
      <c r="A47" s="5" t="s">
        <v>39</v>
      </c>
      <c r="B47" s="1" t="s">
        <v>91</v>
      </c>
      <c r="C47" s="1" t="s">
        <v>91</v>
      </c>
      <c r="D47" s="1" t="s">
        <v>91</v>
      </c>
      <c r="E47" s="1" t="s">
        <v>91</v>
      </c>
      <c r="F47" s="1" t="s">
        <v>91</v>
      </c>
      <c r="G47" s="1" t="s">
        <v>91</v>
      </c>
      <c r="H47" s="1" t="s">
        <v>91</v>
      </c>
      <c r="I47" s="1" t="s">
        <v>91</v>
      </c>
      <c r="J47" s="1" t="s">
        <v>91</v>
      </c>
      <c r="K47" s="1" t="s">
        <v>91</v>
      </c>
      <c r="L47" s="1" t="s">
        <v>91</v>
      </c>
      <c r="M47" s="1">
        <v>821834000</v>
      </c>
      <c r="N47" s="1">
        <v>585046000</v>
      </c>
      <c r="O47" s="1">
        <v>346464000</v>
      </c>
      <c r="P47" s="1">
        <v>356000000</v>
      </c>
      <c r="Q47" s="1">
        <v>571000000</v>
      </c>
      <c r="R47" s="1" t="s">
        <v>91</v>
      </c>
      <c r="S47" s="1" t="s">
        <v>91</v>
      </c>
      <c r="T47" s="1">
        <v>3104000000</v>
      </c>
      <c r="U47" s="1">
        <v>3065000000</v>
      </c>
      <c r="V47" s="1">
        <v>3022000000</v>
      </c>
      <c r="W47" s="1">
        <v>3099000000</v>
      </c>
      <c r="X47" s="1">
        <v>2938000000</v>
      </c>
      <c r="Y47" s="1">
        <v>2553000000</v>
      </c>
      <c r="Z47" s="1">
        <v>2580000000</v>
      </c>
      <c r="AA47" s="1">
        <v>3742000000</v>
      </c>
      <c r="AB47" s="1">
        <v>3500000000</v>
      </c>
      <c r="AC47" s="1">
        <v>3737000000</v>
      </c>
      <c r="AD47" s="1">
        <v>2955000000</v>
      </c>
      <c r="AE47" s="1">
        <v>2172000000</v>
      </c>
      <c r="AF47" s="1">
        <v>1653000000</v>
      </c>
      <c r="AG47" s="1">
        <v>1458000000</v>
      </c>
      <c r="AH47" s="1">
        <v>1882000000</v>
      </c>
    </row>
    <row r="48" spans="1:34" ht="19" x14ac:dyDescent="0.25">
      <c r="A48" s="5" t="s">
        <v>40</v>
      </c>
      <c r="B48" s="1" t="s">
        <v>91</v>
      </c>
      <c r="C48" s="1" t="s">
        <v>91</v>
      </c>
      <c r="D48" s="1" t="s">
        <v>91</v>
      </c>
      <c r="E48" s="1" t="s">
        <v>91</v>
      </c>
      <c r="F48" s="1" t="s">
        <v>91</v>
      </c>
      <c r="G48" s="1" t="s">
        <v>91</v>
      </c>
      <c r="H48" s="1" t="s">
        <v>91</v>
      </c>
      <c r="I48" s="1" t="s">
        <v>91</v>
      </c>
      <c r="J48" s="1" t="s">
        <v>91</v>
      </c>
      <c r="K48" s="1" t="s">
        <v>91</v>
      </c>
      <c r="L48" s="1" t="s">
        <v>91</v>
      </c>
      <c r="M48" s="1">
        <v>821834000</v>
      </c>
      <c r="N48" s="1">
        <v>585046000</v>
      </c>
      <c r="O48" s="1">
        <v>346464000</v>
      </c>
      <c r="P48" s="1">
        <v>356000000</v>
      </c>
      <c r="Q48" s="1">
        <v>571000000</v>
      </c>
      <c r="R48" s="1">
        <v>1230000000</v>
      </c>
      <c r="S48" s="1">
        <v>1325000000</v>
      </c>
      <c r="T48" s="1">
        <v>4621000000</v>
      </c>
      <c r="U48" s="1">
        <v>4557000000</v>
      </c>
      <c r="V48" s="1">
        <v>4510000000</v>
      </c>
      <c r="W48" s="1">
        <v>6531000000</v>
      </c>
      <c r="X48" s="1">
        <v>6855000000</v>
      </c>
      <c r="Y48" s="1">
        <v>6529000000</v>
      </c>
      <c r="Z48" s="1">
        <v>7068000000</v>
      </c>
      <c r="AA48" s="1">
        <v>9221000000</v>
      </c>
      <c r="AB48" s="1">
        <v>9179000000</v>
      </c>
      <c r="AC48" s="1">
        <v>10360000000</v>
      </c>
      <c r="AD48" s="1">
        <v>9453000000</v>
      </c>
      <c r="AE48" s="1">
        <v>8454000000</v>
      </c>
      <c r="AF48" s="1">
        <v>7976000000</v>
      </c>
      <c r="AG48" s="1">
        <v>8704000000</v>
      </c>
      <c r="AH48" s="1">
        <v>12390000000</v>
      </c>
    </row>
    <row r="49" spans="1:34"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v>6673000000</v>
      </c>
      <c r="V49" s="1">
        <v>8123000000</v>
      </c>
      <c r="W49" s="1">
        <v>9261000000</v>
      </c>
      <c r="X49" s="1">
        <v>14463000000</v>
      </c>
      <c r="Y49" s="1">
        <v>14440000000</v>
      </c>
      <c r="Z49" s="1">
        <v>14457000000</v>
      </c>
      <c r="AA49" s="1">
        <v>13626000000</v>
      </c>
      <c r="AB49" s="1">
        <v>13702000000</v>
      </c>
      <c r="AC49" s="1">
        <v>1270000000</v>
      </c>
      <c r="AD49" s="1">
        <v>35000000</v>
      </c>
      <c r="AE49" s="1" t="s">
        <v>91</v>
      </c>
      <c r="AF49" s="1" t="s">
        <v>91</v>
      </c>
      <c r="AG49" s="1" t="s">
        <v>91</v>
      </c>
      <c r="AH49" s="1" t="s">
        <v>91</v>
      </c>
    </row>
    <row r="50" spans="1:34"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v>406746000</v>
      </c>
      <c r="P50" s="1">
        <v>493000000</v>
      </c>
      <c r="Q50" s="1">
        <v>444000000</v>
      </c>
      <c r="R50" s="1">
        <v>512000000</v>
      </c>
      <c r="S50" s="1">
        <v>318000000</v>
      </c>
      <c r="T50" s="1">
        <v>830000000</v>
      </c>
      <c r="U50" s="1">
        <v>843000000</v>
      </c>
      <c r="V50" s="1">
        <v>1922000000</v>
      </c>
      <c r="W50" s="1">
        <v>1703000000</v>
      </c>
      <c r="X50" s="1">
        <v>1412000000</v>
      </c>
      <c r="Y50" s="1">
        <v>1059000000</v>
      </c>
      <c r="Z50" s="1">
        <v>1174000000</v>
      </c>
      <c r="AA50" s="1">
        <v>1453000000</v>
      </c>
      <c r="AB50" s="1">
        <v>2030000000</v>
      </c>
      <c r="AC50" s="1">
        <v>2900000000</v>
      </c>
      <c r="AD50" s="1">
        <v>904000000</v>
      </c>
      <c r="AE50" s="1">
        <v>1196000000</v>
      </c>
      <c r="AF50" s="1">
        <v>1351000000</v>
      </c>
      <c r="AG50" s="1">
        <v>1591000000</v>
      </c>
      <c r="AH50" s="1">
        <v>1803000000</v>
      </c>
    </row>
    <row r="51" spans="1:34" ht="19" x14ac:dyDescent="0.25">
      <c r="A51" s="5" t="s">
        <v>43</v>
      </c>
      <c r="B51" s="1" t="s">
        <v>91</v>
      </c>
      <c r="C51" s="1" t="s">
        <v>91</v>
      </c>
      <c r="D51" s="1" t="s">
        <v>91</v>
      </c>
      <c r="E51" s="1" t="s">
        <v>91</v>
      </c>
      <c r="F51" s="1" t="s">
        <v>91</v>
      </c>
      <c r="G51" s="1" t="s">
        <v>91</v>
      </c>
      <c r="H51" s="1">
        <v>50600000</v>
      </c>
      <c r="I51" s="1">
        <v>81400000</v>
      </c>
      <c r="J51" s="1">
        <v>299995000</v>
      </c>
      <c r="K51" s="1">
        <v>419811000</v>
      </c>
      <c r="L51" s="1">
        <v>1000721000</v>
      </c>
      <c r="M51" s="1">
        <v>2079463000</v>
      </c>
      <c r="N51" s="1">
        <v>1675933000</v>
      </c>
      <c r="O51" s="1">
        <v>1498197000</v>
      </c>
      <c r="P51" s="1">
        <v>2069000000</v>
      </c>
      <c r="Q51" s="1">
        <v>2651000000</v>
      </c>
      <c r="R51" s="1">
        <v>4935000000</v>
      </c>
      <c r="S51" s="1">
        <v>6243000000</v>
      </c>
      <c r="T51" s="1">
        <v>5227000000</v>
      </c>
      <c r="U51" s="1">
        <v>415000000</v>
      </c>
      <c r="V51" s="1">
        <v>1511000000</v>
      </c>
      <c r="W51" s="1">
        <v>2220000000</v>
      </c>
      <c r="X51" s="1">
        <v>1786000000</v>
      </c>
      <c r="Y51" s="1">
        <v>938000000</v>
      </c>
      <c r="Z51" s="1">
        <v>975000000</v>
      </c>
      <c r="AA51" s="1">
        <v>1863000000</v>
      </c>
      <c r="AB51" s="1">
        <v>2161000000</v>
      </c>
      <c r="AC51" s="1">
        <v>4147000000</v>
      </c>
      <c r="AD51" s="1">
        <v>1935000000</v>
      </c>
      <c r="AE51" s="1">
        <v>3461000000</v>
      </c>
      <c r="AF51" s="1">
        <v>4037000000</v>
      </c>
      <c r="AG51" s="1">
        <v>6311000000</v>
      </c>
      <c r="AH51" s="1">
        <v>8929000000</v>
      </c>
    </row>
    <row r="52" spans="1:34" ht="19" x14ac:dyDescent="0.25">
      <c r="A52" s="5" t="s">
        <v>44</v>
      </c>
      <c r="B52" s="1" t="s">
        <v>91</v>
      </c>
      <c r="C52" s="1" t="s">
        <v>91</v>
      </c>
      <c r="D52" s="1" t="s">
        <v>91</v>
      </c>
      <c r="E52" s="1" t="s">
        <v>91</v>
      </c>
      <c r="F52" s="1" t="s">
        <v>91</v>
      </c>
      <c r="G52" s="1" t="s">
        <v>91</v>
      </c>
      <c r="H52" s="1">
        <v>236100000</v>
      </c>
      <c r="I52" s="1">
        <v>434100000</v>
      </c>
      <c r="J52" s="1">
        <v>725085000</v>
      </c>
      <c r="K52" s="1">
        <v>1029493000</v>
      </c>
      <c r="L52" s="1">
        <v>1556712000</v>
      </c>
      <c r="M52" s="1">
        <v>3333002000</v>
      </c>
      <c r="N52" s="1">
        <v>2692375000</v>
      </c>
      <c r="O52" s="1">
        <v>2873672000</v>
      </c>
      <c r="P52" s="1">
        <v>3593000000</v>
      </c>
      <c r="Q52" s="1">
        <v>4688000000</v>
      </c>
      <c r="R52" s="1">
        <v>8159000000</v>
      </c>
      <c r="S52" s="1">
        <v>9674000000</v>
      </c>
      <c r="T52" s="1">
        <v>12840000000</v>
      </c>
      <c r="U52" s="1">
        <v>14875000000</v>
      </c>
      <c r="V52" s="1">
        <v>18439000000</v>
      </c>
      <c r="W52" s="1">
        <v>22129000000</v>
      </c>
      <c r="X52" s="1">
        <v>27367000000</v>
      </c>
      <c r="Y52" s="1">
        <v>25961000000</v>
      </c>
      <c r="Z52" s="1">
        <v>26161000000</v>
      </c>
      <c r="AA52" s="1">
        <v>28697000000</v>
      </c>
      <c r="AB52" s="1">
        <v>29378000000</v>
      </c>
      <c r="AC52" s="1">
        <v>21893000000</v>
      </c>
      <c r="AD52" s="1">
        <v>15302000000</v>
      </c>
      <c r="AE52" s="1">
        <v>16192000000</v>
      </c>
      <c r="AF52" s="1">
        <v>17075000000</v>
      </c>
      <c r="AG52" s="1">
        <v>21165000000</v>
      </c>
      <c r="AH52" s="1">
        <v>28290000000</v>
      </c>
    </row>
    <row r="53" spans="1:3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row>
    <row r="54" spans="1:34" ht="20" thickBot="1" x14ac:dyDescent="0.3">
      <c r="A54" s="7" t="s">
        <v>46</v>
      </c>
      <c r="B54" s="11" t="s">
        <v>91</v>
      </c>
      <c r="C54" s="11" t="s">
        <v>91</v>
      </c>
      <c r="D54" s="11" t="s">
        <v>91</v>
      </c>
      <c r="E54" s="11" t="s">
        <v>91</v>
      </c>
      <c r="F54" s="11" t="s">
        <v>91</v>
      </c>
      <c r="G54" s="11" t="s">
        <v>91</v>
      </c>
      <c r="H54" s="11">
        <v>940700000</v>
      </c>
      <c r="I54" s="11">
        <v>1185300000</v>
      </c>
      <c r="J54" s="11">
        <v>2274680000</v>
      </c>
      <c r="K54" s="11">
        <v>2566713000</v>
      </c>
      <c r="L54" s="11">
        <v>4534950000</v>
      </c>
      <c r="M54" s="11">
        <v>6062982000</v>
      </c>
      <c r="N54" s="11">
        <v>5747133000</v>
      </c>
      <c r="O54" s="11">
        <v>8822436000</v>
      </c>
      <c r="P54" s="11">
        <v>10820000000</v>
      </c>
      <c r="Q54" s="11">
        <v>12479000000</v>
      </c>
      <c r="R54" s="11">
        <v>15208000000</v>
      </c>
      <c r="S54" s="11">
        <v>18495000000</v>
      </c>
      <c r="T54" s="11">
        <v>24563000000</v>
      </c>
      <c r="U54" s="11">
        <v>27445000000</v>
      </c>
      <c r="V54" s="11">
        <v>30572000000</v>
      </c>
      <c r="W54" s="11">
        <v>36422000000</v>
      </c>
      <c r="X54" s="11">
        <v>43012000000</v>
      </c>
      <c r="Y54" s="11">
        <v>45516000000</v>
      </c>
      <c r="Z54" s="11">
        <v>48574000000</v>
      </c>
      <c r="AA54" s="11">
        <v>50796000000</v>
      </c>
      <c r="AB54" s="11">
        <v>52359000000</v>
      </c>
      <c r="AC54" s="11">
        <v>65486000000</v>
      </c>
      <c r="AD54" s="11">
        <v>32686000000</v>
      </c>
      <c r="AE54" s="11">
        <v>32957000000</v>
      </c>
      <c r="AF54" s="11">
        <v>35594000000</v>
      </c>
      <c r="AG54" s="11">
        <v>41240000000</v>
      </c>
      <c r="AH54" s="11">
        <v>49014000000</v>
      </c>
    </row>
    <row r="55" spans="1:34" ht="20" thickTop="1" x14ac:dyDescent="0.25">
      <c r="A55" s="5" t="s">
        <v>47</v>
      </c>
      <c r="B55" s="1" t="s">
        <v>91</v>
      </c>
      <c r="C55" s="1" t="s">
        <v>91</v>
      </c>
      <c r="D55" s="1" t="s">
        <v>91</v>
      </c>
      <c r="E55" s="1" t="s">
        <v>91</v>
      </c>
      <c r="F55" s="1" t="s">
        <v>91</v>
      </c>
      <c r="G55" s="1" t="s">
        <v>91</v>
      </c>
      <c r="H55" s="1">
        <v>95800000</v>
      </c>
      <c r="I55" s="1">
        <v>229800000</v>
      </c>
      <c r="J55" s="1">
        <v>409156000</v>
      </c>
      <c r="K55" s="1">
        <v>660428000</v>
      </c>
      <c r="L55" s="1">
        <v>705208000</v>
      </c>
      <c r="M55" s="1">
        <v>112856000</v>
      </c>
      <c r="N55" s="1">
        <v>106433000</v>
      </c>
      <c r="O55" s="1">
        <v>195065000</v>
      </c>
      <c r="P55" s="1">
        <v>286000000</v>
      </c>
      <c r="Q55" s="1">
        <v>376000000</v>
      </c>
      <c r="R55" s="1">
        <v>420000000</v>
      </c>
      <c r="S55" s="1">
        <v>635000000</v>
      </c>
      <c r="T55" s="1">
        <v>570000000</v>
      </c>
      <c r="U55" s="1">
        <v>636000000</v>
      </c>
      <c r="V55" s="1">
        <v>764000000</v>
      </c>
      <c r="W55" s="1">
        <v>969000000</v>
      </c>
      <c r="X55" s="1">
        <v>1298000000</v>
      </c>
      <c r="Y55" s="1">
        <v>1554000000</v>
      </c>
      <c r="Z55" s="1">
        <v>2183000000</v>
      </c>
      <c r="AA55" s="1">
        <v>1300000000</v>
      </c>
      <c r="AB55" s="1">
        <v>1858000000</v>
      </c>
      <c r="AC55" s="1">
        <v>1971000000</v>
      </c>
      <c r="AD55" s="1">
        <v>1825000000</v>
      </c>
      <c r="AE55" s="1">
        <v>1368000000</v>
      </c>
      <c r="AF55" s="1">
        <v>2248000000</v>
      </c>
      <c r="AG55" s="1">
        <v>2750000000</v>
      </c>
      <c r="AH55" s="1">
        <v>3796000000</v>
      </c>
    </row>
    <row r="56" spans="1:34" ht="19" x14ac:dyDescent="0.25">
      <c r="A56" s="5" t="s">
        <v>48</v>
      </c>
      <c r="B56" s="1" t="s">
        <v>91</v>
      </c>
      <c r="C56" s="1" t="s">
        <v>91</v>
      </c>
      <c r="D56" s="1" t="s">
        <v>91</v>
      </c>
      <c r="E56" s="1" t="s">
        <v>91</v>
      </c>
      <c r="F56" s="1" t="s">
        <v>91</v>
      </c>
      <c r="G56" s="1" t="s">
        <v>91</v>
      </c>
      <c r="H56" s="1">
        <v>1000000</v>
      </c>
      <c r="I56" s="1">
        <v>82900000</v>
      </c>
      <c r="J56" s="1">
        <v>113238000</v>
      </c>
      <c r="K56" s="1">
        <v>154058000</v>
      </c>
      <c r="L56" s="1">
        <v>115099000</v>
      </c>
      <c r="M56" s="1" t="s">
        <v>91</v>
      </c>
      <c r="N56" s="1" t="s">
        <v>91</v>
      </c>
      <c r="O56" s="1">
        <v>102625000</v>
      </c>
      <c r="P56" s="1" t="s">
        <v>91</v>
      </c>
      <c r="Q56" s="1" t="s">
        <v>91</v>
      </c>
      <c r="R56" s="1" t="s">
        <v>91</v>
      </c>
      <c r="S56" s="1" t="s">
        <v>91</v>
      </c>
      <c r="T56" s="1">
        <v>173000000</v>
      </c>
      <c r="U56" s="1" t="s">
        <v>91</v>
      </c>
      <c r="V56" s="1">
        <v>1086000000</v>
      </c>
      <c r="W56" s="1">
        <v>994000000</v>
      </c>
      <c r="X56" s="1" t="s">
        <v>91</v>
      </c>
      <c r="Y56" s="1" t="s">
        <v>91</v>
      </c>
      <c r="Z56" s="1" t="s">
        <v>91</v>
      </c>
      <c r="AA56" s="1">
        <v>1000000000</v>
      </c>
      <c r="AB56" s="1">
        <v>1749000000</v>
      </c>
      <c r="AC56" s="1">
        <v>2495000000</v>
      </c>
      <c r="AD56" s="1">
        <v>1005000000</v>
      </c>
      <c r="AE56" s="1">
        <v>2496000000</v>
      </c>
      <c r="AF56" s="1">
        <v>500000000</v>
      </c>
      <c r="AG56" s="1">
        <v>2044000000</v>
      </c>
      <c r="AH56" s="1">
        <v>1945000000</v>
      </c>
    </row>
    <row r="57" spans="1:34"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v>1443000000</v>
      </c>
      <c r="W57" s="1">
        <v>18000000</v>
      </c>
      <c r="X57" s="1" t="s">
        <v>91</v>
      </c>
      <c r="Y57" s="1" t="s">
        <v>91</v>
      </c>
      <c r="Z57" s="1" t="s">
        <v>91</v>
      </c>
      <c r="AA57" s="1" t="s">
        <v>91</v>
      </c>
      <c r="AB57" s="1" t="s">
        <v>91</v>
      </c>
      <c r="AC57" s="1" t="s">
        <v>91</v>
      </c>
      <c r="AD57" s="1">
        <v>453000000</v>
      </c>
      <c r="AE57" s="1">
        <v>480000000</v>
      </c>
      <c r="AF57" s="1">
        <v>549000000</v>
      </c>
      <c r="AG57" s="1">
        <v>862000000</v>
      </c>
      <c r="AH57" s="1">
        <v>634000000</v>
      </c>
    </row>
    <row r="58" spans="1:34"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v>174271000</v>
      </c>
      <c r="P58" s="1">
        <v>172000000</v>
      </c>
      <c r="Q58" s="1">
        <v>163000000</v>
      </c>
      <c r="R58" s="1">
        <v>197000000</v>
      </c>
      <c r="S58" s="1">
        <v>218000000</v>
      </c>
      <c r="T58" s="1">
        <v>394000000</v>
      </c>
      <c r="U58" s="1">
        <v>441000000</v>
      </c>
      <c r="V58" s="1">
        <v>623000000</v>
      </c>
      <c r="W58" s="1">
        <v>610000000</v>
      </c>
      <c r="X58" s="1">
        <v>545000000</v>
      </c>
      <c r="Y58" s="1">
        <v>501000000</v>
      </c>
      <c r="Z58" s="1">
        <v>785000000</v>
      </c>
      <c r="AA58" s="1">
        <v>583000000</v>
      </c>
      <c r="AB58" s="1">
        <v>509000000</v>
      </c>
      <c r="AC58" s="1">
        <v>502000000</v>
      </c>
      <c r="AD58" s="1">
        <v>500000000</v>
      </c>
      <c r="AE58" s="1">
        <v>565000000</v>
      </c>
      <c r="AF58" s="1">
        <v>568000000</v>
      </c>
      <c r="AG58" s="1">
        <v>612000000</v>
      </c>
      <c r="AH58" s="1">
        <v>369000000</v>
      </c>
    </row>
    <row r="59" spans="1:34" ht="19" x14ac:dyDescent="0.25">
      <c r="A59" s="5" t="s">
        <v>51</v>
      </c>
      <c r="B59" s="1" t="s">
        <v>91</v>
      </c>
      <c r="C59" s="1" t="s">
        <v>91</v>
      </c>
      <c r="D59" s="1" t="s">
        <v>91</v>
      </c>
      <c r="E59" s="1" t="s">
        <v>91</v>
      </c>
      <c r="F59" s="1" t="s">
        <v>91</v>
      </c>
      <c r="G59" s="1" t="s">
        <v>91</v>
      </c>
      <c r="H59" s="1">
        <v>8200000</v>
      </c>
      <c r="I59" s="1">
        <v>13300000</v>
      </c>
      <c r="J59" s="1">
        <v>45084000</v>
      </c>
      <c r="K59" s="1">
        <v>67123000</v>
      </c>
      <c r="L59" s="1">
        <v>56070000</v>
      </c>
      <c r="M59" s="1">
        <v>359437000</v>
      </c>
      <c r="N59" s="1">
        <v>414556000</v>
      </c>
      <c r="O59" s="1">
        <v>336241000</v>
      </c>
      <c r="P59" s="1">
        <v>436000000</v>
      </c>
      <c r="Q59" s="1">
        <v>531000000</v>
      </c>
      <c r="R59" s="1">
        <v>805000000</v>
      </c>
      <c r="S59" s="1">
        <v>1405000000</v>
      </c>
      <c r="T59" s="1">
        <v>1154000000</v>
      </c>
      <c r="U59" s="1">
        <v>1736000000</v>
      </c>
      <c r="V59" s="1">
        <v>1552000000</v>
      </c>
      <c r="W59" s="1">
        <v>2698000000</v>
      </c>
      <c r="X59" s="1">
        <v>3459000000</v>
      </c>
      <c r="Y59" s="1">
        <v>3158000000</v>
      </c>
      <c r="Z59" s="1">
        <v>3045000000</v>
      </c>
      <c r="AA59" s="1">
        <v>3217000000</v>
      </c>
      <c r="AB59" s="1">
        <v>3195000000</v>
      </c>
      <c r="AC59" s="1">
        <v>5939000000</v>
      </c>
      <c r="AD59" s="1">
        <v>7453000000</v>
      </c>
      <c r="AE59" s="1">
        <v>4026000000</v>
      </c>
      <c r="AF59" s="1">
        <v>4807000000</v>
      </c>
      <c r="AG59" s="1">
        <v>5683000000</v>
      </c>
      <c r="AH59" s="1">
        <v>5122000000</v>
      </c>
    </row>
    <row r="60" spans="1:34" ht="19" x14ac:dyDescent="0.25">
      <c r="A60" s="6" t="s">
        <v>52</v>
      </c>
      <c r="B60" s="10" t="s">
        <v>91</v>
      </c>
      <c r="C60" s="10" t="s">
        <v>91</v>
      </c>
      <c r="D60" s="10" t="s">
        <v>91</v>
      </c>
      <c r="E60" s="10" t="s">
        <v>91</v>
      </c>
      <c r="F60" s="10" t="s">
        <v>91</v>
      </c>
      <c r="G60" s="10" t="s">
        <v>91</v>
      </c>
      <c r="H60" s="10">
        <v>105000000</v>
      </c>
      <c r="I60" s="10">
        <v>326000000</v>
      </c>
      <c r="J60" s="10">
        <v>567478000</v>
      </c>
      <c r="K60" s="10">
        <v>881609000</v>
      </c>
      <c r="L60" s="10">
        <v>876377000</v>
      </c>
      <c r="M60" s="10">
        <v>472293000</v>
      </c>
      <c r="N60" s="10">
        <v>520989000</v>
      </c>
      <c r="O60" s="10">
        <v>808202000</v>
      </c>
      <c r="P60" s="10">
        <v>894000000</v>
      </c>
      <c r="Q60" s="10">
        <v>1070000000</v>
      </c>
      <c r="R60" s="10">
        <v>1422000000</v>
      </c>
      <c r="S60" s="10">
        <v>2258000000</v>
      </c>
      <c r="T60" s="10">
        <v>2291000000</v>
      </c>
      <c r="U60" s="10">
        <v>2813000000</v>
      </c>
      <c r="V60" s="10">
        <v>5468000000</v>
      </c>
      <c r="W60" s="10">
        <v>5289000000</v>
      </c>
      <c r="X60" s="10">
        <v>5302000000</v>
      </c>
      <c r="Y60" s="10">
        <v>5213000000</v>
      </c>
      <c r="Z60" s="10">
        <v>6013000000</v>
      </c>
      <c r="AA60" s="10">
        <v>6100000000</v>
      </c>
      <c r="AB60" s="10">
        <v>7311000000</v>
      </c>
      <c r="AC60" s="10">
        <v>10907000000</v>
      </c>
      <c r="AD60" s="10">
        <v>11236000000</v>
      </c>
      <c r="AE60" s="10">
        <v>8935000000</v>
      </c>
      <c r="AF60" s="10">
        <v>8672000000</v>
      </c>
      <c r="AG60" s="10">
        <v>11951000000</v>
      </c>
      <c r="AH60" s="10">
        <v>11866000000</v>
      </c>
    </row>
    <row r="61" spans="1:34" ht="19" x14ac:dyDescent="0.25">
      <c r="A61" s="5" t="s">
        <v>53</v>
      </c>
      <c r="B61" s="1" t="s">
        <v>91</v>
      </c>
      <c r="C61" s="1" t="s">
        <v>91</v>
      </c>
      <c r="D61" s="1" t="s">
        <v>91</v>
      </c>
      <c r="E61" s="1" t="s">
        <v>91</v>
      </c>
      <c r="F61" s="1" t="s">
        <v>91</v>
      </c>
      <c r="G61" s="1" t="s">
        <v>91</v>
      </c>
      <c r="H61" s="1">
        <v>33500000</v>
      </c>
      <c r="I61" s="1">
        <v>10900000</v>
      </c>
      <c r="J61" s="1">
        <v>7729000</v>
      </c>
      <c r="K61" s="1">
        <v>3863000</v>
      </c>
      <c r="L61" s="1">
        <v>795000</v>
      </c>
      <c r="M61" s="1" t="s">
        <v>91</v>
      </c>
      <c r="N61" s="1" t="s">
        <v>91</v>
      </c>
      <c r="O61" s="1">
        <v>123302000</v>
      </c>
      <c r="P61" s="1" t="s">
        <v>91</v>
      </c>
      <c r="Q61" s="1" t="s">
        <v>91</v>
      </c>
      <c r="R61" s="1" t="s">
        <v>91</v>
      </c>
      <c r="S61" s="1" t="s">
        <v>91</v>
      </c>
      <c r="T61" s="1" t="s">
        <v>91</v>
      </c>
      <c r="U61" s="1" t="s">
        <v>91</v>
      </c>
      <c r="V61" s="1" t="s">
        <v>91</v>
      </c>
      <c r="W61" s="1" t="s">
        <v>91</v>
      </c>
      <c r="X61" s="1" t="s">
        <v>91</v>
      </c>
      <c r="Y61" s="1" t="s">
        <v>91</v>
      </c>
      <c r="Z61" s="1" t="s">
        <v>91</v>
      </c>
      <c r="AA61" s="1">
        <v>9969000000</v>
      </c>
      <c r="AB61" s="1">
        <v>10008000000</v>
      </c>
      <c r="AC61" s="1">
        <v>19398000000</v>
      </c>
      <c r="AD61" s="1">
        <v>15365000000</v>
      </c>
      <c r="AE61" s="1">
        <v>13437000000</v>
      </c>
      <c r="AF61" s="1">
        <v>15226000000</v>
      </c>
      <c r="AG61" s="1">
        <v>13701000000</v>
      </c>
      <c r="AH61" s="1">
        <v>13537000000</v>
      </c>
    </row>
    <row r="62" spans="1:3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3464000000</v>
      </c>
      <c r="V62" s="1">
        <v>3485000000</v>
      </c>
      <c r="W62" s="1">
        <v>3541000000</v>
      </c>
      <c r="X62" s="1">
        <v>3739000000</v>
      </c>
      <c r="Y62" s="1">
        <v>3666000000</v>
      </c>
      <c r="Z62" s="1">
        <v>2967000000</v>
      </c>
      <c r="AA62" s="1">
        <v>2496000000</v>
      </c>
      <c r="AB62" s="1">
        <v>2377000000</v>
      </c>
      <c r="AC62" s="1">
        <v>2003000000</v>
      </c>
      <c r="AD62" s="1">
        <v>1620000000</v>
      </c>
      <c r="AE62" s="1">
        <v>1160000000</v>
      </c>
      <c r="AF62" s="1">
        <v>761000000</v>
      </c>
      <c r="AG62" s="1">
        <v>364000000</v>
      </c>
      <c r="AH62" s="1">
        <v>144000000</v>
      </c>
    </row>
    <row r="63" spans="1:34"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row>
    <row r="64" spans="1:34" ht="19" x14ac:dyDescent="0.25">
      <c r="A64" s="5" t="s">
        <v>55</v>
      </c>
      <c r="B64" s="1" t="s">
        <v>91</v>
      </c>
      <c r="C64" s="1" t="s">
        <v>91</v>
      </c>
      <c r="D64" s="1" t="s">
        <v>91</v>
      </c>
      <c r="E64" s="1" t="s">
        <v>91</v>
      </c>
      <c r="F64" s="1" t="s">
        <v>91</v>
      </c>
      <c r="G64" s="1" t="s">
        <v>91</v>
      </c>
      <c r="H64" s="1">
        <v>2600000</v>
      </c>
      <c r="I64" s="1">
        <v>3500000</v>
      </c>
      <c r="J64" s="1">
        <v>15295000</v>
      </c>
      <c r="K64" s="1">
        <v>25115000</v>
      </c>
      <c r="L64" s="1">
        <v>74872000</v>
      </c>
      <c r="M64" s="1">
        <v>27718000</v>
      </c>
      <c r="N64" s="1">
        <v>330442000</v>
      </c>
      <c r="O64" s="1">
        <v>292310000</v>
      </c>
      <c r="P64" s="1">
        <v>262000000</v>
      </c>
      <c r="Q64" s="1">
        <v>290000000</v>
      </c>
      <c r="R64" s="1">
        <v>380000000</v>
      </c>
      <c r="S64" s="1">
        <v>402000000</v>
      </c>
      <c r="T64" s="1">
        <v>4328000000</v>
      </c>
      <c r="U64" s="1">
        <v>852000000</v>
      </c>
      <c r="V64" s="1">
        <v>761000000</v>
      </c>
      <c r="W64" s="1">
        <v>620000000</v>
      </c>
      <c r="X64" s="1">
        <v>426000000</v>
      </c>
      <c r="Y64" s="1">
        <v>550000000</v>
      </c>
      <c r="Z64" s="1">
        <v>428000000</v>
      </c>
      <c r="AA64" s="1">
        <v>817000000</v>
      </c>
      <c r="AB64" s="1">
        <v>895000000</v>
      </c>
      <c r="AC64" s="1">
        <v>2432000000</v>
      </c>
      <c r="AD64" s="1">
        <v>3537000000</v>
      </c>
      <c r="AE64" s="1">
        <v>4516000000</v>
      </c>
      <c r="AF64" s="1">
        <v>4858000000</v>
      </c>
      <c r="AG64" s="1">
        <v>5274000000</v>
      </c>
      <c r="AH64" s="1">
        <v>5454000000</v>
      </c>
    </row>
    <row r="65" spans="1:34" ht="19" x14ac:dyDescent="0.25">
      <c r="A65" s="5" t="s">
        <v>56</v>
      </c>
      <c r="B65" s="1" t="s">
        <v>91</v>
      </c>
      <c r="C65" s="1" t="s">
        <v>91</v>
      </c>
      <c r="D65" s="1" t="s">
        <v>91</v>
      </c>
      <c r="E65" s="1" t="s">
        <v>91</v>
      </c>
      <c r="F65" s="1" t="s">
        <v>91</v>
      </c>
      <c r="G65" s="1" t="s">
        <v>91</v>
      </c>
      <c r="H65" s="1">
        <v>36100000</v>
      </c>
      <c r="I65" s="1">
        <v>14400000</v>
      </c>
      <c r="J65" s="1">
        <v>23024000</v>
      </c>
      <c r="K65" s="1">
        <v>28978000</v>
      </c>
      <c r="L65" s="1">
        <v>75667000</v>
      </c>
      <c r="M65" s="1">
        <v>27718000</v>
      </c>
      <c r="N65" s="1">
        <v>330442000</v>
      </c>
      <c r="O65" s="1">
        <v>415612000</v>
      </c>
      <c r="P65" s="1">
        <v>262000000</v>
      </c>
      <c r="Q65" s="1">
        <v>290000000</v>
      </c>
      <c r="R65" s="1">
        <v>380000000</v>
      </c>
      <c r="S65" s="1">
        <v>402000000</v>
      </c>
      <c r="T65" s="1">
        <v>4328000000</v>
      </c>
      <c r="U65" s="1">
        <v>4316000000</v>
      </c>
      <c r="V65" s="1">
        <v>4246000000</v>
      </c>
      <c r="W65" s="1">
        <v>4161000000</v>
      </c>
      <c r="X65" s="1">
        <v>4165000000</v>
      </c>
      <c r="Y65" s="1">
        <v>4216000000</v>
      </c>
      <c r="Z65" s="1">
        <v>3395000000</v>
      </c>
      <c r="AA65" s="1">
        <v>13282000000</v>
      </c>
      <c r="AB65" s="1">
        <v>13280000000</v>
      </c>
      <c r="AC65" s="1">
        <v>23833000000</v>
      </c>
      <c r="AD65" s="1">
        <v>20522000000</v>
      </c>
      <c r="AE65" s="1">
        <v>19113000000</v>
      </c>
      <c r="AF65" s="1">
        <v>20845000000</v>
      </c>
      <c r="AG65" s="1">
        <v>19339000000</v>
      </c>
      <c r="AH65" s="1">
        <v>19135000000</v>
      </c>
    </row>
    <row r="66" spans="1:3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row>
    <row r="67" spans="1:34" ht="19" x14ac:dyDescent="0.25">
      <c r="A67" s="6" t="s">
        <v>58</v>
      </c>
      <c r="B67" s="10" t="s">
        <v>91</v>
      </c>
      <c r="C67" s="10" t="s">
        <v>91</v>
      </c>
      <c r="D67" s="10" t="s">
        <v>91</v>
      </c>
      <c r="E67" s="10" t="s">
        <v>91</v>
      </c>
      <c r="F67" s="10" t="s">
        <v>91</v>
      </c>
      <c r="G67" s="10" t="s">
        <v>91</v>
      </c>
      <c r="H67" s="10">
        <v>141100000</v>
      </c>
      <c r="I67" s="10">
        <v>340400000</v>
      </c>
      <c r="J67" s="10">
        <v>590502000</v>
      </c>
      <c r="K67" s="10">
        <v>910587000</v>
      </c>
      <c r="L67" s="10">
        <v>952044000</v>
      </c>
      <c r="M67" s="10">
        <v>500011000</v>
      </c>
      <c r="N67" s="10">
        <v>851431000</v>
      </c>
      <c r="O67" s="10">
        <v>1223814000</v>
      </c>
      <c r="P67" s="10">
        <v>1156000000</v>
      </c>
      <c r="Q67" s="10">
        <v>1360000000</v>
      </c>
      <c r="R67" s="10">
        <v>1802000000</v>
      </c>
      <c r="S67" s="10">
        <v>2660000000</v>
      </c>
      <c r="T67" s="10">
        <v>6619000000</v>
      </c>
      <c r="U67" s="10">
        <v>7129000000</v>
      </c>
      <c r="V67" s="10">
        <v>9714000000</v>
      </c>
      <c r="W67" s="10">
        <v>9450000000</v>
      </c>
      <c r="X67" s="10">
        <v>9467000000</v>
      </c>
      <c r="Y67" s="10">
        <v>9429000000</v>
      </c>
      <c r="Z67" s="10">
        <v>9408000000</v>
      </c>
      <c r="AA67" s="10">
        <v>19382000000</v>
      </c>
      <c r="AB67" s="10">
        <v>20591000000</v>
      </c>
      <c r="AC67" s="10">
        <v>34740000000</v>
      </c>
      <c r="AD67" s="10">
        <v>31758000000</v>
      </c>
      <c r="AE67" s="10">
        <v>28048000000</v>
      </c>
      <c r="AF67" s="10">
        <v>29517000000</v>
      </c>
      <c r="AG67" s="10">
        <v>31290000000</v>
      </c>
      <c r="AH67" s="10">
        <v>31001000000</v>
      </c>
    </row>
    <row r="68" spans="1:34" ht="19" x14ac:dyDescent="0.25">
      <c r="A68" s="5" t="s">
        <v>59</v>
      </c>
      <c r="B68" s="1" t="s">
        <v>91</v>
      </c>
      <c r="C68" s="1" t="s">
        <v>91</v>
      </c>
      <c r="D68" s="1" t="s">
        <v>91</v>
      </c>
      <c r="E68" s="1" t="s">
        <v>91</v>
      </c>
      <c r="F68" s="1" t="s">
        <v>91</v>
      </c>
      <c r="G68" s="1" t="s">
        <v>91</v>
      </c>
      <c r="H68" s="1" t="s">
        <v>91</v>
      </c>
      <c r="I68" s="1" t="s">
        <v>91</v>
      </c>
      <c r="J68" s="1">
        <v>7000</v>
      </c>
      <c r="K68" s="1">
        <v>7000</v>
      </c>
      <c r="L68" s="1">
        <v>16000</v>
      </c>
      <c r="M68" s="1">
        <v>75000</v>
      </c>
      <c r="N68" s="1">
        <v>76000</v>
      </c>
      <c r="O68" s="1">
        <v>81000</v>
      </c>
      <c r="P68" s="1" t="s">
        <v>91</v>
      </c>
      <c r="Q68" s="1" t="s">
        <v>91</v>
      </c>
      <c r="R68" s="1" t="s">
        <v>91</v>
      </c>
      <c r="S68" s="1" t="s">
        <v>91</v>
      </c>
      <c r="T68" s="1" t="s">
        <v>91</v>
      </c>
      <c r="U68" s="1" t="s">
        <v>91</v>
      </c>
      <c r="V68" s="1" t="s">
        <v>91</v>
      </c>
      <c r="W68" s="1" t="s">
        <v>91</v>
      </c>
      <c r="X68" s="1" t="s">
        <v>91</v>
      </c>
      <c r="Y68" s="1" t="s">
        <v>91</v>
      </c>
      <c r="Z68" s="1">
        <v>7736000000</v>
      </c>
      <c r="AA68" s="1" t="s">
        <v>91</v>
      </c>
      <c r="AB68" s="1">
        <v>414000000</v>
      </c>
      <c r="AC68" s="1">
        <v>274000000</v>
      </c>
      <c r="AD68" s="1" t="s">
        <v>91</v>
      </c>
      <c r="AE68" s="1">
        <v>343000000</v>
      </c>
      <c r="AF68" s="1">
        <v>586000000</v>
      </c>
      <c r="AG68" s="1" t="s">
        <v>91</v>
      </c>
      <c r="AH68" s="1">
        <v>195000000</v>
      </c>
    </row>
    <row r="69" spans="1:34" ht="19" x14ac:dyDescent="0.25">
      <c r="A69" s="5" t="s">
        <v>60</v>
      </c>
      <c r="B69" s="1" t="s">
        <v>91</v>
      </c>
      <c r="C69" s="1" t="s">
        <v>91</v>
      </c>
      <c r="D69" s="1" t="s">
        <v>91</v>
      </c>
      <c r="E69" s="1" t="s">
        <v>91</v>
      </c>
      <c r="F69" s="1" t="s">
        <v>91</v>
      </c>
      <c r="G69" s="1" t="s">
        <v>91</v>
      </c>
      <c r="H69" s="1">
        <v>4800000</v>
      </c>
      <c r="I69" s="1">
        <v>25900000</v>
      </c>
      <c r="J69" s="1">
        <v>117798000</v>
      </c>
      <c r="K69" s="1" t="s">
        <v>91</v>
      </c>
      <c r="L69" s="1">
        <v>200879000</v>
      </c>
      <c r="M69" s="1">
        <v>871090000</v>
      </c>
      <c r="N69" s="1">
        <v>322347000</v>
      </c>
      <c r="O69" s="1">
        <v>1297289000</v>
      </c>
      <c r="P69" s="1">
        <v>2709000000</v>
      </c>
      <c r="Q69" s="1">
        <v>4328000000</v>
      </c>
      <c r="R69" s="1">
        <v>6100000000</v>
      </c>
      <c r="S69" s="1">
        <v>8541000000</v>
      </c>
      <c r="T69" s="1">
        <v>10717000000</v>
      </c>
      <c r="U69" s="1">
        <v>11235000000</v>
      </c>
      <c r="V69" s="1">
        <v>13305000000</v>
      </c>
      <c r="W69" s="1">
        <v>16204000000</v>
      </c>
      <c r="X69" s="1">
        <v>20701000000</v>
      </c>
      <c r="Y69" s="1">
        <v>25461000000</v>
      </c>
      <c r="Z69" s="1">
        <v>30799000000</v>
      </c>
      <c r="AA69" s="1">
        <v>31226000000</v>
      </c>
      <c r="AB69" s="1">
        <v>30936000000</v>
      </c>
      <c r="AC69" s="1">
        <v>30088000000</v>
      </c>
      <c r="AD69" s="1">
        <v>663000000</v>
      </c>
      <c r="AE69" s="1">
        <v>4466000000</v>
      </c>
      <c r="AF69" s="1">
        <v>5284000000</v>
      </c>
      <c r="AG69" s="1">
        <v>9822000000</v>
      </c>
      <c r="AH69" s="1">
        <v>17840000000</v>
      </c>
    </row>
    <row r="70" spans="1:34" ht="19" x14ac:dyDescent="0.25">
      <c r="A70" s="5" t="s">
        <v>61</v>
      </c>
      <c r="B70" s="1" t="s">
        <v>91</v>
      </c>
      <c r="C70" s="1" t="s">
        <v>91</v>
      </c>
      <c r="D70" s="1" t="s">
        <v>91</v>
      </c>
      <c r="E70" s="1" t="s">
        <v>91</v>
      </c>
      <c r="F70" s="1" t="s">
        <v>91</v>
      </c>
      <c r="G70" s="1" t="s">
        <v>91</v>
      </c>
      <c r="H70" s="1">
        <v>-66400000</v>
      </c>
      <c r="I70" s="1">
        <v>-117300000</v>
      </c>
      <c r="J70" s="1">
        <v>-200934000</v>
      </c>
      <c r="K70" s="1">
        <v>-329634000</v>
      </c>
      <c r="L70" s="1">
        <v>-334761000</v>
      </c>
      <c r="M70" s="1">
        <v>-381604000</v>
      </c>
      <c r="N70" s="1">
        <v>-408524000</v>
      </c>
      <c r="O70" s="1">
        <v>-23769000</v>
      </c>
      <c r="P70" s="1">
        <v>15000000</v>
      </c>
      <c r="Q70" s="1">
        <v>38000000</v>
      </c>
      <c r="R70" s="1">
        <v>64000000</v>
      </c>
      <c r="S70" s="1">
        <v>237000000</v>
      </c>
      <c r="T70" s="1">
        <v>-284000000</v>
      </c>
      <c r="U70" s="1">
        <v>588000000</v>
      </c>
      <c r="V70" s="1">
        <v>697000000</v>
      </c>
      <c r="W70" s="1">
        <v>353000000</v>
      </c>
      <c r="X70" s="1">
        <v>866000000</v>
      </c>
      <c r="Y70" s="1">
        <v>753000000</v>
      </c>
      <c r="Z70" s="1">
        <v>634000000</v>
      </c>
      <c r="AA70" s="1">
        <v>195000000</v>
      </c>
      <c r="AB70" s="1">
        <v>428000000</v>
      </c>
      <c r="AC70" s="1">
        <v>384000000</v>
      </c>
      <c r="AD70" s="1">
        <v>265000000</v>
      </c>
      <c r="AE70" s="1">
        <v>100000000</v>
      </c>
      <c r="AF70" s="1">
        <v>207000000</v>
      </c>
      <c r="AG70" s="1">
        <v>128000000</v>
      </c>
      <c r="AH70" s="1">
        <v>-22000000</v>
      </c>
    </row>
    <row r="71" spans="1:34" ht="19" x14ac:dyDescent="0.25">
      <c r="A71" s="5" t="s">
        <v>62</v>
      </c>
      <c r="B71" s="1" t="s">
        <v>91</v>
      </c>
      <c r="C71" s="1" t="s">
        <v>91</v>
      </c>
      <c r="D71" s="1" t="s">
        <v>91</v>
      </c>
      <c r="E71" s="1" t="s">
        <v>91</v>
      </c>
      <c r="F71" s="1" t="s">
        <v>91</v>
      </c>
      <c r="G71" s="1" t="s">
        <v>91</v>
      </c>
      <c r="H71" s="1">
        <v>861200000</v>
      </c>
      <c r="I71" s="1">
        <v>936300000</v>
      </c>
      <c r="J71" s="1">
        <v>1107307000</v>
      </c>
      <c r="K71" s="1">
        <v>1287223000</v>
      </c>
      <c r="L71" s="1">
        <v>3005621000</v>
      </c>
      <c r="M71" s="1">
        <v>5026767000</v>
      </c>
      <c r="N71" s="1">
        <v>4975916000</v>
      </c>
      <c r="O71" s="1">
        <v>6324971000</v>
      </c>
      <c r="P71" s="1">
        <v>6940000000</v>
      </c>
      <c r="Q71" s="1">
        <v>6753000000</v>
      </c>
      <c r="R71" s="1">
        <v>7242000000</v>
      </c>
      <c r="S71" s="1">
        <v>7057000000</v>
      </c>
      <c r="T71" s="1">
        <v>7511000000</v>
      </c>
      <c r="U71" s="1">
        <v>8493000000</v>
      </c>
      <c r="V71" s="1">
        <v>6856000000</v>
      </c>
      <c r="W71" s="1">
        <v>10394000000</v>
      </c>
      <c r="X71" s="1">
        <v>11956000000</v>
      </c>
      <c r="Y71" s="1">
        <v>9874000000</v>
      </c>
      <c r="Z71" s="1" t="s">
        <v>91</v>
      </c>
      <c r="AA71" s="1" t="s">
        <v>91</v>
      </c>
      <c r="AB71" s="1" t="s">
        <v>91</v>
      </c>
      <c r="AC71" s="1" t="s">
        <v>91</v>
      </c>
      <c r="AD71" s="1" t="s">
        <v>91</v>
      </c>
      <c r="AE71" s="1" t="s">
        <v>91</v>
      </c>
      <c r="AF71" s="1" t="s">
        <v>91</v>
      </c>
      <c r="AG71" s="1" t="s">
        <v>91</v>
      </c>
      <c r="AH71" s="1" t="s">
        <v>91</v>
      </c>
    </row>
    <row r="72" spans="1:34" ht="19" x14ac:dyDescent="0.25">
      <c r="A72" s="6" t="s">
        <v>63</v>
      </c>
      <c r="B72" s="10" t="s">
        <v>91</v>
      </c>
      <c r="C72" s="10" t="s">
        <v>91</v>
      </c>
      <c r="D72" s="10" t="s">
        <v>91</v>
      </c>
      <c r="E72" s="10" t="s">
        <v>91</v>
      </c>
      <c r="F72" s="10" t="s">
        <v>91</v>
      </c>
      <c r="G72" s="10" t="s">
        <v>91</v>
      </c>
      <c r="H72" s="10">
        <v>799600000</v>
      </c>
      <c r="I72" s="10">
        <v>844900000</v>
      </c>
      <c r="J72" s="10">
        <v>1024178000</v>
      </c>
      <c r="K72" s="10">
        <v>957596000</v>
      </c>
      <c r="L72" s="10">
        <v>2871755000</v>
      </c>
      <c r="M72" s="10">
        <v>5516328000</v>
      </c>
      <c r="N72" s="10">
        <v>4889815000</v>
      </c>
      <c r="O72" s="10">
        <v>7598572000</v>
      </c>
      <c r="P72" s="10">
        <v>9664000000</v>
      </c>
      <c r="Q72" s="10">
        <v>11119000000</v>
      </c>
      <c r="R72" s="10">
        <v>13406000000</v>
      </c>
      <c r="S72" s="10">
        <v>15835000000</v>
      </c>
      <c r="T72" s="10">
        <v>17944000000</v>
      </c>
      <c r="U72" s="10">
        <v>20316000000</v>
      </c>
      <c r="V72" s="10">
        <v>20858000000</v>
      </c>
      <c r="W72" s="10">
        <v>26951000000</v>
      </c>
      <c r="X72" s="10">
        <v>33523000000</v>
      </c>
      <c r="Y72" s="10">
        <v>36088000000</v>
      </c>
      <c r="Z72" s="10">
        <v>39169000000</v>
      </c>
      <c r="AA72" s="10">
        <v>31421000000</v>
      </c>
      <c r="AB72" s="10">
        <v>31778000000</v>
      </c>
      <c r="AC72" s="10">
        <v>30746000000</v>
      </c>
      <c r="AD72" s="10">
        <v>928000000</v>
      </c>
      <c r="AE72" s="10">
        <v>4909000000</v>
      </c>
      <c r="AF72" s="10">
        <v>6077000000</v>
      </c>
      <c r="AG72" s="10">
        <v>9950000000</v>
      </c>
      <c r="AH72" s="10">
        <v>18013000000</v>
      </c>
    </row>
    <row r="73" spans="1:34" ht="20" thickBot="1" x14ac:dyDescent="0.3">
      <c r="A73" s="7" t="s">
        <v>64</v>
      </c>
      <c r="B73" s="11" t="s">
        <v>91</v>
      </c>
      <c r="C73" s="11" t="s">
        <v>91</v>
      </c>
      <c r="D73" s="11" t="s">
        <v>91</v>
      </c>
      <c r="E73" s="11" t="s">
        <v>91</v>
      </c>
      <c r="F73" s="11" t="s">
        <v>91</v>
      </c>
      <c r="G73" s="11" t="s">
        <v>91</v>
      </c>
      <c r="H73" s="11">
        <v>940700000</v>
      </c>
      <c r="I73" s="11">
        <v>1185300000</v>
      </c>
      <c r="J73" s="11">
        <v>1614680000</v>
      </c>
      <c r="K73" s="11">
        <v>1868183000</v>
      </c>
      <c r="L73" s="11">
        <v>3823799000</v>
      </c>
      <c r="M73" s="11">
        <v>6016339000</v>
      </c>
      <c r="N73" s="11">
        <v>5741246000</v>
      </c>
      <c r="O73" s="11">
        <v>8822386000</v>
      </c>
      <c r="P73" s="11">
        <v>10820000000</v>
      </c>
      <c r="Q73" s="11">
        <v>12479000000</v>
      </c>
      <c r="R73" s="11">
        <v>15208000000</v>
      </c>
      <c r="S73" s="11">
        <v>18495000000</v>
      </c>
      <c r="T73" s="11">
        <v>24563000000</v>
      </c>
      <c r="U73" s="11">
        <v>27445000000</v>
      </c>
      <c r="V73" s="11">
        <v>30572000000</v>
      </c>
      <c r="W73" s="11">
        <v>36401000000</v>
      </c>
      <c r="X73" s="11">
        <v>42990000000</v>
      </c>
      <c r="Y73" s="11">
        <v>45517000000</v>
      </c>
      <c r="Z73" s="11">
        <v>48577000000</v>
      </c>
      <c r="AA73" s="11">
        <v>50803000000</v>
      </c>
      <c r="AB73" s="11">
        <v>52369000000</v>
      </c>
      <c r="AC73" s="11">
        <v>65486000000</v>
      </c>
      <c r="AD73" s="11">
        <v>32686000000</v>
      </c>
      <c r="AE73" s="11">
        <v>32957000000</v>
      </c>
      <c r="AF73" s="11">
        <v>35594000000</v>
      </c>
      <c r="AG73" s="11">
        <v>41240000000</v>
      </c>
      <c r="AH73" s="11">
        <v>49014000000</v>
      </c>
    </row>
    <row r="74" spans="1:3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row>
    <row r="75" spans="1:3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row>
    <row r="76" spans="1:34" ht="19" x14ac:dyDescent="0.25">
      <c r="A76" s="5" t="s">
        <v>66</v>
      </c>
      <c r="B76" s="1" t="s">
        <v>91</v>
      </c>
      <c r="C76" s="1">
        <v>-8400000</v>
      </c>
      <c r="D76" s="1">
        <v>-4100000</v>
      </c>
      <c r="E76" s="1">
        <v>12100000</v>
      </c>
      <c r="F76" s="1">
        <v>15200000</v>
      </c>
      <c r="G76" s="1">
        <v>30200000</v>
      </c>
      <c r="H76" s="1">
        <v>21000000</v>
      </c>
      <c r="I76" s="1">
        <v>91934000</v>
      </c>
      <c r="J76" s="1">
        <v>108532000</v>
      </c>
      <c r="K76" s="1">
        <v>200879000</v>
      </c>
      <c r="L76" s="1">
        <v>670211000</v>
      </c>
      <c r="M76" s="1">
        <v>-548743000</v>
      </c>
      <c r="N76" s="1">
        <v>359677000</v>
      </c>
      <c r="O76" s="1">
        <v>827441000</v>
      </c>
      <c r="P76" s="1">
        <v>1725000000</v>
      </c>
      <c r="Q76" s="1">
        <v>2143000000</v>
      </c>
      <c r="R76" s="1">
        <v>2470000000</v>
      </c>
      <c r="S76" s="1">
        <v>3303000000</v>
      </c>
      <c r="T76" s="1">
        <v>3160000000</v>
      </c>
      <c r="U76" s="1">
        <v>1592000000</v>
      </c>
      <c r="V76" s="1">
        <v>3247000000</v>
      </c>
      <c r="W76" s="1">
        <v>4242000000</v>
      </c>
      <c r="X76" s="1">
        <v>6059000000</v>
      </c>
      <c r="Y76" s="1">
        <v>6845000000</v>
      </c>
      <c r="Z76" s="1">
        <v>7299000000</v>
      </c>
      <c r="AA76" s="1">
        <v>5268000000</v>
      </c>
      <c r="AB76" s="1">
        <v>5702000000</v>
      </c>
      <c r="AC76" s="1">
        <v>2465000000</v>
      </c>
      <c r="AD76" s="1">
        <v>-4864000000</v>
      </c>
      <c r="AE76" s="1">
        <v>4386000000</v>
      </c>
      <c r="AF76" s="1">
        <v>5198000000</v>
      </c>
      <c r="AG76" s="1">
        <v>9043000000</v>
      </c>
      <c r="AH76" s="1">
        <v>12986000000</v>
      </c>
    </row>
    <row r="77" spans="1:34" ht="19" x14ac:dyDescent="0.25">
      <c r="A77" s="5" t="s">
        <v>13</v>
      </c>
      <c r="B77" s="1" t="s">
        <v>91</v>
      </c>
      <c r="C77" s="1">
        <v>5800000</v>
      </c>
      <c r="D77" s="1">
        <v>7200000</v>
      </c>
      <c r="E77" s="1">
        <v>9800000</v>
      </c>
      <c r="F77" s="1">
        <v>18800000</v>
      </c>
      <c r="G77" s="1">
        <v>30900000</v>
      </c>
      <c r="H77" s="1">
        <v>56800000</v>
      </c>
      <c r="I77" s="1">
        <v>93598000</v>
      </c>
      <c r="J77" s="1">
        <v>141892000</v>
      </c>
      <c r="K77" s="1">
        <v>158429000</v>
      </c>
      <c r="L77" s="1">
        <v>243842000</v>
      </c>
      <c r="M77" s="1">
        <v>319811000</v>
      </c>
      <c r="N77" s="1">
        <v>394257000</v>
      </c>
      <c r="O77" s="1">
        <v>179694000</v>
      </c>
      <c r="P77" s="1">
        <v>163000000</v>
      </c>
      <c r="Q77" s="1">
        <v>200000000</v>
      </c>
      <c r="R77" s="1">
        <v>272000000</v>
      </c>
      <c r="S77" s="1">
        <v>383000000</v>
      </c>
      <c r="T77" s="1">
        <v>456000000</v>
      </c>
      <c r="U77" s="1">
        <v>635000000</v>
      </c>
      <c r="V77" s="1">
        <v>666000000</v>
      </c>
      <c r="W77" s="1">
        <v>1061000000</v>
      </c>
      <c r="X77" s="1">
        <v>897000000</v>
      </c>
      <c r="Y77" s="1">
        <v>1017000000</v>
      </c>
      <c r="Z77" s="1">
        <v>1150000000</v>
      </c>
      <c r="AA77" s="1">
        <v>1214000000</v>
      </c>
      <c r="AB77" s="1">
        <v>1428000000</v>
      </c>
      <c r="AC77" s="1">
        <v>1461000000</v>
      </c>
      <c r="AD77" s="1">
        <v>1561000000</v>
      </c>
      <c r="AE77" s="1">
        <v>1401000000</v>
      </c>
      <c r="AF77" s="1">
        <v>1393000000</v>
      </c>
      <c r="AG77" s="1">
        <v>1582000000</v>
      </c>
      <c r="AH77" s="1">
        <v>1762000000</v>
      </c>
    </row>
    <row r="78" spans="1:34" ht="19" x14ac:dyDescent="0.25">
      <c r="A78" s="5" t="s">
        <v>67</v>
      </c>
      <c r="B78" s="1" t="s">
        <v>91</v>
      </c>
      <c r="C78" s="1" t="s">
        <v>91</v>
      </c>
      <c r="D78" s="1" t="s">
        <v>91</v>
      </c>
      <c r="E78" s="1" t="s">
        <v>91</v>
      </c>
      <c r="F78" s="1">
        <v>-4000000</v>
      </c>
      <c r="G78" s="1">
        <v>-3000000</v>
      </c>
      <c r="H78" s="1" t="s">
        <v>91</v>
      </c>
      <c r="I78" s="1">
        <v>-21531000</v>
      </c>
      <c r="J78" s="1">
        <v>18237000</v>
      </c>
      <c r="K78" s="1">
        <v>-96595000</v>
      </c>
      <c r="L78" s="1">
        <v>481621000</v>
      </c>
      <c r="M78" s="1">
        <v>29948000</v>
      </c>
      <c r="N78" s="1">
        <v>12394000</v>
      </c>
      <c r="O78" s="1">
        <v>332964000</v>
      </c>
      <c r="P78" s="1" t="s">
        <v>91</v>
      </c>
      <c r="Q78" s="1" t="s">
        <v>91</v>
      </c>
      <c r="R78" s="1" t="s">
        <v>91</v>
      </c>
      <c r="S78" s="1" t="s">
        <v>91</v>
      </c>
      <c r="T78" s="1" t="s">
        <v>91</v>
      </c>
      <c r="U78" s="1" t="s">
        <v>91</v>
      </c>
      <c r="V78" s="1">
        <v>116000000</v>
      </c>
      <c r="W78" s="1">
        <v>-1204000000</v>
      </c>
      <c r="X78" s="1">
        <v>395000000</v>
      </c>
      <c r="Y78" s="1">
        <v>268000000</v>
      </c>
      <c r="Z78" s="1">
        <v>298000000</v>
      </c>
      <c r="AA78" s="1">
        <v>47000000</v>
      </c>
      <c r="AB78" s="1">
        <v>-200000000</v>
      </c>
      <c r="AC78" s="1">
        <v>-400000000</v>
      </c>
      <c r="AD78" s="1">
        <v>4502000000</v>
      </c>
      <c r="AE78" s="1">
        <v>1976000000</v>
      </c>
      <c r="AF78" s="1">
        <v>-309000000</v>
      </c>
      <c r="AG78" s="1">
        <v>-245000000</v>
      </c>
      <c r="AH78" s="1">
        <v>-138000000</v>
      </c>
    </row>
    <row r="79" spans="1:34"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v>612000000</v>
      </c>
      <c r="W79" s="1">
        <v>824000000</v>
      </c>
      <c r="X79" s="1">
        <v>1035000000</v>
      </c>
      <c r="Y79" s="1">
        <v>1105000000</v>
      </c>
      <c r="Z79" s="1">
        <v>1059000000</v>
      </c>
      <c r="AA79" s="1">
        <v>1026000000</v>
      </c>
      <c r="AB79" s="1">
        <v>943000000</v>
      </c>
      <c r="AC79" s="1">
        <v>914000000</v>
      </c>
      <c r="AD79" s="1">
        <v>883000000</v>
      </c>
      <c r="AE79" s="1">
        <v>1037000000</v>
      </c>
      <c r="AF79" s="1">
        <v>1212000000</v>
      </c>
      <c r="AG79" s="1">
        <v>1663000000</v>
      </c>
      <c r="AH79" s="1">
        <v>2031000000</v>
      </c>
    </row>
    <row r="80" spans="1:34" ht="19" x14ac:dyDescent="0.25">
      <c r="A80" s="14" t="s">
        <v>103</v>
      </c>
      <c r="B80" s="15" t="e">
        <f t="shared" ref="B80:AH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f t="shared" si="8"/>
        <v>5.5681921572195432E-2</v>
      </c>
      <c r="W80" s="15">
        <f t="shared" si="8"/>
        <v>5.509126161663435E-2</v>
      </c>
      <c r="X80" s="15">
        <f t="shared" si="8"/>
        <v>5.4128968150201351E-2</v>
      </c>
      <c r="Y80" s="15">
        <f t="shared" si="8"/>
        <v>4.4438188691385827E-2</v>
      </c>
      <c r="Z80" s="15">
        <f t="shared" si="8"/>
        <v>3.9981877902367201E-2</v>
      </c>
      <c r="AA80" s="15">
        <f t="shared" si="8"/>
        <v>4.058383766464934E-2</v>
      </c>
      <c r="AB80" s="15">
        <f t="shared" si="8"/>
        <v>4.0035662732444598E-2</v>
      </c>
      <c r="AC80" s="15">
        <f t="shared" si="8"/>
        <v>4.1003095419676103E-2</v>
      </c>
      <c r="AD80" s="15">
        <f t="shared" si="8"/>
        <v>3.8843920464543373E-2</v>
      </c>
      <c r="AE80" s="15">
        <f t="shared" si="8"/>
        <v>4.2722366415358627E-2</v>
      </c>
      <c r="AF80" s="15">
        <f t="shared" si="8"/>
        <v>5.1506523309676595E-2</v>
      </c>
      <c r="AG80" s="15">
        <f t="shared" si="8"/>
        <v>4.9544181612345826E-2</v>
      </c>
      <c r="AH80" s="15">
        <f t="shared" si="8"/>
        <v>4.5950226244343889E-2</v>
      </c>
    </row>
    <row r="81" spans="1:42" ht="19" x14ac:dyDescent="0.25">
      <c r="A81" s="5" t="s">
        <v>69</v>
      </c>
      <c r="B81" s="1" t="s">
        <v>91</v>
      </c>
      <c r="C81" s="1">
        <v>3200000</v>
      </c>
      <c r="D81" s="1">
        <v>-3700000</v>
      </c>
      <c r="E81" s="1">
        <v>-9400000</v>
      </c>
      <c r="F81" s="1">
        <v>-700000</v>
      </c>
      <c r="G81" s="1">
        <v>-8300000</v>
      </c>
      <c r="H81" s="1">
        <v>-134500000</v>
      </c>
      <c r="I81" s="1">
        <v>-190995000</v>
      </c>
      <c r="J81" s="1">
        <v>-394401000</v>
      </c>
      <c r="K81" s="1">
        <v>-372471000</v>
      </c>
      <c r="L81" s="1">
        <v>-483794000</v>
      </c>
      <c r="M81" s="1">
        <v>-360235000</v>
      </c>
      <c r="N81" s="1">
        <v>-144226000</v>
      </c>
      <c r="O81" s="1">
        <v>62722000</v>
      </c>
      <c r="P81" s="1">
        <v>150000000</v>
      </c>
      <c r="Q81" s="1">
        <v>15000000</v>
      </c>
      <c r="R81" s="1">
        <v>-13000000</v>
      </c>
      <c r="S81" s="1">
        <v>24000000</v>
      </c>
      <c r="T81" s="1">
        <v>-708000000</v>
      </c>
      <c r="U81" s="1">
        <v>3993000000</v>
      </c>
      <c r="V81" s="1">
        <v>-46000000</v>
      </c>
      <c r="W81" s="1">
        <v>442000000</v>
      </c>
      <c r="X81" s="1">
        <v>-665000000</v>
      </c>
      <c r="Y81" s="1">
        <v>-115000000</v>
      </c>
      <c r="Z81" s="1">
        <v>-618000000</v>
      </c>
      <c r="AA81" s="1">
        <v>-1947000000</v>
      </c>
      <c r="AB81" s="1">
        <v>-153000000</v>
      </c>
      <c r="AC81" s="1">
        <v>424000000</v>
      </c>
      <c r="AD81" s="1">
        <v>1460000000</v>
      </c>
      <c r="AE81" s="1">
        <v>-1224000000</v>
      </c>
      <c r="AF81" s="1">
        <v>-1607000000</v>
      </c>
      <c r="AG81" s="1">
        <v>-461000000</v>
      </c>
      <c r="AH81" s="1">
        <v>-7800000000</v>
      </c>
    </row>
    <row r="82" spans="1:42"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v>3083000000</v>
      </c>
      <c r="V82" s="1">
        <v>-18000000</v>
      </c>
      <c r="W82" s="1">
        <v>-140000000</v>
      </c>
      <c r="X82" s="1">
        <v>-456000000</v>
      </c>
      <c r="Y82" s="1">
        <v>-680000000</v>
      </c>
      <c r="Z82" s="1">
        <v>-281000000</v>
      </c>
      <c r="AA82" s="1">
        <v>550000000</v>
      </c>
      <c r="AB82" s="1">
        <v>-232000000</v>
      </c>
      <c r="AC82" s="1">
        <v>-1104000000</v>
      </c>
      <c r="AD82" s="1">
        <v>734000000</v>
      </c>
      <c r="AE82" s="1">
        <v>1373000000</v>
      </c>
      <c r="AF82" s="1">
        <v>-1529000000</v>
      </c>
      <c r="AG82" s="1">
        <v>426000000</v>
      </c>
      <c r="AH82" s="1">
        <v>-2066000000</v>
      </c>
    </row>
    <row r="83" spans="1:42" ht="21" x14ac:dyDescent="0.25">
      <c r="A83" s="5" t="s">
        <v>34</v>
      </c>
      <c r="B83" s="1" t="s">
        <v>91</v>
      </c>
      <c r="C83" s="1">
        <v>-500000</v>
      </c>
      <c r="D83" s="1">
        <v>-600000</v>
      </c>
      <c r="E83" s="1">
        <v>-7600000</v>
      </c>
      <c r="F83" s="1">
        <v>-1600000</v>
      </c>
      <c r="G83" s="1">
        <v>-28400000</v>
      </c>
      <c r="H83" s="1">
        <v>-127500000</v>
      </c>
      <c r="I83" s="1">
        <v>-53645000</v>
      </c>
      <c r="J83" s="1">
        <v>-161380000</v>
      </c>
      <c r="K83" s="1">
        <v>40102000</v>
      </c>
      <c r="L83" s="1">
        <v>-68776000</v>
      </c>
      <c r="M83" s="1">
        <v>-40735000</v>
      </c>
      <c r="N83" s="1">
        <v>11187000</v>
      </c>
      <c r="O83" s="1">
        <v>-21303000</v>
      </c>
      <c r="P83" s="1">
        <v>-50000000</v>
      </c>
      <c r="Q83" s="1">
        <v>-23000000</v>
      </c>
      <c r="R83" s="1">
        <v>-71000000</v>
      </c>
      <c r="S83" s="1">
        <v>-234000000</v>
      </c>
      <c r="T83" s="1">
        <v>-47000000</v>
      </c>
      <c r="U83" s="1">
        <v>69000000</v>
      </c>
      <c r="V83" s="1">
        <v>-80000000</v>
      </c>
      <c r="W83" s="1">
        <v>-62000000</v>
      </c>
      <c r="X83" s="1">
        <v>-252000000</v>
      </c>
      <c r="Y83" s="1">
        <v>-300000000</v>
      </c>
      <c r="Z83" s="1">
        <v>-155000000</v>
      </c>
      <c r="AA83" s="1">
        <v>93000000</v>
      </c>
      <c r="AB83" s="1">
        <v>-49000000</v>
      </c>
      <c r="AC83" s="1">
        <v>-200000000</v>
      </c>
      <c r="AD83" s="1">
        <v>337000000</v>
      </c>
      <c r="AE83" s="1">
        <v>273000000</v>
      </c>
      <c r="AF83" s="1">
        <v>-1157000000</v>
      </c>
      <c r="AG83" s="1">
        <v>-622000000</v>
      </c>
      <c r="AH83" s="1">
        <v>-3137000000</v>
      </c>
      <c r="AO83" s="67" t="s">
        <v>124</v>
      </c>
      <c r="AP83" s="68"/>
    </row>
    <row r="84" spans="1:42"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v>57000000</v>
      </c>
      <c r="V84" s="1">
        <v>148000000</v>
      </c>
      <c r="W84" s="1">
        <v>-26000000</v>
      </c>
      <c r="X84" s="1">
        <v>371000000</v>
      </c>
      <c r="Y84" s="1">
        <v>307000000</v>
      </c>
      <c r="Z84" s="1">
        <v>619000000</v>
      </c>
      <c r="AA84" s="1">
        <v>-908000000</v>
      </c>
      <c r="AB84" s="1">
        <v>541000000</v>
      </c>
      <c r="AC84" s="1">
        <v>-45000000</v>
      </c>
      <c r="AD84" s="1">
        <v>-94000000</v>
      </c>
      <c r="AE84" s="1">
        <v>-443000000</v>
      </c>
      <c r="AF84" s="1">
        <v>907000000</v>
      </c>
      <c r="AG84" s="1">
        <v>495000000</v>
      </c>
      <c r="AH84" s="1">
        <v>1036000000</v>
      </c>
      <c r="AO84" s="69" t="s">
        <v>125</v>
      </c>
      <c r="AP84" s="69"/>
    </row>
    <row r="85" spans="1:42"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v>44000000</v>
      </c>
      <c r="S85" s="1">
        <v>-74000000</v>
      </c>
      <c r="T85" s="1">
        <v>-106000000</v>
      </c>
      <c r="U85" s="1">
        <v>-200000000</v>
      </c>
      <c r="V85" s="1">
        <v>193000000</v>
      </c>
      <c r="W85" s="1">
        <v>168000000</v>
      </c>
      <c r="X85" s="1">
        <v>253000000</v>
      </c>
      <c r="Y85" s="1">
        <v>15000000</v>
      </c>
      <c r="Z85" s="1">
        <v>-292000000</v>
      </c>
      <c r="AA85" s="1">
        <v>-561000000</v>
      </c>
      <c r="AB85" s="1">
        <v>-307000000</v>
      </c>
      <c r="AC85" s="1">
        <v>-231000000</v>
      </c>
      <c r="AD85" s="1">
        <v>-234000000</v>
      </c>
      <c r="AE85" s="1">
        <v>-129000000</v>
      </c>
      <c r="AF85" s="1">
        <v>-246000000</v>
      </c>
      <c r="AG85" s="1">
        <v>-202000000</v>
      </c>
      <c r="AH85" s="1">
        <v>-324000000</v>
      </c>
      <c r="AO85" s="43" t="s">
        <v>126</v>
      </c>
      <c r="AP85" s="44">
        <f>AH17</f>
        <v>490000000</v>
      </c>
    </row>
    <row r="86" spans="1:42" ht="20" x14ac:dyDescent="0.25">
      <c r="A86" s="5" t="s">
        <v>72</v>
      </c>
      <c r="B86" s="1" t="s">
        <v>91</v>
      </c>
      <c r="C86" s="1">
        <v>1400000</v>
      </c>
      <c r="D86" s="1">
        <v>1200000</v>
      </c>
      <c r="E86" s="1">
        <v>200000</v>
      </c>
      <c r="F86" s="1">
        <v>-2800000</v>
      </c>
      <c r="G86" s="1">
        <v>-12100000</v>
      </c>
      <c r="H86" s="1">
        <v>-13100000</v>
      </c>
      <c r="I86" s="1">
        <v>-1629000</v>
      </c>
      <c r="J86" s="1">
        <v>101073000</v>
      </c>
      <c r="K86" s="1">
        <v>291991000</v>
      </c>
      <c r="L86" s="1">
        <v>-99768000</v>
      </c>
      <c r="M86" s="1">
        <v>1250710000</v>
      </c>
      <c r="N86" s="1">
        <v>345865000</v>
      </c>
      <c r="O86" s="1">
        <v>379063000</v>
      </c>
      <c r="P86" s="1">
        <v>430000000</v>
      </c>
      <c r="Q86" s="1">
        <v>328000000</v>
      </c>
      <c r="R86" s="1">
        <v>524000000</v>
      </c>
      <c r="S86" s="1">
        <v>101000000</v>
      </c>
      <c r="T86" s="1">
        <v>650000000</v>
      </c>
      <c r="U86" s="1">
        <v>952000000</v>
      </c>
      <c r="V86" s="1">
        <v>-519000000</v>
      </c>
      <c r="W86" s="1">
        <v>-465000000</v>
      </c>
      <c r="X86" s="1">
        <v>-1723000000</v>
      </c>
      <c r="Y86" s="1">
        <v>-342000000</v>
      </c>
      <c r="Z86" s="1">
        <v>-301000000</v>
      </c>
      <c r="AA86" s="1">
        <v>-102000000</v>
      </c>
      <c r="AB86" s="1">
        <v>-320000000</v>
      </c>
      <c r="AC86" s="1">
        <v>-171000000</v>
      </c>
      <c r="AD86" s="1">
        <v>353000000</v>
      </c>
      <c r="AE86" s="1">
        <v>-290000000</v>
      </c>
      <c r="AF86" s="1">
        <v>-73000000</v>
      </c>
      <c r="AG86" s="1">
        <v>-1046000000</v>
      </c>
      <c r="AH86" s="1">
        <v>255000000</v>
      </c>
      <c r="AO86" s="43" t="s">
        <v>127</v>
      </c>
      <c r="AP86" s="44">
        <f>AH56</f>
        <v>1945000000</v>
      </c>
    </row>
    <row r="87" spans="1:42" ht="20" x14ac:dyDescent="0.25">
      <c r="A87" s="6" t="s">
        <v>73</v>
      </c>
      <c r="B87" s="10" t="s">
        <v>91</v>
      </c>
      <c r="C87" s="10">
        <v>2000000</v>
      </c>
      <c r="D87" s="10">
        <v>600000</v>
      </c>
      <c r="E87" s="10">
        <v>12700000</v>
      </c>
      <c r="F87" s="10">
        <v>26500000</v>
      </c>
      <c r="G87" s="10">
        <v>37700000</v>
      </c>
      <c r="H87" s="10">
        <v>-69800000</v>
      </c>
      <c r="I87" s="10">
        <v>-28623000</v>
      </c>
      <c r="J87" s="10">
        <v>-24667000</v>
      </c>
      <c r="K87" s="10">
        <v>182233000</v>
      </c>
      <c r="L87" s="10">
        <v>812112000</v>
      </c>
      <c r="M87" s="10">
        <v>691491000</v>
      </c>
      <c r="N87" s="10">
        <v>967967000</v>
      </c>
      <c r="O87" s="10">
        <v>1781884000</v>
      </c>
      <c r="P87" s="10">
        <v>2468000000</v>
      </c>
      <c r="Q87" s="10">
        <v>2686000000</v>
      </c>
      <c r="R87" s="10">
        <v>3253000000</v>
      </c>
      <c r="S87" s="10">
        <v>3811000000</v>
      </c>
      <c r="T87" s="10">
        <v>3558000000</v>
      </c>
      <c r="U87" s="10">
        <v>7172000000</v>
      </c>
      <c r="V87" s="10">
        <v>4076000000</v>
      </c>
      <c r="W87" s="10">
        <v>4900000000</v>
      </c>
      <c r="X87" s="10">
        <v>5998000000</v>
      </c>
      <c r="Y87" s="10">
        <v>8778000000</v>
      </c>
      <c r="Z87" s="10">
        <v>8887000000</v>
      </c>
      <c r="AA87" s="10">
        <v>5506000000</v>
      </c>
      <c r="AB87" s="10">
        <v>7400000000</v>
      </c>
      <c r="AC87" s="10">
        <v>4693000000</v>
      </c>
      <c r="AD87" s="10">
        <v>3895000000</v>
      </c>
      <c r="AE87" s="10">
        <v>7286000000</v>
      </c>
      <c r="AF87" s="10">
        <v>5814000000</v>
      </c>
      <c r="AG87" s="10">
        <v>10536000000</v>
      </c>
      <c r="AH87" s="10">
        <v>9096000000</v>
      </c>
      <c r="AO87" s="43" t="s">
        <v>128</v>
      </c>
      <c r="AP87" s="44">
        <f>AH61</f>
        <v>13537000000</v>
      </c>
    </row>
    <row r="88" spans="1:42" ht="20" x14ac:dyDescent="0.25">
      <c r="A88" s="5" t="s">
        <v>74</v>
      </c>
      <c r="B88" s="1" t="s">
        <v>91</v>
      </c>
      <c r="C88" s="1">
        <v>-6700000</v>
      </c>
      <c r="D88" s="1">
        <v>-8300000</v>
      </c>
      <c r="E88" s="1">
        <v>-49600000</v>
      </c>
      <c r="F88" s="1">
        <v>-68700000</v>
      </c>
      <c r="G88" s="1">
        <v>-99500000</v>
      </c>
      <c r="H88" s="1">
        <v>-216600000</v>
      </c>
      <c r="I88" s="1">
        <v>-163115000</v>
      </c>
      <c r="J88" s="1">
        <v>-321566000</v>
      </c>
      <c r="K88" s="1">
        <v>-180237000</v>
      </c>
      <c r="L88" s="1">
        <v>-163182000</v>
      </c>
      <c r="M88" s="1">
        <v>-114191000</v>
      </c>
      <c r="N88" s="1">
        <v>-141578000</v>
      </c>
      <c r="O88" s="1">
        <v>-238869000</v>
      </c>
      <c r="P88" s="1">
        <v>-332000000</v>
      </c>
      <c r="Q88" s="1">
        <v>-576000000</v>
      </c>
      <c r="R88" s="1">
        <v>-685000000</v>
      </c>
      <c r="S88" s="1">
        <v>-818000000</v>
      </c>
      <c r="T88" s="1">
        <v>-1397000000</v>
      </c>
      <c r="U88" s="1">
        <v>-583000000</v>
      </c>
      <c r="V88" s="1">
        <v>-1302000000</v>
      </c>
      <c r="W88" s="1">
        <v>-596000000</v>
      </c>
      <c r="X88" s="1">
        <v>558000000</v>
      </c>
      <c r="Y88" s="1">
        <v>-984000000</v>
      </c>
      <c r="Z88" s="1">
        <v>-291000000</v>
      </c>
      <c r="AA88" s="1">
        <v>-753000000</v>
      </c>
      <c r="AB88" s="1">
        <v>-99000000</v>
      </c>
      <c r="AC88" s="1">
        <v>-2642000000</v>
      </c>
      <c r="AD88" s="1">
        <v>1232000000</v>
      </c>
      <c r="AE88" s="1">
        <v>-761000000</v>
      </c>
      <c r="AF88" s="1">
        <v>-1364000000</v>
      </c>
      <c r="AG88" s="1">
        <v>-1947000000</v>
      </c>
      <c r="AH88" s="1">
        <v>-2232000000</v>
      </c>
      <c r="AO88" s="45" t="s">
        <v>129</v>
      </c>
      <c r="AP88" s="46">
        <f>AP85/(AP86+AP87)</f>
        <v>3.164965766696809E-2</v>
      </c>
    </row>
    <row r="89" spans="1:42" ht="20" customHeight="1" x14ac:dyDescent="0.25">
      <c r="A89" s="14" t="s">
        <v>104</v>
      </c>
      <c r="B89" s="15" t="e">
        <f t="shared" ref="B89:AH89" si="9">(-1*B88)/B3</f>
        <v>#VALUE!</v>
      </c>
      <c r="C89" s="15">
        <f t="shared" si="9"/>
        <v>7.4197120708748621E-2</v>
      </c>
      <c r="D89" s="15">
        <f t="shared" si="9"/>
        <v>7.7209302325581389E-2</v>
      </c>
      <c r="E89" s="15">
        <f t="shared" si="9"/>
        <v>0.29401304090100772</v>
      </c>
      <c r="F89" s="15">
        <f t="shared" si="9"/>
        <v>0.25294550810014726</v>
      </c>
      <c r="G89" s="15">
        <f t="shared" si="9"/>
        <v>0.25737196068287638</v>
      </c>
      <c r="H89" s="15">
        <f t="shared" si="9"/>
        <v>0.26612605971249537</v>
      </c>
      <c r="I89" s="15">
        <f t="shared" si="9"/>
        <v>7.780849231884715E-2</v>
      </c>
      <c r="J89" s="15">
        <f t="shared" si="9"/>
        <v>9.6050921929465599E-2</v>
      </c>
      <c r="K89" s="15">
        <f t="shared" si="9"/>
        <v>4.5776812987786804E-2</v>
      </c>
      <c r="L89" s="15">
        <f t="shared" si="9"/>
        <v>5.1045739775649246E-2</v>
      </c>
      <c r="M89" s="15">
        <f t="shared" si="9"/>
        <v>4.2611984688329593E-2</v>
      </c>
      <c r="N89" s="15">
        <f t="shared" si="9"/>
        <v>4.6578452144389319E-2</v>
      </c>
      <c r="O89" s="15">
        <f t="shared" si="9"/>
        <v>6.0158876310999046E-2</v>
      </c>
      <c r="P89" s="15">
        <f t="shared" si="9"/>
        <v>6.8032786885245902E-2</v>
      </c>
      <c r="Q89" s="15">
        <f t="shared" si="9"/>
        <v>0.10153358011634056</v>
      </c>
      <c r="R89" s="15">
        <f t="shared" si="9"/>
        <v>9.1017804942864738E-2</v>
      </c>
      <c r="S89" s="15">
        <f t="shared" si="9"/>
        <v>9.2210573779731714E-2</v>
      </c>
      <c r="T89" s="15">
        <f t="shared" si="9"/>
        <v>0.12538143959791778</v>
      </c>
      <c r="U89" s="15">
        <f t="shared" si="9"/>
        <v>5.5971582181259603E-2</v>
      </c>
      <c r="V89" s="15">
        <f t="shared" si="9"/>
        <v>0.11846055863888637</v>
      </c>
      <c r="W89" s="15">
        <f t="shared" si="9"/>
        <v>3.9847563013973387E-2</v>
      </c>
      <c r="X89" s="15">
        <f t="shared" si="9"/>
        <v>-2.918257413315203E-2</v>
      </c>
      <c r="Y89" s="15">
        <f t="shared" si="9"/>
        <v>3.957210649079064E-2</v>
      </c>
      <c r="Z89" s="15">
        <f t="shared" si="9"/>
        <v>1.0986521689885604E-2</v>
      </c>
      <c r="AA89" s="15">
        <f t="shared" si="9"/>
        <v>2.9785214192476563E-2</v>
      </c>
      <c r="AB89" s="15">
        <f t="shared" si="9"/>
        <v>4.2031077523987433E-3</v>
      </c>
      <c r="AC89" s="15">
        <f t="shared" si="9"/>
        <v>0.11852317078641604</v>
      </c>
      <c r="AD89" s="15">
        <f t="shared" si="9"/>
        <v>-5.4196727080767199E-2</v>
      </c>
      <c r="AE89" s="15">
        <f t="shared" si="9"/>
        <v>3.1351707658715443E-2</v>
      </c>
      <c r="AF89" s="15">
        <f t="shared" si="9"/>
        <v>5.7966087289107987E-2</v>
      </c>
      <c r="AG89" s="15">
        <f t="shared" si="9"/>
        <v>5.8005124232854671E-2</v>
      </c>
      <c r="AH89" s="15">
        <f t="shared" si="9"/>
        <v>5.0497737556561083E-2</v>
      </c>
      <c r="AO89" s="43" t="s">
        <v>105</v>
      </c>
      <c r="AP89" s="44">
        <f>AH27</f>
        <v>2012000000</v>
      </c>
    </row>
    <row r="90" spans="1:42" ht="20" x14ac:dyDescent="0.25">
      <c r="A90" s="5" t="s">
        <v>75</v>
      </c>
      <c r="B90" s="1" t="s">
        <v>91</v>
      </c>
      <c r="C90" s="1" t="s">
        <v>91</v>
      </c>
      <c r="D90" s="1" t="s">
        <v>91</v>
      </c>
      <c r="E90" s="1" t="s">
        <v>91</v>
      </c>
      <c r="F90" s="1" t="s">
        <v>91</v>
      </c>
      <c r="G90" s="1" t="s">
        <v>91</v>
      </c>
      <c r="H90" s="1" t="s">
        <v>91</v>
      </c>
      <c r="I90" s="1" t="s">
        <v>91</v>
      </c>
      <c r="J90" s="1" t="s">
        <v>91</v>
      </c>
      <c r="K90" s="1" t="s">
        <v>91</v>
      </c>
      <c r="L90" s="1">
        <v>-273668000</v>
      </c>
      <c r="M90" s="1" t="s">
        <v>91</v>
      </c>
      <c r="N90" s="1">
        <v>-320655000</v>
      </c>
      <c r="O90" s="1" t="s">
        <v>91</v>
      </c>
      <c r="P90" s="1" t="s">
        <v>91</v>
      </c>
      <c r="Q90" s="1" t="s">
        <v>91</v>
      </c>
      <c r="R90" s="1" t="s">
        <v>91</v>
      </c>
      <c r="S90" s="1" t="s">
        <v>91</v>
      </c>
      <c r="T90" s="1">
        <v>-298000000</v>
      </c>
      <c r="U90" s="1">
        <v>-54000000</v>
      </c>
      <c r="V90" s="1">
        <v>-94000000</v>
      </c>
      <c r="W90" s="1">
        <v>-3130000000</v>
      </c>
      <c r="X90" s="1">
        <v>-833000000</v>
      </c>
      <c r="Y90" s="1">
        <v>-192000000</v>
      </c>
      <c r="Z90" s="1">
        <v>-883000000</v>
      </c>
      <c r="AA90" s="1">
        <v>-2997000000</v>
      </c>
      <c r="AB90" s="1">
        <v>-812000000</v>
      </c>
      <c r="AC90" s="1">
        <v>-1544000000</v>
      </c>
      <c r="AD90" s="1">
        <v>-326000000</v>
      </c>
      <c r="AE90" s="1">
        <v>-252000000</v>
      </c>
      <c r="AF90" s="1">
        <v>-185000000</v>
      </c>
      <c r="AG90" s="1">
        <v>-1377000000</v>
      </c>
      <c r="AH90" s="1">
        <v>-4912000000</v>
      </c>
      <c r="AO90" s="43" t="s">
        <v>19</v>
      </c>
      <c r="AP90" s="44">
        <f>AH25</f>
        <v>14998000000</v>
      </c>
    </row>
    <row r="91" spans="1:42" ht="20" x14ac:dyDescent="0.25">
      <c r="A91" s="5" t="s">
        <v>76</v>
      </c>
      <c r="B91" s="1" t="s">
        <v>91</v>
      </c>
      <c r="C91" s="1" t="s">
        <v>91</v>
      </c>
      <c r="D91" s="1">
        <v>-14100000</v>
      </c>
      <c r="E91" s="1">
        <v>-99300000</v>
      </c>
      <c r="F91" s="1" t="s">
        <v>91</v>
      </c>
      <c r="G91" s="1">
        <v>-84300000</v>
      </c>
      <c r="H91" s="1">
        <v>-587900000</v>
      </c>
      <c r="I91" s="1">
        <v>-978745000</v>
      </c>
      <c r="J91" s="1">
        <v>-269833000</v>
      </c>
      <c r="K91" s="1">
        <v>-858108000</v>
      </c>
      <c r="L91" s="1">
        <v>-2385822000</v>
      </c>
      <c r="M91" s="1">
        <v>-1484568000</v>
      </c>
      <c r="N91" s="1">
        <v>-1942901000</v>
      </c>
      <c r="O91" s="1">
        <v>-4839839000</v>
      </c>
      <c r="P91" s="1">
        <v>-8593000000</v>
      </c>
      <c r="Q91" s="1">
        <v>-8055000000</v>
      </c>
      <c r="R91" s="1">
        <v>-12924000000</v>
      </c>
      <c r="S91" s="1">
        <v>-8492000000</v>
      </c>
      <c r="T91" s="1">
        <v>-8086000000</v>
      </c>
      <c r="U91" s="1">
        <v>-10443000000</v>
      </c>
      <c r="V91" s="1">
        <v>-9917000000</v>
      </c>
      <c r="W91" s="1">
        <v>-11442000000</v>
      </c>
      <c r="X91" s="1">
        <v>-19520000000</v>
      </c>
      <c r="Y91" s="1">
        <v>-17263000000</v>
      </c>
      <c r="Z91" s="1">
        <v>-16876000000</v>
      </c>
      <c r="AA91" s="1">
        <v>-16560000000</v>
      </c>
      <c r="AB91" s="1">
        <v>-18192000000</v>
      </c>
      <c r="AC91" s="1">
        <v>-19772000000</v>
      </c>
      <c r="AD91" s="1">
        <v>-5985000000</v>
      </c>
      <c r="AE91" s="1" t="s">
        <v>91</v>
      </c>
      <c r="AF91" s="1">
        <v>-6213000000</v>
      </c>
      <c r="AG91" s="1">
        <v>-5907000000</v>
      </c>
      <c r="AH91" s="1">
        <v>-1414000000</v>
      </c>
      <c r="AO91" s="45" t="s">
        <v>130</v>
      </c>
      <c r="AP91" s="46">
        <f>AP89/AP90</f>
        <v>0.13415122016268835</v>
      </c>
    </row>
    <row r="92" spans="1:42" ht="20" x14ac:dyDescent="0.25">
      <c r="A92" s="5" t="s">
        <v>77</v>
      </c>
      <c r="B92" s="1" t="s">
        <v>91</v>
      </c>
      <c r="C92" s="1" t="s">
        <v>91</v>
      </c>
      <c r="D92" s="1" t="s">
        <v>91</v>
      </c>
      <c r="E92" s="1">
        <v>18800000</v>
      </c>
      <c r="F92" s="1" t="s">
        <v>91</v>
      </c>
      <c r="G92" s="1">
        <v>98400000</v>
      </c>
      <c r="H92" s="1">
        <v>422100000</v>
      </c>
      <c r="I92" s="1">
        <v>662862000</v>
      </c>
      <c r="J92" s="1">
        <v>702376000</v>
      </c>
      <c r="K92" s="1">
        <v>158036000</v>
      </c>
      <c r="L92" s="1">
        <v>1789681000</v>
      </c>
      <c r="M92" s="1">
        <v>1977894000</v>
      </c>
      <c r="N92" s="1">
        <v>1306775000</v>
      </c>
      <c r="O92" s="1">
        <v>3440470000</v>
      </c>
      <c r="P92" s="1">
        <v>5465000000</v>
      </c>
      <c r="Q92" s="1">
        <v>8082000000</v>
      </c>
      <c r="R92" s="1">
        <v>10983000000</v>
      </c>
      <c r="S92" s="1">
        <v>7998000000</v>
      </c>
      <c r="T92" s="1">
        <v>6689000000</v>
      </c>
      <c r="U92" s="1">
        <v>5623000000</v>
      </c>
      <c r="V92" s="1">
        <v>10474000000</v>
      </c>
      <c r="W92" s="1">
        <v>10679000000</v>
      </c>
      <c r="X92" s="1">
        <v>12918000000</v>
      </c>
      <c r="Y92" s="1">
        <v>16861000000</v>
      </c>
      <c r="Z92" s="1">
        <v>16411000000</v>
      </c>
      <c r="AA92" s="1">
        <v>16738000000</v>
      </c>
      <c r="AB92" s="1">
        <v>15615000000</v>
      </c>
      <c r="AC92" s="1">
        <v>42421000000</v>
      </c>
      <c r="AD92" s="1">
        <v>9460000000</v>
      </c>
      <c r="AE92" s="1">
        <v>207000000</v>
      </c>
      <c r="AF92" s="1">
        <v>2499000000</v>
      </c>
      <c r="AG92" s="1">
        <v>5875000000</v>
      </c>
      <c r="AH92" s="1">
        <v>2754000000</v>
      </c>
      <c r="AO92" s="45" t="s">
        <v>131</v>
      </c>
      <c r="AP92" s="46">
        <f>AP88*(1-AP91)</f>
        <v>2.7403817473212938E-2</v>
      </c>
    </row>
    <row r="93" spans="1:42" ht="19" x14ac:dyDescent="0.25">
      <c r="A93" s="5" t="s">
        <v>78</v>
      </c>
      <c r="B93" s="1" t="s">
        <v>91</v>
      </c>
      <c r="C93" s="1" t="s">
        <v>91</v>
      </c>
      <c r="D93" s="1">
        <v>-100000</v>
      </c>
      <c r="E93" s="1" t="s">
        <v>91</v>
      </c>
      <c r="F93" s="1">
        <v>-16300000</v>
      </c>
      <c r="G93" s="1">
        <v>-17000000</v>
      </c>
      <c r="H93" s="1">
        <v>-25700000</v>
      </c>
      <c r="I93" s="1">
        <v>-57887000</v>
      </c>
      <c r="J93" s="1">
        <v>-244977000</v>
      </c>
      <c r="K93" s="1">
        <v>-75049000</v>
      </c>
      <c r="L93" s="1">
        <v>247009000</v>
      </c>
      <c r="M93" s="1">
        <v>-528557000</v>
      </c>
      <c r="N93" s="1">
        <v>28936000</v>
      </c>
      <c r="O93" s="1">
        <v>609305000</v>
      </c>
      <c r="P93" s="1">
        <v>134000000</v>
      </c>
      <c r="Q93" s="1">
        <v>-227000000</v>
      </c>
      <c r="R93" s="1">
        <v>3000000</v>
      </c>
      <c r="S93" s="1">
        <v>-586000000</v>
      </c>
      <c r="T93" s="1">
        <v>273000000</v>
      </c>
      <c r="U93" s="1">
        <v>-583000000</v>
      </c>
      <c r="V93" s="1">
        <v>-1302000000</v>
      </c>
      <c r="W93" s="1">
        <v>-596000000</v>
      </c>
      <c r="X93" s="1">
        <v>558000000</v>
      </c>
      <c r="Y93" s="1">
        <v>-984000000</v>
      </c>
      <c r="Z93" s="1">
        <v>-291000000</v>
      </c>
      <c r="AA93" s="1">
        <v>-753000000</v>
      </c>
      <c r="AB93" s="1">
        <v>-99000000</v>
      </c>
      <c r="AC93" s="1">
        <v>-2642000000</v>
      </c>
      <c r="AD93" s="1">
        <v>1232000000</v>
      </c>
      <c r="AE93" s="1">
        <v>-761000000</v>
      </c>
      <c r="AF93" s="1">
        <v>-1364000000</v>
      </c>
      <c r="AG93" s="1">
        <v>-1947000000</v>
      </c>
      <c r="AH93" s="1">
        <v>-2232000000</v>
      </c>
      <c r="AO93" s="69" t="s">
        <v>132</v>
      </c>
      <c r="AP93" s="69"/>
    </row>
    <row r="94" spans="1:42" ht="20" x14ac:dyDescent="0.25">
      <c r="A94" s="6" t="s">
        <v>79</v>
      </c>
      <c r="B94" s="10" t="s">
        <v>91</v>
      </c>
      <c r="C94" s="10">
        <v>-6700000</v>
      </c>
      <c r="D94" s="10">
        <v>-22500000</v>
      </c>
      <c r="E94" s="10">
        <v>-130100000</v>
      </c>
      <c r="F94" s="10">
        <v>-85000000</v>
      </c>
      <c r="G94" s="10">
        <v>-102400000</v>
      </c>
      <c r="H94" s="10">
        <v>-408100000</v>
      </c>
      <c r="I94" s="10">
        <v>-536885000</v>
      </c>
      <c r="J94" s="10">
        <v>-134000000</v>
      </c>
      <c r="K94" s="10">
        <v>-955358000</v>
      </c>
      <c r="L94" s="10">
        <v>-785982000</v>
      </c>
      <c r="M94" s="10">
        <v>-149422000</v>
      </c>
      <c r="N94" s="10">
        <v>-1069423000</v>
      </c>
      <c r="O94" s="10">
        <v>-1028933000</v>
      </c>
      <c r="P94" s="10">
        <v>-3326000000</v>
      </c>
      <c r="Q94" s="10">
        <v>-776000000</v>
      </c>
      <c r="R94" s="10">
        <v>-2623000000</v>
      </c>
      <c r="S94" s="10">
        <v>-1898000000</v>
      </c>
      <c r="T94" s="10">
        <v>-2819000000</v>
      </c>
      <c r="U94" s="10">
        <v>-5457000000</v>
      </c>
      <c r="V94" s="10">
        <v>-839000000</v>
      </c>
      <c r="W94" s="10">
        <v>-4489000000</v>
      </c>
      <c r="X94" s="10">
        <v>-6877000000</v>
      </c>
      <c r="Y94" s="10">
        <v>-1578000000</v>
      </c>
      <c r="Z94" s="10">
        <v>-1639000000</v>
      </c>
      <c r="AA94" s="10">
        <v>-3572000000</v>
      </c>
      <c r="AB94" s="10">
        <v>-3488000000</v>
      </c>
      <c r="AC94" s="10">
        <v>18463000000</v>
      </c>
      <c r="AD94" s="10">
        <v>4381000000</v>
      </c>
      <c r="AE94" s="10">
        <v>-806000000</v>
      </c>
      <c r="AF94" s="10">
        <v>-5263000000</v>
      </c>
      <c r="AG94" s="10">
        <v>-3356000000</v>
      </c>
      <c r="AH94" s="10">
        <v>-5804000000</v>
      </c>
      <c r="AO94" s="43" t="s">
        <v>133</v>
      </c>
      <c r="AP94" s="47">
        <f>[1]Treasuries!$C$8</f>
        <v>3.8390000000000001E-2</v>
      </c>
    </row>
    <row r="95" spans="1:42"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v>-1555000000</v>
      </c>
      <c r="X95" s="1">
        <v>-591000000</v>
      </c>
      <c r="Y95" s="1">
        <v>-439000000</v>
      </c>
      <c r="Z95" s="1" t="s">
        <v>91</v>
      </c>
      <c r="AA95" s="1">
        <v>-3083000000</v>
      </c>
      <c r="AB95" s="1">
        <v>-8200000000</v>
      </c>
      <c r="AC95" s="1">
        <v>-9309000000</v>
      </c>
      <c r="AD95" s="1">
        <v>-16627000000</v>
      </c>
      <c r="AE95" s="1">
        <v>-6492000000</v>
      </c>
      <c r="AF95" s="1">
        <v>-5065000000</v>
      </c>
      <c r="AG95" s="1">
        <v>-2885000000</v>
      </c>
      <c r="AH95" s="1">
        <v>-8892000000</v>
      </c>
      <c r="AO95" s="43" t="s">
        <v>134</v>
      </c>
      <c r="AP95" s="48" cm="1">
        <f t="array" ref="AP95">_FV(A1,"Beta")</f>
        <v>1.2301</v>
      </c>
    </row>
    <row r="96" spans="1:42" ht="20" x14ac:dyDescent="0.25">
      <c r="A96" s="5" t="s">
        <v>81</v>
      </c>
      <c r="B96" s="1" t="s">
        <v>91</v>
      </c>
      <c r="C96" s="1">
        <v>400000</v>
      </c>
      <c r="D96" s="1">
        <v>68900000</v>
      </c>
      <c r="E96" s="1">
        <v>155200000</v>
      </c>
      <c r="F96" s="1">
        <v>6500000</v>
      </c>
      <c r="G96" s="1">
        <v>499200000</v>
      </c>
      <c r="H96" s="1">
        <v>24300000</v>
      </c>
      <c r="I96" s="1">
        <v>32519000</v>
      </c>
      <c r="J96" s="1">
        <v>49825000</v>
      </c>
      <c r="K96" s="1">
        <v>1311925000</v>
      </c>
      <c r="L96" s="1">
        <v>143768000</v>
      </c>
      <c r="M96" s="1">
        <v>132690000</v>
      </c>
      <c r="N96" s="1">
        <v>119671000</v>
      </c>
      <c r="O96" s="1">
        <v>191473000</v>
      </c>
      <c r="P96" s="1">
        <v>335000000</v>
      </c>
      <c r="Q96" s="1">
        <v>423000000</v>
      </c>
      <c r="R96" s="1">
        <v>703000000</v>
      </c>
      <c r="S96" s="1">
        <v>573000000</v>
      </c>
      <c r="T96" s="1">
        <v>1184000000</v>
      </c>
      <c r="U96" s="1">
        <v>642000000</v>
      </c>
      <c r="V96" s="1">
        <v>689000000</v>
      </c>
      <c r="W96" s="1">
        <v>2647000000</v>
      </c>
      <c r="X96" s="1">
        <v>1714000000</v>
      </c>
      <c r="Y96" s="1">
        <v>1525000000</v>
      </c>
      <c r="Z96" s="1">
        <v>1439000000</v>
      </c>
      <c r="AA96" s="1">
        <v>787000000</v>
      </c>
      <c r="AB96" s="1">
        <v>668000000</v>
      </c>
      <c r="AC96" s="1">
        <v>497000000</v>
      </c>
      <c r="AD96" s="1">
        <v>603000000</v>
      </c>
      <c r="AE96" s="1">
        <v>414000000</v>
      </c>
      <c r="AF96" s="1">
        <v>329000000</v>
      </c>
      <c r="AG96" s="1">
        <v>347000000</v>
      </c>
      <c r="AH96" s="1">
        <v>356000000</v>
      </c>
      <c r="AO96" s="43" t="s">
        <v>135</v>
      </c>
      <c r="AP96" s="47">
        <v>8.4000000000000005E-2</v>
      </c>
    </row>
    <row r="97" spans="1:42"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v>-5773000</v>
      </c>
      <c r="O97" s="1">
        <v>-158488000</v>
      </c>
      <c r="P97" s="1" t="s">
        <v>91</v>
      </c>
      <c r="Q97" s="1">
        <v>-953000000</v>
      </c>
      <c r="R97" s="1">
        <v>-1500000000</v>
      </c>
      <c r="S97" s="1">
        <v>-1482000000</v>
      </c>
      <c r="T97" s="1">
        <v>-1670000000</v>
      </c>
      <c r="U97" s="1">
        <v>-285000000</v>
      </c>
      <c r="V97" s="1">
        <v>-3016000000</v>
      </c>
      <c r="W97" s="1">
        <v>-142000000</v>
      </c>
      <c r="X97" s="1">
        <v>-1313000000</v>
      </c>
      <c r="Y97" s="1">
        <v>-4610000000</v>
      </c>
      <c r="Z97" s="1">
        <v>-4549000000</v>
      </c>
      <c r="AA97" s="1">
        <v>-11246000000</v>
      </c>
      <c r="AB97" s="1">
        <v>-3923000000</v>
      </c>
      <c r="AC97" s="1">
        <v>-1342000000</v>
      </c>
      <c r="AD97" s="1">
        <v>-22580000000</v>
      </c>
      <c r="AE97" s="1">
        <v>-1793000000</v>
      </c>
      <c r="AF97" s="1">
        <v>-2450000000</v>
      </c>
      <c r="AG97" s="1">
        <v>-3366000000</v>
      </c>
      <c r="AH97" s="1">
        <v>-3129000000</v>
      </c>
      <c r="AO97" s="45" t="s">
        <v>136</v>
      </c>
      <c r="AP97" s="46">
        <f>(AP94)+((AP95)*(AP96-AP94))</f>
        <v>9.4494861000000013E-2</v>
      </c>
    </row>
    <row r="98" spans="1:4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-134776000</v>
      </c>
      <c r="P98" s="1">
        <v>-308000000</v>
      </c>
      <c r="Q98" s="1">
        <v>-524000000</v>
      </c>
      <c r="R98" s="1">
        <v>-698000000</v>
      </c>
      <c r="S98" s="1">
        <v>-862000000</v>
      </c>
      <c r="T98" s="1">
        <v>-982000000</v>
      </c>
      <c r="U98" s="1">
        <v>-1093000000</v>
      </c>
      <c r="V98" s="1">
        <v>-1177000000</v>
      </c>
      <c r="W98" s="1">
        <v>-1346000000</v>
      </c>
      <c r="X98" s="1">
        <v>-1583000000</v>
      </c>
      <c r="Y98" s="1">
        <v>-2055000000</v>
      </c>
      <c r="Z98" s="1">
        <v>-2586000000</v>
      </c>
      <c r="AA98" s="1">
        <v>-2880000000</v>
      </c>
      <c r="AB98" s="1">
        <v>-2990000000</v>
      </c>
      <c r="AC98" s="1">
        <v>-3252000000</v>
      </c>
      <c r="AD98" s="1">
        <v>-3466000000</v>
      </c>
      <c r="AE98" s="1">
        <v>-2968000000</v>
      </c>
      <c r="AF98" s="1">
        <v>-2882000000</v>
      </c>
      <c r="AG98" s="1">
        <v>-3008000000</v>
      </c>
      <c r="AH98" s="1">
        <v>-3212000000</v>
      </c>
      <c r="AO98" s="69" t="s">
        <v>137</v>
      </c>
      <c r="AP98" s="69"/>
    </row>
    <row r="99" spans="1:42" ht="20" x14ac:dyDescent="0.25">
      <c r="A99" s="5" t="s">
        <v>84</v>
      </c>
      <c r="B99" s="1" t="s">
        <v>91</v>
      </c>
      <c r="C99" s="1">
        <v>600000</v>
      </c>
      <c r="D99" s="1">
        <v>-6900000</v>
      </c>
      <c r="E99" s="1">
        <v>19400000</v>
      </c>
      <c r="F99" s="1">
        <v>-300000</v>
      </c>
      <c r="G99" s="1">
        <v>21000000</v>
      </c>
      <c r="H99" s="1">
        <v>63100000</v>
      </c>
      <c r="I99" s="1">
        <v>671683000</v>
      </c>
      <c r="J99" s="1">
        <v>35851000</v>
      </c>
      <c r="K99" s="1">
        <v>-41621000</v>
      </c>
      <c r="L99" s="1">
        <v>-116148000</v>
      </c>
      <c r="M99" s="1">
        <v>895000</v>
      </c>
      <c r="N99" s="1">
        <v>6709000</v>
      </c>
      <c r="O99" s="1">
        <v>-12050000</v>
      </c>
      <c r="P99" s="1" t="s">
        <v>91</v>
      </c>
      <c r="Q99" s="1" t="s">
        <v>91</v>
      </c>
      <c r="R99" s="1">
        <v>403000000</v>
      </c>
      <c r="S99" s="1">
        <v>660000000</v>
      </c>
      <c r="T99" s="1">
        <v>161000000</v>
      </c>
      <c r="U99" s="1">
        <v>-97000000</v>
      </c>
      <c r="V99" s="1">
        <v>1099000000</v>
      </c>
      <c r="W99" s="1">
        <v>1914000000</v>
      </c>
      <c r="X99" s="1">
        <v>1016000000</v>
      </c>
      <c r="Y99" s="1">
        <v>734000000</v>
      </c>
      <c r="Z99" s="1">
        <v>216000000</v>
      </c>
      <c r="AA99" s="1">
        <v>14161000000</v>
      </c>
      <c r="AB99" s="1">
        <v>8923000000</v>
      </c>
      <c r="AC99" s="1">
        <v>19285000000</v>
      </c>
      <c r="AD99" s="1">
        <v>10583000000</v>
      </c>
      <c r="AE99" s="1">
        <v>4453000000</v>
      </c>
      <c r="AF99" s="1">
        <v>4361000000</v>
      </c>
      <c r="AG99" s="1">
        <v>2114000000</v>
      </c>
      <c r="AH99" s="1">
        <v>7681000000</v>
      </c>
      <c r="AO99" s="43" t="s">
        <v>138</v>
      </c>
      <c r="AP99" s="44">
        <f>AP86+AP87</f>
        <v>15482000000</v>
      </c>
    </row>
    <row r="100" spans="1:42" ht="20" x14ac:dyDescent="0.25">
      <c r="A100" s="6" t="s">
        <v>85</v>
      </c>
      <c r="B100" s="10" t="s">
        <v>91</v>
      </c>
      <c r="C100" s="10">
        <v>1000000</v>
      </c>
      <c r="D100" s="10">
        <v>62000000</v>
      </c>
      <c r="E100" s="10">
        <v>174600000</v>
      </c>
      <c r="F100" s="10">
        <v>6200000</v>
      </c>
      <c r="G100" s="10">
        <v>520200000</v>
      </c>
      <c r="H100" s="10">
        <v>87400000</v>
      </c>
      <c r="I100" s="10">
        <v>704202000</v>
      </c>
      <c r="J100" s="10">
        <v>85676000</v>
      </c>
      <c r="K100" s="10">
        <v>1270304000</v>
      </c>
      <c r="L100" s="10">
        <v>27620000</v>
      </c>
      <c r="M100" s="10">
        <v>133585000</v>
      </c>
      <c r="N100" s="10">
        <v>120607000</v>
      </c>
      <c r="O100" s="10">
        <v>-113841000</v>
      </c>
      <c r="P100" s="10">
        <v>27000000</v>
      </c>
      <c r="Q100" s="10">
        <v>-1054000000</v>
      </c>
      <c r="R100" s="10">
        <v>-1092000000</v>
      </c>
      <c r="S100" s="10">
        <v>-1111000000</v>
      </c>
      <c r="T100" s="10">
        <v>-1307000000</v>
      </c>
      <c r="U100" s="10">
        <v>-833000000</v>
      </c>
      <c r="V100" s="10">
        <v>-2405000000</v>
      </c>
      <c r="W100" s="10">
        <v>1518000000</v>
      </c>
      <c r="X100" s="10">
        <v>-757000000</v>
      </c>
      <c r="Y100" s="10">
        <v>-4845000000</v>
      </c>
      <c r="Z100" s="10">
        <v>-5480000000</v>
      </c>
      <c r="AA100" s="10">
        <v>-2261000000</v>
      </c>
      <c r="AB100" s="10">
        <v>-5522000000</v>
      </c>
      <c r="AC100" s="10">
        <v>5879000000</v>
      </c>
      <c r="AD100" s="10">
        <v>-31487000000</v>
      </c>
      <c r="AE100" s="10">
        <v>-6386000000</v>
      </c>
      <c r="AF100" s="10">
        <v>-5707000000</v>
      </c>
      <c r="AG100" s="10">
        <v>-6798000000</v>
      </c>
      <c r="AH100" s="10">
        <v>-7196000000</v>
      </c>
      <c r="AO100" s="45" t="s">
        <v>139</v>
      </c>
      <c r="AP100" s="46">
        <f>AP99/AP103</f>
        <v>0.1000064724509363</v>
      </c>
    </row>
    <row r="101" spans="1:42" ht="20" x14ac:dyDescent="0.25">
      <c r="A101" s="5" t="s">
        <v>86</v>
      </c>
      <c r="B101" s="1" t="s">
        <v>91</v>
      </c>
      <c r="C101" s="1" t="s">
        <v>91</v>
      </c>
      <c r="D101" s="1" t="s">
        <v>91</v>
      </c>
      <c r="E101" s="1" t="s">
        <v>91</v>
      </c>
      <c r="F101" s="1" t="s">
        <v>91</v>
      </c>
      <c r="G101" s="1" t="s">
        <v>91</v>
      </c>
      <c r="H101" s="1" t="s">
        <v>91</v>
      </c>
      <c r="I101" s="1" t="s">
        <v>91</v>
      </c>
      <c r="J101" s="1" t="s">
        <v>91</v>
      </c>
      <c r="K101" s="1">
        <v>-13009000</v>
      </c>
      <c r="L101" s="1">
        <v>3105000</v>
      </c>
      <c r="M101" s="1">
        <v>-3923000</v>
      </c>
      <c r="N101" s="1">
        <v>-1049000</v>
      </c>
      <c r="O101" s="1">
        <v>-720000</v>
      </c>
      <c r="P101" s="1" t="s">
        <v>91</v>
      </c>
      <c r="Q101" s="1" t="s">
        <v>91</v>
      </c>
      <c r="R101" s="1" t="s">
        <v>91</v>
      </c>
      <c r="S101" s="1">
        <v>2000000</v>
      </c>
      <c r="T101" s="1">
        <v>-3000000</v>
      </c>
      <c r="U101" s="1">
        <v>-5000000</v>
      </c>
      <c r="V101" s="1">
        <v>-2000000</v>
      </c>
      <c r="W101" s="1">
        <v>-14000000</v>
      </c>
      <c r="X101" s="1">
        <v>-19000000</v>
      </c>
      <c r="Y101" s="1">
        <v>-5000000</v>
      </c>
      <c r="Z101" s="1">
        <v>-3000000</v>
      </c>
      <c r="AA101" s="1">
        <v>-20000000</v>
      </c>
      <c r="AB101" s="1">
        <v>-4000000</v>
      </c>
      <c r="AC101" s="1">
        <v>48000000</v>
      </c>
      <c r="AD101" s="1">
        <v>-41000000</v>
      </c>
      <c r="AE101" s="1">
        <v>-32000000</v>
      </c>
      <c r="AF101" s="1">
        <v>24000000</v>
      </c>
      <c r="AG101" s="1">
        <v>27000000</v>
      </c>
      <c r="AH101" s="1">
        <v>-113000000</v>
      </c>
      <c r="AO101" s="43" t="s">
        <v>140</v>
      </c>
      <c r="AP101" s="49" cm="1">
        <f t="array" ref="AP101">_FV(A1,"Market cap",TRUE)</f>
        <v>139327980000</v>
      </c>
    </row>
    <row r="102" spans="1:42" ht="20" x14ac:dyDescent="0.25">
      <c r="A102" s="6" t="s">
        <v>87</v>
      </c>
      <c r="B102" s="10" t="s">
        <v>91</v>
      </c>
      <c r="C102" s="10">
        <v>1000000</v>
      </c>
      <c r="D102" s="10">
        <v>62000000</v>
      </c>
      <c r="E102" s="10">
        <v>174600000</v>
      </c>
      <c r="F102" s="10">
        <v>-52400000</v>
      </c>
      <c r="G102" s="10">
        <v>520200000</v>
      </c>
      <c r="H102" s="10">
        <v>-390500000</v>
      </c>
      <c r="I102" s="10">
        <v>138694000</v>
      </c>
      <c r="J102" s="10">
        <v>-72991000</v>
      </c>
      <c r="K102" s="10">
        <v>484170000</v>
      </c>
      <c r="L102" s="10">
        <v>56855000</v>
      </c>
      <c r="M102" s="10">
        <v>671731000</v>
      </c>
      <c r="N102" s="10">
        <v>18102000</v>
      </c>
      <c r="O102" s="10">
        <v>638390000</v>
      </c>
      <c r="P102" s="10">
        <v>-831000000</v>
      </c>
      <c r="Q102" s="10">
        <v>856000000</v>
      </c>
      <c r="R102" s="10">
        <v>-463000000</v>
      </c>
      <c r="S102" s="10">
        <v>804000000</v>
      </c>
      <c r="T102" s="10">
        <v>-571000000</v>
      </c>
      <c r="U102" s="10">
        <v>877000000</v>
      </c>
      <c r="V102" s="10">
        <v>830000000</v>
      </c>
      <c r="W102" s="10">
        <v>1915000000</v>
      </c>
      <c r="X102" s="10">
        <v>-1655000000</v>
      </c>
      <c r="Y102" s="10">
        <v>2335000000</v>
      </c>
      <c r="Z102" s="10">
        <v>1765000000</v>
      </c>
      <c r="AA102" s="10">
        <v>-347000000</v>
      </c>
      <c r="AB102" s="10">
        <v>-1614000000</v>
      </c>
      <c r="AC102" s="10">
        <v>29083000000</v>
      </c>
      <c r="AD102" s="10">
        <v>-23252000000</v>
      </c>
      <c r="AE102" s="10">
        <v>62000000</v>
      </c>
      <c r="AF102" s="10">
        <v>-5132000000</v>
      </c>
      <c r="AG102" s="10">
        <v>409000000</v>
      </c>
      <c r="AH102" s="10">
        <v>-4017000000</v>
      </c>
      <c r="AO102" s="45" t="s">
        <v>141</v>
      </c>
      <c r="AP102" s="46">
        <f>AP101/AP103</f>
        <v>0.8999935275490637</v>
      </c>
    </row>
    <row r="103" spans="1:42" ht="20" x14ac:dyDescent="0.25">
      <c r="A103" s="5" t="s">
        <v>88</v>
      </c>
      <c r="B103" s="1" t="s">
        <v>91</v>
      </c>
      <c r="C103" s="1">
        <v>3800000</v>
      </c>
      <c r="D103" s="1">
        <v>100000</v>
      </c>
      <c r="E103" s="1">
        <v>40200000</v>
      </c>
      <c r="F103" s="1">
        <v>97500000</v>
      </c>
      <c r="G103" s="1">
        <v>45000000</v>
      </c>
      <c r="H103" s="1">
        <v>500600000</v>
      </c>
      <c r="I103" s="1">
        <v>110143000</v>
      </c>
      <c r="J103" s="1">
        <v>248837000</v>
      </c>
      <c r="K103" s="1">
        <v>175846000</v>
      </c>
      <c r="L103" s="1">
        <v>660016000</v>
      </c>
      <c r="M103" s="1">
        <v>716871000</v>
      </c>
      <c r="N103" s="1">
        <v>1388602000</v>
      </c>
      <c r="O103" s="1">
        <v>1406704000</v>
      </c>
      <c r="P103" s="1">
        <v>2045000000</v>
      </c>
      <c r="Q103" s="1">
        <v>1214000000</v>
      </c>
      <c r="R103" s="1">
        <v>2070000000</v>
      </c>
      <c r="S103" s="1">
        <v>1607000000</v>
      </c>
      <c r="T103" s="1">
        <v>2411000000</v>
      </c>
      <c r="U103" s="1">
        <v>1840000000</v>
      </c>
      <c r="V103" s="1">
        <v>2717000000</v>
      </c>
      <c r="W103" s="1">
        <v>3547000000</v>
      </c>
      <c r="X103" s="1">
        <v>5462000000</v>
      </c>
      <c r="Y103" s="1">
        <v>3807000000</v>
      </c>
      <c r="Z103" s="1">
        <v>6142000000</v>
      </c>
      <c r="AA103" s="1">
        <v>7907000000</v>
      </c>
      <c r="AB103" s="1">
        <v>7560000000</v>
      </c>
      <c r="AC103" s="1">
        <v>5946000000</v>
      </c>
      <c r="AD103" s="1">
        <v>35029000000</v>
      </c>
      <c r="AE103" s="1">
        <v>11777000000</v>
      </c>
      <c r="AF103" s="1">
        <v>11839000000</v>
      </c>
      <c r="AG103" s="1">
        <v>6707000000</v>
      </c>
      <c r="AH103" s="1">
        <v>7116000000</v>
      </c>
      <c r="AO103" s="45" t="s">
        <v>142</v>
      </c>
      <c r="AP103" s="50">
        <f>AP99+AP101</f>
        <v>154809980000</v>
      </c>
    </row>
    <row r="104" spans="1:42" ht="20" thickBot="1" x14ac:dyDescent="0.3">
      <c r="A104" s="7" t="s">
        <v>89</v>
      </c>
      <c r="B104" s="11" t="s">
        <v>91</v>
      </c>
      <c r="C104" s="11" t="s">
        <v>91</v>
      </c>
      <c r="D104" s="11" t="s">
        <v>91</v>
      </c>
      <c r="E104" s="11" t="s">
        <v>91</v>
      </c>
      <c r="F104" s="11">
        <v>45100000</v>
      </c>
      <c r="G104" s="11" t="s">
        <v>91</v>
      </c>
      <c r="H104" s="11">
        <v>110100000</v>
      </c>
      <c r="I104" s="11">
        <v>248837000</v>
      </c>
      <c r="J104" s="11">
        <v>175846000</v>
      </c>
      <c r="K104" s="11">
        <v>660016000</v>
      </c>
      <c r="L104" s="11">
        <v>716871000</v>
      </c>
      <c r="M104" s="11">
        <v>1388602000</v>
      </c>
      <c r="N104" s="11">
        <v>1406704000</v>
      </c>
      <c r="O104" s="11">
        <v>2045094000</v>
      </c>
      <c r="P104" s="11">
        <v>1214000000</v>
      </c>
      <c r="Q104" s="11">
        <v>2070000000</v>
      </c>
      <c r="R104" s="11">
        <v>1607000000</v>
      </c>
      <c r="S104" s="11">
        <v>2411000000</v>
      </c>
      <c r="T104" s="11">
        <v>1840000000</v>
      </c>
      <c r="U104" s="11">
        <v>2717000000</v>
      </c>
      <c r="V104" s="11">
        <v>3547000000</v>
      </c>
      <c r="W104" s="11">
        <v>5462000000</v>
      </c>
      <c r="X104" s="11">
        <v>3807000000</v>
      </c>
      <c r="Y104" s="11">
        <v>6142000000</v>
      </c>
      <c r="Z104" s="11">
        <v>7907000000</v>
      </c>
      <c r="AA104" s="11">
        <v>7560000000</v>
      </c>
      <c r="AB104" s="11">
        <v>5946000000</v>
      </c>
      <c r="AC104" s="11">
        <v>35029000000</v>
      </c>
      <c r="AD104" s="11">
        <v>11777000000</v>
      </c>
      <c r="AE104" s="11">
        <v>11839000000</v>
      </c>
      <c r="AF104" s="11">
        <v>6707000000</v>
      </c>
      <c r="AG104" s="11">
        <v>7116000000</v>
      </c>
      <c r="AH104" s="11">
        <v>3099000000</v>
      </c>
      <c r="AO104" s="69" t="s">
        <v>143</v>
      </c>
      <c r="AP104" s="69"/>
    </row>
    <row r="105" spans="1:42" ht="21" thickTop="1" x14ac:dyDescent="0.25">
      <c r="A105" s="14" t="s">
        <v>164</v>
      </c>
      <c r="B105" s="1" t="e">
        <f t="shared" ref="B105:AG105" si="10">(B22*(1-$AP$91))+B77+B88+B81</f>
        <v>#VALUE!</v>
      </c>
      <c r="C105" s="1">
        <f t="shared" si="10"/>
        <v>-3154847.3129750639</v>
      </c>
      <c r="D105" s="1">
        <f t="shared" si="10"/>
        <v>-6531697.5596746234</v>
      </c>
      <c r="E105" s="1">
        <f t="shared" si="10"/>
        <v>-38809814.641952261</v>
      </c>
      <c r="F105" s="1">
        <f t="shared" si="10"/>
        <v>-30772062.941725567</v>
      </c>
      <c r="G105" s="1">
        <f t="shared" si="10"/>
        <v>-59150100.013335109</v>
      </c>
      <c r="H105" s="1">
        <f t="shared" si="10"/>
        <v>-300707280.97079611</v>
      </c>
      <c r="I105" s="1">
        <f t="shared" si="10"/>
        <v>-176128975.46339512</v>
      </c>
      <c r="J105" s="1">
        <f t="shared" si="10"/>
        <v>-363963805.84077877</v>
      </c>
      <c r="K105" s="1">
        <f t="shared" si="10"/>
        <v>-43489025.336711526</v>
      </c>
      <c r="L105" s="1">
        <f t="shared" si="10"/>
        <v>222561230.56407523</v>
      </c>
      <c r="M105" s="1">
        <f t="shared" si="10"/>
        <v>-148614667.95572746</v>
      </c>
      <c r="N105" s="1">
        <f t="shared" si="10"/>
        <v>691401276.30350721</v>
      </c>
      <c r="O105" s="1">
        <f t="shared" si="10"/>
        <v>1138012376.0501401</v>
      </c>
      <c r="P105" s="1">
        <f t="shared" si="10"/>
        <v>1824392052.2736366</v>
      </c>
      <c r="Q105" s="1">
        <f t="shared" si="10"/>
        <v>1704915188.6918259</v>
      </c>
      <c r="R105" s="1">
        <f t="shared" si="10"/>
        <v>1903133217.7623682</v>
      </c>
      <c r="S105" s="1">
        <f t="shared" si="10"/>
        <v>2085242032.2709694</v>
      </c>
      <c r="T105" s="1">
        <f t="shared" si="10"/>
        <v>1580615948.7931724</v>
      </c>
      <c r="U105" s="1">
        <f t="shared" si="10"/>
        <v>5972379383.9178562</v>
      </c>
      <c r="V105" s="1">
        <f t="shared" si="10"/>
        <v>2160581544.2058945</v>
      </c>
      <c r="W105" s="1">
        <f t="shared" si="10"/>
        <v>5258755967.4623289</v>
      </c>
      <c r="X105" s="1">
        <f t="shared" si="10"/>
        <v>5709752767.0356045</v>
      </c>
      <c r="Y105" s="1">
        <f t="shared" si="10"/>
        <v>6178086678.2237635</v>
      </c>
      <c r="Z105" s="1">
        <f t="shared" si="10"/>
        <v>6778158287.7717028</v>
      </c>
      <c r="AA105" s="1">
        <f t="shared" si="10"/>
        <v>3515142552.340312</v>
      </c>
      <c r="AB105" s="1">
        <f t="shared" si="10"/>
        <v>6799687825.0433397</v>
      </c>
      <c r="AC105" s="1">
        <f t="shared" si="10"/>
        <v>1506328710.4947329</v>
      </c>
      <c r="AD105" s="1">
        <f t="shared" si="10"/>
        <v>4895459794.6392851</v>
      </c>
      <c r="AE105" s="1">
        <f t="shared" si="10"/>
        <v>6054462595.0126686</v>
      </c>
      <c r="AF105" s="1">
        <f t="shared" si="10"/>
        <v>3837884117.8823843</v>
      </c>
      <c r="AG105" s="1">
        <f t="shared" si="10"/>
        <v>7649793705.8274441</v>
      </c>
      <c r="AH105" s="1">
        <f>(AH22*(1-$AP$91))+AH77+AH88+AH81</f>
        <v>5462361648.2197628</v>
      </c>
      <c r="AI105" s="28">
        <f>AH105*(1+$AP$106)</f>
        <v>5506655664.3366489</v>
      </c>
      <c r="AJ105" s="28">
        <f t="shared" ref="AJ105:AM105" si="11">AI105*(1+$AP$106)</f>
        <v>5551308858.4044132</v>
      </c>
      <c r="AK105" s="28">
        <f t="shared" si="11"/>
        <v>5596324142.9790106</v>
      </c>
      <c r="AL105" s="28">
        <f t="shared" si="11"/>
        <v>5641704454.2341652</v>
      </c>
      <c r="AM105" s="28">
        <f t="shared" si="11"/>
        <v>5687452752.1528864</v>
      </c>
      <c r="AN105" s="29" t="s">
        <v>162</v>
      </c>
      <c r="AO105" s="51" t="s">
        <v>106</v>
      </c>
      <c r="AP105" s="52">
        <f>(AP100*AP92)+(AP102*AP97)</f>
        <v>8.7785322403833813E-2</v>
      </c>
    </row>
    <row r="106" spans="1:42" ht="19" x14ac:dyDescent="0.25">
      <c r="A106" s="14" t="s">
        <v>165</v>
      </c>
      <c r="B106" s="1"/>
      <c r="C106" s="15" t="e">
        <f t="shared" ref="C106:AH106" si="12">(C107/B107)-1</f>
        <v>#VALUE!</v>
      </c>
      <c r="D106" s="15">
        <f t="shared" si="12"/>
        <v>0.63829787234042556</v>
      </c>
      <c r="E106" s="15">
        <f t="shared" si="12"/>
        <v>3.7922077922077921</v>
      </c>
      <c r="F106" s="15">
        <f t="shared" si="12"/>
        <v>0.14363143631436315</v>
      </c>
      <c r="G106" s="15">
        <f t="shared" si="12"/>
        <v>0.46445497630331745</v>
      </c>
      <c r="H106" s="15">
        <f t="shared" si="12"/>
        <v>3.6343042071197411</v>
      </c>
      <c r="I106" s="15">
        <f t="shared" si="12"/>
        <v>-0.3305237430167598</v>
      </c>
      <c r="J106" s="15">
        <f t="shared" si="12"/>
        <v>0.80576098634595117</v>
      </c>
      <c r="K106" s="15">
        <f t="shared" si="12"/>
        <v>-1.0057649039808452</v>
      </c>
      <c r="L106" s="15">
        <f t="shared" si="12"/>
        <v>324.11523046092185</v>
      </c>
      <c r="M106" s="15">
        <f t="shared" si="12"/>
        <v>-0.11038170526867308</v>
      </c>
      <c r="N106" s="15">
        <f t="shared" si="12"/>
        <v>0.43147237138402916</v>
      </c>
      <c r="O106" s="15">
        <f t="shared" si="12"/>
        <v>0.86717756407696611</v>
      </c>
      <c r="P106" s="15">
        <f t="shared" si="12"/>
        <v>0.38430280975881637</v>
      </c>
      <c r="Q106" s="15">
        <f t="shared" si="12"/>
        <v>-1.2172284644194731E-2</v>
      </c>
      <c r="R106" s="15">
        <f t="shared" si="12"/>
        <v>0.21706161137440749</v>
      </c>
      <c r="S106" s="15">
        <f t="shared" si="12"/>
        <v>0.16549844236760114</v>
      </c>
      <c r="T106" s="15">
        <f t="shared" si="12"/>
        <v>-0.27798195790177083</v>
      </c>
      <c r="U106" s="15">
        <f t="shared" si="12"/>
        <v>1.9666820916242482</v>
      </c>
      <c r="V106" s="15">
        <f t="shared" si="12"/>
        <v>-0.59663079082826398</v>
      </c>
      <c r="W106" s="15">
        <f t="shared" si="12"/>
        <v>0.66550657385924206</v>
      </c>
      <c r="X106" s="15">
        <f t="shared" si="12"/>
        <v>9.4497329928024065E-2</v>
      </c>
      <c r="Y106" s="15">
        <f t="shared" si="12"/>
        <v>0.63979635129401791</v>
      </c>
      <c r="Z106" s="15">
        <f t="shared" si="12"/>
        <v>-3.6222509702458217E-3</v>
      </c>
      <c r="AA106" s="15">
        <f t="shared" si="12"/>
        <v>-0.41417813554920802</v>
      </c>
      <c r="AB106" s="15">
        <f t="shared" si="12"/>
        <v>0.5206117021276595</v>
      </c>
      <c r="AC106" s="15">
        <f t="shared" si="12"/>
        <v>-0.41655735315551667</v>
      </c>
      <c r="AD106" s="15">
        <f t="shared" si="12"/>
        <v>-0.22283287534349239</v>
      </c>
      <c r="AE106" s="15">
        <f t="shared" si="12"/>
        <v>1.0568948891031824</v>
      </c>
      <c r="AF106" s="15">
        <f t="shared" si="12"/>
        <v>-0.3112986404125645</v>
      </c>
      <c r="AG106" s="15">
        <f t="shared" si="12"/>
        <v>0.96233265259813927</v>
      </c>
      <c r="AH106" s="15">
        <f t="shared" si="12"/>
        <v>-0.20975948196114713</v>
      </c>
      <c r="AI106" s="41">
        <v>10043000000</v>
      </c>
      <c r="AJ106" s="41">
        <v>10417000000</v>
      </c>
      <c r="AK106" s="41">
        <v>10158000000</v>
      </c>
      <c r="AL106" s="41">
        <v>10697000000</v>
      </c>
      <c r="AM106" s="41">
        <v>11701000000</v>
      </c>
      <c r="AN106" s="29" t="s">
        <v>163</v>
      </c>
      <c r="AO106" s="53" t="s">
        <v>144</v>
      </c>
      <c r="AP106" s="54">
        <f>(SUM(AI4:AM4)/5)</f>
        <v>8.1089497491112043E-3</v>
      </c>
    </row>
    <row r="107" spans="1:42" ht="19" x14ac:dyDescent="0.25">
      <c r="A107" s="42" t="s">
        <v>166</v>
      </c>
      <c r="B107" s="1" t="s">
        <v>91</v>
      </c>
      <c r="C107" s="1">
        <v>-4700000</v>
      </c>
      <c r="D107" s="1">
        <v>-7700000</v>
      </c>
      <c r="E107" s="1">
        <v>-36900000</v>
      </c>
      <c r="F107" s="1">
        <v>-42200000</v>
      </c>
      <c r="G107" s="1">
        <v>-61800000</v>
      </c>
      <c r="H107" s="1">
        <v>-286400000</v>
      </c>
      <c r="I107" s="1">
        <v>-191738000</v>
      </c>
      <c r="J107" s="1">
        <v>-346233000</v>
      </c>
      <c r="K107" s="1">
        <v>1996000</v>
      </c>
      <c r="L107" s="1">
        <v>648930000</v>
      </c>
      <c r="M107" s="1">
        <v>577300000</v>
      </c>
      <c r="N107" s="1">
        <v>826389000</v>
      </c>
      <c r="O107" s="1">
        <v>1543015000</v>
      </c>
      <c r="P107" s="1">
        <v>2136000000</v>
      </c>
      <c r="Q107" s="1">
        <v>2110000000</v>
      </c>
      <c r="R107" s="1">
        <v>2568000000</v>
      </c>
      <c r="S107" s="1">
        <v>2993000000</v>
      </c>
      <c r="T107" s="1">
        <v>2161000000</v>
      </c>
      <c r="U107" s="1">
        <v>6411000000</v>
      </c>
      <c r="V107" s="1">
        <v>2586000000</v>
      </c>
      <c r="W107" s="1">
        <v>4307000000</v>
      </c>
      <c r="X107" s="1">
        <v>4714000000</v>
      </c>
      <c r="Y107" s="1">
        <v>7730000000</v>
      </c>
      <c r="Z107" s="1">
        <v>7702000000</v>
      </c>
      <c r="AA107" s="1">
        <v>4512000000</v>
      </c>
      <c r="AB107" s="1">
        <v>6861000000</v>
      </c>
      <c r="AC107" s="1">
        <v>4003000000</v>
      </c>
      <c r="AD107" s="1">
        <v>3111000000</v>
      </c>
      <c r="AE107" s="1">
        <v>6399000000</v>
      </c>
      <c r="AF107" s="1">
        <v>4407000000</v>
      </c>
      <c r="AG107" s="1">
        <v>8648000000</v>
      </c>
      <c r="AH107" s="1">
        <v>6834000000</v>
      </c>
      <c r="AI107" s="29"/>
      <c r="AJ107" s="29"/>
      <c r="AK107" s="29"/>
      <c r="AL107" s="29"/>
      <c r="AM107" s="64">
        <f>AM106*(1+AP107)/(AP108-AP107)</f>
        <v>176070859837.42371</v>
      </c>
      <c r="AN107" s="30" t="s">
        <v>145</v>
      </c>
      <c r="AO107" s="55" t="s">
        <v>146</v>
      </c>
      <c r="AP107" s="56">
        <v>0.02</v>
      </c>
    </row>
    <row r="108" spans="1:42" ht="19" x14ac:dyDescent="0.25">
      <c r="AI108" s="64">
        <f t="shared" ref="AI108:AK108" si="13">AI107+AI106</f>
        <v>10043000000</v>
      </c>
      <c r="AJ108" s="64">
        <f t="shared" si="13"/>
        <v>10417000000</v>
      </c>
      <c r="AK108" s="64">
        <f t="shared" si="13"/>
        <v>10158000000</v>
      </c>
      <c r="AL108" s="64">
        <f>AL107+AL106</f>
        <v>10697000000</v>
      </c>
      <c r="AM108" s="64">
        <f>AM107+AM106</f>
        <v>187771859837.42371</v>
      </c>
      <c r="AN108" s="30" t="s">
        <v>142</v>
      </c>
      <c r="AO108" s="57" t="s">
        <v>147</v>
      </c>
      <c r="AP108" s="54">
        <f>AP105</f>
        <v>8.7785322403833813E-2</v>
      </c>
    </row>
    <row r="109" spans="1:42" ht="19" x14ac:dyDescent="0.25">
      <c r="AI109" s="66" t="s">
        <v>148</v>
      </c>
      <c r="AJ109" s="66"/>
    </row>
    <row r="110" spans="1:42" ht="20" x14ac:dyDescent="0.25">
      <c r="AI110" s="58" t="s">
        <v>149</v>
      </c>
      <c r="AJ110" s="49">
        <f>NPV(AP108,AI108,AJ108,AK108,AL108,AM108)</f>
        <v>156854031620.2843</v>
      </c>
    </row>
    <row r="111" spans="1:42" ht="20" x14ac:dyDescent="0.25">
      <c r="AI111" s="58" t="s">
        <v>150</v>
      </c>
      <c r="AJ111" s="49">
        <f>AH40</f>
        <v>6382000000</v>
      </c>
    </row>
    <row r="112" spans="1:42" ht="20" x14ac:dyDescent="0.25">
      <c r="AI112" s="58" t="s">
        <v>138</v>
      </c>
      <c r="AJ112" s="49">
        <f>AP99</f>
        <v>15482000000</v>
      </c>
    </row>
    <row r="113" spans="35:36" ht="20" x14ac:dyDescent="0.25">
      <c r="AI113" s="58" t="s">
        <v>151</v>
      </c>
      <c r="AJ113" s="49">
        <f>AJ110+AJ111-AJ112</f>
        <v>147754031620.2843</v>
      </c>
    </row>
    <row r="114" spans="35:36" ht="20" x14ac:dyDescent="0.25">
      <c r="AI114" s="58" t="s">
        <v>152</v>
      </c>
      <c r="AJ114" s="58">
        <f>AH34*(1+(5*AN16))</f>
        <v>849499940.36676395</v>
      </c>
    </row>
    <row r="115" spans="35:36" ht="20" x14ac:dyDescent="0.25">
      <c r="AI115" s="59" t="s">
        <v>153</v>
      </c>
      <c r="AJ115" s="60">
        <f>AJ113/AJ114</f>
        <v>173.93059681262935</v>
      </c>
    </row>
    <row r="116" spans="35:36" ht="20" x14ac:dyDescent="0.25">
      <c r="AI116" s="58" t="s">
        <v>154</v>
      </c>
      <c r="AJ116" s="61" cm="1">
        <f t="array" ref="AJ116">_FV(A1,"Price")</f>
        <v>125.07</v>
      </c>
    </row>
    <row r="117" spans="35:36" ht="20" x14ac:dyDescent="0.25">
      <c r="AI117" s="59" t="s">
        <v>155</v>
      </c>
      <c r="AJ117" s="62">
        <f>AJ115/AJ116-1</f>
        <v>0.39066600154017239</v>
      </c>
    </row>
    <row r="118" spans="35:36" ht="20" x14ac:dyDescent="0.25">
      <c r="AI118" s="59" t="s">
        <v>156</v>
      </c>
      <c r="AJ118" s="63" t="str">
        <f>IF(AJ115&gt;AJ116,"BUY","SELL")</f>
        <v>BUY</v>
      </c>
    </row>
  </sheetData>
  <mergeCells count="6">
    <mergeCell ref="AI109:AJ109"/>
    <mergeCell ref="AO83:AP83"/>
    <mergeCell ref="AO84:AP84"/>
    <mergeCell ref="AO93:AP93"/>
    <mergeCell ref="AO98:AP98"/>
    <mergeCell ref="AO104:AP104"/>
  </mergeCells>
  <hyperlinks>
    <hyperlink ref="A1" r:id="rId1" tooltip="https://roic.ai/company/QCOM" display="ROIC.AI | QCO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804328/000093639296001149/0000936392-96-001149-index.html" xr:uid="{00000000-0004-0000-0000-000013000000}"/>
    <hyperlink ref="H74" r:id="rId15" tooltip="https://www.sec.gov/Archives/edgar/data/804328/000093639296001149/0000936392-96-001149-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04328/000091205700047095/0000912057-00-047095-index.html" xr:uid="{00000000-0004-0000-0000-00001F000000}"/>
    <hyperlink ref="L74" r:id="rId23" tooltip="https://www.sec.gov/Archives/edgar/data/804328/000091205700047095/0000912057-00-047095-index.html" xr:uid="{00000000-0004-0000-0000-000020000000}"/>
    <hyperlink ref="M36" r:id="rId24" tooltip="https://www.sec.gov/Archives/edgar/data/804328/000093639201500225/0000936392-01-500225-index.html" xr:uid="{00000000-0004-0000-0000-000022000000}"/>
    <hyperlink ref="M74" r:id="rId25" tooltip="https://www.sec.gov/Archives/edgar/data/804328/000093639201500225/0000936392-01-500225-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804328/000093639205000362/a14009e10vk.htm" xr:uid="{00000000-0004-0000-0000-00002E000000}"/>
    <hyperlink ref="Q74" r:id="rId33" tooltip="https://www.sec.gov/Archives/edgar/data/804328/000093639205000362/a14009e10vk.htm" xr:uid="{00000000-0004-0000-0000-00002F000000}"/>
    <hyperlink ref="R36" r:id="rId34" tooltip="https://www.sec.gov/Archives/edgar/data/804328/000093639206000996/a24679e10vk.htm" xr:uid="{00000000-0004-0000-0000-000031000000}"/>
    <hyperlink ref="R74" r:id="rId35" tooltip="https://www.sec.gov/Archives/edgar/data/804328/000093639206000996/a24679e10vk.htm" xr:uid="{00000000-0004-0000-0000-000032000000}"/>
    <hyperlink ref="S36" r:id="rId36" tooltip="https://www.sec.gov/Archives/edgar/data/804328/000093639207000836/0000936392-07-000836-index.html" xr:uid="{00000000-0004-0000-0000-000034000000}"/>
    <hyperlink ref="S74" r:id="rId37" tooltip="https://www.sec.gov/Archives/edgar/data/804328/000093639207000836/0000936392-07-000836-index.html" xr:uid="{00000000-0004-0000-0000-000035000000}"/>
    <hyperlink ref="T36" r:id="rId38" tooltip="https://www.sec.gov/Archives/edgar/data/804328/000093639208000707/0000936392-08-000707-index.html" xr:uid="{00000000-0004-0000-0000-000037000000}"/>
    <hyperlink ref="T74" r:id="rId39" tooltip="https://www.sec.gov/Archives/edgar/data/804328/000093639208000707/0000936392-08-000707-index.html" xr:uid="{00000000-0004-0000-0000-000038000000}"/>
    <hyperlink ref="U36" r:id="rId40" tooltip="https://www.sec.gov/Archives/edgar/data/804328/000095012309057827/0000950123-09-057827-index.html" xr:uid="{00000000-0004-0000-0000-00003A000000}"/>
    <hyperlink ref="U74" r:id="rId41" tooltip="https://www.sec.gov/Archives/edgar/data/804328/000095012309057827/0000950123-09-057827-index.html" xr:uid="{00000000-0004-0000-0000-00003B000000}"/>
    <hyperlink ref="V36" r:id="rId42" tooltip="https://www.sec.gov/Archives/edgar/data/804328/000095012310100207/0000950123-10-100207-index.html" xr:uid="{00000000-0004-0000-0000-00003D000000}"/>
    <hyperlink ref="V74" r:id="rId43" tooltip="https://www.sec.gov/Archives/edgar/data/804328/000095012310100207/0000950123-10-100207-index.html" xr:uid="{00000000-0004-0000-0000-00003E000000}"/>
    <hyperlink ref="W36" r:id="rId44" tooltip="https://www.sec.gov/Archives/edgar/data/804328/000123445211000360/0001234452-11-000360-index.html" xr:uid="{00000000-0004-0000-0000-000040000000}"/>
    <hyperlink ref="W74" r:id="rId45" tooltip="https://www.sec.gov/Archives/edgar/data/804328/000123445211000360/0001234452-11-000360-index.html" xr:uid="{00000000-0004-0000-0000-000041000000}"/>
    <hyperlink ref="X36" r:id="rId46" tooltip="https://www.sec.gov/Archives/edgar/data/804328/000123445212000371/0001234452-12-000371-index.html" xr:uid="{00000000-0004-0000-0000-000043000000}"/>
    <hyperlink ref="X74" r:id="rId47" tooltip="https://www.sec.gov/Archives/edgar/data/804328/000123445212000371/0001234452-12-000371-index.html" xr:uid="{00000000-0004-0000-0000-000044000000}"/>
    <hyperlink ref="Y36" r:id="rId48" tooltip="https://www.sec.gov/Archives/edgar/data/804328/000123445213000483/0001234452-13-000483-index.html" xr:uid="{00000000-0004-0000-0000-000046000000}"/>
    <hyperlink ref="Y74" r:id="rId49" tooltip="https://www.sec.gov/Archives/edgar/data/804328/000123445213000483/0001234452-13-000483-index.html" xr:uid="{00000000-0004-0000-0000-000047000000}"/>
    <hyperlink ref="Z36" r:id="rId50" tooltip="https://www.sec.gov/Archives/edgar/data/804328/000123445214000320/0001234452-14-000320-index.html" xr:uid="{00000000-0004-0000-0000-000049000000}"/>
    <hyperlink ref="Z74" r:id="rId51" tooltip="https://www.sec.gov/Archives/edgar/data/804328/000123445214000320/0001234452-14-000320-index.html" xr:uid="{00000000-0004-0000-0000-00004A000000}"/>
    <hyperlink ref="AA36" r:id="rId52" tooltip="https://www.sec.gov/Archives/edgar/data/804328/000123445215000271/0001234452-15-000271-index.html" xr:uid="{00000000-0004-0000-0000-00004C000000}"/>
    <hyperlink ref="AA74" r:id="rId53" tooltip="https://www.sec.gov/Archives/edgar/data/804328/000123445215000271/0001234452-15-000271-index.html" xr:uid="{00000000-0004-0000-0000-00004D000000}"/>
    <hyperlink ref="AB36" r:id="rId54" tooltip="https://www.sec.gov/Archives/edgar/data/804328/000123445216000552/0001234452-16-000552-index.html" xr:uid="{00000000-0004-0000-0000-00004F000000}"/>
    <hyperlink ref="AB74" r:id="rId55" tooltip="https://www.sec.gov/Archives/edgar/data/804328/000123445216000552/0001234452-16-000552-index.html" xr:uid="{00000000-0004-0000-0000-000050000000}"/>
    <hyperlink ref="AC36" r:id="rId56" tooltip="https://www.sec.gov/Archives/edgar/data/804328/000123445217000190/0001234452-17-000190-index.html" xr:uid="{00000000-0004-0000-0000-000052000000}"/>
    <hyperlink ref="AC74" r:id="rId57" tooltip="https://www.sec.gov/Archives/edgar/data/804328/000123445217000190/0001234452-17-000190-index.html" xr:uid="{00000000-0004-0000-0000-000053000000}"/>
    <hyperlink ref="AD36" r:id="rId58" tooltip="https://www.sec.gov/Archives/edgar/data/804328/000172894918000095/0001728949-18-000095-index.html" xr:uid="{00000000-0004-0000-0000-000055000000}"/>
    <hyperlink ref="AD74" r:id="rId59" tooltip="https://www.sec.gov/Archives/edgar/data/804328/000172894918000095/0001728949-18-000095-index.html" xr:uid="{00000000-0004-0000-0000-000056000000}"/>
    <hyperlink ref="AE36" r:id="rId60" tooltip="https://www.sec.gov/Archives/edgar/data/804328/000172894919000072/0001728949-19-000072-index.html" xr:uid="{00000000-0004-0000-0000-000058000000}"/>
    <hyperlink ref="AE74" r:id="rId61" tooltip="https://www.sec.gov/Archives/edgar/data/804328/000172894919000072/0001728949-19-000072-index.html" xr:uid="{00000000-0004-0000-0000-000059000000}"/>
    <hyperlink ref="AF36" r:id="rId62" tooltip="https://www.sec.gov/Archives/edgar/data/804328/000172894920000067/0001728949-20-000067-index.htm" xr:uid="{00000000-0004-0000-0000-00005B000000}"/>
    <hyperlink ref="AF74" r:id="rId63" tooltip="https://www.sec.gov/Archives/edgar/data/804328/000172894920000067/0001728949-20-000067-index.htm" xr:uid="{00000000-0004-0000-0000-00005C000000}"/>
    <hyperlink ref="AG36" r:id="rId64" tooltip="https://www.sec.gov/Archives/edgar/data/804328/000172894921000076/0001728949-21-000076-index.htm" xr:uid="{00000000-0004-0000-0000-00005E000000}"/>
    <hyperlink ref="AG74" r:id="rId65" tooltip="https://www.sec.gov/Archives/edgar/data/804328/000172894921000076/0001728949-21-000076-index.htm" xr:uid="{00000000-0004-0000-0000-00005F000000}"/>
    <hyperlink ref="AH36" r:id="rId66" tooltip="https://www.sec.gov/Archives/edgar/data/804328/000080432822000021/0000804328-22-000021-index.htm" xr:uid="{00000000-0004-0000-0000-000061000000}"/>
    <hyperlink ref="AH74" r:id="rId67" tooltip="https://www.sec.gov/Archives/edgar/data/804328/000080432822000021/0000804328-22-000021-index.htm" xr:uid="{00000000-0004-0000-0000-000062000000}"/>
    <hyperlink ref="AI1" r:id="rId68" display="https://finbox.com/NASDAQGS:QCOM/explorer/revenue_proj" xr:uid="{F8BA263D-0679-6045-B934-B74F2761C2D8}"/>
    <hyperlink ref="AN106" r:id="rId69" xr:uid="{B8C45764-B043-0941-A247-4F4FEA58ADF7}"/>
  </hyperlinks>
  <pageMargins left="0.7" right="0.7" top="0.75" bottom="0.75" header="0.3" footer="0.3"/>
  <drawing r:id="rId7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2023-03-14T02:36:00Z</dcterms:created>
  <dcterms:modified xsi:type="dcterms:W3CDTF">2023-07-26T04:17:52Z</dcterms:modified>
</cp:coreProperties>
</file>