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FD30D2B-5708-F24B-8FDA-7CFE0B3A7058}"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8" i="1" l="1"/>
  <c r="AN108" i="1"/>
  <c r="AO108" i="1"/>
  <c r="AP108" i="1"/>
  <c r="AT94" i="1"/>
  <c r="AT22" i="1"/>
  <c r="AU22" i="1"/>
  <c r="AN30" i="1" l="1"/>
  <c r="AO30" i="1"/>
  <c r="AP30" i="1"/>
  <c r="AQ30" i="1"/>
  <c r="AM30" i="1"/>
  <c r="AM29" i="1"/>
  <c r="AN29" i="1"/>
  <c r="AO29" i="1"/>
  <c r="AP29" i="1"/>
  <c r="AQ29" i="1"/>
  <c r="AN21" i="1"/>
  <c r="AO21" i="1"/>
  <c r="AP21" i="1"/>
  <c r="AQ21" i="1"/>
  <c r="AM21" i="1"/>
  <c r="AM20" i="1"/>
  <c r="AN20" i="1"/>
  <c r="AO20" i="1"/>
  <c r="AP20" i="1"/>
  <c r="AQ20"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N116" i="1" a="1"/>
  <c r="AN116" i="1" s="1"/>
  <c r="AT101" i="1" a="1"/>
  <c r="AT101" i="1" s="1"/>
  <c r="AT95" i="1" a="1"/>
  <c r="AT95" i="1" s="1"/>
  <c r="AT97" i="1" s="1"/>
  <c r="AN111" i="1"/>
  <c r="AT90" i="1"/>
  <c r="AT89" i="1"/>
  <c r="AT91" i="1" s="1"/>
  <c r="AT87" i="1"/>
  <c r="AT86" i="1"/>
  <c r="AT99" i="1" s="1"/>
  <c r="AT85" i="1"/>
  <c r="AR19" i="1"/>
  <c r="AU13" i="1"/>
  <c r="AT13" i="1"/>
  <c r="AS13" i="1"/>
  <c r="AR13" i="1"/>
  <c r="AU7" i="1"/>
  <c r="AT7" i="1"/>
  <c r="AS7" i="1"/>
  <c r="AR7" i="1"/>
  <c r="AQ4" i="1"/>
  <c r="AP4" i="1"/>
  <c r="AO4" i="1"/>
  <c r="AN4" i="1"/>
  <c r="AM4"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T10" i="1" s="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T4" i="1" s="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S4" i="1" s="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G105" i="1" l="1"/>
  <c r="O105" i="1"/>
  <c r="W105" i="1"/>
  <c r="AE105" i="1"/>
  <c r="R105" i="1"/>
  <c r="AH105" i="1"/>
  <c r="AB105" i="1"/>
  <c r="M105" i="1"/>
  <c r="AC105" i="1"/>
  <c r="F105" i="1"/>
  <c r="AD105" i="1"/>
  <c r="H105" i="1"/>
  <c r="P105" i="1"/>
  <c r="X105" i="1"/>
  <c r="AF105" i="1"/>
  <c r="I105" i="1"/>
  <c r="Q105" i="1"/>
  <c r="AG105" i="1"/>
  <c r="J105" i="1"/>
  <c r="Z105" i="1"/>
  <c r="AA105" i="1"/>
  <c r="AJ105" i="1"/>
  <c r="E105" i="1"/>
  <c r="AK105" i="1"/>
  <c r="N105" i="1"/>
  <c r="AL105" i="1"/>
  <c r="Y105" i="1"/>
  <c r="K105" i="1"/>
  <c r="S105" i="1"/>
  <c r="U105" i="1"/>
  <c r="AI105" i="1"/>
  <c r="L105" i="1"/>
  <c r="T105" i="1"/>
  <c r="V105" i="1"/>
  <c r="AU4" i="1"/>
  <c r="AR4" i="1"/>
  <c r="AR16" i="1"/>
  <c r="AN114" i="1" s="1"/>
  <c r="AS19" i="1"/>
  <c r="AT19" i="1"/>
  <c r="AU19" i="1"/>
  <c r="AT106" i="1"/>
  <c r="AS16" i="1"/>
  <c r="AT16" i="1"/>
  <c r="AU16" i="1"/>
  <c r="AT103" i="1"/>
  <c r="AT100" i="1" s="1"/>
  <c r="AN112" i="1"/>
  <c r="AT88" i="1"/>
  <c r="AT92" i="1" s="1"/>
  <c r="AM105" i="1" l="1"/>
  <c r="AT102" i="1"/>
  <c r="AT105" i="1" s="1"/>
  <c r="AT108" i="1" s="1"/>
  <c r="AQ107" i="1" s="1"/>
  <c r="AQ108" i="1" s="1"/>
  <c r="AN105" i="1" l="1"/>
  <c r="AO105" i="1" l="1"/>
  <c r="AP105" i="1" l="1"/>
  <c r="AQ105" i="1" l="1"/>
  <c r="AN110" i="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<sst xmlns="http://schemas.openxmlformats.org/spreadsheetml/2006/main" count="1031" uniqueCount="167">
  <si>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</si>
  <si>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</si>
  <si>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</si>
  <si>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</si>
  <si>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</si>
  <si>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</si>
  <si>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</si>
  <si>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</si>
  <si>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</si>
  <si>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</si>
  <si>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</si>
  <si>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</si>
  <si>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</si>
  <si>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</si>
  <si>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</si>
  <si>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</si>
  <si>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</si>
  <si>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</si>
  <si>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</si>
  <si>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</si>
  <si>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</si>
  <si>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</si>
  <si>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</si>
  <si>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</si>
  <si>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</si>
  <si>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</si>
  <si>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</si>
  <si>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</si>
  <si>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</si>
  <si>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</si>
  <si>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</si>
  <si>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</si>
  <si>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</si>
  <si>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</si>
  <si>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</si>
  <si>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</si>
  <si>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</si>
  <si>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</si>
  <si>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</si>
  <si>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</si>
  <si>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</si>
  <si>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</si>
  <si>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</si>
  <si>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</si>
  <si>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</si>
  <si>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</si>
  <si>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</si>
  <si>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</si>
  <si>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</si>
  <si>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</si>
  <si>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</si>
  <si>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</si>
  <si>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</si>
  <si>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</si>
  <si>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</si>
  <si>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</si>
  <si>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</si>
  <si>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</si>
  <si>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</si>
  <si>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</si>
  <si>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</si>
  <si>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</si>
  <si>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</si>
  <si>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</si>
  <si>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</si>
  <si>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</si>
  <si>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</si>
  <si>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</si>
  <si>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</si>
  <si>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</si>
  <si>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</si>
  <si>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</si>
  <si>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</si>
  <si>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</si>
  <si>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</si>
  <si>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</si>
  <si>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</si>
  <si>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</si>
  <si>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</si>
  <si>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</si>
  <si>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</si>
  <si>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</si>
  <si>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</si>
  <si>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</si>
  <si>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</si>
  <si>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</si>
  <si>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</si>
  <si>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</si>
  <si>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</si>
  <si>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</si>
  <si>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</si>
  <si>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</si>
  <si>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</si>
  <si>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</si>
  <si>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</si>
  <si>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</si>
  <si>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</si>
  <si>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</si>
  <si>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</si>
  <si>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</si>
  <si>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</si>
  <si>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</si>
  <si>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</si>
  <si>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</si>
  <si>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</si>
  <si>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</si>
  <si>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</si>
  <si>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</si>
  <si>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</si>
  <si>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</si>
  <si>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</si>
  <si>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</si>
  <si>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</si>
  <si>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</si>
  <si>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</si>
  <si>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</si>
  <si>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</si>
  <si>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</si>
  <si>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</si>
  <si>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</si>
  <si>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</si>
  <si>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</si>
  <si>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</si>
  <si>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</si>
  <si>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</si>
  <si>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</si>
  <si>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</si>
  <si>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</si>
  <si>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</si>
  <si>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</si>
  <si>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</si>
  <si>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</si>
  <si>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</si>
  <si>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</si>
  <si>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</si>
  <si>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</si>
  <si>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</si>
  <si>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</si>
  <si>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</si>
  <si>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</si>
  <si>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</si>
  <si>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</si>
  <si>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</si>
  <si>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</si>
  <si>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</si>
  <si>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</si>
  <si>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</si>
  <si>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</si>
  <si>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</si>
  <si>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</si>
  <si>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</si>
  <si>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</si>
  <si>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</si>
  <si>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</si>
  <si>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</si>
  <si>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</si>
  <si>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</si>
  <si>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</si>
  <si>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</si>
  <si>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Proj</t>
  </si>
  <si>
    <t>Levered FCF</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</si>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</sst>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 fillId="8" borderId="0" xfId="0" applyNumberFormat="1" applyFont="1" applyFill="1"/>
    <xf numFmtId="164" fontId="10" fillId="8"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0" fontId="1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Automatic</a:t>
            </a:r>
            <a:r>
              <a:rPr lang="en-US" sz="2400" baseline="0"/>
              <a:t> Data Processing</a:t>
            </a:r>
            <a:endParaRPr lang="en-US" sz="2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522240527182866E-2"/>
          <c:y val="0.15086469585333967"/>
          <c:w val="0.85253377265238883"/>
          <c:h val="0.6163572284910445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1'!$B$3:$AL$3</c:f>
              <c:numCache>
                <c:formatCode>#,###,,;\(#,###,,\);\ \-\ \-</c:formatCode>
                <c:ptCount val="37"/>
                <c:pt idx="0">
                  <c:v>1204200000</c:v>
                </c:pt>
                <c:pt idx="1">
                  <c:v>1384200000</c:v>
                </c:pt>
                <c:pt idx="2">
                  <c:v>1549200000</c:v>
                </c:pt>
                <c:pt idx="3">
                  <c:v>1677700000</c:v>
                </c:pt>
                <c:pt idx="4">
                  <c:v>1714000000</c:v>
                </c:pt>
                <c:pt idx="5">
                  <c:v>1771800000</c:v>
                </c:pt>
                <c:pt idx="6">
                  <c:v>1940600000</c:v>
                </c:pt>
                <c:pt idx="7">
                  <c:v>2223400000</c:v>
                </c:pt>
                <c:pt idx="8">
                  <c:v>2469000000</c:v>
                </c:pt>
                <c:pt idx="9">
                  <c:v>2893700000</c:v>
                </c:pt>
                <c:pt idx="10">
                  <c:v>3566600000</c:v>
                </c:pt>
                <c:pt idx="11">
                  <c:v>4112200000</c:v>
                </c:pt>
                <c:pt idx="12">
                  <c:v>4798100000</c:v>
                </c:pt>
                <c:pt idx="13">
                  <c:v>5540100000</c:v>
                </c:pt>
                <c:pt idx="14">
                  <c:v>5938916000</c:v>
                </c:pt>
                <c:pt idx="15">
                  <c:v>7017570000</c:v>
                </c:pt>
                <c:pt idx="16">
                  <c:v>7004263000</c:v>
                </c:pt>
                <c:pt idx="17">
                  <c:v>7147017000</c:v>
                </c:pt>
                <c:pt idx="18">
                  <c:v>7754942000</c:v>
                </c:pt>
                <c:pt idx="19">
                  <c:v>8499700000</c:v>
                </c:pt>
                <c:pt idx="20">
                  <c:v>8881500000</c:v>
                </c:pt>
                <c:pt idx="21">
                  <c:v>7800000000</c:v>
                </c:pt>
                <c:pt idx="22">
                  <c:v>8776500000</c:v>
                </c:pt>
                <c:pt idx="23">
                  <c:v>8867100000</c:v>
                </c:pt>
                <c:pt idx="24">
                  <c:v>8927700000</c:v>
                </c:pt>
                <c:pt idx="25">
                  <c:v>9339400000</c:v>
                </c:pt>
                <c:pt idx="26">
                  <c:v>10665200000</c:v>
                </c:pt>
                <c:pt idx="27">
                  <c:v>11310100000</c:v>
                </c:pt>
                <c:pt idx="28">
                  <c:v>12206500000</c:v>
                </c:pt>
                <c:pt idx="29">
                  <c:v>10938500000</c:v>
                </c:pt>
                <c:pt idx="30">
                  <c:v>11667800000</c:v>
                </c:pt>
                <c:pt idx="31">
                  <c:v>12379800000</c:v>
                </c:pt>
                <c:pt idx="32">
                  <c:v>13325800000</c:v>
                </c:pt>
                <c:pt idx="33">
                  <c:v>14175200000</c:v>
                </c:pt>
                <c:pt idx="34">
                  <c:v>14589800000</c:v>
                </c:pt>
                <c:pt idx="35">
                  <c:v>15005400000</c:v>
                </c:pt>
                <c:pt idx="36">
                  <c:v>16046500000</c:v>
                </c:pt>
              </c:numCache>
            </c:numRef>
          </c:val>
          <c:extLst>
            <c:ext xmlns:c16="http://schemas.microsoft.com/office/drawing/2014/chart" uri="{C3380CC4-5D6E-409C-BE32-E72D297353CC}">
              <c16:uniqueId val="{00000000-06F8-5E44-9F2D-AA98F4DB201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1'!$B$28:$AL$28</c:f>
              <c:numCache>
                <c:formatCode>#,###,,;\(#,###,,\);\ \-\ \-</c:formatCode>
                <c:ptCount val="37"/>
                <c:pt idx="0">
                  <c:v>106000000</c:v>
                </c:pt>
                <c:pt idx="1">
                  <c:v>132000000</c:v>
                </c:pt>
                <c:pt idx="2">
                  <c:v>170300000</c:v>
                </c:pt>
                <c:pt idx="3">
                  <c:v>187600000</c:v>
                </c:pt>
                <c:pt idx="4">
                  <c:v>211700000</c:v>
                </c:pt>
                <c:pt idx="5">
                  <c:v>227700000</c:v>
                </c:pt>
                <c:pt idx="6">
                  <c:v>256200000</c:v>
                </c:pt>
                <c:pt idx="7">
                  <c:v>294200000</c:v>
                </c:pt>
                <c:pt idx="8">
                  <c:v>329300000</c:v>
                </c:pt>
                <c:pt idx="9">
                  <c:v>394800000</c:v>
                </c:pt>
                <c:pt idx="10">
                  <c:v>454700000</c:v>
                </c:pt>
                <c:pt idx="11">
                  <c:v>513500000</c:v>
                </c:pt>
                <c:pt idx="12">
                  <c:v>605300000</c:v>
                </c:pt>
                <c:pt idx="13">
                  <c:v>696800000</c:v>
                </c:pt>
                <c:pt idx="14">
                  <c:v>840800000</c:v>
                </c:pt>
                <c:pt idx="15">
                  <c:v>924720000</c:v>
                </c:pt>
                <c:pt idx="16">
                  <c:v>1100770000</c:v>
                </c:pt>
                <c:pt idx="17">
                  <c:v>1018150000</c:v>
                </c:pt>
                <c:pt idx="18">
                  <c:v>935570000</c:v>
                </c:pt>
                <c:pt idx="19">
                  <c:v>1055400000</c:v>
                </c:pt>
                <c:pt idx="20">
                  <c:v>1554000000</c:v>
                </c:pt>
                <c:pt idx="21">
                  <c:v>1138700000</c:v>
                </c:pt>
                <c:pt idx="22">
                  <c:v>1235700000</c:v>
                </c:pt>
                <c:pt idx="23">
                  <c:v>1332600000</c:v>
                </c:pt>
                <c:pt idx="24">
                  <c:v>1211400000</c:v>
                </c:pt>
                <c:pt idx="25">
                  <c:v>1254200000</c:v>
                </c:pt>
                <c:pt idx="26">
                  <c:v>1388500000</c:v>
                </c:pt>
                <c:pt idx="27">
                  <c:v>1405800000</c:v>
                </c:pt>
                <c:pt idx="28">
                  <c:v>1515900000</c:v>
                </c:pt>
                <c:pt idx="29">
                  <c:v>1452500000</c:v>
                </c:pt>
                <c:pt idx="30">
                  <c:v>1492500000</c:v>
                </c:pt>
                <c:pt idx="31">
                  <c:v>1733400000</c:v>
                </c:pt>
                <c:pt idx="32">
                  <c:v>1620800000</c:v>
                </c:pt>
                <c:pt idx="33">
                  <c:v>2292800000</c:v>
                </c:pt>
                <c:pt idx="34">
                  <c:v>2466500000</c:v>
                </c:pt>
                <c:pt idx="35">
                  <c:v>2598500000</c:v>
                </c:pt>
                <c:pt idx="36">
                  <c:v>2948900000</c:v>
                </c:pt>
              </c:numCache>
            </c:numRef>
          </c:val>
          <c:extLst>
            <c:ext xmlns:c16="http://schemas.microsoft.com/office/drawing/2014/chart" uri="{C3380CC4-5D6E-409C-BE32-E72D297353CC}">
              <c16:uniqueId val="{00000001-06F8-5E44-9F2D-AA98F4DB201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1'!$B$107:$AL$107</c:f>
              <c:numCache>
                <c:formatCode>#,###,,;\(#,###,,\);\ \-\ \-</c:formatCode>
                <c:ptCount val="37"/>
                <c:pt idx="0">
                  <c:v>0</c:v>
                </c:pt>
                <c:pt idx="1">
                  <c:v>0</c:v>
                </c:pt>
                <c:pt idx="2">
                  <c:v>0</c:v>
                </c:pt>
                <c:pt idx="3">
                  <c:v>108200000</c:v>
                </c:pt>
                <c:pt idx="4">
                  <c:v>214700000</c:v>
                </c:pt>
                <c:pt idx="5">
                  <c:v>319600000</c:v>
                </c:pt>
                <c:pt idx="6">
                  <c:v>381100000</c:v>
                </c:pt>
                <c:pt idx="7">
                  <c:v>304000000</c:v>
                </c:pt>
                <c:pt idx="8">
                  <c:v>398400000</c:v>
                </c:pt>
                <c:pt idx="9">
                  <c:v>361100000</c:v>
                </c:pt>
                <c:pt idx="10">
                  <c:v>480600000</c:v>
                </c:pt>
                <c:pt idx="11">
                  <c:v>543800000</c:v>
                </c:pt>
                <c:pt idx="12">
                  <c:v>315100000</c:v>
                </c:pt>
                <c:pt idx="13">
                  <c:v>568900000</c:v>
                </c:pt>
                <c:pt idx="14">
                  <c:v>904089000</c:v>
                </c:pt>
                <c:pt idx="15">
                  <c:v>1305618000</c:v>
                </c:pt>
                <c:pt idx="16">
                  <c:v>1276284000</c:v>
                </c:pt>
                <c:pt idx="17">
                  <c:v>1431331000</c:v>
                </c:pt>
                <c:pt idx="18">
                  <c:v>1187850000</c:v>
                </c:pt>
                <c:pt idx="19">
                  <c:v>1237300000</c:v>
                </c:pt>
                <c:pt idx="20">
                  <c:v>1401500000</c:v>
                </c:pt>
                <c:pt idx="21">
                  <c:v>975200000</c:v>
                </c:pt>
                <c:pt idx="22">
                  <c:v>1509300000</c:v>
                </c:pt>
                <c:pt idx="23">
                  <c:v>1308700000</c:v>
                </c:pt>
                <c:pt idx="24">
                  <c:v>1455400000</c:v>
                </c:pt>
                <c:pt idx="25">
                  <c:v>1428100000</c:v>
                </c:pt>
                <c:pt idx="26">
                  <c:v>1660600000</c:v>
                </c:pt>
                <c:pt idx="27">
                  <c:v>1294300000</c:v>
                </c:pt>
                <c:pt idx="28">
                  <c:v>1453700000</c:v>
                </c:pt>
                <c:pt idx="29">
                  <c:v>1570100000</c:v>
                </c:pt>
                <c:pt idx="30">
                  <c:v>1473900000</c:v>
                </c:pt>
                <c:pt idx="31">
                  <c:v>1655300000</c:v>
                </c:pt>
                <c:pt idx="32">
                  <c:v>2044400000</c:v>
                </c:pt>
                <c:pt idx="33">
                  <c:v>2121800000</c:v>
                </c:pt>
                <c:pt idx="34">
                  <c:v>2409800000</c:v>
                </c:pt>
                <c:pt idx="35">
                  <c:v>2587400000</c:v>
                </c:pt>
                <c:pt idx="36">
                  <c:v>2546100000</c:v>
                </c:pt>
              </c:numCache>
            </c:numRef>
          </c:val>
          <c:extLst>
            <c:ext xmlns:c16="http://schemas.microsoft.com/office/drawing/2014/chart" uri="{C3380CC4-5D6E-409C-BE32-E72D297353CC}">
              <c16:uniqueId val="{00000002-06F8-5E44-9F2D-AA98F4DB201C}"/>
            </c:ext>
          </c:extLst>
        </c:ser>
        <c:dLbls>
          <c:showLegendKey val="0"/>
          <c:showVal val="0"/>
          <c:showCatName val="0"/>
          <c:showSerName val="0"/>
          <c:showPercent val="0"/>
          <c:showBubbleSize val="0"/>
        </c:dLbls>
        <c:gapWidth val="100"/>
        <c:overlap val="-24"/>
        <c:axId val="1394145887"/>
        <c:axId val="1394147615"/>
      </c:barChart>
      <c:catAx>
        <c:axId val="13941458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394147615"/>
        <c:crosses val="autoZero"/>
        <c:auto val="1"/>
        <c:lblAlgn val="ctr"/>
        <c:lblOffset val="100"/>
        <c:noMultiLvlLbl val="0"/>
      </c:catAx>
      <c:valAx>
        <c:axId val="139414761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94145887"/>
        <c:crosses val="autoZero"/>
        <c:crossBetween val="between"/>
      </c:valAx>
      <c:spPr>
        <a:noFill/>
        <a:ln>
          <a:noFill/>
        </a:ln>
        <a:effectLst/>
      </c:spPr>
    </c:plotArea>
    <c:legend>
      <c:legendPos val="b"/>
      <c:layout>
        <c:manualLayout>
          <c:xMode val="edge"/>
          <c:yMode val="edge"/>
          <c:x val="0.34230876000466998"/>
          <c:y val="0.90972148756845339"/>
          <c:w val="0.31274646188172112"/>
          <c:h val="6.273451855243419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15874</xdr:colOff>
      <xdr:row>108</xdr:row>
      <xdr:rowOff>41274</xdr:rowOff>
    </xdr:from>
    <xdr:to>
      <xdr:col>45</xdr:col>
      <xdr:colOff>1603374</xdr:colOff>
      <xdr:row>126</xdr:row>
      <xdr:rowOff>15874</xdr:rowOff>
    </xdr:to>
    <xdr:graphicFrame macro="">
      <xdr:nvGraphicFramePr>
        <xdr:cNvPr id="3" name="Chart 2">
          <a:extLst>
            <a:ext uri="{FF2B5EF4-FFF2-40B4-BE49-F238E27FC236}">
              <a16:creationId xmlns:a16="http://schemas.microsoft.com/office/drawing/2014/main" id="{7DDA38E7-0936-582A-9FAD-5FD31A832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https://www.bing.com/financeapi/forcetrigger?t=a1mw4c&amp;q=XNAS%3aADP&amp;form=skydnc</v>
    <v>Learn more on Bing</v>
  </rv>
  <rv s="1">
    <v>0</v>
    <v>AUTOMATIC DATA PROCESSING, INC. (XNAS:ADP)</v>
    <v>2</v>
    <v>3</v>
    <v>Finance</v>
    <v>4</v>
    <v>en-US</v>
    <v>a1mw4c</v>
    <v>268435456</v>
    <v>1</v>
    <v>Powered by Refinitiv</v>
    <v>274.92</v>
    <v>201.46</v>
    <v>0.8135</v>
    <v>-1.39</v>
    <v>-6.1399999999999996E-3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228.97</v>
    <v>Software &amp; IT Services</v>
    <v>Stock</v>
    <v>45119.985934200784</v>
    <v>0</v>
    <v>224.37</v>
    <v>92948498772</v>
    <v>AUTOMATIC DATA PROCESSING, INC.</v>
    <v>AUTOMATIC DATA PROCESSING, INC.</v>
    <v>228.88</v>
    <v>28.743099999999998</v>
    <v>226.38</v>
    <v>224.99</v>
    <v>413122800</v>
    <v>ADP</v>
    <v>AUTOMATIC DATA PROCESSING, INC. (XNAS:ADP)</v>
    <v>1368771</v>
    <v>1591270</v>
    <v>1961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670/000091205795007958/0000912057-95-007958-index.html" TargetMode="External"/><Relationship Id="rId42" Type="http://schemas.openxmlformats.org/officeDocument/2006/relationships/hyperlink" Target="https://www.sec.gov/Archives/edgar/data/8670/000120677406001911/adp_10k1.htm" TargetMode="External"/><Relationship Id="rId47" Type="http://schemas.openxmlformats.org/officeDocument/2006/relationships/hyperlink" Target="https://www.sec.gov/Archives/edgar/data/8670/000120677408001519/0001206774-08-001519-index.html" TargetMode="External"/><Relationship Id="rId63" Type="http://schemas.openxmlformats.org/officeDocument/2006/relationships/hyperlink" Target="https://www.sec.gov/Archives/edgar/data/8670/000000867016000053/q4fy1610kinq4fy16.htm" TargetMode="External"/><Relationship Id="rId68" Type="http://schemas.openxmlformats.org/officeDocument/2006/relationships/hyperlink" Target="https://www.sec.gov/Archives/edgar/data/8670/000000867019000021/0000008670-19-00002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670/000120677407002085/0001206774-07-002085-index.html" TargetMode="External"/><Relationship Id="rId53" Type="http://schemas.openxmlformats.org/officeDocument/2006/relationships/hyperlink" Target="https://www.sec.gov/Archives/edgar/data/8670/000120677411001935/0001206774-11-001935-index.html" TargetMode="External"/><Relationship Id="rId58" Type="http://schemas.openxmlformats.org/officeDocument/2006/relationships/hyperlink" Target="https://www.sec.gov/Archives/edgar/data/8670/000000867014000015/0000008670-14-000015-index.html" TargetMode="External"/><Relationship Id="rId66" Type="http://schemas.openxmlformats.org/officeDocument/2006/relationships/hyperlink" Target="https://www.sec.gov/Archives/edgar/data/8670/000000867018000011/0000008670-18-000011-index.html" TargetMode="External"/><Relationship Id="rId74" Type="http://schemas.openxmlformats.org/officeDocument/2006/relationships/hyperlink" Target="https://www.sec.gov/Archives/edgar/data/8670/000000867022000038/0000008670-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70/000000867015000021/0000008670-15-000021-index.html" TargetMode="External"/><Relationship Id="rId19" Type="http://schemas.openxmlformats.org/officeDocument/2006/relationships/hyperlink" Target="https://www.sec.gov/Archives/edgar/data/8670/000091205794002935/0000912057-94-00293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670/000095011296003416/0000950112-96-003416-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670/000000867000000026/0000008670-00-000026-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70/000120677406001911/adp_10k1.htm" TargetMode="External"/><Relationship Id="rId48" Type="http://schemas.openxmlformats.org/officeDocument/2006/relationships/hyperlink" Target="https://www.sec.gov/Archives/edgar/data/8670/000120677409001642/0001206774-09-001642-index.html" TargetMode="External"/><Relationship Id="rId56" Type="http://schemas.openxmlformats.org/officeDocument/2006/relationships/hyperlink" Target="https://www.sec.gov/Archives/edgar/data/8670/000000867013000015/0000008670-13-000015-index.html" TargetMode="External"/><Relationship Id="rId64" Type="http://schemas.openxmlformats.org/officeDocument/2006/relationships/hyperlink" Target="https://www.sec.gov/Archives/edgar/data/8670/000000867017000010/0000008670-17-000010-index.html" TargetMode="External"/><Relationship Id="rId69" Type="http://schemas.openxmlformats.org/officeDocument/2006/relationships/hyperlink" Target="https://www.sec.gov/Archives/edgar/data/8670/000000867019000021/0000008670-19-000021-index.html" TargetMode="External"/><Relationship Id="rId77" Type="http://schemas.openxmlformats.org/officeDocument/2006/relationships/hyperlink" Target="https://finbox.com/NASDAQGS:ADP/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70/000120677410001881/0001206774-10-001881-index.html" TargetMode="External"/><Relationship Id="rId72" Type="http://schemas.openxmlformats.org/officeDocument/2006/relationships/hyperlink" Target="https://www.sec.gov/Archives/edgar/data/8670/000000867021000027/0000008670-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670/000120677408001519/0001206774-08-001519-index.html" TargetMode="External"/><Relationship Id="rId59" Type="http://schemas.openxmlformats.org/officeDocument/2006/relationships/hyperlink" Target="https://www.sec.gov/Archives/edgar/data/8670/000000867014000015/0000008670-14-000015-index.html" TargetMode="External"/><Relationship Id="rId67" Type="http://schemas.openxmlformats.org/officeDocument/2006/relationships/hyperlink" Target="https://www.sec.gov/Archives/edgar/data/8670/000000867018000011/0000008670-18-000011-index.html" TargetMode="External"/><Relationship Id="rId20" Type="http://schemas.openxmlformats.org/officeDocument/2006/relationships/hyperlink" Target="https://www.sec.gov/Archives/edgar/data/8670/000091205795007958/0000912057-95-007958-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670/000120677412003634/0001206774-12-003634-index.html" TargetMode="External"/><Relationship Id="rId62" Type="http://schemas.openxmlformats.org/officeDocument/2006/relationships/hyperlink" Target="https://www.sec.gov/Archives/edgar/data/8670/000000867016000053/q4fy1610kinq4fy16.htm" TargetMode="External"/><Relationship Id="rId70" Type="http://schemas.openxmlformats.org/officeDocument/2006/relationships/hyperlink" Target="https://www.sec.gov/Archives/edgar/data/8670/000000867020000032/0000008670-20-000032-index.htm" TargetMode="External"/><Relationship Id="rId75" Type="http://schemas.openxmlformats.org/officeDocument/2006/relationships/hyperlink" Target="https://www.sec.gov/Archives/edgar/data/8670/000000867022000038/0000008670-22-000038-index.htm" TargetMode="External"/><Relationship Id="rId1" Type="http://schemas.openxmlformats.org/officeDocument/2006/relationships/hyperlink" Target="https://roic.ai/company/AD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670/000095011296003416/0000950112-96-00341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670/000120677409001642/0001206774-09-001642-index.html" TargetMode="External"/><Relationship Id="rId57" Type="http://schemas.openxmlformats.org/officeDocument/2006/relationships/hyperlink" Target="https://www.sec.gov/Archives/edgar/data/8670/000000867013000015/0000008670-13-00001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670/000000867000000026/0000008670-00-000026-index.html" TargetMode="External"/><Relationship Id="rId44" Type="http://schemas.openxmlformats.org/officeDocument/2006/relationships/hyperlink" Target="https://www.sec.gov/Archives/edgar/data/8670/000120677407002085/0001206774-07-002085-index.html" TargetMode="External"/><Relationship Id="rId52" Type="http://schemas.openxmlformats.org/officeDocument/2006/relationships/hyperlink" Target="https://www.sec.gov/Archives/edgar/data/8670/000120677411001935/0001206774-11-001935-index.html" TargetMode="External"/><Relationship Id="rId60" Type="http://schemas.openxmlformats.org/officeDocument/2006/relationships/hyperlink" Target="https://www.sec.gov/Archives/edgar/data/8670/000000867015000021/0000008670-15-000021-index.html" TargetMode="External"/><Relationship Id="rId65" Type="http://schemas.openxmlformats.org/officeDocument/2006/relationships/hyperlink" Target="https://www.sec.gov/Archives/edgar/data/8670/000000867017000010/0000008670-17-000010-index.html" TargetMode="External"/><Relationship Id="rId73" Type="http://schemas.openxmlformats.org/officeDocument/2006/relationships/hyperlink" Target="https://www.sec.gov/Archives/edgar/data/8670/000000867021000027/0000008670-21-000027-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670/000091205794002935/0000912057-94-002935-index.html"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70/000120677410001881/0001206774-10-001881-index.html" TargetMode="External"/><Relationship Id="rId55" Type="http://schemas.openxmlformats.org/officeDocument/2006/relationships/hyperlink" Target="https://www.sec.gov/Archives/edgar/data/8670/000120677412003634/0001206774-12-003634-index.html" TargetMode="External"/><Relationship Id="rId76" Type="http://schemas.openxmlformats.org/officeDocument/2006/relationships/hyperlink" Target="https://finbox.com/NASDAQGS:AD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70/000000867020000032/0000008670-20-00003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2" activePane="bottomRight" state="frozen"/>
      <selection pane="topRight"/>
      <selection pane="bottomLeft"/>
      <selection pane="bottomRight" activeCell="AQ24" sqref="AQ24"/>
    </sheetView>
  </sheetViews>
  <sheetFormatPr baseColWidth="10" defaultRowHeight="16" x14ac:dyDescent="0.2"/>
  <cols>
    <col min="1" max="1" width="50" customWidth="1"/>
    <col min="2" max="38" width="15" customWidth="1"/>
    <col min="39" max="43" width="21" customWidth="1"/>
    <col min="44" max="44" width="21.5" customWidth="1"/>
    <col min="45"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4">
        <v>2023</v>
      </c>
      <c r="AN1" s="24">
        <v>2024</v>
      </c>
      <c r="AO1" s="24">
        <v>2025</v>
      </c>
      <c r="AP1" s="24">
        <v>2026</v>
      </c>
      <c r="AQ1" s="2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1204200000</v>
      </c>
      <c r="C3" s="1">
        <v>1384200000</v>
      </c>
      <c r="D3" s="1">
        <v>1549200000</v>
      </c>
      <c r="E3" s="1">
        <v>1677700000</v>
      </c>
      <c r="F3" s="1">
        <v>1714000000</v>
      </c>
      <c r="G3" s="1">
        <v>1771800000</v>
      </c>
      <c r="H3" s="1">
        <v>1940600000</v>
      </c>
      <c r="I3" s="1">
        <v>2223400000</v>
      </c>
      <c r="J3" s="1">
        <v>2469000000</v>
      </c>
      <c r="K3" s="1">
        <v>2893700000</v>
      </c>
      <c r="L3" s="1">
        <v>3566600000</v>
      </c>
      <c r="M3" s="1">
        <v>4112200000</v>
      </c>
      <c r="N3" s="1">
        <v>4798100000</v>
      </c>
      <c r="O3" s="1">
        <v>5540100000</v>
      </c>
      <c r="P3" s="1">
        <v>5938916000</v>
      </c>
      <c r="Q3" s="1">
        <v>7017570000</v>
      </c>
      <c r="R3" s="1">
        <v>7004263000</v>
      </c>
      <c r="S3" s="1">
        <v>7147017000</v>
      </c>
      <c r="T3" s="1">
        <v>7754942000</v>
      </c>
      <c r="U3" s="1">
        <v>8499700000</v>
      </c>
      <c r="V3" s="1">
        <v>8881500000</v>
      </c>
      <c r="W3" s="1">
        <v>7800000000</v>
      </c>
      <c r="X3" s="1">
        <v>8776500000</v>
      </c>
      <c r="Y3" s="1">
        <v>8867100000</v>
      </c>
      <c r="Z3" s="1">
        <v>8927700000</v>
      </c>
      <c r="AA3" s="1">
        <v>9339400000</v>
      </c>
      <c r="AB3" s="1">
        <v>10665200000</v>
      </c>
      <c r="AC3" s="1">
        <v>11310100000</v>
      </c>
      <c r="AD3" s="1">
        <v>12206500000</v>
      </c>
      <c r="AE3" s="1">
        <v>10938500000</v>
      </c>
      <c r="AF3" s="1">
        <v>11667800000</v>
      </c>
      <c r="AG3" s="1">
        <v>12379800000</v>
      </c>
      <c r="AH3" s="1">
        <v>13325800000</v>
      </c>
      <c r="AI3" s="1">
        <v>14175200000</v>
      </c>
      <c r="AJ3" s="1">
        <v>14589800000</v>
      </c>
      <c r="AK3" s="1">
        <v>15005400000</v>
      </c>
      <c r="AL3" s="1">
        <v>16046500000</v>
      </c>
      <c r="AM3" s="25">
        <v>17925000000</v>
      </c>
      <c r="AN3" s="25">
        <v>19185000000</v>
      </c>
      <c r="AO3" s="25">
        <v>20383000000</v>
      </c>
      <c r="AP3" s="25">
        <v>21774000000</v>
      </c>
      <c r="AQ3" s="25">
        <v>22698000000</v>
      </c>
      <c r="AR3" s="18" t="s">
        <v>108</v>
      </c>
      <c r="AS3" s="19" t="s">
        <v>109</v>
      </c>
      <c r="AT3" s="19" t="s">
        <v>110</v>
      </c>
      <c r="AU3" s="19" t="s">
        <v>111</v>
      </c>
    </row>
    <row r="4" spans="1:47" ht="19" x14ac:dyDescent="0.25">
      <c r="A4" s="14" t="s">
        <v>93</v>
      </c>
      <c r="B4" s="1"/>
      <c r="C4" s="66">
        <f>(C3/B3)-1</f>
        <v>0.14947683109118093</v>
      </c>
      <c r="D4" s="66">
        <f>(D3/C3)-1</f>
        <v>0.11920242739488507</v>
      </c>
      <c r="E4" s="66">
        <f>(E3/D3)-1</f>
        <v>8.2946036664084621E-2</v>
      </c>
      <c r="F4" s="66">
        <f t="shared" ref="F4:AQ4" si="0">(F3/E3)-1</f>
        <v>2.1636764618227389E-2</v>
      </c>
      <c r="G4" s="66">
        <f t="shared" si="0"/>
        <v>3.3722287047841304E-2</v>
      </c>
      <c r="H4" s="66">
        <f t="shared" si="0"/>
        <v>9.5270346540241579E-2</v>
      </c>
      <c r="I4" s="66">
        <f t="shared" si="0"/>
        <v>0.14572812532206525</v>
      </c>
      <c r="J4" s="66">
        <f t="shared" si="0"/>
        <v>0.11046145542862273</v>
      </c>
      <c r="K4" s="66">
        <f t="shared" si="0"/>
        <v>0.17201296071283911</v>
      </c>
      <c r="L4" s="66">
        <f t="shared" si="0"/>
        <v>0.23253965511283137</v>
      </c>
      <c r="M4" s="66">
        <f t="shared" si="0"/>
        <v>0.15297482195928902</v>
      </c>
      <c r="N4" s="66">
        <f t="shared" si="0"/>
        <v>0.16679636204464754</v>
      </c>
      <c r="O4" s="66">
        <f t="shared" si="0"/>
        <v>0.15464454679977502</v>
      </c>
      <c r="P4" s="66">
        <f t="shared" si="0"/>
        <v>7.1987148246421606E-2</v>
      </c>
      <c r="Q4" s="66">
        <f t="shared" si="0"/>
        <v>0.18162472747551917</v>
      </c>
      <c r="R4" s="66">
        <f t="shared" si="0"/>
        <v>-1.8962404365043817E-3</v>
      </c>
      <c r="S4" s="66">
        <f t="shared" si="0"/>
        <v>2.0381016532360352E-2</v>
      </c>
      <c r="T4" s="66">
        <f t="shared" si="0"/>
        <v>8.5059962778876841E-2</v>
      </c>
      <c r="U4" s="66">
        <f t="shared" si="0"/>
        <v>9.6036566101977305E-2</v>
      </c>
      <c r="V4" s="66">
        <f t="shared" si="0"/>
        <v>4.4919232443497936E-2</v>
      </c>
      <c r="W4" s="66">
        <f t="shared" si="0"/>
        <v>-0.12176997128863365</v>
      </c>
      <c r="X4" s="66">
        <f t="shared" si="0"/>
        <v>0.1251923076923076</v>
      </c>
      <c r="Y4" s="66">
        <f t="shared" si="0"/>
        <v>1.0323021705691326E-2</v>
      </c>
      <c r="Z4" s="66">
        <f t="shared" si="0"/>
        <v>6.8342524613458355E-3</v>
      </c>
      <c r="AA4" s="66">
        <f t="shared" si="0"/>
        <v>4.611490081431957E-2</v>
      </c>
      <c r="AB4" s="66">
        <f t="shared" si="0"/>
        <v>0.14195772747713975</v>
      </c>
      <c r="AC4" s="66">
        <f t="shared" si="0"/>
        <v>6.0467689307279748E-2</v>
      </c>
      <c r="AD4" s="66">
        <f t="shared" si="0"/>
        <v>7.9256593664070119E-2</v>
      </c>
      <c r="AE4" s="66">
        <f t="shared" si="0"/>
        <v>-0.10387908081759722</v>
      </c>
      <c r="AF4" s="66">
        <f t="shared" si="0"/>
        <v>6.6672761347533971E-2</v>
      </c>
      <c r="AG4" s="66">
        <f t="shared" si="0"/>
        <v>6.1022643514629937E-2</v>
      </c>
      <c r="AH4" s="66">
        <f t="shared" si="0"/>
        <v>7.641480476259721E-2</v>
      </c>
      <c r="AI4" s="66">
        <f t="shared" si="0"/>
        <v>6.3741013672725E-2</v>
      </c>
      <c r="AJ4" s="66">
        <f t="shared" si="0"/>
        <v>2.9248264574750271E-2</v>
      </c>
      <c r="AK4" s="66">
        <f t="shared" si="0"/>
        <v>2.8485654361266155E-2</v>
      </c>
      <c r="AL4" s="66">
        <f t="shared" si="0"/>
        <v>6.9381689258533497E-2</v>
      </c>
      <c r="AM4" s="16">
        <f t="shared" si="0"/>
        <v>0.11706602685943968</v>
      </c>
      <c r="AN4" s="16">
        <f t="shared" si="0"/>
        <v>7.0292887029288709E-2</v>
      </c>
      <c r="AO4" s="16">
        <f t="shared" si="0"/>
        <v>6.2444618191295209E-2</v>
      </c>
      <c r="AP4" s="16">
        <f t="shared" si="0"/>
        <v>6.824314379630092E-2</v>
      </c>
      <c r="AQ4" s="16">
        <f t="shared" si="0"/>
        <v>4.2435932763846829E-2</v>
      </c>
      <c r="AR4" s="17">
        <f>(AL4+AK4+AJ4)/3</f>
        <v>4.2371869398183305E-2</v>
      </c>
      <c r="AS4" s="17">
        <f>(AL20+AK20+AJ20)/3</f>
        <v>7.5299933405283959E-2</v>
      </c>
      <c r="AT4" s="17">
        <f>(AL29+AK29+AJ29)/3</f>
        <v>8.8041018028273577E-2</v>
      </c>
      <c r="AU4" s="17">
        <f>SUM(AJ106:AL106)/3</f>
        <v>6.4490301177792975E-2</v>
      </c>
    </row>
    <row r="5" spans="1:47" ht="19" x14ac:dyDescent="0.25">
      <c r="A5" s="5" t="s">
        <v>2</v>
      </c>
      <c r="B5" s="1">
        <v>543900000</v>
      </c>
      <c r="C5" s="1">
        <v>649200000</v>
      </c>
      <c r="D5" s="1">
        <v>723700000</v>
      </c>
      <c r="E5" s="1">
        <v>759100000</v>
      </c>
      <c r="F5" s="1">
        <v>741600000</v>
      </c>
      <c r="G5" s="1">
        <v>756600000</v>
      </c>
      <c r="H5" s="1">
        <v>816200000</v>
      </c>
      <c r="I5" s="1">
        <v>927200000</v>
      </c>
      <c r="J5" s="1">
        <v>1026400000</v>
      </c>
      <c r="K5" s="1">
        <v>1177300000</v>
      </c>
      <c r="L5" s="1">
        <v>1516400000</v>
      </c>
      <c r="M5" s="1">
        <v>1722800000</v>
      </c>
      <c r="N5" s="1">
        <v>2063100000</v>
      </c>
      <c r="O5" s="1">
        <v>2376200000</v>
      </c>
      <c r="P5" s="1">
        <v>2564496000</v>
      </c>
      <c r="Q5" s="1">
        <v>2900124000</v>
      </c>
      <c r="R5" s="1">
        <v>2970645000</v>
      </c>
      <c r="S5" s="1">
        <v>3096719000</v>
      </c>
      <c r="T5" s="1">
        <v>3525413000</v>
      </c>
      <c r="U5" s="1">
        <v>3969500000</v>
      </c>
      <c r="V5" s="1">
        <v>4289500000</v>
      </c>
      <c r="W5" s="1">
        <v>3392300000</v>
      </c>
      <c r="X5" s="1">
        <v>3915700000</v>
      </c>
      <c r="Y5" s="1">
        <v>4839500000</v>
      </c>
      <c r="Z5" s="1">
        <v>5029700000</v>
      </c>
      <c r="AA5" s="1">
        <v>5731500000</v>
      </c>
      <c r="AB5" s="1">
        <v>6240000000</v>
      </c>
      <c r="AC5" s="1">
        <v>6649600000</v>
      </c>
      <c r="AD5" s="1">
        <v>7221400000</v>
      </c>
      <c r="AE5" s="1">
        <v>6427600000</v>
      </c>
      <c r="AF5" s="1">
        <v>6840300000</v>
      </c>
      <c r="AG5" s="1">
        <v>7269800000</v>
      </c>
      <c r="AH5" s="1">
        <v>7842600000</v>
      </c>
      <c r="AI5" s="1">
        <v>8086600000</v>
      </c>
      <c r="AJ5" s="1">
        <v>8445100000</v>
      </c>
      <c r="AK5" s="1">
        <v>8640300000</v>
      </c>
      <c r="AL5" s="1">
        <v>9461900000</v>
      </c>
    </row>
    <row r="6" spans="1:47" ht="20" x14ac:dyDescent="0.25">
      <c r="A6" s="6" t="s">
        <v>3</v>
      </c>
      <c r="B6" s="10">
        <v>660300000</v>
      </c>
      <c r="C6" s="10">
        <v>735000000</v>
      </c>
      <c r="D6" s="10">
        <v>825500000</v>
      </c>
      <c r="E6" s="10">
        <v>918600000</v>
      </c>
      <c r="F6" s="10">
        <v>972400000</v>
      </c>
      <c r="G6" s="10">
        <v>1015200000</v>
      </c>
      <c r="H6" s="10">
        <v>1124400000</v>
      </c>
      <c r="I6" s="10">
        <v>1296200000</v>
      </c>
      <c r="J6" s="10">
        <v>1442600000</v>
      </c>
      <c r="K6" s="10">
        <v>1716400000</v>
      </c>
      <c r="L6" s="10">
        <v>2050200000</v>
      </c>
      <c r="M6" s="10">
        <v>2389400000</v>
      </c>
      <c r="N6" s="10">
        <v>2735000000</v>
      </c>
      <c r="O6" s="10">
        <v>3163900000</v>
      </c>
      <c r="P6" s="10">
        <v>3374420000</v>
      </c>
      <c r="Q6" s="10">
        <v>4117446000</v>
      </c>
      <c r="R6" s="10">
        <v>4033618000</v>
      </c>
      <c r="S6" s="10">
        <v>4050298000</v>
      </c>
      <c r="T6" s="10">
        <v>4229529000</v>
      </c>
      <c r="U6" s="10">
        <v>4530200000</v>
      </c>
      <c r="V6" s="10">
        <v>4592000000</v>
      </c>
      <c r="W6" s="10">
        <v>4407700000</v>
      </c>
      <c r="X6" s="10">
        <v>4860800000</v>
      </c>
      <c r="Y6" s="10">
        <v>4027600000</v>
      </c>
      <c r="Z6" s="10">
        <v>3898000000</v>
      </c>
      <c r="AA6" s="10">
        <v>3607900000</v>
      </c>
      <c r="AB6" s="10">
        <v>4425200000</v>
      </c>
      <c r="AC6" s="10">
        <v>4660500000</v>
      </c>
      <c r="AD6" s="10">
        <v>4985100000</v>
      </c>
      <c r="AE6" s="10">
        <v>4510900000</v>
      </c>
      <c r="AF6" s="10">
        <v>4827500000</v>
      </c>
      <c r="AG6" s="10">
        <v>5110000000</v>
      </c>
      <c r="AH6" s="10">
        <v>5483200000</v>
      </c>
      <c r="AI6" s="10">
        <v>6088600000</v>
      </c>
      <c r="AJ6" s="10">
        <v>6144700000</v>
      </c>
      <c r="AK6" s="10">
        <v>6365100000</v>
      </c>
      <c r="AL6" s="10">
        <v>6584600000</v>
      </c>
      <c r="AR6" s="18" t="s">
        <v>112</v>
      </c>
      <c r="AS6" s="19" t="s">
        <v>113</v>
      </c>
      <c r="AT6" s="19" t="s">
        <v>114</v>
      </c>
      <c r="AU6" s="19" t="s">
        <v>115</v>
      </c>
    </row>
    <row r="7" spans="1:47" ht="19" x14ac:dyDescent="0.25">
      <c r="A7" s="5" t="s">
        <v>4</v>
      </c>
      <c r="B7" s="2">
        <v>0.54830000000000001</v>
      </c>
      <c r="C7" s="2">
        <v>0.53100000000000003</v>
      </c>
      <c r="D7" s="2">
        <v>0.53290000000000004</v>
      </c>
      <c r="E7" s="2">
        <v>0.54749999999999999</v>
      </c>
      <c r="F7" s="2">
        <v>0.56730000000000003</v>
      </c>
      <c r="G7" s="2">
        <v>0.57299999999999995</v>
      </c>
      <c r="H7" s="2">
        <v>0.57940000000000003</v>
      </c>
      <c r="I7" s="2">
        <v>0.58299999999999996</v>
      </c>
      <c r="J7" s="2">
        <v>0.58430000000000004</v>
      </c>
      <c r="K7" s="2">
        <v>0.59319999999999995</v>
      </c>
      <c r="L7" s="2">
        <v>0.57479999999999998</v>
      </c>
      <c r="M7" s="2">
        <v>0.58109999999999995</v>
      </c>
      <c r="N7" s="2">
        <v>0.56999999999999995</v>
      </c>
      <c r="O7" s="2">
        <v>0.57110000000000005</v>
      </c>
      <c r="P7" s="2">
        <v>0.56820000000000004</v>
      </c>
      <c r="Q7" s="2">
        <v>0.5867</v>
      </c>
      <c r="R7" s="2">
        <v>0.57589999999999997</v>
      </c>
      <c r="S7" s="2">
        <v>0.56669999999999998</v>
      </c>
      <c r="T7" s="2">
        <v>0.5454</v>
      </c>
      <c r="U7" s="2">
        <v>0.53300000000000003</v>
      </c>
      <c r="V7" s="2">
        <v>0.51700000000000002</v>
      </c>
      <c r="W7" s="2">
        <v>0.56510000000000005</v>
      </c>
      <c r="X7" s="2">
        <v>0.55379999999999996</v>
      </c>
      <c r="Y7" s="2">
        <v>0.45419999999999999</v>
      </c>
      <c r="Z7" s="2">
        <v>0.43659999999999999</v>
      </c>
      <c r="AA7" s="2">
        <v>0.38629999999999998</v>
      </c>
      <c r="AB7" s="2">
        <v>0.41489999999999999</v>
      </c>
      <c r="AC7" s="2">
        <v>0.41210000000000002</v>
      </c>
      <c r="AD7" s="2">
        <v>0.40839999999999999</v>
      </c>
      <c r="AE7" s="2">
        <v>0.41239999999999999</v>
      </c>
      <c r="AF7" s="2">
        <v>0.41370000000000001</v>
      </c>
      <c r="AG7" s="2">
        <v>0.4128</v>
      </c>
      <c r="AH7" s="2">
        <v>0.41149999999999998</v>
      </c>
      <c r="AI7" s="2">
        <v>0.42949999999999999</v>
      </c>
      <c r="AJ7" s="2">
        <v>0.42120000000000002</v>
      </c>
      <c r="AK7" s="2">
        <v>0.42420000000000002</v>
      </c>
      <c r="AL7" s="2">
        <v>0.4103</v>
      </c>
      <c r="AR7" s="17">
        <f>AL7</f>
        <v>0.4103</v>
      </c>
      <c r="AS7" s="20">
        <f>AL21</f>
        <v>0.27429999999999999</v>
      </c>
      <c r="AT7" s="20">
        <f>AL30</f>
        <v>0.18379999999999999</v>
      </c>
      <c r="AU7" s="20">
        <f>AL107/AL3</f>
        <v>0.15867011497834418</v>
      </c>
    </row>
    <row r="8" spans="1:47" ht="19" x14ac:dyDescent="0.25">
      <c r="A8" s="5" t="s">
        <v>5</v>
      </c>
      <c r="B8" s="1" t="s">
        <v>91</v>
      </c>
      <c r="C8" s="1" t="s">
        <v>91</v>
      </c>
      <c r="D8" s="1" t="s">
        <v>91</v>
      </c>
      <c r="E8" s="1" t="s">
        <v>91</v>
      </c>
      <c r="F8" s="1" t="s">
        <v>91</v>
      </c>
      <c r="G8" s="1" t="s">
        <v>91</v>
      </c>
      <c r="H8" s="1" t="s">
        <v>91</v>
      </c>
      <c r="I8" s="1" t="s">
        <v>91</v>
      </c>
      <c r="J8" s="1">
        <v>160800000</v>
      </c>
      <c r="K8" s="1">
        <v>193200000</v>
      </c>
      <c r="L8" s="1">
        <v>249600000</v>
      </c>
      <c r="M8" s="1">
        <v>296500000</v>
      </c>
      <c r="N8" s="1">
        <v>375200000</v>
      </c>
      <c r="O8" s="1">
        <v>412400000</v>
      </c>
      <c r="P8" s="1">
        <v>460275000</v>
      </c>
      <c r="Q8" s="1">
        <v>514279000</v>
      </c>
      <c r="R8" s="1">
        <v>474843000</v>
      </c>
      <c r="S8" s="1">
        <v>499192000</v>
      </c>
      <c r="T8" s="1">
        <v>581165000</v>
      </c>
      <c r="U8" s="1">
        <v>624100000</v>
      </c>
      <c r="V8" s="1">
        <v>589800000</v>
      </c>
      <c r="W8" s="1">
        <v>486100000</v>
      </c>
      <c r="X8" s="1">
        <v>525900000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6.5127582017010938E-2</v>
      </c>
      <c r="K9" s="15">
        <f t="shared" si="1"/>
        <v>6.6765732453260535E-2</v>
      </c>
      <c r="L9" s="15">
        <f t="shared" si="1"/>
        <v>6.9982616497504632E-2</v>
      </c>
      <c r="M9" s="15">
        <f t="shared" si="1"/>
        <v>7.2102524196293954E-2</v>
      </c>
      <c r="N9" s="15">
        <f t="shared" si="1"/>
        <v>7.8197619891206938E-2</v>
      </c>
      <c r="O9" s="15">
        <f t="shared" si="1"/>
        <v>7.4439089547120085E-2</v>
      </c>
      <c r="P9" s="15">
        <f t="shared" si="1"/>
        <v>7.7501517111876986E-2</v>
      </c>
      <c r="Q9" s="15">
        <f t="shared" si="1"/>
        <v>7.3284484515295178E-2</v>
      </c>
      <c r="R9" s="15">
        <f t="shared" si="1"/>
        <v>6.7793428088008686E-2</v>
      </c>
      <c r="S9" s="15">
        <f t="shared" si="1"/>
        <v>6.9846202968315313E-2</v>
      </c>
      <c r="T9" s="15">
        <f t="shared" si="1"/>
        <v>7.4941243919038988E-2</v>
      </c>
      <c r="U9" s="15">
        <f t="shared" si="1"/>
        <v>7.3426120921914889E-2</v>
      </c>
      <c r="V9" s="15">
        <f t="shared" si="1"/>
        <v>6.640770140179024E-2</v>
      </c>
      <c r="W9" s="15">
        <f t="shared" si="1"/>
        <v>6.2320512820512819E-2</v>
      </c>
      <c r="X9" s="15">
        <f t="shared" si="1"/>
        <v>5.992138096051957E-2</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v>350500000</v>
      </c>
      <c r="C10" s="1">
        <v>390800000</v>
      </c>
      <c r="D10" s="1">
        <v>446400000</v>
      </c>
      <c r="E10" s="1">
        <v>503600000</v>
      </c>
      <c r="F10" s="1">
        <v>561600000</v>
      </c>
      <c r="G10" s="1">
        <v>592800000</v>
      </c>
      <c r="H10" s="1">
        <v>654400000</v>
      </c>
      <c r="I10" s="1">
        <v>749600000</v>
      </c>
      <c r="J10" s="1">
        <v>666300000</v>
      </c>
      <c r="K10" s="1">
        <v>792100000</v>
      </c>
      <c r="L10" s="1">
        <v>933800000</v>
      </c>
      <c r="M10" s="1">
        <v>1088300000</v>
      </c>
      <c r="N10" s="1">
        <v>1206800000</v>
      </c>
      <c r="O10" s="1">
        <v>1375200000</v>
      </c>
      <c r="P10" s="1">
        <v>1643360000</v>
      </c>
      <c r="Q10" s="1">
        <v>1665447000</v>
      </c>
      <c r="R10" s="1">
        <v>1606690000</v>
      </c>
      <c r="S10" s="1">
        <v>1758353000</v>
      </c>
      <c r="T10" s="1">
        <v>1903356000</v>
      </c>
      <c r="U10" s="1">
        <v>1957100000</v>
      </c>
      <c r="V10" s="1">
        <v>2035100000</v>
      </c>
      <c r="W10" s="1">
        <v>2206200000</v>
      </c>
      <c r="X10" s="1">
        <v>2370400000</v>
      </c>
      <c r="Y10" s="1">
        <v>2197600000</v>
      </c>
      <c r="Z10" s="1">
        <v>2127400000</v>
      </c>
      <c r="AA10" s="1">
        <v>2323300000</v>
      </c>
      <c r="AB10" s="1">
        <v>2466200000</v>
      </c>
      <c r="AC10" s="1">
        <v>2620600000</v>
      </c>
      <c r="AD10" s="1">
        <v>2762400000</v>
      </c>
      <c r="AE10" s="1">
        <v>2496900000</v>
      </c>
      <c r="AF10" s="1">
        <v>2637000000</v>
      </c>
      <c r="AG10" s="1">
        <v>2783200000</v>
      </c>
      <c r="AH10" s="1">
        <v>2971500000</v>
      </c>
      <c r="AI10" s="1">
        <v>3064200000</v>
      </c>
      <c r="AJ10" s="1" t="s">
        <v>91</v>
      </c>
      <c r="AK10" s="1" t="s">
        <v>91</v>
      </c>
      <c r="AL10" s="1" t="s">
        <v>91</v>
      </c>
      <c r="AR10" s="17">
        <f>AL9</f>
        <v>0</v>
      </c>
      <c r="AS10" s="20">
        <f>AL13</f>
        <v>0.20148942136914591</v>
      </c>
      <c r="AT10" s="20">
        <f>AL80</f>
        <v>1.2569719253419749E-2</v>
      </c>
      <c r="AU10" s="20">
        <f>AL89</f>
        <v>1.1036674664257003E-2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350500000</v>
      </c>
      <c r="C12" s="1">
        <v>390800000</v>
      </c>
      <c r="D12" s="1">
        <v>446400000</v>
      </c>
      <c r="E12" s="1">
        <v>503600000</v>
      </c>
      <c r="F12" s="1">
        <v>561600000</v>
      </c>
      <c r="G12" s="1">
        <v>592800000</v>
      </c>
      <c r="H12" s="1">
        <v>654400000</v>
      </c>
      <c r="I12" s="1">
        <v>749600000</v>
      </c>
      <c r="J12" s="1">
        <v>666300000</v>
      </c>
      <c r="K12" s="1">
        <v>792100000</v>
      </c>
      <c r="L12" s="1">
        <v>933800000</v>
      </c>
      <c r="M12" s="1">
        <v>1088300000</v>
      </c>
      <c r="N12" s="1">
        <v>1206800000</v>
      </c>
      <c r="O12" s="1">
        <v>1375200000</v>
      </c>
      <c r="P12" s="1">
        <v>1643360000</v>
      </c>
      <c r="Q12" s="1">
        <v>1665447000</v>
      </c>
      <c r="R12" s="1">
        <v>1606690000</v>
      </c>
      <c r="S12" s="1">
        <v>1758353000</v>
      </c>
      <c r="T12" s="1">
        <v>1903356000</v>
      </c>
      <c r="U12" s="1">
        <v>1957100000</v>
      </c>
      <c r="V12" s="1">
        <v>2035100000</v>
      </c>
      <c r="W12" s="1">
        <v>2206200000</v>
      </c>
      <c r="X12" s="1">
        <v>2370400000</v>
      </c>
      <c r="Y12" s="1">
        <v>2197600000</v>
      </c>
      <c r="Z12" s="1">
        <v>2127400000</v>
      </c>
      <c r="AA12" s="1">
        <v>2323300000</v>
      </c>
      <c r="AB12" s="1">
        <v>2466200000</v>
      </c>
      <c r="AC12" s="1">
        <v>2620600000</v>
      </c>
      <c r="AD12" s="1">
        <v>2762400000</v>
      </c>
      <c r="AE12" s="1">
        <v>2496900000</v>
      </c>
      <c r="AF12" s="1">
        <v>2637000000</v>
      </c>
      <c r="AG12" s="1">
        <v>2783200000</v>
      </c>
      <c r="AH12" s="1">
        <v>2971500000</v>
      </c>
      <c r="AI12" s="1">
        <v>3064200000</v>
      </c>
      <c r="AJ12" s="1">
        <v>3003000000</v>
      </c>
      <c r="AK12" s="1">
        <v>3040500000</v>
      </c>
      <c r="AL12" s="1">
        <v>3233200000</v>
      </c>
      <c r="AR12" s="18" t="s">
        <v>116</v>
      </c>
      <c r="AS12" s="19" t="s">
        <v>117</v>
      </c>
      <c r="AT12" s="19" t="s">
        <v>118</v>
      </c>
      <c r="AU12" s="19" t="s">
        <v>119</v>
      </c>
    </row>
    <row r="13" spans="1:47" ht="19" x14ac:dyDescent="0.25">
      <c r="A13" s="14" t="s">
        <v>99</v>
      </c>
      <c r="B13" s="15">
        <f>B12/B3</f>
        <v>0.29106460720810495</v>
      </c>
      <c r="C13" s="15">
        <f t="shared" ref="C13:AL13" si="2">C12/C3</f>
        <v>0.28232914318740066</v>
      </c>
      <c r="D13" s="15">
        <f t="shared" si="2"/>
        <v>0.2881487219209915</v>
      </c>
      <c r="E13" s="15">
        <f t="shared" si="2"/>
        <v>0.30017285569529711</v>
      </c>
      <c r="F13" s="15">
        <f t="shared" si="2"/>
        <v>0.32765460910151695</v>
      </c>
      <c r="G13" s="15">
        <f t="shared" si="2"/>
        <v>0.33457500846596683</v>
      </c>
      <c r="H13" s="15">
        <f t="shared" si="2"/>
        <v>0.33721529423889518</v>
      </c>
      <c r="I13" s="15">
        <f t="shared" si="2"/>
        <v>0.33714131510299539</v>
      </c>
      <c r="J13" s="15">
        <f t="shared" si="2"/>
        <v>0.26986634264884568</v>
      </c>
      <c r="K13" s="15">
        <f t="shared" si="2"/>
        <v>0.27373259149186163</v>
      </c>
      <c r="L13" s="15">
        <f t="shared" si="2"/>
        <v>0.2618179779061291</v>
      </c>
      <c r="M13" s="15">
        <f t="shared" si="2"/>
        <v>0.26465152473128739</v>
      </c>
      <c r="N13" s="15">
        <f t="shared" si="2"/>
        <v>0.25151622517246408</v>
      </c>
      <c r="O13" s="15">
        <f t="shared" si="2"/>
        <v>0.24822656630746737</v>
      </c>
      <c r="P13" s="15">
        <f t="shared" si="2"/>
        <v>0.27671042998419237</v>
      </c>
      <c r="Q13" s="15">
        <f t="shared" si="2"/>
        <v>0.23732531346320734</v>
      </c>
      <c r="R13" s="15">
        <f t="shared" si="2"/>
        <v>0.22938744590258819</v>
      </c>
      <c r="S13" s="15">
        <f t="shared" si="2"/>
        <v>0.24602613929699621</v>
      </c>
      <c r="T13" s="15">
        <f t="shared" si="2"/>
        <v>0.24543781242980284</v>
      </c>
      <c r="U13" s="15">
        <f t="shared" si="2"/>
        <v>0.2302551854771345</v>
      </c>
      <c r="V13" s="15">
        <f t="shared" si="2"/>
        <v>0.22913922197826944</v>
      </c>
      <c r="W13" s="15">
        <f t="shared" si="2"/>
        <v>0.28284615384615386</v>
      </c>
      <c r="X13" s="15">
        <f t="shared" si="2"/>
        <v>0.27008488577451151</v>
      </c>
      <c r="Y13" s="15">
        <f t="shared" si="2"/>
        <v>0.24783751170055598</v>
      </c>
      <c r="Z13" s="15">
        <f t="shared" si="2"/>
        <v>0.23829205730479294</v>
      </c>
      <c r="AA13" s="15">
        <f t="shared" si="2"/>
        <v>0.24876330385249587</v>
      </c>
      <c r="AB13" s="15">
        <f t="shared" si="2"/>
        <v>0.2312380452312193</v>
      </c>
      <c r="AC13" s="15">
        <f t="shared" si="2"/>
        <v>0.23170440579658888</v>
      </c>
      <c r="AD13" s="15">
        <f t="shared" si="2"/>
        <v>0.2263056568221849</v>
      </c>
      <c r="AE13" s="15">
        <f t="shared" si="2"/>
        <v>0.22826712986241257</v>
      </c>
      <c r="AF13" s="15">
        <f t="shared" si="2"/>
        <v>0.22600661650011142</v>
      </c>
      <c r="AG13" s="15">
        <f t="shared" si="2"/>
        <v>0.22481784843050776</v>
      </c>
      <c r="AH13" s="15">
        <f t="shared" si="2"/>
        <v>0.22298848849600025</v>
      </c>
      <c r="AI13" s="15">
        <f t="shared" si="2"/>
        <v>0.21616626220441335</v>
      </c>
      <c r="AJ13" s="15">
        <f t="shared" si="2"/>
        <v>0.20582872966044771</v>
      </c>
      <c r="AK13" s="15">
        <f t="shared" si="2"/>
        <v>0.20262705426046623</v>
      </c>
      <c r="AL13" s="15">
        <f t="shared" si="2"/>
        <v>0.20148942136914591</v>
      </c>
      <c r="AR13" s="17">
        <f>AL28/AL72</f>
        <v>0.9143025454996434</v>
      </c>
      <c r="AS13" s="20">
        <f>AL28/AL54</f>
        <v>4.6757319853745628E-2</v>
      </c>
      <c r="AT13" s="20">
        <f>AL22/(AL72+AL56+AL61)</f>
        <v>0.4987425033855678</v>
      </c>
      <c r="AU13" s="21">
        <f>AL67/AL72</f>
        <v>18.55421201128577</v>
      </c>
    </row>
    <row r="14" spans="1:47" ht="19" x14ac:dyDescent="0.25">
      <c r="A14" s="5" t="s">
        <v>9</v>
      </c>
      <c r="B14" s="1">
        <v>110600000</v>
      </c>
      <c r="C14" s="1">
        <v>102200000</v>
      </c>
      <c r="D14" s="1">
        <v>107000000</v>
      </c>
      <c r="E14" s="1">
        <v>123600000</v>
      </c>
      <c r="F14" s="1">
        <v>113500000</v>
      </c>
      <c r="G14" s="1">
        <v>114500000</v>
      </c>
      <c r="H14" s="1">
        <v>116100000</v>
      </c>
      <c r="I14" s="1">
        <v>140200000</v>
      </c>
      <c r="J14" s="1">
        <v>148300000</v>
      </c>
      <c r="K14" s="1">
        <v>172500000</v>
      </c>
      <c r="L14" s="1">
        <v>201600000</v>
      </c>
      <c r="M14" s="1">
        <v>223400000</v>
      </c>
      <c r="N14" s="1">
        <v>244600000</v>
      </c>
      <c r="O14" s="1">
        <v>272800000</v>
      </c>
      <c r="P14" s="1">
        <v>284282000</v>
      </c>
      <c r="Q14" s="1">
        <v>320856000</v>
      </c>
      <c r="R14" s="1">
        <v>279077000</v>
      </c>
      <c r="S14" s="1">
        <v>274682000</v>
      </c>
      <c r="T14" s="1">
        <v>306772000</v>
      </c>
      <c r="U14" s="1">
        <v>304400000</v>
      </c>
      <c r="V14" s="1">
        <v>288600000</v>
      </c>
      <c r="W14" s="1">
        <v>208900000</v>
      </c>
      <c r="X14" s="1">
        <v>238500000</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461100000</v>
      </c>
      <c r="C15" s="1">
        <v>493000000</v>
      </c>
      <c r="D15" s="1">
        <v>553400000</v>
      </c>
      <c r="E15" s="1">
        <v>627200000</v>
      </c>
      <c r="F15" s="1">
        <v>675100000</v>
      </c>
      <c r="G15" s="1">
        <v>707300000</v>
      </c>
      <c r="H15" s="1">
        <v>770500000</v>
      </c>
      <c r="I15" s="1">
        <v>889800000</v>
      </c>
      <c r="J15" s="1">
        <v>975400000</v>
      </c>
      <c r="K15" s="1">
        <v>1157800000</v>
      </c>
      <c r="L15" s="1">
        <v>1385000000</v>
      </c>
      <c r="M15" s="1">
        <v>1608200000</v>
      </c>
      <c r="N15" s="1">
        <v>1826600000</v>
      </c>
      <c r="O15" s="1">
        <v>2060400000</v>
      </c>
      <c r="P15" s="1">
        <v>2387917000</v>
      </c>
      <c r="Q15" s="1">
        <v>2500582000</v>
      </c>
      <c r="R15" s="1">
        <v>2360610000</v>
      </c>
      <c r="S15" s="1">
        <v>2532227000</v>
      </c>
      <c r="T15" s="1">
        <v>2791293000</v>
      </c>
      <c r="U15" s="1">
        <v>2885600000</v>
      </c>
      <c r="V15" s="1">
        <v>2913500000</v>
      </c>
      <c r="W15" s="1">
        <v>2901200000</v>
      </c>
      <c r="X15" s="1">
        <v>3134800000</v>
      </c>
      <c r="Y15" s="1">
        <v>2197600000</v>
      </c>
      <c r="Z15" s="1">
        <v>2127400000</v>
      </c>
      <c r="AA15" s="1">
        <v>2323300000</v>
      </c>
      <c r="AB15" s="1">
        <v>2466200000</v>
      </c>
      <c r="AC15" s="1">
        <v>2620600000</v>
      </c>
      <c r="AD15" s="1">
        <v>2762400000</v>
      </c>
      <c r="AE15" s="1">
        <v>2496900000</v>
      </c>
      <c r="AF15" s="1">
        <v>2637000000</v>
      </c>
      <c r="AG15" s="1">
        <v>2783200000</v>
      </c>
      <c r="AH15" s="1">
        <v>2971500000</v>
      </c>
      <c r="AI15" s="1">
        <v>3064200000</v>
      </c>
      <c r="AJ15" s="1">
        <v>3003000000</v>
      </c>
      <c r="AK15" s="1">
        <v>3040500000</v>
      </c>
      <c r="AL15" s="1">
        <v>3233200000</v>
      </c>
      <c r="AR15" s="18" t="s">
        <v>120</v>
      </c>
      <c r="AS15" s="19" t="s">
        <v>121</v>
      </c>
      <c r="AT15" s="19" t="s">
        <v>122</v>
      </c>
      <c r="AU15" s="19" t="s">
        <v>123</v>
      </c>
    </row>
    <row r="16" spans="1:47" ht="19" x14ac:dyDescent="0.25">
      <c r="A16" s="5" t="s">
        <v>11</v>
      </c>
      <c r="B16" s="1">
        <v>1005000000</v>
      </c>
      <c r="C16" s="1">
        <v>1142200000</v>
      </c>
      <c r="D16" s="1">
        <v>1277100000</v>
      </c>
      <c r="E16" s="1">
        <v>1386300000</v>
      </c>
      <c r="F16" s="1">
        <v>1416700000</v>
      </c>
      <c r="G16" s="1">
        <v>1463900000</v>
      </c>
      <c r="H16" s="1">
        <v>1586700000</v>
      </c>
      <c r="I16" s="1">
        <v>1817000000</v>
      </c>
      <c r="J16" s="1">
        <v>2001800000</v>
      </c>
      <c r="K16" s="1">
        <v>2335100000</v>
      </c>
      <c r="L16" s="1">
        <v>2901400000</v>
      </c>
      <c r="M16" s="1">
        <v>3331000000</v>
      </c>
      <c r="N16" s="1">
        <v>3889700000</v>
      </c>
      <c r="O16" s="1">
        <v>4436600000</v>
      </c>
      <c r="P16" s="1">
        <v>4952413000</v>
      </c>
      <c r="Q16" s="1">
        <v>5400706000</v>
      </c>
      <c r="R16" s="1">
        <v>5331255000</v>
      </c>
      <c r="S16" s="1">
        <v>5628946000</v>
      </c>
      <c r="T16" s="1">
        <v>6316706000</v>
      </c>
      <c r="U16" s="1">
        <v>6855100000</v>
      </c>
      <c r="V16" s="1">
        <v>7203000000</v>
      </c>
      <c r="W16" s="1">
        <v>6293500000</v>
      </c>
      <c r="X16" s="1">
        <v>7050500000</v>
      </c>
      <c r="Y16" s="1">
        <v>7037100000</v>
      </c>
      <c r="Z16" s="1">
        <v>7157100000</v>
      </c>
      <c r="AA16" s="1">
        <v>8054800000</v>
      </c>
      <c r="AB16" s="1">
        <v>8706200000</v>
      </c>
      <c r="AC16" s="1">
        <v>9270200000</v>
      </c>
      <c r="AD16" s="1">
        <v>9983800000</v>
      </c>
      <c r="AE16" s="1">
        <v>8924500000</v>
      </c>
      <c r="AF16" s="1">
        <v>9477300000</v>
      </c>
      <c r="AG16" s="1">
        <v>10053000000</v>
      </c>
      <c r="AH16" s="1">
        <v>10814100000</v>
      </c>
      <c r="AI16" s="1">
        <v>11150800000</v>
      </c>
      <c r="AJ16" s="1">
        <v>11448100000</v>
      </c>
      <c r="AK16" s="1">
        <v>11680800000</v>
      </c>
      <c r="AL16" s="1">
        <v>12695100000</v>
      </c>
      <c r="AR16" s="26">
        <f>(AL35+AK35+AJ35+AI35+AH35)/5</f>
        <v>-1.3316596842701769E-2</v>
      </c>
      <c r="AS16" s="39">
        <f>AT101/AL3</f>
        <v>5.7924468745209232</v>
      </c>
      <c r="AT16" s="39">
        <f>AT101/AL28</f>
        <v>31.519718800908812</v>
      </c>
      <c r="AU16" s="40">
        <f>AT101/AL107</f>
        <v>36.506224724873334</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33300000</v>
      </c>
      <c r="Z17" s="1">
        <v>8600000</v>
      </c>
      <c r="AA17" s="1">
        <v>8600000</v>
      </c>
      <c r="AB17" s="1">
        <v>7700000</v>
      </c>
      <c r="AC17" s="1">
        <v>9100000</v>
      </c>
      <c r="AD17" s="1">
        <v>6100000</v>
      </c>
      <c r="AE17" s="1">
        <v>6500000</v>
      </c>
      <c r="AF17" s="1">
        <v>56200000</v>
      </c>
      <c r="AG17" s="1">
        <v>80000000</v>
      </c>
      <c r="AH17" s="1">
        <v>102700000</v>
      </c>
      <c r="AI17" s="1">
        <v>129900000</v>
      </c>
      <c r="AJ17" s="1">
        <v>107100000</v>
      </c>
      <c r="AK17" s="1">
        <v>59700000</v>
      </c>
      <c r="AL17" s="1">
        <v>81900000</v>
      </c>
    </row>
    <row r="18" spans="1:47" ht="20" x14ac:dyDescent="0.25">
      <c r="A18" s="5" t="s">
        <v>13</v>
      </c>
      <c r="B18" s="1">
        <v>110600000</v>
      </c>
      <c r="C18" s="1">
        <v>102200000</v>
      </c>
      <c r="D18" s="1">
        <v>107000000</v>
      </c>
      <c r="E18" s="1">
        <v>123600000</v>
      </c>
      <c r="F18" s="1">
        <v>113500000</v>
      </c>
      <c r="G18" s="1">
        <v>114500000</v>
      </c>
      <c r="H18" s="1">
        <v>116100000</v>
      </c>
      <c r="I18" s="1">
        <v>140200000</v>
      </c>
      <c r="J18" s="1">
        <v>148300000</v>
      </c>
      <c r="K18" s="1">
        <v>172500000</v>
      </c>
      <c r="L18" s="1">
        <v>201600000</v>
      </c>
      <c r="M18" s="1">
        <v>223400000</v>
      </c>
      <c r="N18" s="1">
        <v>244600000</v>
      </c>
      <c r="O18" s="1">
        <v>272800000</v>
      </c>
      <c r="P18" s="1">
        <v>284282000</v>
      </c>
      <c r="Q18" s="1">
        <v>320856000</v>
      </c>
      <c r="R18" s="1">
        <v>279077000</v>
      </c>
      <c r="S18" s="1">
        <v>274682000</v>
      </c>
      <c r="T18" s="1">
        <v>436694000</v>
      </c>
      <c r="U18" s="1">
        <v>424400000</v>
      </c>
      <c r="V18" s="1">
        <v>364000000</v>
      </c>
      <c r="W18" s="1">
        <v>329300000</v>
      </c>
      <c r="X18" s="1">
        <v>361800000</v>
      </c>
      <c r="Y18" s="1">
        <v>308100000</v>
      </c>
      <c r="Z18" s="1">
        <v>309200000</v>
      </c>
      <c r="AA18" s="1">
        <v>318200000</v>
      </c>
      <c r="AB18" s="1">
        <v>323300000</v>
      </c>
      <c r="AC18" s="1">
        <v>317000000</v>
      </c>
      <c r="AD18" s="1">
        <v>336200000</v>
      </c>
      <c r="AE18" s="1">
        <v>277900000</v>
      </c>
      <c r="AF18" s="1">
        <v>288600000</v>
      </c>
      <c r="AG18" s="1">
        <v>316100000</v>
      </c>
      <c r="AH18" s="1">
        <v>377600000</v>
      </c>
      <c r="AI18" s="1">
        <v>409000000</v>
      </c>
      <c r="AJ18" s="1">
        <v>480000000</v>
      </c>
      <c r="AK18" s="1">
        <v>510700000</v>
      </c>
      <c r="AL18" s="1">
        <v>515100000</v>
      </c>
      <c r="AR18" s="18" t="s">
        <v>124</v>
      </c>
      <c r="AS18" s="19" t="s">
        <v>162</v>
      </c>
      <c r="AT18" s="19" t="s">
        <v>163</v>
      </c>
      <c r="AU18" s="19" t="s">
        <v>164</v>
      </c>
    </row>
    <row r="19" spans="1:47" ht="19" x14ac:dyDescent="0.25">
      <c r="A19" s="6" t="s">
        <v>14</v>
      </c>
      <c r="B19" s="10">
        <v>294100000</v>
      </c>
      <c r="C19" s="10">
        <v>324100000</v>
      </c>
      <c r="D19" s="10">
        <v>362000000</v>
      </c>
      <c r="E19" s="10">
        <v>395400000</v>
      </c>
      <c r="F19" s="10">
        <v>398800000</v>
      </c>
      <c r="G19" s="10">
        <v>414100000</v>
      </c>
      <c r="H19" s="10">
        <v>457700000</v>
      </c>
      <c r="I19" s="10">
        <v>526800000</v>
      </c>
      <c r="J19" s="10">
        <v>589800000</v>
      </c>
      <c r="K19" s="10">
        <v>706800000</v>
      </c>
      <c r="L19" s="10">
        <v>837000000</v>
      </c>
      <c r="M19" s="10">
        <v>947400000</v>
      </c>
      <c r="N19" s="10">
        <v>1128800000</v>
      </c>
      <c r="O19" s="10">
        <v>1357300000</v>
      </c>
      <c r="P19" s="10">
        <v>1573882000</v>
      </c>
      <c r="Q19" s="10">
        <v>1845866000</v>
      </c>
      <c r="R19" s="10">
        <v>2066047000</v>
      </c>
      <c r="S19" s="10">
        <v>1919882000</v>
      </c>
      <c r="T19" s="10">
        <v>1931224000</v>
      </c>
      <c r="U19" s="10">
        <v>2102300000</v>
      </c>
      <c r="V19" s="10">
        <v>2588600000</v>
      </c>
      <c r="W19" s="10">
        <v>2070300000</v>
      </c>
      <c r="X19" s="10">
        <v>2247800000</v>
      </c>
      <c r="Y19" s="10">
        <v>2250500000</v>
      </c>
      <c r="Z19" s="10">
        <v>2185100000</v>
      </c>
      <c r="AA19" s="10">
        <v>2259500000</v>
      </c>
      <c r="AB19" s="10">
        <v>2453100000</v>
      </c>
      <c r="AC19" s="10">
        <v>2452100000</v>
      </c>
      <c r="AD19" s="10">
        <v>2630200000</v>
      </c>
      <c r="AE19" s="10">
        <v>2431100000</v>
      </c>
      <c r="AF19" s="10">
        <v>2578600000</v>
      </c>
      <c r="AG19" s="10">
        <v>2927200000</v>
      </c>
      <c r="AH19" s="10">
        <v>2651400000</v>
      </c>
      <c r="AI19" s="10">
        <v>3544500000</v>
      </c>
      <c r="AJ19" s="10">
        <v>3769700000</v>
      </c>
      <c r="AK19" s="10">
        <v>3931600000</v>
      </c>
      <c r="AL19" s="10">
        <v>4401100000</v>
      </c>
      <c r="AM19" s="34">
        <v>4938000000</v>
      </c>
      <c r="AN19" s="34">
        <v>5468000000</v>
      </c>
      <c r="AO19" s="34">
        <v>5908000000</v>
      </c>
      <c r="AP19" s="34">
        <v>6348000000</v>
      </c>
      <c r="AQ19" s="34">
        <v>6744000000</v>
      </c>
      <c r="AR19" s="27">
        <f>AL40-AL56-AL61</f>
        <v>-2058100000</v>
      </c>
      <c r="AS19" s="39">
        <f>AT101/AM3</f>
        <v>5.1854113680334732</v>
      </c>
      <c r="AT19" s="39">
        <f>AT101/AM28</f>
        <v>27.418436215929205</v>
      </c>
      <c r="AU19" s="40">
        <f>AT101/AM106</f>
        <v>23.869670973805857</v>
      </c>
    </row>
    <row r="20" spans="1:47" ht="19" customHeight="1" x14ac:dyDescent="0.25">
      <c r="A20" s="14" t="s">
        <v>100</v>
      </c>
      <c r="B20" s="1"/>
      <c r="C20" s="15">
        <f>(C19/B19)-1</f>
        <v>0.10200612036722201</v>
      </c>
      <c r="D20" s="15">
        <f>(D19/C19)-1</f>
        <v>0.11693921629126813</v>
      </c>
      <c r="E20" s="15">
        <f>(E19/D19)-1</f>
        <v>9.2265193370165699E-2</v>
      </c>
      <c r="F20" s="15">
        <f t="shared" ref="F20:AL20" si="3">(F19/E19)-1</f>
        <v>8.5988872028326391E-3</v>
      </c>
      <c r="G20" s="15">
        <f t="shared" si="3"/>
        <v>3.8365095285857631E-2</v>
      </c>
      <c r="H20" s="15">
        <f t="shared" si="3"/>
        <v>0.10528857763825172</v>
      </c>
      <c r="I20" s="15">
        <f t="shared" si="3"/>
        <v>0.15097225256718372</v>
      </c>
      <c r="J20" s="15">
        <f t="shared" si="3"/>
        <v>0.11958997722095677</v>
      </c>
      <c r="K20" s="15">
        <f t="shared" si="3"/>
        <v>0.19837232960325535</v>
      </c>
      <c r="L20" s="15">
        <f t="shared" si="3"/>
        <v>0.18421052631578938</v>
      </c>
      <c r="M20" s="15">
        <f t="shared" si="3"/>
        <v>0.13189964157706102</v>
      </c>
      <c r="N20" s="15">
        <f t="shared" si="3"/>
        <v>0.19147139539793123</v>
      </c>
      <c r="O20" s="15">
        <f t="shared" si="3"/>
        <v>0.20242735648476251</v>
      </c>
      <c r="P20" s="15">
        <f t="shared" si="3"/>
        <v>0.1595682605172033</v>
      </c>
      <c r="Q20" s="15">
        <f t="shared" si="3"/>
        <v>0.17281092229277673</v>
      </c>
      <c r="R20" s="15">
        <f t="shared" si="3"/>
        <v>0.11928330658888564</v>
      </c>
      <c r="S20" s="15">
        <f t="shared" si="3"/>
        <v>-7.0746212453056456E-2</v>
      </c>
      <c r="T20" s="15">
        <f t="shared" si="3"/>
        <v>5.9076547412810765E-3</v>
      </c>
      <c r="U20" s="15">
        <f t="shared" si="3"/>
        <v>8.8584234661541084E-2</v>
      </c>
      <c r="V20" s="15">
        <f t="shared" si="3"/>
        <v>0.23131808019787847</v>
      </c>
      <c r="W20" s="15">
        <f t="shared" si="3"/>
        <v>-0.20022405933709342</v>
      </c>
      <c r="X20" s="15">
        <f t="shared" si="3"/>
        <v>8.5736366710138734E-2</v>
      </c>
      <c r="Y20" s="15">
        <f t="shared" si="3"/>
        <v>1.2011744817155279E-3</v>
      </c>
      <c r="Z20" s="15">
        <f t="shared" si="3"/>
        <v>-2.9060208842479396E-2</v>
      </c>
      <c r="AA20" s="15">
        <f t="shared" si="3"/>
        <v>3.4048784952633637E-2</v>
      </c>
      <c r="AB20" s="15">
        <f t="shared" si="3"/>
        <v>8.5682673157778222E-2</v>
      </c>
      <c r="AC20" s="15">
        <f t="shared" si="3"/>
        <v>-4.0764746647103944E-4</v>
      </c>
      <c r="AD20" s="15">
        <f t="shared" si="3"/>
        <v>7.2631621875127506E-2</v>
      </c>
      <c r="AE20" s="15">
        <f t="shared" si="3"/>
        <v>-7.5697665576762274E-2</v>
      </c>
      <c r="AF20" s="15">
        <f t="shared" si="3"/>
        <v>6.067212372999875E-2</v>
      </c>
      <c r="AG20" s="15">
        <f t="shared" si="3"/>
        <v>0.1351896377879469</v>
      </c>
      <c r="AH20" s="15">
        <f t="shared" si="3"/>
        <v>-9.4219732167258763E-2</v>
      </c>
      <c r="AI20" s="15">
        <f t="shared" si="3"/>
        <v>0.33684091423398965</v>
      </c>
      <c r="AJ20" s="15">
        <f t="shared" si="3"/>
        <v>6.3535054309493688E-2</v>
      </c>
      <c r="AK20" s="15">
        <f t="shared" si="3"/>
        <v>4.2947714672255E-2</v>
      </c>
      <c r="AL20" s="15">
        <f t="shared" si="3"/>
        <v>0.11941703123410319</v>
      </c>
      <c r="AM20" s="16">
        <f t="shared" ref="AM20" si="4">(AM19/AL19)-1</f>
        <v>0.12199222921542341</v>
      </c>
      <c r="AN20" s="16">
        <f t="shared" ref="AN20" si="5">(AN19/AM19)-1</f>
        <v>0.10733090319967609</v>
      </c>
      <c r="AO20" s="16">
        <f t="shared" ref="AO20" si="6">(AO19/AN19)-1</f>
        <v>8.0468178493050546E-2</v>
      </c>
      <c r="AP20" s="16">
        <f t="shared" ref="AP20" si="7">(AP19/AO19)-1</f>
        <v>7.4475287745429997E-2</v>
      </c>
      <c r="AQ20" s="16">
        <f t="shared" ref="AQ20" si="8">(AQ19/AP19)-1</f>
        <v>6.2381852551984807E-2</v>
      </c>
    </row>
    <row r="21" spans="1:47" ht="20" x14ac:dyDescent="0.25">
      <c r="A21" s="5" t="s">
        <v>15</v>
      </c>
      <c r="B21" s="2">
        <v>0.2442</v>
      </c>
      <c r="C21" s="2">
        <v>0.2341</v>
      </c>
      <c r="D21" s="2">
        <v>0.23369999999999999</v>
      </c>
      <c r="E21" s="2">
        <v>0.23569999999999999</v>
      </c>
      <c r="F21" s="2">
        <v>0.23269999999999999</v>
      </c>
      <c r="G21" s="2">
        <v>0.23369999999999999</v>
      </c>
      <c r="H21" s="2">
        <v>0.2359</v>
      </c>
      <c r="I21" s="2">
        <v>0.2369</v>
      </c>
      <c r="J21" s="2">
        <v>0.2389</v>
      </c>
      <c r="K21" s="2">
        <v>0.24429999999999999</v>
      </c>
      <c r="L21" s="2">
        <v>0.23469999999999999</v>
      </c>
      <c r="M21" s="2">
        <v>0.23039999999999999</v>
      </c>
      <c r="N21" s="2">
        <v>0.23530000000000001</v>
      </c>
      <c r="O21" s="2">
        <v>0.245</v>
      </c>
      <c r="P21" s="2">
        <v>0.26500000000000001</v>
      </c>
      <c r="Q21" s="2">
        <v>0.26300000000000001</v>
      </c>
      <c r="R21" s="2">
        <v>0.29499999999999998</v>
      </c>
      <c r="S21" s="2">
        <v>0.26860000000000001</v>
      </c>
      <c r="T21" s="2">
        <v>0.249</v>
      </c>
      <c r="U21" s="2">
        <v>0.24729999999999999</v>
      </c>
      <c r="V21" s="2">
        <v>0.29149999999999998</v>
      </c>
      <c r="W21" s="2">
        <v>0.26540000000000002</v>
      </c>
      <c r="X21" s="2">
        <v>0.25609999999999999</v>
      </c>
      <c r="Y21" s="2">
        <v>0.25380000000000003</v>
      </c>
      <c r="Z21" s="2">
        <v>0.24479999999999999</v>
      </c>
      <c r="AA21" s="2">
        <v>0.2419</v>
      </c>
      <c r="AB21" s="2">
        <v>0.23</v>
      </c>
      <c r="AC21" s="2">
        <v>0.21679999999999999</v>
      </c>
      <c r="AD21" s="2">
        <v>0.2155</v>
      </c>
      <c r="AE21" s="2">
        <v>0.2223</v>
      </c>
      <c r="AF21" s="2">
        <v>0.221</v>
      </c>
      <c r="AG21" s="2">
        <v>0.2364</v>
      </c>
      <c r="AH21" s="2">
        <v>0.19900000000000001</v>
      </c>
      <c r="AI21" s="2">
        <v>0.25</v>
      </c>
      <c r="AJ21" s="2">
        <v>0.25840000000000002</v>
      </c>
      <c r="AK21" s="2">
        <v>0.26200000000000001</v>
      </c>
      <c r="AL21" s="2">
        <v>0.27429999999999999</v>
      </c>
      <c r="AM21" s="35">
        <f>AM19/AM3</f>
        <v>0.27548117154811713</v>
      </c>
      <c r="AN21" s="35">
        <f t="shared" ref="AN21:AQ21" si="9">AN19/AN3</f>
        <v>0.28501433411519417</v>
      </c>
      <c r="AO21" s="35">
        <f t="shared" si="9"/>
        <v>0.28984938429083057</v>
      </c>
      <c r="AP21" s="35">
        <f t="shared" si="9"/>
        <v>0.29154036924772664</v>
      </c>
      <c r="AQ21" s="35">
        <f t="shared" si="9"/>
        <v>0.29711868887126619</v>
      </c>
      <c r="AT21" s="18" t="s">
        <v>165</v>
      </c>
      <c r="AU21" s="19" t="s">
        <v>166</v>
      </c>
    </row>
    <row r="22" spans="1:47" ht="19" x14ac:dyDescent="0.25">
      <c r="A22" s="6" t="s">
        <v>16</v>
      </c>
      <c r="B22" s="10">
        <v>199200000</v>
      </c>
      <c r="C22" s="10">
        <v>242000000</v>
      </c>
      <c r="D22" s="10">
        <v>272100000</v>
      </c>
      <c r="E22" s="10">
        <v>291400000</v>
      </c>
      <c r="F22" s="10">
        <v>297300000</v>
      </c>
      <c r="G22" s="10">
        <v>307900000</v>
      </c>
      <c r="H22" s="10">
        <v>353900000</v>
      </c>
      <c r="I22" s="10">
        <v>406400000</v>
      </c>
      <c r="J22" s="10">
        <v>467200000</v>
      </c>
      <c r="K22" s="10">
        <v>558600000</v>
      </c>
      <c r="L22" s="10">
        <v>665200000</v>
      </c>
      <c r="M22" s="10">
        <v>781200000</v>
      </c>
      <c r="N22" s="10">
        <v>908400000</v>
      </c>
      <c r="O22" s="10">
        <v>1103500000</v>
      </c>
      <c r="P22" s="10">
        <v>986503000</v>
      </c>
      <c r="Q22" s="10">
        <v>1616864000</v>
      </c>
      <c r="R22" s="10">
        <v>1673008000</v>
      </c>
      <c r="S22" s="10">
        <v>1518071000</v>
      </c>
      <c r="T22" s="10">
        <v>1438236000</v>
      </c>
      <c r="U22" s="10">
        <v>1644600000</v>
      </c>
      <c r="V22" s="10">
        <v>1678500000</v>
      </c>
      <c r="W22" s="10">
        <v>1506500000</v>
      </c>
      <c r="X22" s="10">
        <v>1726000000</v>
      </c>
      <c r="Y22" s="10">
        <v>1830000000</v>
      </c>
      <c r="Z22" s="10">
        <v>1770600000</v>
      </c>
      <c r="AA22" s="10">
        <v>1284600000</v>
      </c>
      <c r="AB22" s="10">
        <v>1465700000</v>
      </c>
      <c r="AC22" s="10">
        <v>1619000000</v>
      </c>
      <c r="AD22" s="10">
        <v>1849000000</v>
      </c>
      <c r="AE22" s="10">
        <v>1636300000</v>
      </c>
      <c r="AF22" s="10">
        <v>1813200000</v>
      </c>
      <c r="AG22" s="10">
        <v>1929400000</v>
      </c>
      <c r="AH22" s="10">
        <v>2045200000</v>
      </c>
      <c r="AI22" s="10">
        <v>2462500000</v>
      </c>
      <c r="AJ22" s="10">
        <v>2596500000</v>
      </c>
      <c r="AK22" s="10">
        <v>2902200000</v>
      </c>
      <c r="AL22" s="10">
        <v>3351400000</v>
      </c>
      <c r="AM22" s="22"/>
      <c r="AT22" s="42">
        <f>AL98/AT101*-1</f>
        <v>1.7848593811821311E-2</v>
      </c>
      <c r="AU22" s="41">
        <f>AL107/AT101</f>
        <v>2.7392588730728296E-2</v>
      </c>
    </row>
    <row r="23" spans="1:47" ht="19" x14ac:dyDescent="0.25">
      <c r="A23" s="5" t="s">
        <v>17</v>
      </c>
      <c r="B23" s="2">
        <v>0.16539999999999999</v>
      </c>
      <c r="C23" s="2">
        <v>0.17480000000000001</v>
      </c>
      <c r="D23" s="2">
        <v>0.17560000000000001</v>
      </c>
      <c r="E23" s="2">
        <v>0.17369999999999999</v>
      </c>
      <c r="F23" s="2">
        <v>0.17349999999999999</v>
      </c>
      <c r="G23" s="2">
        <v>0.17380000000000001</v>
      </c>
      <c r="H23" s="2">
        <v>0.18240000000000001</v>
      </c>
      <c r="I23" s="2">
        <v>0.18279999999999999</v>
      </c>
      <c r="J23" s="2">
        <v>0.18920000000000001</v>
      </c>
      <c r="K23" s="2">
        <v>0.193</v>
      </c>
      <c r="L23" s="2">
        <v>0.1865</v>
      </c>
      <c r="M23" s="2">
        <v>0.19</v>
      </c>
      <c r="N23" s="2">
        <v>0.1893</v>
      </c>
      <c r="O23" s="2">
        <v>0.19919999999999999</v>
      </c>
      <c r="P23" s="2">
        <v>0.1661</v>
      </c>
      <c r="Q23" s="2">
        <v>0.23039999999999999</v>
      </c>
      <c r="R23" s="2">
        <v>0.2389</v>
      </c>
      <c r="S23" s="2">
        <v>0.21240000000000001</v>
      </c>
      <c r="T23" s="2">
        <v>0.1855</v>
      </c>
      <c r="U23" s="2">
        <v>0.19350000000000001</v>
      </c>
      <c r="V23" s="2">
        <v>0.189</v>
      </c>
      <c r="W23" s="2">
        <v>0.19309999999999999</v>
      </c>
      <c r="X23" s="2">
        <v>0.19670000000000001</v>
      </c>
      <c r="Y23" s="2">
        <v>0.2064</v>
      </c>
      <c r="Z23" s="2">
        <v>0.1983</v>
      </c>
      <c r="AA23" s="2">
        <v>0.13750000000000001</v>
      </c>
      <c r="AB23" s="2">
        <v>0.13739999999999999</v>
      </c>
      <c r="AC23" s="2">
        <v>0.1431</v>
      </c>
      <c r="AD23" s="2">
        <v>0.1515</v>
      </c>
      <c r="AE23" s="2">
        <v>0.14960000000000001</v>
      </c>
      <c r="AF23" s="2">
        <v>0.15540000000000001</v>
      </c>
      <c r="AG23" s="2">
        <v>0.15590000000000001</v>
      </c>
      <c r="AH23" s="2">
        <v>0.1535</v>
      </c>
      <c r="AI23" s="2">
        <v>0.17369999999999999</v>
      </c>
      <c r="AJ23" s="2">
        <v>0.17799999999999999</v>
      </c>
      <c r="AK23" s="2">
        <v>0.19339999999999999</v>
      </c>
      <c r="AL23" s="2">
        <v>0.2089</v>
      </c>
    </row>
    <row r="24" spans="1:47" ht="19" x14ac:dyDescent="0.25">
      <c r="A24" s="5" t="s">
        <v>18</v>
      </c>
      <c r="B24" s="1">
        <v>-15700000</v>
      </c>
      <c r="C24" s="1">
        <v>-20100000</v>
      </c>
      <c r="D24" s="1">
        <v>-17100000</v>
      </c>
      <c r="E24" s="1">
        <v>-19600000</v>
      </c>
      <c r="F24" s="1">
        <v>-12000000</v>
      </c>
      <c r="G24" s="1">
        <v>-8300000</v>
      </c>
      <c r="H24" s="1">
        <v>-12300000</v>
      </c>
      <c r="I24" s="1">
        <v>-19800000</v>
      </c>
      <c r="J24" s="1">
        <v>-20900000</v>
      </c>
      <c r="K24" s="1">
        <v>-24300000</v>
      </c>
      <c r="L24" s="1">
        <v>-29800000</v>
      </c>
      <c r="M24" s="1">
        <v>-57200000</v>
      </c>
      <c r="N24" s="1">
        <v>-24200000</v>
      </c>
      <c r="O24" s="1">
        <v>-19000000</v>
      </c>
      <c r="P24" s="1">
        <v>303097000</v>
      </c>
      <c r="Q24" s="1">
        <v>-91854000</v>
      </c>
      <c r="R24" s="1">
        <v>113962000</v>
      </c>
      <c r="S24" s="1">
        <v>127129000</v>
      </c>
      <c r="T24" s="1">
        <v>56294000</v>
      </c>
      <c r="U24" s="1">
        <v>33300000</v>
      </c>
      <c r="V24" s="1">
        <v>64500000</v>
      </c>
      <c r="W24" s="1">
        <v>117000000</v>
      </c>
      <c r="X24" s="1">
        <v>86000000</v>
      </c>
      <c r="Y24" s="1">
        <v>74700000</v>
      </c>
      <c r="Z24" s="1">
        <v>92600000</v>
      </c>
      <c r="AA24" s="1">
        <v>648100000</v>
      </c>
      <c r="AB24" s="1">
        <v>656400000</v>
      </c>
      <c r="AC24" s="1">
        <v>465300000</v>
      </c>
      <c r="AD24" s="1">
        <v>425600000</v>
      </c>
      <c r="AE24" s="1">
        <v>434400000</v>
      </c>
      <c r="AF24" s="1">
        <v>421500000</v>
      </c>
      <c r="AG24" s="1">
        <v>601700000</v>
      </c>
      <c r="AH24" s="1">
        <v>125900000</v>
      </c>
      <c r="AI24" s="1">
        <v>543100000</v>
      </c>
      <c r="AJ24" s="1">
        <v>586100000</v>
      </c>
      <c r="AK24" s="1">
        <v>459000000</v>
      </c>
      <c r="AL24" s="1">
        <v>452700000</v>
      </c>
    </row>
    <row r="25" spans="1:47" ht="19" x14ac:dyDescent="0.25">
      <c r="A25" s="6" t="s">
        <v>19</v>
      </c>
      <c r="B25" s="10">
        <v>183500000</v>
      </c>
      <c r="C25" s="10">
        <v>221900000</v>
      </c>
      <c r="D25" s="10">
        <v>255000000</v>
      </c>
      <c r="E25" s="10">
        <v>271800000</v>
      </c>
      <c r="F25" s="10">
        <v>285300000</v>
      </c>
      <c r="G25" s="10">
        <v>299600000</v>
      </c>
      <c r="H25" s="10">
        <v>341600000</v>
      </c>
      <c r="I25" s="10">
        <v>386600000</v>
      </c>
      <c r="J25" s="10">
        <v>446300000</v>
      </c>
      <c r="K25" s="10">
        <v>534300000</v>
      </c>
      <c r="L25" s="10">
        <v>635400000</v>
      </c>
      <c r="M25" s="10">
        <v>724000000</v>
      </c>
      <c r="N25" s="10">
        <v>884200000</v>
      </c>
      <c r="O25" s="10">
        <v>1084500000</v>
      </c>
      <c r="P25" s="10">
        <v>1289600000</v>
      </c>
      <c r="Q25" s="10">
        <v>1525010000</v>
      </c>
      <c r="R25" s="10">
        <v>1786970000</v>
      </c>
      <c r="S25" s="10">
        <v>1645200000</v>
      </c>
      <c r="T25" s="10">
        <v>1494530000</v>
      </c>
      <c r="U25" s="10">
        <v>1677900000</v>
      </c>
      <c r="V25" s="10">
        <v>1743000000</v>
      </c>
      <c r="W25" s="10">
        <v>1623500000</v>
      </c>
      <c r="X25" s="10">
        <v>1812000000</v>
      </c>
      <c r="Y25" s="10">
        <v>1904700000</v>
      </c>
      <c r="Z25" s="10">
        <v>1863200000</v>
      </c>
      <c r="AA25" s="10">
        <v>1932700000</v>
      </c>
      <c r="AB25" s="10">
        <v>2122100000</v>
      </c>
      <c r="AC25" s="10">
        <v>2084300000</v>
      </c>
      <c r="AD25" s="10">
        <v>2274600000</v>
      </c>
      <c r="AE25" s="10">
        <v>2070700000</v>
      </c>
      <c r="AF25" s="10">
        <v>2234700000</v>
      </c>
      <c r="AG25" s="10">
        <v>2531100000</v>
      </c>
      <c r="AH25" s="10">
        <v>2171100000</v>
      </c>
      <c r="AI25" s="10">
        <v>3005600000</v>
      </c>
      <c r="AJ25" s="10">
        <v>3182600000</v>
      </c>
      <c r="AK25" s="10">
        <v>3361200000</v>
      </c>
      <c r="AL25" s="10">
        <v>3804100000</v>
      </c>
    </row>
    <row r="26" spans="1:47" ht="19" x14ac:dyDescent="0.25">
      <c r="A26" s="5" t="s">
        <v>20</v>
      </c>
      <c r="B26" s="2">
        <v>0.15240000000000001</v>
      </c>
      <c r="C26" s="2">
        <v>0.1603</v>
      </c>
      <c r="D26" s="2">
        <v>0.1646</v>
      </c>
      <c r="E26" s="2">
        <v>0.16200000000000001</v>
      </c>
      <c r="F26" s="2">
        <v>0.16650000000000001</v>
      </c>
      <c r="G26" s="2">
        <v>0.1691</v>
      </c>
      <c r="H26" s="2">
        <v>0.17599999999999999</v>
      </c>
      <c r="I26" s="2">
        <v>0.1739</v>
      </c>
      <c r="J26" s="2">
        <v>0.18079999999999999</v>
      </c>
      <c r="K26" s="2">
        <v>0.18459999999999999</v>
      </c>
      <c r="L26" s="2">
        <v>0.1782</v>
      </c>
      <c r="M26" s="2">
        <v>0.17610000000000001</v>
      </c>
      <c r="N26" s="2">
        <v>0.18429999999999999</v>
      </c>
      <c r="O26" s="2">
        <v>0.1958</v>
      </c>
      <c r="P26" s="2">
        <v>0.21709999999999999</v>
      </c>
      <c r="Q26" s="2">
        <v>0.21729999999999999</v>
      </c>
      <c r="R26" s="2">
        <v>0.25509999999999999</v>
      </c>
      <c r="S26" s="2">
        <v>0.23019999999999999</v>
      </c>
      <c r="T26" s="2">
        <v>0.19270000000000001</v>
      </c>
      <c r="U26" s="2">
        <v>0.19739999999999999</v>
      </c>
      <c r="V26" s="2">
        <v>0.1963</v>
      </c>
      <c r="W26" s="2">
        <v>0.20810000000000001</v>
      </c>
      <c r="X26" s="2">
        <v>0.20649999999999999</v>
      </c>
      <c r="Y26" s="2">
        <v>0.21479999999999999</v>
      </c>
      <c r="Z26" s="2">
        <v>0.2087</v>
      </c>
      <c r="AA26" s="2">
        <v>0.2069</v>
      </c>
      <c r="AB26" s="2">
        <v>0.19900000000000001</v>
      </c>
      <c r="AC26" s="2">
        <v>0.18429999999999999</v>
      </c>
      <c r="AD26" s="2">
        <v>0.18629999999999999</v>
      </c>
      <c r="AE26" s="2">
        <v>0.1893</v>
      </c>
      <c r="AF26" s="2">
        <v>0.1915</v>
      </c>
      <c r="AG26" s="2">
        <v>0.20449999999999999</v>
      </c>
      <c r="AH26" s="2">
        <v>0.16289999999999999</v>
      </c>
      <c r="AI26" s="2">
        <v>0.21199999999999999</v>
      </c>
      <c r="AJ26" s="2">
        <v>0.21809999999999999</v>
      </c>
      <c r="AK26" s="2">
        <v>0.224</v>
      </c>
      <c r="AL26" s="2">
        <v>0.23710000000000001</v>
      </c>
    </row>
    <row r="27" spans="1:47" ht="19" x14ac:dyDescent="0.25">
      <c r="A27" s="5" t="s">
        <v>21</v>
      </c>
      <c r="B27" s="1">
        <v>77500000</v>
      </c>
      <c r="C27" s="1">
        <v>89900000</v>
      </c>
      <c r="D27" s="1">
        <v>84700000</v>
      </c>
      <c r="E27" s="1">
        <v>84200000</v>
      </c>
      <c r="F27" s="1">
        <v>73600000</v>
      </c>
      <c r="G27" s="1">
        <v>71900000</v>
      </c>
      <c r="H27" s="1">
        <v>85400000</v>
      </c>
      <c r="I27" s="1">
        <v>92400000</v>
      </c>
      <c r="J27" s="1">
        <v>112200000</v>
      </c>
      <c r="K27" s="1">
        <v>139500000</v>
      </c>
      <c r="L27" s="1">
        <v>180700000</v>
      </c>
      <c r="M27" s="1">
        <v>210500000</v>
      </c>
      <c r="N27" s="1">
        <v>278900000</v>
      </c>
      <c r="O27" s="1">
        <v>387700000</v>
      </c>
      <c r="P27" s="1">
        <v>448800000</v>
      </c>
      <c r="Q27" s="1">
        <v>600290000</v>
      </c>
      <c r="R27" s="1">
        <v>686200000</v>
      </c>
      <c r="S27" s="1">
        <v>627050000</v>
      </c>
      <c r="T27" s="1">
        <v>558960000</v>
      </c>
      <c r="U27" s="1">
        <v>622500000</v>
      </c>
      <c r="V27" s="1">
        <v>670600000</v>
      </c>
      <c r="W27" s="1">
        <v>602300000</v>
      </c>
      <c r="X27" s="1">
        <v>650300000</v>
      </c>
      <c r="Y27" s="1">
        <v>576500000</v>
      </c>
      <c r="Z27" s="1">
        <v>655900000</v>
      </c>
      <c r="AA27" s="1">
        <v>678500000</v>
      </c>
      <c r="AB27" s="1">
        <v>733600000</v>
      </c>
      <c r="AC27" s="1">
        <v>720200000</v>
      </c>
      <c r="AD27" s="1">
        <v>772000000</v>
      </c>
      <c r="AE27" s="1">
        <v>694200000</v>
      </c>
      <c r="AF27" s="1">
        <v>741300000</v>
      </c>
      <c r="AG27" s="1">
        <v>797700000</v>
      </c>
      <c r="AH27" s="1">
        <v>550300000</v>
      </c>
      <c r="AI27" s="1">
        <v>712800000</v>
      </c>
      <c r="AJ27" s="1">
        <v>716100000</v>
      </c>
      <c r="AK27" s="1">
        <v>762700000</v>
      </c>
      <c r="AL27" s="1">
        <v>855200000</v>
      </c>
    </row>
    <row r="28" spans="1:47" ht="20" thickBot="1" x14ac:dyDescent="0.3">
      <c r="A28" s="7" t="s">
        <v>22</v>
      </c>
      <c r="B28" s="11">
        <v>106000000</v>
      </c>
      <c r="C28" s="11">
        <v>132000000</v>
      </c>
      <c r="D28" s="11">
        <v>170300000</v>
      </c>
      <c r="E28" s="11">
        <v>187600000</v>
      </c>
      <c r="F28" s="11">
        <v>211700000</v>
      </c>
      <c r="G28" s="11">
        <v>227700000</v>
      </c>
      <c r="H28" s="11">
        <v>256200000</v>
      </c>
      <c r="I28" s="11">
        <v>294200000</v>
      </c>
      <c r="J28" s="11">
        <v>329300000</v>
      </c>
      <c r="K28" s="11">
        <v>394800000</v>
      </c>
      <c r="L28" s="11">
        <v>454700000</v>
      </c>
      <c r="M28" s="11">
        <v>513500000</v>
      </c>
      <c r="N28" s="11">
        <v>605300000</v>
      </c>
      <c r="O28" s="11">
        <v>696800000</v>
      </c>
      <c r="P28" s="11">
        <v>840800000</v>
      </c>
      <c r="Q28" s="11">
        <v>924720000</v>
      </c>
      <c r="R28" s="11">
        <v>1100770000</v>
      </c>
      <c r="S28" s="11">
        <v>1018150000</v>
      </c>
      <c r="T28" s="11">
        <v>935570000</v>
      </c>
      <c r="U28" s="11">
        <v>1055400000</v>
      </c>
      <c r="V28" s="11">
        <v>1554000000</v>
      </c>
      <c r="W28" s="11">
        <v>1138700000</v>
      </c>
      <c r="X28" s="11">
        <v>1235700000</v>
      </c>
      <c r="Y28" s="11">
        <v>1332600000</v>
      </c>
      <c r="Z28" s="11">
        <v>1211400000</v>
      </c>
      <c r="AA28" s="11">
        <v>1254200000</v>
      </c>
      <c r="AB28" s="11">
        <v>1388500000</v>
      </c>
      <c r="AC28" s="11">
        <v>1405800000</v>
      </c>
      <c r="AD28" s="11">
        <v>1515900000</v>
      </c>
      <c r="AE28" s="11">
        <v>1452500000</v>
      </c>
      <c r="AF28" s="11">
        <v>1492500000</v>
      </c>
      <c r="AG28" s="11">
        <v>1733400000</v>
      </c>
      <c r="AH28" s="11">
        <v>1620800000</v>
      </c>
      <c r="AI28" s="11">
        <v>2292800000</v>
      </c>
      <c r="AJ28" s="11">
        <v>2466500000</v>
      </c>
      <c r="AK28" s="11">
        <v>2598500000</v>
      </c>
      <c r="AL28" s="11">
        <v>2948900000</v>
      </c>
      <c r="AM28" s="36">
        <v>3390000000</v>
      </c>
      <c r="AN28" s="36">
        <v>3763000000</v>
      </c>
      <c r="AO28" s="36">
        <v>4022000000</v>
      </c>
      <c r="AP28" s="36">
        <v>4446000000</v>
      </c>
      <c r="AQ28" s="36">
        <v>4711000000</v>
      </c>
    </row>
    <row r="29" spans="1:47" ht="20" customHeight="1" thickTop="1" x14ac:dyDescent="0.25">
      <c r="A29" s="14" t="s">
        <v>101</v>
      </c>
      <c r="B29" s="1"/>
      <c r="C29" s="15">
        <f>(C28/B28)-1</f>
        <v>0.24528301886792447</v>
      </c>
      <c r="D29" s="15">
        <f>(D28/C28)-1</f>
        <v>0.29015151515151505</v>
      </c>
      <c r="E29" s="15">
        <f>(E28/D28)-1</f>
        <v>0.10158543746330007</v>
      </c>
      <c r="F29" s="15">
        <f t="shared" ref="F29:AL29" si="10">(F28/E28)-1</f>
        <v>0.12846481876332616</v>
      </c>
      <c r="G29" s="15">
        <f t="shared" si="10"/>
        <v>7.557864903164857E-2</v>
      </c>
      <c r="H29" s="15">
        <f t="shared" si="10"/>
        <v>0.12516469038208178</v>
      </c>
      <c r="I29" s="15">
        <f t="shared" si="10"/>
        <v>0.14832162373145974</v>
      </c>
      <c r="J29" s="15">
        <f t="shared" si="10"/>
        <v>0.11930659415363709</v>
      </c>
      <c r="K29" s="15">
        <f t="shared" si="10"/>
        <v>0.19890677194047979</v>
      </c>
      <c r="L29" s="15">
        <f t="shared" si="10"/>
        <v>0.15172239108409324</v>
      </c>
      <c r="M29" s="15">
        <f t="shared" si="10"/>
        <v>0.12931603254893331</v>
      </c>
      <c r="N29" s="15">
        <f t="shared" si="10"/>
        <v>0.17877312560856873</v>
      </c>
      <c r="O29" s="15">
        <f t="shared" si="10"/>
        <v>0.15116471171320001</v>
      </c>
      <c r="P29" s="15">
        <f t="shared" si="10"/>
        <v>0.20665901262916186</v>
      </c>
      <c r="Q29" s="15">
        <f t="shared" si="10"/>
        <v>9.9809705042816388E-2</v>
      </c>
      <c r="R29" s="15">
        <f t="shared" si="10"/>
        <v>0.19038195345618125</v>
      </c>
      <c r="S29" s="15">
        <f t="shared" si="10"/>
        <v>-7.5056551323164689E-2</v>
      </c>
      <c r="T29" s="15">
        <f t="shared" si="10"/>
        <v>-8.1107891764474749E-2</v>
      </c>
      <c r="U29" s="15">
        <f t="shared" si="10"/>
        <v>0.12808234552198128</v>
      </c>
      <c r="V29" s="15">
        <f t="shared" si="10"/>
        <v>0.47242751563388286</v>
      </c>
      <c r="W29" s="15">
        <f t="shared" si="10"/>
        <v>-0.2672458172458172</v>
      </c>
      <c r="X29" s="15">
        <f t="shared" si="10"/>
        <v>8.5184859927988077E-2</v>
      </c>
      <c r="Y29" s="15">
        <f t="shared" si="10"/>
        <v>7.841709152706966E-2</v>
      </c>
      <c r="Z29" s="15">
        <f t="shared" si="10"/>
        <v>-9.0950022512381823E-2</v>
      </c>
      <c r="AA29" s="15">
        <f t="shared" si="10"/>
        <v>3.5331021958065145E-2</v>
      </c>
      <c r="AB29" s="15">
        <f t="shared" si="10"/>
        <v>0.10708021049274441</v>
      </c>
      <c r="AC29" s="15">
        <f t="shared" si="10"/>
        <v>1.2459488656823892E-2</v>
      </c>
      <c r="AD29" s="15">
        <f t="shared" si="10"/>
        <v>7.831839521980366E-2</v>
      </c>
      <c r="AE29" s="15">
        <f t="shared" si="10"/>
        <v>-4.1823339270400384E-2</v>
      </c>
      <c r="AF29" s="15">
        <f t="shared" si="10"/>
        <v>2.7538726333907082E-2</v>
      </c>
      <c r="AG29" s="15">
        <f t="shared" si="10"/>
        <v>0.1614070351758794</v>
      </c>
      <c r="AH29" s="15">
        <f t="shared" si="10"/>
        <v>-6.4959040036921656E-2</v>
      </c>
      <c r="AI29" s="15">
        <f t="shared" si="10"/>
        <v>0.41461006910167808</v>
      </c>
      <c r="AJ29" s="15">
        <f t="shared" si="10"/>
        <v>7.5758897418004123E-2</v>
      </c>
      <c r="AK29" s="15">
        <f t="shared" si="10"/>
        <v>5.3517129535779473E-2</v>
      </c>
      <c r="AL29" s="15">
        <f t="shared" si="10"/>
        <v>0.13484702713103713</v>
      </c>
      <c r="AM29" s="16">
        <f t="shared" ref="AM29" si="11">(AM28/AL28)-1</f>
        <v>0.14958119976940565</v>
      </c>
      <c r="AN29" s="16">
        <f t="shared" ref="AN29" si="12">(AN28/AM28)-1</f>
        <v>0.11002949852507382</v>
      </c>
      <c r="AO29" s="16">
        <f t="shared" ref="AO29" si="13">(AO28/AN28)-1</f>
        <v>6.8828062715918126E-2</v>
      </c>
      <c r="AP29" s="16">
        <f t="shared" ref="AP29" si="14">(AP28/AO28)-1</f>
        <v>0.10542018896071603</v>
      </c>
      <c r="AQ29" s="16">
        <f t="shared" ref="AQ29" si="15">(AQ28/AP28)-1</f>
        <v>5.9604138551506924E-2</v>
      </c>
    </row>
    <row r="30" spans="1:47" ht="19" x14ac:dyDescent="0.25">
      <c r="A30" s="5" t="s">
        <v>23</v>
      </c>
      <c r="B30" s="2">
        <v>8.7999999999999995E-2</v>
      </c>
      <c r="C30" s="2">
        <v>9.5399999999999999E-2</v>
      </c>
      <c r="D30" s="2">
        <v>0.1099</v>
      </c>
      <c r="E30" s="2">
        <v>0.1118</v>
      </c>
      <c r="F30" s="2">
        <v>0.1235</v>
      </c>
      <c r="G30" s="2">
        <v>0.1285</v>
      </c>
      <c r="H30" s="2">
        <v>0.13200000000000001</v>
      </c>
      <c r="I30" s="2">
        <v>0.1323</v>
      </c>
      <c r="J30" s="2">
        <v>0.13339999999999999</v>
      </c>
      <c r="K30" s="2">
        <v>0.13639999999999999</v>
      </c>
      <c r="L30" s="2">
        <v>0.1275</v>
      </c>
      <c r="M30" s="2">
        <v>0.1249</v>
      </c>
      <c r="N30" s="2">
        <v>0.12620000000000001</v>
      </c>
      <c r="O30" s="2">
        <v>0.1258</v>
      </c>
      <c r="P30" s="2">
        <v>0.1416</v>
      </c>
      <c r="Q30" s="2">
        <v>0.1318</v>
      </c>
      <c r="R30" s="2">
        <v>0.15720000000000001</v>
      </c>
      <c r="S30" s="2">
        <v>0.14249999999999999</v>
      </c>
      <c r="T30" s="2">
        <v>0.1206</v>
      </c>
      <c r="U30" s="2">
        <v>0.1242</v>
      </c>
      <c r="V30" s="2">
        <v>0.17499999999999999</v>
      </c>
      <c r="W30" s="2">
        <v>0.14599999999999999</v>
      </c>
      <c r="X30" s="2">
        <v>0.14080000000000001</v>
      </c>
      <c r="Y30" s="2">
        <v>0.15029999999999999</v>
      </c>
      <c r="Z30" s="2">
        <v>0.13569999999999999</v>
      </c>
      <c r="AA30" s="2">
        <v>0.1343</v>
      </c>
      <c r="AB30" s="2">
        <v>0.13020000000000001</v>
      </c>
      <c r="AC30" s="2">
        <v>0.12429999999999999</v>
      </c>
      <c r="AD30" s="2">
        <v>0.1242</v>
      </c>
      <c r="AE30" s="2">
        <v>0.1328</v>
      </c>
      <c r="AF30" s="2">
        <v>0.12790000000000001</v>
      </c>
      <c r="AG30" s="2">
        <v>0.14000000000000001</v>
      </c>
      <c r="AH30" s="2">
        <v>0.1216</v>
      </c>
      <c r="AI30" s="2">
        <v>0.16170000000000001</v>
      </c>
      <c r="AJ30" s="2">
        <v>0.1691</v>
      </c>
      <c r="AK30" s="2">
        <v>0.17319999999999999</v>
      </c>
      <c r="AL30" s="2">
        <v>0.18379999999999999</v>
      </c>
      <c r="AM30" s="37">
        <f>AM28/AM3</f>
        <v>0.1891213389121339</v>
      </c>
      <c r="AN30" s="37">
        <f t="shared" ref="AN30:AQ30" si="16">AN28/AN3</f>
        <v>0.1961428199113891</v>
      </c>
      <c r="AO30" s="37">
        <f t="shared" si="16"/>
        <v>0.19732129715939753</v>
      </c>
      <c r="AP30" s="37">
        <f t="shared" si="16"/>
        <v>0.20418848167539266</v>
      </c>
      <c r="AQ30" s="37">
        <f t="shared" si="16"/>
        <v>0.20755132610802715</v>
      </c>
    </row>
    <row r="31" spans="1:47" ht="19" x14ac:dyDescent="0.25">
      <c r="A31" s="5" t="s">
        <v>24</v>
      </c>
      <c r="B31" s="12">
        <v>0.19</v>
      </c>
      <c r="C31" s="12">
        <v>0.22</v>
      </c>
      <c r="D31" s="12">
        <v>0.28000000000000003</v>
      </c>
      <c r="E31" s="12">
        <v>0.32</v>
      </c>
      <c r="F31" s="12">
        <v>0.36</v>
      </c>
      <c r="G31" s="12">
        <v>0.41</v>
      </c>
      <c r="H31" s="12">
        <v>0.46</v>
      </c>
      <c r="I31" s="12">
        <v>0.52</v>
      </c>
      <c r="J31" s="12">
        <v>0.57999999999999996</v>
      </c>
      <c r="K31" s="12">
        <v>0.69</v>
      </c>
      <c r="L31" s="12">
        <v>0.79</v>
      </c>
      <c r="M31" s="12">
        <v>0.88</v>
      </c>
      <c r="N31" s="12">
        <v>1.02</v>
      </c>
      <c r="O31" s="12">
        <v>1.1299999999999999</v>
      </c>
      <c r="P31" s="12">
        <v>1.34</v>
      </c>
      <c r="Q31" s="12">
        <v>1.47</v>
      </c>
      <c r="R31" s="12">
        <v>1.78</v>
      </c>
      <c r="S31" s="12">
        <v>1.7</v>
      </c>
      <c r="T31" s="12">
        <v>1.58</v>
      </c>
      <c r="U31" s="12">
        <v>1.81</v>
      </c>
      <c r="V31" s="12">
        <v>2.7</v>
      </c>
      <c r="W31" s="12">
        <v>2.0699999999999998</v>
      </c>
      <c r="X31" s="12">
        <v>2.37</v>
      </c>
      <c r="Y31" s="12">
        <v>2.65</v>
      </c>
      <c r="Z31" s="12">
        <v>2.42</v>
      </c>
      <c r="AA31" s="12">
        <v>2.54</v>
      </c>
      <c r="AB31" s="12">
        <v>2.85</v>
      </c>
      <c r="AC31" s="12">
        <v>2.91</v>
      </c>
      <c r="AD31" s="12">
        <v>3.17</v>
      </c>
      <c r="AE31" s="12">
        <v>3.07</v>
      </c>
      <c r="AF31" s="12">
        <v>3.27</v>
      </c>
      <c r="AG31" s="12">
        <v>3.87</v>
      </c>
      <c r="AH31" s="12">
        <v>3.68</v>
      </c>
      <c r="AI31" s="12">
        <v>5.27</v>
      </c>
      <c r="AJ31" s="12">
        <v>5.73</v>
      </c>
      <c r="AK31" s="12">
        <v>6.1</v>
      </c>
      <c r="AL31" s="12">
        <v>6.92</v>
      </c>
      <c r="AM31" s="38">
        <v>8.23</v>
      </c>
      <c r="AN31" s="38">
        <v>9.1300000000000008</v>
      </c>
      <c r="AO31" s="38">
        <v>9.76</v>
      </c>
      <c r="AP31" s="38">
        <v>10.79</v>
      </c>
      <c r="AQ31" s="38">
        <v>11.43</v>
      </c>
    </row>
    <row r="32" spans="1:47" ht="19" x14ac:dyDescent="0.25">
      <c r="A32" s="5" t="s">
        <v>25</v>
      </c>
      <c r="B32" s="12">
        <v>0.18</v>
      </c>
      <c r="C32" s="12">
        <v>0.21</v>
      </c>
      <c r="D32" s="12">
        <v>0.27</v>
      </c>
      <c r="E32" s="12">
        <v>0.31</v>
      </c>
      <c r="F32" s="12">
        <v>0.36</v>
      </c>
      <c r="G32" s="12">
        <v>0.41</v>
      </c>
      <c r="H32" s="12">
        <v>0.46</v>
      </c>
      <c r="I32" s="12">
        <v>0.52</v>
      </c>
      <c r="J32" s="12">
        <v>0.57999999999999996</v>
      </c>
      <c r="K32" s="12">
        <v>0.69</v>
      </c>
      <c r="L32" s="12">
        <v>0.79</v>
      </c>
      <c r="M32" s="12">
        <v>0.88</v>
      </c>
      <c r="N32" s="12">
        <v>0.99</v>
      </c>
      <c r="O32" s="12">
        <v>1.1000000000000001</v>
      </c>
      <c r="P32" s="12">
        <v>1.31</v>
      </c>
      <c r="Q32" s="12">
        <v>1.44</v>
      </c>
      <c r="R32" s="12">
        <v>1.75</v>
      </c>
      <c r="S32" s="12">
        <v>1.68</v>
      </c>
      <c r="T32" s="12">
        <v>1.56</v>
      </c>
      <c r="U32" s="12">
        <v>1.79</v>
      </c>
      <c r="V32" s="12">
        <v>2.68</v>
      </c>
      <c r="W32" s="12">
        <v>2.04</v>
      </c>
      <c r="X32" s="12">
        <v>2.34</v>
      </c>
      <c r="Y32" s="12">
        <v>2.63</v>
      </c>
      <c r="Z32" s="12">
        <v>2.4</v>
      </c>
      <c r="AA32" s="12">
        <v>2.52</v>
      </c>
      <c r="AB32" s="12">
        <v>2.82</v>
      </c>
      <c r="AC32" s="12">
        <v>2.89</v>
      </c>
      <c r="AD32" s="12">
        <v>3.14</v>
      </c>
      <c r="AE32" s="12">
        <v>3.05</v>
      </c>
      <c r="AF32" s="12">
        <v>3.25</v>
      </c>
      <c r="AG32" s="12">
        <v>3.85</v>
      </c>
      <c r="AH32" s="12">
        <v>3.66</v>
      </c>
      <c r="AI32" s="12">
        <v>5.24</v>
      </c>
      <c r="AJ32" s="12">
        <v>5.7</v>
      </c>
      <c r="AK32" s="12">
        <v>6.07</v>
      </c>
      <c r="AL32" s="12">
        <v>6.89</v>
      </c>
    </row>
    <row r="33" spans="1:38" ht="19" x14ac:dyDescent="0.25">
      <c r="A33" s="5" t="s">
        <v>26</v>
      </c>
      <c r="B33" s="1">
        <v>557894737</v>
      </c>
      <c r="C33" s="1">
        <v>600000000</v>
      </c>
      <c r="D33" s="1">
        <v>608214286</v>
      </c>
      <c r="E33" s="1">
        <v>586250000</v>
      </c>
      <c r="F33" s="1">
        <v>588055556</v>
      </c>
      <c r="G33" s="1">
        <v>555365854</v>
      </c>
      <c r="H33" s="1">
        <v>556956522</v>
      </c>
      <c r="I33" s="1">
        <v>565769231</v>
      </c>
      <c r="J33" s="1">
        <v>563560000</v>
      </c>
      <c r="K33" s="1">
        <v>570224000</v>
      </c>
      <c r="L33" s="1">
        <v>577934000</v>
      </c>
      <c r="M33" s="1">
        <v>581980000</v>
      </c>
      <c r="N33" s="1">
        <v>593756000</v>
      </c>
      <c r="O33" s="1">
        <v>615630000</v>
      </c>
      <c r="P33" s="1">
        <v>626766000</v>
      </c>
      <c r="Q33" s="1">
        <v>629035000</v>
      </c>
      <c r="R33" s="1">
        <v>618857000</v>
      </c>
      <c r="S33" s="1">
        <v>600071000</v>
      </c>
      <c r="T33" s="1">
        <v>591697000</v>
      </c>
      <c r="U33" s="1">
        <v>583200000</v>
      </c>
      <c r="V33" s="1">
        <v>574800000</v>
      </c>
      <c r="W33" s="1">
        <v>549700000</v>
      </c>
      <c r="X33" s="1">
        <v>521500000</v>
      </c>
      <c r="Y33" s="1">
        <v>503200000</v>
      </c>
      <c r="Z33" s="1">
        <v>500500000</v>
      </c>
      <c r="AA33" s="1">
        <v>493500000</v>
      </c>
      <c r="AB33" s="1">
        <v>487300000</v>
      </c>
      <c r="AC33" s="1">
        <v>482700000</v>
      </c>
      <c r="AD33" s="1">
        <v>478900000</v>
      </c>
      <c r="AE33" s="1">
        <v>472600000</v>
      </c>
      <c r="AF33" s="1">
        <v>457000000</v>
      </c>
      <c r="AG33" s="1">
        <v>447800000</v>
      </c>
      <c r="AH33" s="1">
        <v>440600000</v>
      </c>
      <c r="AI33" s="1">
        <v>435000000</v>
      </c>
      <c r="AJ33" s="1">
        <v>430800000</v>
      </c>
      <c r="AK33" s="1">
        <v>426300000</v>
      </c>
      <c r="AL33" s="1">
        <v>418800000</v>
      </c>
    </row>
    <row r="34" spans="1:38" ht="19" x14ac:dyDescent="0.25">
      <c r="A34" s="5" t="s">
        <v>27</v>
      </c>
      <c r="B34" s="1">
        <v>588888889</v>
      </c>
      <c r="C34" s="1">
        <v>628571429</v>
      </c>
      <c r="D34" s="1">
        <v>630740741</v>
      </c>
      <c r="E34" s="1">
        <v>605161290</v>
      </c>
      <c r="F34" s="1">
        <v>588055556</v>
      </c>
      <c r="G34" s="1">
        <v>555365854</v>
      </c>
      <c r="H34" s="1">
        <v>556956522</v>
      </c>
      <c r="I34" s="1">
        <v>565769231</v>
      </c>
      <c r="J34" s="1">
        <v>563560000</v>
      </c>
      <c r="K34" s="1">
        <v>570224000</v>
      </c>
      <c r="L34" s="1">
        <v>577934000</v>
      </c>
      <c r="M34" s="1">
        <v>593538462</v>
      </c>
      <c r="N34" s="1">
        <v>620822000</v>
      </c>
      <c r="O34" s="1">
        <v>636892000</v>
      </c>
      <c r="P34" s="1">
        <v>646098000</v>
      </c>
      <c r="Q34" s="1">
        <v>645989000</v>
      </c>
      <c r="R34" s="1">
        <v>630579000</v>
      </c>
      <c r="S34" s="1">
        <v>605917000</v>
      </c>
      <c r="T34" s="1">
        <v>598749000</v>
      </c>
      <c r="U34" s="1">
        <v>590000000</v>
      </c>
      <c r="V34" s="1">
        <v>580300000</v>
      </c>
      <c r="W34" s="1">
        <v>557900000</v>
      </c>
      <c r="X34" s="1">
        <v>527200000</v>
      </c>
      <c r="Y34" s="1">
        <v>505800000</v>
      </c>
      <c r="Z34" s="1">
        <v>503700000</v>
      </c>
      <c r="AA34" s="1">
        <v>498300000</v>
      </c>
      <c r="AB34" s="1">
        <v>492200000</v>
      </c>
      <c r="AC34" s="1">
        <v>487100000</v>
      </c>
      <c r="AD34" s="1">
        <v>483100000</v>
      </c>
      <c r="AE34" s="1">
        <v>475800000</v>
      </c>
      <c r="AF34" s="1">
        <v>459100000</v>
      </c>
      <c r="AG34" s="1">
        <v>450300000</v>
      </c>
      <c r="AH34" s="1">
        <v>443300000</v>
      </c>
      <c r="AI34" s="1">
        <v>437600000</v>
      </c>
      <c r="AJ34" s="1">
        <v>432700000</v>
      </c>
      <c r="AK34" s="1">
        <v>428100000</v>
      </c>
      <c r="AL34" s="1">
        <v>421100000</v>
      </c>
    </row>
    <row r="35" spans="1:38" ht="20" customHeight="1" x14ac:dyDescent="0.25">
      <c r="A35" s="14" t="s">
        <v>102</v>
      </c>
      <c r="B35" s="1"/>
      <c r="C35" s="23">
        <f>(C34-B34)/B34</f>
        <v>6.7385445270304628E-2</v>
      </c>
      <c r="D35" s="23">
        <f t="shared" ref="D35:AL35" si="17">(D34-C34)/C34</f>
        <v>3.4511781794651056E-3</v>
      </c>
      <c r="E35" s="23">
        <f t="shared" si="17"/>
        <v>-4.0554619889378606E-2</v>
      </c>
      <c r="F35" s="23">
        <f t="shared" si="17"/>
        <v>-2.8266404812508746E-2</v>
      </c>
      <c r="G35" s="23">
        <f t="shared" si="17"/>
        <v>-5.5589479032147775E-2</v>
      </c>
      <c r="H35" s="23">
        <f t="shared" si="17"/>
        <v>2.8641804110628665E-3</v>
      </c>
      <c r="I35" s="23">
        <f t="shared" si="17"/>
        <v>1.5822974777912738E-2</v>
      </c>
      <c r="J35" s="23">
        <f t="shared" si="17"/>
        <v>-3.9048270548314779E-3</v>
      </c>
      <c r="K35" s="23">
        <f t="shared" si="17"/>
        <v>1.1824827879906311E-2</v>
      </c>
      <c r="L35" s="23">
        <f t="shared" si="17"/>
        <v>1.3521002272791044E-2</v>
      </c>
      <c r="M35" s="23">
        <f t="shared" si="17"/>
        <v>2.7000422193537672E-2</v>
      </c>
      <c r="N35" s="23">
        <f t="shared" si="17"/>
        <v>4.5967598979289065E-2</v>
      </c>
      <c r="O35" s="23">
        <f t="shared" si="17"/>
        <v>2.5885036290595371E-2</v>
      </c>
      <c r="P35" s="23">
        <f t="shared" si="17"/>
        <v>1.4454570005589645E-2</v>
      </c>
      <c r="Q35" s="23">
        <f t="shared" si="17"/>
        <v>-1.6870505712755649E-4</v>
      </c>
      <c r="R35" s="23">
        <f t="shared" si="17"/>
        <v>-2.3854895361995327E-2</v>
      </c>
      <c r="S35" s="23">
        <f t="shared" si="17"/>
        <v>-3.9110087713038331E-2</v>
      </c>
      <c r="T35" s="23">
        <f t="shared" si="17"/>
        <v>-1.1830003119239103E-2</v>
      </c>
      <c r="U35" s="23">
        <f t="shared" si="17"/>
        <v>-1.4612132963896391E-2</v>
      </c>
      <c r="V35" s="23">
        <f t="shared" si="17"/>
        <v>-1.6440677966101696E-2</v>
      </c>
      <c r="W35" s="23">
        <f t="shared" si="17"/>
        <v>-3.8600723763570564E-2</v>
      </c>
      <c r="X35" s="23">
        <f t="shared" si="17"/>
        <v>-5.5027782756766445E-2</v>
      </c>
      <c r="Y35" s="23">
        <f t="shared" si="17"/>
        <v>-4.0591805766312591E-2</v>
      </c>
      <c r="Z35" s="23">
        <f t="shared" si="17"/>
        <v>-4.1518386714116248E-3</v>
      </c>
      <c r="AA35" s="23">
        <f t="shared" si="17"/>
        <v>-1.0720667063728409E-2</v>
      </c>
      <c r="AB35" s="23">
        <f t="shared" si="17"/>
        <v>-1.2241621513144693E-2</v>
      </c>
      <c r="AC35" s="23">
        <f t="shared" si="17"/>
        <v>-1.0361641609101991E-2</v>
      </c>
      <c r="AD35" s="23">
        <f t="shared" si="17"/>
        <v>-8.2118661465818109E-3</v>
      </c>
      <c r="AE35" s="23">
        <f t="shared" si="17"/>
        <v>-1.5110743117367004E-2</v>
      </c>
      <c r="AF35" s="23">
        <f t="shared" si="17"/>
        <v>-3.5098781000420347E-2</v>
      </c>
      <c r="AG35" s="23">
        <f t="shared" si="17"/>
        <v>-1.9167937268568941E-2</v>
      </c>
      <c r="AH35" s="23">
        <f t="shared" si="17"/>
        <v>-1.5545192094159449E-2</v>
      </c>
      <c r="AI35" s="23">
        <f t="shared" si="17"/>
        <v>-1.2858109632303182E-2</v>
      </c>
      <c r="AJ35" s="23">
        <f t="shared" si="17"/>
        <v>-1.1197440585009141E-2</v>
      </c>
      <c r="AK35" s="23">
        <f t="shared" si="17"/>
        <v>-1.0630922116940143E-2</v>
      </c>
      <c r="AL35" s="23">
        <f t="shared" si="17"/>
        <v>-1.6351319785096938E-2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505900000</v>
      </c>
      <c r="C38" s="1">
        <v>480900000</v>
      </c>
      <c r="D38" s="1">
        <v>526400000</v>
      </c>
      <c r="E38" s="1">
        <v>240500000</v>
      </c>
      <c r="F38" s="1">
        <v>247900000</v>
      </c>
      <c r="G38" s="1">
        <v>139100000</v>
      </c>
      <c r="H38" s="1">
        <v>304000000</v>
      </c>
      <c r="I38" s="1">
        <v>180800000</v>
      </c>
      <c r="J38" s="1">
        <v>238600000</v>
      </c>
      <c r="K38" s="1">
        <v>313600000</v>
      </c>
      <c r="L38" s="1">
        <v>314400000</v>
      </c>
      <c r="M38" s="1">
        <v>590600000</v>
      </c>
      <c r="N38" s="1">
        <v>752200000</v>
      </c>
      <c r="O38" s="1">
        <v>861300000</v>
      </c>
      <c r="P38" s="1">
        <v>1227637000</v>
      </c>
      <c r="Q38" s="1">
        <v>1275356000</v>
      </c>
      <c r="R38" s="1">
        <v>798810000</v>
      </c>
      <c r="S38" s="1">
        <v>1410218000</v>
      </c>
      <c r="T38" s="1">
        <v>712998000</v>
      </c>
      <c r="U38" s="1">
        <v>975400000</v>
      </c>
      <c r="V38" s="1">
        <v>1900600000</v>
      </c>
      <c r="W38" s="1">
        <v>1746100000</v>
      </c>
      <c r="X38" s="1">
        <v>917500000</v>
      </c>
      <c r="Y38" s="1">
        <v>2265300000</v>
      </c>
      <c r="Z38" s="1">
        <v>1643300000</v>
      </c>
      <c r="AA38" s="1">
        <v>1389400000</v>
      </c>
      <c r="AB38" s="1">
        <v>1548100000</v>
      </c>
      <c r="AC38" s="1">
        <v>1699100000</v>
      </c>
      <c r="AD38" s="1">
        <v>1983600000</v>
      </c>
      <c r="AE38" s="1">
        <v>1639300000</v>
      </c>
      <c r="AF38" s="1">
        <v>3191100000</v>
      </c>
      <c r="AG38" s="1">
        <v>2780400000</v>
      </c>
      <c r="AH38" s="1">
        <v>2170000000</v>
      </c>
      <c r="AI38" s="1">
        <v>1949200000</v>
      </c>
      <c r="AJ38" s="1">
        <v>1908500000</v>
      </c>
      <c r="AK38" s="1">
        <v>2575200000</v>
      </c>
      <c r="AL38" s="1">
        <v>1436300000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231200000</v>
      </c>
      <c r="P39" s="1">
        <v>596792000</v>
      </c>
      <c r="Q39" s="1">
        <v>515245000</v>
      </c>
      <c r="R39" s="1">
        <v>677005000</v>
      </c>
      <c r="S39" s="1">
        <v>595166000</v>
      </c>
      <c r="T39" s="1">
        <v>416077000</v>
      </c>
      <c r="U39" s="1">
        <v>695800000</v>
      </c>
      <c r="V39" s="1">
        <v>367900000</v>
      </c>
      <c r="W39" s="1">
        <v>70400000</v>
      </c>
      <c r="X39" s="1">
        <v>666300000</v>
      </c>
      <c r="Y39" s="1">
        <v>30800000</v>
      </c>
      <c r="Z39" s="1">
        <v>27900000</v>
      </c>
      <c r="AA39" s="1">
        <v>36300000</v>
      </c>
      <c r="AB39" s="1">
        <v>30400000</v>
      </c>
      <c r="AC39" s="1">
        <v>28000000</v>
      </c>
      <c r="AD39" s="1">
        <v>2032200000</v>
      </c>
      <c r="AE39" s="1">
        <v>26600000</v>
      </c>
      <c r="AF39" s="1">
        <v>23500000</v>
      </c>
      <c r="AG39" s="1" t="s">
        <v>91</v>
      </c>
      <c r="AH39" s="1" t="s">
        <v>91</v>
      </c>
      <c r="AI39" s="1" t="s">
        <v>91</v>
      </c>
      <c r="AJ39" s="1" t="s">
        <v>91</v>
      </c>
      <c r="AK39" s="1" t="s">
        <v>91</v>
      </c>
      <c r="AL39" s="1" t="s">
        <v>91</v>
      </c>
    </row>
    <row r="40" spans="1:38" ht="19" x14ac:dyDescent="0.25">
      <c r="A40" s="5" t="s">
        <v>32</v>
      </c>
      <c r="B40" s="1">
        <v>505900000</v>
      </c>
      <c r="C40" s="1">
        <v>480900000</v>
      </c>
      <c r="D40" s="1">
        <v>526400000</v>
      </c>
      <c r="E40" s="1">
        <v>240500000</v>
      </c>
      <c r="F40" s="1">
        <v>247900000</v>
      </c>
      <c r="G40" s="1">
        <v>139100000</v>
      </c>
      <c r="H40" s="1">
        <v>304000000</v>
      </c>
      <c r="I40" s="1">
        <v>180800000</v>
      </c>
      <c r="J40" s="1">
        <v>238600000</v>
      </c>
      <c r="K40" s="1">
        <v>313600000</v>
      </c>
      <c r="L40" s="1">
        <v>314400000</v>
      </c>
      <c r="M40" s="1">
        <v>590600000</v>
      </c>
      <c r="N40" s="1">
        <v>752200000</v>
      </c>
      <c r="O40" s="1">
        <v>1092500000</v>
      </c>
      <c r="P40" s="1">
        <v>1824429000</v>
      </c>
      <c r="Q40" s="1">
        <v>1790601000</v>
      </c>
      <c r="R40" s="1">
        <v>1475815000</v>
      </c>
      <c r="S40" s="1">
        <v>2005384000</v>
      </c>
      <c r="T40" s="1">
        <v>1129075000</v>
      </c>
      <c r="U40" s="1">
        <v>1671200000</v>
      </c>
      <c r="V40" s="1">
        <v>2268500000</v>
      </c>
      <c r="W40" s="1">
        <v>1816500000</v>
      </c>
      <c r="X40" s="1">
        <v>1583800000</v>
      </c>
      <c r="Y40" s="1">
        <v>2296100000</v>
      </c>
      <c r="Z40" s="1">
        <v>1671200000</v>
      </c>
      <c r="AA40" s="1">
        <v>1425700000</v>
      </c>
      <c r="AB40" s="1">
        <v>1578500000</v>
      </c>
      <c r="AC40" s="1">
        <v>1727100000</v>
      </c>
      <c r="AD40" s="1">
        <v>4015800000</v>
      </c>
      <c r="AE40" s="1">
        <v>1665900000</v>
      </c>
      <c r="AF40" s="1">
        <v>3214600000</v>
      </c>
      <c r="AG40" s="1">
        <v>2780400000</v>
      </c>
      <c r="AH40" s="1">
        <v>2170000000</v>
      </c>
      <c r="AI40" s="1">
        <v>1949200000</v>
      </c>
      <c r="AJ40" s="1">
        <v>1908500000</v>
      </c>
      <c r="AK40" s="1">
        <v>2575200000</v>
      </c>
      <c r="AL40" s="1">
        <v>1436300000</v>
      </c>
    </row>
    <row r="41" spans="1:38" ht="19" x14ac:dyDescent="0.25">
      <c r="A41" s="5" t="s">
        <v>33</v>
      </c>
      <c r="B41" s="1">
        <v>164500000</v>
      </c>
      <c r="C41" s="1">
        <v>182300000</v>
      </c>
      <c r="D41" s="1">
        <v>206700000</v>
      </c>
      <c r="E41" s="1">
        <v>240700000</v>
      </c>
      <c r="F41" s="1">
        <v>262000000</v>
      </c>
      <c r="G41" s="1">
        <v>225400000</v>
      </c>
      <c r="H41" s="1">
        <v>243600000</v>
      </c>
      <c r="I41" s="1">
        <v>294300000</v>
      </c>
      <c r="J41" s="1">
        <v>298100000</v>
      </c>
      <c r="K41" s="1">
        <v>377100000</v>
      </c>
      <c r="L41" s="1">
        <v>507200000</v>
      </c>
      <c r="M41" s="1">
        <v>605100000</v>
      </c>
      <c r="N41" s="1">
        <v>727900000</v>
      </c>
      <c r="O41" s="1">
        <v>860800000</v>
      </c>
      <c r="P41" s="1">
        <v>899314000</v>
      </c>
      <c r="Q41" s="1">
        <v>976638000</v>
      </c>
      <c r="R41" s="1">
        <v>1045170000</v>
      </c>
      <c r="S41" s="1">
        <v>1005833000</v>
      </c>
      <c r="T41" s="1">
        <v>1057938000</v>
      </c>
      <c r="U41" s="1">
        <v>2172400000</v>
      </c>
      <c r="V41" s="1">
        <v>2039200000</v>
      </c>
      <c r="W41" s="1">
        <v>1041900000</v>
      </c>
      <c r="X41" s="1">
        <v>1034600000</v>
      </c>
      <c r="Y41" s="1">
        <v>1055400000</v>
      </c>
      <c r="Z41" s="1">
        <v>1127700000</v>
      </c>
      <c r="AA41" s="1">
        <v>1364800000</v>
      </c>
      <c r="AB41" s="1">
        <v>1399300000</v>
      </c>
      <c r="AC41" s="1">
        <v>1598300000</v>
      </c>
      <c r="AD41" s="1">
        <v>1800400000</v>
      </c>
      <c r="AE41" s="1">
        <v>1546900000</v>
      </c>
      <c r="AF41" s="1">
        <v>1742800000</v>
      </c>
      <c r="AG41" s="1">
        <v>1703600000</v>
      </c>
      <c r="AH41" s="1">
        <v>1984200000</v>
      </c>
      <c r="AI41" s="1">
        <v>2439300000</v>
      </c>
      <c r="AJ41" s="1">
        <v>2441300000</v>
      </c>
      <c r="AK41" s="1">
        <v>2727400000</v>
      </c>
      <c r="AL41" s="1">
        <v>3170600000</v>
      </c>
    </row>
    <row r="42" spans="1:38" ht="19" x14ac:dyDescent="0.25">
      <c r="A42" s="5" t="s">
        <v>34</v>
      </c>
      <c r="B42" s="1">
        <v>29700000</v>
      </c>
      <c r="C42" s="1">
        <v>29600000</v>
      </c>
      <c r="D42" s="1">
        <v>29600000</v>
      </c>
      <c r="E42" s="1">
        <v>38600000</v>
      </c>
      <c r="F42" s="1">
        <v>35700000</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69400000</v>
      </c>
      <c r="C43" s="1">
        <v>62100000</v>
      </c>
      <c r="D43" s="1">
        <v>69200000</v>
      </c>
      <c r="E43" s="1">
        <v>208600000</v>
      </c>
      <c r="F43" s="1">
        <v>189500000</v>
      </c>
      <c r="G43" s="1">
        <v>257300000</v>
      </c>
      <c r="H43" s="1">
        <v>186100000</v>
      </c>
      <c r="I43" s="1">
        <v>296200000</v>
      </c>
      <c r="J43" s="1">
        <v>448700000</v>
      </c>
      <c r="K43" s="1">
        <v>520400000</v>
      </c>
      <c r="L43" s="1">
        <v>632700000</v>
      </c>
      <c r="M43" s="1">
        <v>609600000</v>
      </c>
      <c r="N43" s="1">
        <v>349200000</v>
      </c>
      <c r="O43" s="1">
        <v>241000000</v>
      </c>
      <c r="P43" s="1">
        <v>340709000</v>
      </c>
      <c r="Q43" s="1">
        <v>316221000</v>
      </c>
      <c r="R43" s="1">
        <v>296272000</v>
      </c>
      <c r="S43" s="1">
        <v>664284000</v>
      </c>
      <c r="T43" s="1">
        <v>574576000</v>
      </c>
      <c r="U43" s="1">
        <v>597500000</v>
      </c>
      <c r="V43" s="1">
        <v>452400000</v>
      </c>
      <c r="W43" s="1">
        <v>505800000</v>
      </c>
      <c r="X43" s="1">
        <v>16190500000</v>
      </c>
      <c r="Y43" s="1">
        <v>17352400000</v>
      </c>
      <c r="Z43" s="1">
        <v>19517800000</v>
      </c>
      <c r="AA43" s="1">
        <v>25793000000</v>
      </c>
      <c r="AB43" s="1">
        <v>22177800000</v>
      </c>
      <c r="AC43" s="1">
        <v>22875600000</v>
      </c>
      <c r="AD43" s="1">
        <v>20017200000</v>
      </c>
      <c r="AE43" s="1">
        <v>25596400000</v>
      </c>
      <c r="AF43" s="1">
        <v>34543000000</v>
      </c>
      <c r="AG43" s="1">
        <v>28174700000</v>
      </c>
      <c r="AH43" s="1">
        <v>27895800000</v>
      </c>
      <c r="AI43" s="1">
        <v>29953800000</v>
      </c>
      <c r="AJ43" s="1">
        <v>27214300000</v>
      </c>
      <c r="AK43" s="1">
        <v>35439200000</v>
      </c>
      <c r="AL43" s="1">
        <v>50198000000</v>
      </c>
    </row>
    <row r="44" spans="1:38" ht="19" x14ac:dyDescent="0.25">
      <c r="A44" s="6" t="s">
        <v>36</v>
      </c>
      <c r="B44" s="10">
        <v>769500000</v>
      </c>
      <c r="C44" s="10">
        <v>754900000</v>
      </c>
      <c r="D44" s="10">
        <v>831900000</v>
      </c>
      <c r="E44" s="10">
        <v>728400000</v>
      </c>
      <c r="F44" s="10">
        <v>735100000</v>
      </c>
      <c r="G44" s="10">
        <v>621800000</v>
      </c>
      <c r="H44" s="10">
        <v>733700000</v>
      </c>
      <c r="I44" s="10">
        <v>771300000</v>
      </c>
      <c r="J44" s="10">
        <v>985400000</v>
      </c>
      <c r="K44" s="10">
        <v>1211100000</v>
      </c>
      <c r="L44" s="10">
        <v>1454300000</v>
      </c>
      <c r="M44" s="10">
        <v>1805300000</v>
      </c>
      <c r="N44" s="10">
        <v>1829300000</v>
      </c>
      <c r="O44" s="10">
        <v>2194300000</v>
      </c>
      <c r="P44" s="10">
        <v>3064452000</v>
      </c>
      <c r="Q44" s="10">
        <v>3083460000</v>
      </c>
      <c r="R44" s="10">
        <v>2817257000</v>
      </c>
      <c r="S44" s="10">
        <v>3675501000</v>
      </c>
      <c r="T44" s="10">
        <v>2761589000</v>
      </c>
      <c r="U44" s="10">
        <v>4441100000</v>
      </c>
      <c r="V44" s="10">
        <v>4760100000</v>
      </c>
      <c r="W44" s="10">
        <v>3364200000</v>
      </c>
      <c r="X44" s="10">
        <v>18808900000</v>
      </c>
      <c r="Y44" s="10">
        <v>20703900000</v>
      </c>
      <c r="Z44" s="10">
        <v>22316700000</v>
      </c>
      <c r="AA44" s="10">
        <v>28583500000</v>
      </c>
      <c r="AB44" s="10">
        <v>25155600000</v>
      </c>
      <c r="AC44" s="10">
        <v>26201000000</v>
      </c>
      <c r="AD44" s="10">
        <v>25833400000</v>
      </c>
      <c r="AE44" s="10">
        <v>28809200000</v>
      </c>
      <c r="AF44" s="10">
        <v>39500400000</v>
      </c>
      <c r="AG44" s="10">
        <v>32658700000</v>
      </c>
      <c r="AH44" s="10">
        <v>32050000000</v>
      </c>
      <c r="AI44" s="10">
        <v>34342300000</v>
      </c>
      <c r="AJ44" s="10">
        <v>31564100000</v>
      </c>
      <c r="AK44" s="10">
        <v>40741800000</v>
      </c>
      <c r="AL44" s="10">
        <v>54804900000</v>
      </c>
    </row>
    <row r="45" spans="1:38" ht="19" x14ac:dyDescent="0.25">
      <c r="A45" s="5" t="s">
        <v>37</v>
      </c>
      <c r="B45" s="1">
        <v>363600000</v>
      </c>
      <c r="C45" s="1">
        <v>350100000</v>
      </c>
      <c r="D45" s="1">
        <v>422300000</v>
      </c>
      <c r="E45" s="1">
        <v>432800000</v>
      </c>
      <c r="F45" s="1">
        <v>400300000</v>
      </c>
      <c r="G45" s="1">
        <v>372300000</v>
      </c>
      <c r="H45" s="1">
        <v>356600000</v>
      </c>
      <c r="I45" s="1">
        <v>361200000</v>
      </c>
      <c r="J45" s="1">
        <v>395800000</v>
      </c>
      <c r="K45" s="1">
        <v>416000000</v>
      </c>
      <c r="L45" s="1">
        <v>468300000</v>
      </c>
      <c r="M45" s="1">
        <v>519300000</v>
      </c>
      <c r="N45" s="1">
        <v>583700000</v>
      </c>
      <c r="O45" s="1">
        <v>579300000</v>
      </c>
      <c r="P45" s="1">
        <v>597269000</v>
      </c>
      <c r="Q45" s="1">
        <v>614650000</v>
      </c>
      <c r="R45" s="1">
        <v>596451000</v>
      </c>
      <c r="S45" s="1">
        <v>614701000</v>
      </c>
      <c r="T45" s="1">
        <v>642353000</v>
      </c>
      <c r="U45" s="1">
        <v>684800000</v>
      </c>
      <c r="V45" s="1">
        <v>782000000</v>
      </c>
      <c r="W45" s="1">
        <v>723000000</v>
      </c>
      <c r="X45" s="1">
        <v>742000000</v>
      </c>
      <c r="Y45" s="1">
        <v>734000000</v>
      </c>
      <c r="Z45" s="1">
        <v>673000000</v>
      </c>
      <c r="AA45" s="1">
        <v>716000000</v>
      </c>
      <c r="AB45" s="1">
        <v>706000000</v>
      </c>
      <c r="AC45" s="1">
        <v>728000000</v>
      </c>
      <c r="AD45" s="1">
        <v>777000000</v>
      </c>
      <c r="AE45" s="1">
        <v>672000000</v>
      </c>
      <c r="AF45" s="1">
        <v>685000000</v>
      </c>
      <c r="AG45" s="1">
        <v>779000000</v>
      </c>
      <c r="AH45" s="1">
        <v>793000000</v>
      </c>
      <c r="AI45" s="1">
        <v>764000000</v>
      </c>
      <c r="AJ45" s="1">
        <v>1197600000</v>
      </c>
      <c r="AK45" s="1">
        <v>1146700000</v>
      </c>
      <c r="AL45" s="1">
        <v>1103500000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2466200000</v>
      </c>
      <c r="W46" s="1">
        <v>2353600000</v>
      </c>
      <c r="X46" s="1">
        <v>2426700000</v>
      </c>
      <c r="Y46" s="1">
        <v>2375500000</v>
      </c>
      <c r="Z46" s="1">
        <v>2383300000</v>
      </c>
      <c r="AA46" s="1">
        <v>3073600000</v>
      </c>
      <c r="AB46" s="1">
        <v>3155300000</v>
      </c>
      <c r="AC46" s="1">
        <v>3052600000</v>
      </c>
      <c r="AD46" s="1">
        <v>3113800000</v>
      </c>
      <c r="AE46" s="1">
        <v>1793500000</v>
      </c>
      <c r="AF46" s="1">
        <v>1682000000</v>
      </c>
      <c r="AG46" s="1">
        <v>1741000000</v>
      </c>
      <c r="AH46" s="1">
        <v>2243500000</v>
      </c>
      <c r="AI46" s="1">
        <v>2323000000</v>
      </c>
      <c r="AJ46" s="1">
        <v>2309400000</v>
      </c>
      <c r="AK46" s="1">
        <v>2338400000</v>
      </c>
      <c r="AL46" s="1">
        <v>2300500000</v>
      </c>
    </row>
    <row r="47" spans="1:38" ht="19" x14ac:dyDescent="0.25">
      <c r="A47" s="5" t="s">
        <v>39</v>
      </c>
      <c r="B47" s="1">
        <v>134500000</v>
      </c>
      <c r="C47" s="1">
        <v>201500000</v>
      </c>
      <c r="D47" s="1">
        <v>216100000</v>
      </c>
      <c r="E47" s="1">
        <v>214100000</v>
      </c>
      <c r="F47" s="1">
        <v>201600000</v>
      </c>
      <c r="G47" s="1">
        <v>257300000</v>
      </c>
      <c r="H47" s="1">
        <v>555800000</v>
      </c>
      <c r="I47" s="1">
        <v>575200000</v>
      </c>
      <c r="J47" s="1">
        <v>609000000</v>
      </c>
      <c r="K47" s="1">
        <v>705700000</v>
      </c>
      <c r="L47" s="1">
        <v>1247100000</v>
      </c>
      <c r="M47" s="1">
        <v>1314800000</v>
      </c>
      <c r="N47" s="1">
        <v>1653000000</v>
      </c>
      <c r="O47" s="1">
        <v>1532400000</v>
      </c>
      <c r="P47" s="1">
        <v>1623701000</v>
      </c>
      <c r="Q47" s="1">
        <v>1601410000</v>
      </c>
      <c r="R47" s="1">
        <v>1877198000</v>
      </c>
      <c r="S47" s="1">
        <v>2651022000</v>
      </c>
      <c r="T47" s="1">
        <v>2931820000</v>
      </c>
      <c r="U47" s="1">
        <v>3143300000</v>
      </c>
      <c r="V47" s="1">
        <v>618000000</v>
      </c>
      <c r="W47" s="1">
        <v>688000000</v>
      </c>
      <c r="X47" s="1">
        <v>637100000</v>
      </c>
      <c r="Y47" s="1">
        <v>580100000</v>
      </c>
      <c r="Z47" s="1">
        <v>542400000</v>
      </c>
      <c r="AA47" s="1">
        <v>715700000</v>
      </c>
      <c r="AB47" s="1">
        <v>711200000</v>
      </c>
      <c r="AC47" s="1">
        <v>643200000</v>
      </c>
      <c r="AD47" s="1">
        <v>632300000</v>
      </c>
      <c r="AE47" s="1">
        <v>503200000</v>
      </c>
      <c r="AF47" s="1">
        <v>534200000</v>
      </c>
      <c r="AG47" s="1">
        <v>620200000</v>
      </c>
      <c r="AH47" s="1">
        <v>886400000</v>
      </c>
      <c r="AI47" s="1">
        <v>1071500000</v>
      </c>
      <c r="AJ47" s="1">
        <v>1215800000</v>
      </c>
      <c r="AK47" s="1">
        <v>1210100000</v>
      </c>
      <c r="AL47" s="1">
        <v>1333100000</v>
      </c>
    </row>
    <row r="48" spans="1:38" ht="19" x14ac:dyDescent="0.25">
      <c r="A48" s="5" t="s">
        <v>40</v>
      </c>
      <c r="B48" s="1">
        <v>134500000</v>
      </c>
      <c r="C48" s="1">
        <v>201500000</v>
      </c>
      <c r="D48" s="1">
        <v>216100000</v>
      </c>
      <c r="E48" s="1">
        <v>214100000</v>
      </c>
      <c r="F48" s="1">
        <v>201600000</v>
      </c>
      <c r="G48" s="1">
        <v>257300000</v>
      </c>
      <c r="H48" s="1">
        <v>555800000</v>
      </c>
      <c r="I48" s="1">
        <v>575200000</v>
      </c>
      <c r="J48" s="1">
        <v>609000000</v>
      </c>
      <c r="K48" s="1">
        <v>705700000</v>
      </c>
      <c r="L48" s="1">
        <v>1247100000</v>
      </c>
      <c r="M48" s="1">
        <v>1314800000</v>
      </c>
      <c r="N48" s="1">
        <v>1653000000</v>
      </c>
      <c r="O48" s="1">
        <v>1532400000</v>
      </c>
      <c r="P48" s="1">
        <v>1623701000</v>
      </c>
      <c r="Q48" s="1">
        <v>1601410000</v>
      </c>
      <c r="R48" s="1">
        <v>1877198000</v>
      </c>
      <c r="S48" s="1">
        <v>2651022000</v>
      </c>
      <c r="T48" s="1">
        <v>2931820000</v>
      </c>
      <c r="U48" s="1">
        <v>3143300000</v>
      </c>
      <c r="V48" s="1">
        <v>3084200000</v>
      </c>
      <c r="W48" s="1">
        <v>3041600000</v>
      </c>
      <c r="X48" s="1">
        <v>3063800000</v>
      </c>
      <c r="Y48" s="1">
        <v>2955600000</v>
      </c>
      <c r="Z48" s="1">
        <v>2925700000</v>
      </c>
      <c r="AA48" s="1">
        <v>3789300000</v>
      </c>
      <c r="AB48" s="1">
        <v>3866500000</v>
      </c>
      <c r="AC48" s="1">
        <v>3695800000</v>
      </c>
      <c r="AD48" s="1">
        <v>3746100000</v>
      </c>
      <c r="AE48" s="1">
        <v>2296700000</v>
      </c>
      <c r="AF48" s="1">
        <v>2216200000</v>
      </c>
      <c r="AG48" s="1">
        <v>2361200000</v>
      </c>
      <c r="AH48" s="1">
        <v>3129900000</v>
      </c>
      <c r="AI48" s="1">
        <v>3394500000</v>
      </c>
      <c r="AJ48" s="1">
        <v>3525200000</v>
      </c>
      <c r="AK48" s="1">
        <v>3548500000</v>
      </c>
      <c r="AL48" s="1">
        <v>3633600000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92400000</v>
      </c>
      <c r="Z49" s="1">
        <v>104300000</v>
      </c>
      <c r="AA49" s="1">
        <v>98000000</v>
      </c>
      <c r="AB49" s="1">
        <v>86900000</v>
      </c>
      <c r="AC49" s="1">
        <v>314000000</v>
      </c>
      <c r="AD49" s="1">
        <v>54100000</v>
      </c>
      <c r="AE49" s="1">
        <v>28900000</v>
      </c>
      <c r="AF49" s="1">
        <v>7800000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45800000</v>
      </c>
      <c r="C51" s="1">
        <v>138400000</v>
      </c>
      <c r="D51" s="1">
        <v>183200000</v>
      </c>
      <c r="E51" s="1">
        <v>304000000</v>
      </c>
      <c r="F51" s="1">
        <v>355300000</v>
      </c>
      <c r="G51" s="1">
        <v>313500000</v>
      </c>
      <c r="H51" s="1">
        <v>523200000</v>
      </c>
      <c r="I51" s="1">
        <v>731700000</v>
      </c>
      <c r="J51" s="1">
        <v>715400000</v>
      </c>
      <c r="K51" s="1">
        <v>868300000</v>
      </c>
      <c r="L51" s="1">
        <v>670200000</v>
      </c>
      <c r="M51" s="1">
        <v>743400000</v>
      </c>
      <c r="N51" s="1">
        <v>1109400000</v>
      </c>
      <c r="O51" s="1">
        <v>1518800000</v>
      </c>
      <c r="P51" s="1">
        <v>11565394000</v>
      </c>
      <c r="Q51" s="1">
        <v>12589570000</v>
      </c>
      <c r="R51" s="1">
        <v>12985616000</v>
      </c>
      <c r="S51" s="1">
        <v>12892447000</v>
      </c>
      <c r="T51" s="1">
        <v>14784797000</v>
      </c>
      <c r="U51" s="1">
        <v>19346200000</v>
      </c>
      <c r="V51" s="1">
        <v>18863800000</v>
      </c>
      <c r="W51" s="1">
        <v>19520100000</v>
      </c>
      <c r="X51" s="1">
        <v>1119700000</v>
      </c>
      <c r="Y51" s="1">
        <v>865800000</v>
      </c>
      <c r="Z51" s="1">
        <v>842500000</v>
      </c>
      <c r="AA51" s="1">
        <v>1051500000</v>
      </c>
      <c r="AB51" s="1">
        <v>1000500000</v>
      </c>
      <c r="AC51" s="1">
        <v>1329300000</v>
      </c>
      <c r="AD51" s="1">
        <v>1641100000</v>
      </c>
      <c r="AE51" s="1">
        <v>1303700000</v>
      </c>
      <c r="AF51" s="1">
        <v>1260600000</v>
      </c>
      <c r="AG51" s="1">
        <v>1381100000</v>
      </c>
      <c r="AH51" s="1">
        <v>1115800000</v>
      </c>
      <c r="AI51" s="1">
        <v>3386900000</v>
      </c>
      <c r="AJ51" s="1">
        <v>2878600000</v>
      </c>
      <c r="AK51" s="1">
        <v>3335500000</v>
      </c>
      <c r="AL51" s="1">
        <v>3526200000</v>
      </c>
    </row>
    <row r="52" spans="1:38" ht="19" x14ac:dyDescent="0.25">
      <c r="A52" s="5" t="s">
        <v>44</v>
      </c>
      <c r="B52" s="1">
        <v>543900000</v>
      </c>
      <c r="C52" s="1">
        <v>690000000</v>
      </c>
      <c r="D52" s="1">
        <v>821600000</v>
      </c>
      <c r="E52" s="1">
        <v>950900000</v>
      </c>
      <c r="F52" s="1">
        <v>957200000</v>
      </c>
      <c r="G52" s="1">
        <v>943100000</v>
      </c>
      <c r="H52" s="1">
        <v>1435600000</v>
      </c>
      <c r="I52" s="1">
        <v>1668100000</v>
      </c>
      <c r="J52" s="1">
        <v>1720200000</v>
      </c>
      <c r="K52" s="1">
        <v>1990000000</v>
      </c>
      <c r="L52" s="1">
        <v>2385600000</v>
      </c>
      <c r="M52" s="1">
        <v>2577500000</v>
      </c>
      <c r="N52" s="1">
        <v>3346100000</v>
      </c>
      <c r="O52" s="1">
        <v>3630500000</v>
      </c>
      <c r="P52" s="1">
        <v>13786364000</v>
      </c>
      <c r="Q52" s="1">
        <v>14805630000</v>
      </c>
      <c r="R52" s="1">
        <v>15459265000</v>
      </c>
      <c r="S52" s="1">
        <v>16158170000</v>
      </c>
      <c r="T52" s="1">
        <v>18358970000</v>
      </c>
      <c r="U52" s="1">
        <v>23174300000</v>
      </c>
      <c r="V52" s="1">
        <v>22730000000</v>
      </c>
      <c r="W52" s="1">
        <v>23284700000</v>
      </c>
      <c r="X52" s="1">
        <v>4925500000</v>
      </c>
      <c r="Y52" s="1">
        <v>4647800000</v>
      </c>
      <c r="Z52" s="1">
        <v>4545500000</v>
      </c>
      <c r="AA52" s="1">
        <v>5654800000</v>
      </c>
      <c r="AB52" s="1">
        <v>5659900000</v>
      </c>
      <c r="AC52" s="1">
        <v>6067100000</v>
      </c>
      <c r="AD52" s="1">
        <v>6218300000</v>
      </c>
      <c r="AE52" s="1">
        <v>4301300000</v>
      </c>
      <c r="AF52" s="1">
        <v>4169600000</v>
      </c>
      <c r="AG52" s="1">
        <v>4521300000</v>
      </c>
      <c r="AH52" s="1">
        <v>5038700000</v>
      </c>
      <c r="AI52" s="1">
        <v>7545400000</v>
      </c>
      <c r="AJ52" s="1">
        <v>7601400000</v>
      </c>
      <c r="AK52" s="1">
        <v>8030700000</v>
      </c>
      <c r="AL52" s="1">
        <v>8263300000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1313400000</v>
      </c>
      <c r="C54" s="11">
        <v>1444900000</v>
      </c>
      <c r="D54" s="11">
        <v>1653500000</v>
      </c>
      <c r="E54" s="11">
        <v>1679300000</v>
      </c>
      <c r="F54" s="11">
        <v>1692300000</v>
      </c>
      <c r="G54" s="11">
        <v>1564900000</v>
      </c>
      <c r="H54" s="11">
        <v>2169300000</v>
      </c>
      <c r="I54" s="11">
        <v>2439400000</v>
      </c>
      <c r="J54" s="11">
        <v>2705600000</v>
      </c>
      <c r="K54" s="11">
        <v>3201100000</v>
      </c>
      <c r="L54" s="11">
        <v>3839900000</v>
      </c>
      <c r="M54" s="11">
        <v>4382800000</v>
      </c>
      <c r="N54" s="11">
        <v>5175400000</v>
      </c>
      <c r="O54" s="11">
        <v>5824800000</v>
      </c>
      <c r="P54" s="11">
        <v>16850816000</v>
      </c>
      <c r="Q54" s="11">
        <v>17889090000</v>
      </c>
      <c r="R54" s="11">
        <v>18276522000</v>
      </c>
      <c r="S54" s="11">
        <v>19833671000</v>
      </c>
      <c r="T54" s="11">
        <v>21120559000</v>
      </c>
      <c r="U54" s="11">
        <v>27615400000</v>
      </c>
      <c r="V54" s="11">
        <v>27490100000</v>
      </c>
      <c r="W54" s="11">
        <v>26648900000</v>
      </c>
      <c r="X54" s="11">
        <v>23734400000</v>
      </c>
      <c r="Y54" s="11">
        <v>25351700000</v>
      </c>
      <c r="Z54" s="11">
        <v>26862200000</v>
      </c>
      <c r="AA54" s="11">
        <v>34238300000</v>
      </c>
      <c r="AB54" s="11">
        <v>30815500000</v>
      </c>
      <c r="AC54" s="11">
        <v>32268100000</v>
      </c>
      <c r="AD54" s="11">
        <v>32051700000</v>
      </c>
      <c r="AE54" s="11">
        <v>33110500000</v>
      </c>
      <c r="AF54" s="11">
        <v>43670000000</v>
      </c>
      <c r="AG54" s="11">
        <v>37180000000</v>
      </c>
      <c r="AH54" s="11">
        <v>37088700000</v>
      </c>
      <c r="AI54" s="11">
        <v>41887700000</v>
      </c>
      <c r="AJ54" s="11">
        <v>39165500000</v>
      </c>
      <c r="AK54" s="11">
        <v>48772500000</v>
      </c>
      <c r="AL54" s="11">
        <v>63068200000</v>
      </c>
    </row>
    <row r="55" spans="1:38" ht="20" thickTop="1" x14ac:dyDescent="0.25">
      <c r="A55" s="5" t="s">
        <v>47</v>
      </c>
      <c r="B55" s="1" t="s">
        <v>91</v>
      </c>
      <c r="C55" s="1" t="s">
        <v>91</v>
      </c>
      <c r="D55" s="1" t="s">
        <v>91</v>
      </c>
      <c r="E55" s="1">
        <v>41500000</v>
      </c>
      <c r="F55" s="1">
        <v>43100000</v>
      </c>
      <c r="G55" s="1">
        <v>28400000</v>
      </c>
      <c r="H55" s="1">
        <v>34300000</v>
      </c>
      <c r="I55" s="1">
        <v>65500000</v>
      </c>
      <c r="J55" s="1">
        <v>56200000</v>
      </c>
      <c r="K55" s="1">
        <v>66000000</v>
      </c>
      <c r="L55" s="1">
        <v>96400000</v>
      </c>
      <c r="M55" s="1">
        <v>110300000</v>
      </c>
      <c r="N55" s="1">
        <v>119800000</v>
      </c>
      <c r="O55" s="1">
        <v>130500000</v>
      </c>
      <c r="P55" s="1">
        <v>129436000</v>
      </c>
      <c r="Q55" s="1">
        <v>156324000</v>
      </c>
      <c r="R55" s="1">
        <v>148694000</v>
      </c>
      <c r="S55" s="1">
        <v>173988000</v>
      </c>
      <c r="T55" s="1">
        <v>175175000</v>
      </c>
      <c r="U55" s="1">
        <v>224100000</v>
      </c>
      <c r="V55" s="1">
        <v>207300000</v>
      </c>
      <c r="W55" s="1">
        <v>125900000</v>
      </c>
      <c r="X55" s="1">
        <v>126900000</v>
      </c>
      <c r="Y55" s="1">
        <v>130300000</v>
      </c>
      <c r="Z55" s="1">
        <v>150000000</v>
      </c>
      <c r="AA55" s="1">
        <v>153300000</v>
      </c>
      <c r="AB55" s="1">
        <v>167700000</v>
      </c>
      <c r="AC55" s="1">
        <v>157300000</v>
      </c>
      <c r="AD55" s="1">
        <v>169700000</v>
      </c>
      <c r="AE55" s="1">
        <v>194500000</v>
      </c>
      <c r="AF55" s="1">
        <v>152300000</v>
      </c>
      <c r="AG55" s="1">
        <v>149700000</v>
      </c>
      <c r="AH55" s="1">
        <v>135400000</v>
      </c>
      <c r="AI55" s="1">
        <v>125500000</v>
      </c>
      <c r="AJ55" s="1">
        <v>102000000</v>
      </c>
      <c r="AK55" s="1">
        <v>141100000</v>
      </c>
      <c r="AL55" s="1">
        <v>110200000</v>
      </c>
    </row>
    <row r="56" spans="1:38" ht="19" x14ac:dyDescent="0.25">
      <c r="A56" s="5" t="s">
        <v>48</v>
      </c>
      <c r="B56" s="1">
        <v>20900000</v>
      </c>
      <c r="C56" s="1">
        <v>19700000</v>
      </c>
      <c r="D56" s="1">
        <v>28000000</v>
      </c>
      <c r="E56" s="1">
        <v>22300000</v>
      </c>
      <c r="F56" s="1">
        <v>33600000</v>
      </c>
      <c r="G56" s="1">
        <v>10700000</v>
      </c>
      <c r="H56" s="1">
        <v>8300000</v>
      </c>
      <c r="I56" s="1">
        <v>1400000</v>
      </c>
      <c r="J56" s="1">
        <v>2200000</v>
      </c>
      <c r="K56" s="1">
        <v>9600000</v>
      </c>
      <c r="L56" s="1">
        <v>96000000</v>
      </c>
      <c r="M56" s="1">
        <v>130300000</v>
      </c>
      <c r="N56" s="1">
        <v>239800000</v>
      </c>
      <c r="O56" s="1">
        <v>67000000</v>
      </c>
      <c r="P56" s="1">
        <v>21523000</v>
      </c>
      <c r="Q56" s="1" t="s">
        <v>91</v>
      </c>
      <c r="R56" s="1" t="s">
        <v>91</v>
      </c>
      <c r="S56" s="1" t="s">
        <v>91</v>
      </c>
      <c r="T56" s="1" t="s">
        <v>91</v>
      </c>
      <c r="U56" s="1" t="s">
        <v>91</v>
      </c>
      <c r="V56" s="1" t="s">
        <v>91</v>
      </c>
      <c r="W56" s="1" t="s">
        <v>91</v>
      </c>
      <c r="X56" s="1" t="s">
        <v>91</v>
      </c>
      <c r="Y56" s="1">
        <v>730000000</v>
      </c>
      <c r="Z56" s="1" t="s">
        <v>91</v>
      </c>
      <c r="AA56" s="1" t="s">
        <v>91</v>
      </c>
      <c r="AB56" s="1" t="s">
        <v>91</v>
      </c>
      <c r="AC56" s="1">
        <v>245900000</v>
      </c>
      <c r="AD56" s="1">
        <v>2173000000</v>
      </c>
      <c r="AE56" s="1" t="s">
        <v>91</v>
      </c>
      <c r="AF56" s="1" t="s">
        <v>91</v>
      </c>
      <c r="AG56" s="1" t="s">
        <v>91</v>
      </c>
      <c r="AH56" s="1" t="s">
        <v>91</v>
      </c>
      <c r="AI56" s="1">
        <v>262000000</v>
      </c>
      <c r="AJ56" s="1">
        <v>1015400000</v>
      </c>
      <c r="AK56" s="1">
        <v>23500000</v>
      </c>
      <c r="AL56" s="1">
        <v>136400000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230700000</v>
      </c>
      <c r="Z57" s="1">
        <v>60000000</v>
      </c>
      <c r="AA57" s="1">
        <v>28600000</v>
      </c>
      <c r="AB57" s="1">
        <v>39300000</v>
      </c>
      <c r="AC57" s="1">
        <v>39500000</v>
      </c>
      <c r="AD57" s="1">
        <v>20400000</v>
      </c>
      <c r="AE57" s="1">
        <v>27200000</v>
      </c>
      <c r="AF57" s="1">
        <v>28200000</v>
      </c>
      <c r="AG57" s="1">
        <v>49000000</v>
      </c>
      <c r="AH57" s="1">
        <v>43900000</v>
      </c>
      <c r="AI57" s="1">
        <v>54800000</v>
      </c>
      <c r="AJ57" s="1">
        <v>40100000</v>
      </c>
      <c r="AK57" s="1">
        <v>58200000</v>
      </c>
      <c r="AL57" s="1">
        <v>38400000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299100000</v>
      </c>
      <c r="X58" s="1">
        <v>356100000</v>
      </c>
      <c r="Y58" s="1">
        <v>329800000</v>
      </c>
      <c r="Z58" s="1">
        <v>321500000</v>
      </c>
      <c r="AA58" s="1">
        <v>350900000</v>
      </c>
      <c r="AB58" s="1">
        <v>334100000</v>
      </c>
      <c r="AC58" s="1">
        <v>316400000</v>
      </c>
      <c r="AD58" s="1">
        <v>332600000</v>
      </c>
      <c r="AE58" s="1">
        <v>228600000</v>
      </c>
      <c r="AF58" s="1">
        <v>233200000</v>
      </c>
      <c r="AG58" s="1">
        <v>232900000</v>
      </c>
      <c r="AH58" s="1">
        <v>226500000</v>
      </c>
      <c r="AI58" s="1">
        <v>220700000</v>
      </c>
      <c r="AJ58" s="1">
        <v>212500000</v>
      </c>
      <c r="AK58" s="1">
        <v>203900000</v>
      </c>
      <c r="AL58" s="1">
        <v>188200000</v>
      </c>
    </row>
    <row r="59" spans="1:38" ht="19" x14ac:dyDescent="0.25">
      <c r="A59" s="5" t="s">
        <v>51</v>
      </c>
      <c r="B59" s="1">
        <v>252400000</v>
      </c>
      <c r="C59" s="1">
        <v>265200000</v>
      </c>
      <c r="D59" s="1">
        <v>310700000</v>
      </c>
      <c r="E59" s="1">
        <v>312800000</v>
      </c>
      <c r="F59" s="1">
        <v>305500000</v>
      </c>
      <c r="G59" s="1">
        <v>312600000</v>
      </c>
      <c r="H59" s="1">
        <v>324400000</v>
      </c>
      <c r="I59" s="1">
        <v>349400000</v>
      </c>
      <c r="J59" s="1">
        <v>419800000</v>
      </c>
      <c r="K59" s="1">
        <v>467600000</v>
      </c>
      <c r="L59" s="1">
        <v>643200000</v>
      </c>
      <c r="M59" s="1">
        <v>779300000</v>
      </c>
      <c r="N59" s="1">
        <v>861400000</v>
      </c>
      <c r="O59" s="1">
        <v>1088900000</v>
      </c>
      <c r="P59" s="1">
        <v>1145709000</v>
      </c>
      <c r="Q59" s="1">
        <v>1179949000</v>
      </c>
      <c r="R59" s="1">
        <v>1262408000</v>
      </c>
      <c r="S59" s="1">
        <v>1824795000</v>
      </c>
      <c r="T59" s="1">
        <v>1593249000</v>
      </c>
      <c r="U59" s="1">
        <v>2576600000</v>
      </c>
      <c r="V59" s="1">
        <v>2385400000</v>
      </c>
      <c r="W59" s="1">
        <v>1365800000</v>
      </c>
      <c r="X59" s="1">
        <v>16858600000</v>
      </c>
      <c r="Y59" s="1">
        <v>17335500000</v>
      </c>
      <c r="Z59" s="1">
        <v>19520700000</v>
      </c>
      <c r="AA59" s="1">
        <v>26254000000</v>
      </c>
      <c r="AB59" s="1">
        <v>22698300000</v>
      </c>
      <c r="AC59" s="1">
        <v>23973700000</v>
      </c>
      <c r="AD59" s="1">
        <v>21212300000</v>
      </c>
      <c r="AE59" s="1">
        <v>26663400000</v>
      </c>
      <c r="AF59" s="1">
        <v>35433700000</v>
      </c>
      <c r="AG59" s="1">
        <v>29384300000</v>
      </c>
      <c r="AH59" s="1">
        <v>30007800000</v>
      </c>
      <c r="AI59" s="1">
        <v>31964700000</v>
      </c>
      <c r="AJ59" s="1">
        <v>28756600000</v>
      </c>
      <c r="AK59" s="1">
        <v>37668100000</v>
      </c>
      <c r="AL59" s="1">
        <v>54685500000</v>
      </c>
    </row>
    <row r="60" spans="1:38" ht="19" x14ac:dyDescent="0.25">
      <c r="A60" s="6" t="s">
        <v>52</v>
      </c>
      <c r="B60" s="10">
        <v>273300000</v>
      </c>
      <c r="C60" s="10">
        <v>284900000</v>
      </c>
      <c r="D60" s="10">
        <v>338700000</v>
      </c>
      <c r="E60" s="10">
        <v>376600000</v>
      </c>
      <c r="F60" s="10">
        <v>382200000</v>
      </c>
      <c r="G60" s="10">
        <v>351700000</v>
      </c>
      <c r="H60" s="10">
        <v>367000000</v>
      </c>
      <c r="I60" s="10">
        <v>416300000</v>
      </c>
      <c r="J60" s="10">
        <v>478200000</v>
      </c>
      <c r="K60" s="10">
        <v>543200000</v>
      </c>
      <c r="L60" s="10">
        <v>835600000</v>
      </c>
      <c r="M60" s="10">
        <v>1019900000</v>
      </c>
      <c r="N60" s="10">
        <v>1221000000</v>
      </c>
      <c r="O60" s="10">
        <v>1286400000</v>
      </c>
      <c r="P60" s="10">
        <v>1296668000</v>
      </c>
      <c r="Q60" s="10">
        <v>1336273000</v>
      </c>
      <c r="R60" s="10">
        <v>1411102000</v>
      </c>
      <c r="S60" s="10">
        <v>1998783000</v>
      </c>
      <c r="T60" s="10">
        <v>1768424000</v>
      </c>
      <c r="U60" s="10">
        <v>2800700000</v>
      </c>
      <c r="V60" s="10">
        <v>2592700000</v>
      </c>
      <c r="W60" s="10">
        <v>1790800000</v>
      </c>
      <c r="X60" s="10">
        <v>17341600000</v>
      </c>
      <c r="Y60" s="10">
        <v>18756300000</v>
      </c>
      <c r="Z60" s="10">
        <v>20052200000</v>
      </c>
      <c r="AA60" s="10">
        <v>26786800000</v>
      </c>
      <c r="AB60" s="10">
        <v>23239400000</v>
      </c>
      <c r="AC60" s="10">
        <v>24732800000</v>
      </c>
      <c r="AD60" s="10">
        <v>23908000000</v>
      </c>
      <c r="AE60" s="10">
        <v>27113700000</v>
      </c>
      <c r="AF60" s="10">
        <v>35847400000</v>
      </c>
      <c r="AG60" s="10">
        <v>29815900000</v>
      </c>
      <c r="AH60" s="10">
        <v>30413600000</v>
      </c>
      <c r="AI60" s="10">
        <v>32627700000</v>
      </c>
      <c r="AJ60" s="10">
        <v>30126600000</v>
      </c>
      <c r="AK60" s="10">
        <v>38094800000</v>
      </c>
      <c r="AL60" s="10">
        <v>55158700000</v>
      </c>
    </row>
    <row r="61" spans="1:38" ht="19" x14ac:dyDescent="0.25">
      <c r="A61" s="5" t="s">
        <v>53</v>
      </c>
      <c r="B61" s="1">
        <v>312100000</v>
      </c>
      <c r="C61" s="1">
        <v>205700000</v>
      </c>
      <c r="D61" s="1">
        <v>244700000</v>
      </c>
      <c r="E61" s="1">
        <v>259900000</v>
      </c>
      <c r="F61" s="1">
        <v>82100000</v>
      </c>
      <c r="G61" s="1">
        <v>53800000</v>
      </c>
      <c r="H61" s="1">
        <v>333200000</v>
      </c>
      <c r="I61" s="1">
        <v>347600000</v>
      </c>
      <c r="J61" s="1">
        <v>373000000</v>
      </c>
      <c r="K61" s="1">
        <v>390200000</v>
      </c>
      <c r="L61" s="1">
        <v>403700000</v>
      </c>
      <c r="M61" s="1">
        <v>401200000</v>
      </c>
      <c r="N61" s="1">
        <v>192100000</v>
      </c>
      <c r="O61" s="1">
        <v>145800000</v>
      </c>
      <c r="P61" s="1">
        <v>132017000</v>
      </c>
      <c r="Q61" s="1">
        <v>110227000</v>
      </c>
      <c r="R61" s="1">
        <v>90648000</v>
      </c>
      <c r="S61" s="1">
        <v>84674000</v>
      </c>
      <c r="T61" s="1">
        <v>76200000</v>
      </c>
      <c r="U61" s="1">
        <v>75800000</v>
      </c>
      <c r="V61" s="1">
        <v>74300000</v>
      </c>
      <c r="W61" s="1">
        <v>43500000</v>
      </c>
      <c r="X61" s="1">
        <v>52100000</v>
      </c>
      <c r="Y61" s="1">
        <v>42700000</v>
      </c>
      <c r="Z61" s="1">
        <v>39800000</v>
      </c>
      <c r="AA61" s="1">
        <v>34200000</v>
      </c>
      <c r="AB61" s="1">
        <v>16800000</v>
      </c>
      <c r="AC61" s="1">
        <v>14700000</v>
      </c>
      <c r="AD61" s="1">
        <v>11500000</v>
      </c>
      <c r="AE61" s="1">
        <v>9200000</v>
      </c>
      <c r="AF61" s="1">
        <v>2007700000</v>
      </c>
      <c r="AG61" s="1">
        <v>2002400000</v>
      </c>
      <c r="AH61" s="1">
        <v>2002400000</v>
      </c>
      <c r="AI61" s="1">
        <v>2002200000</v>
      </c>
      <c r="AJ61" s="1">
        <v>1347200000</v>
      </c>
      <c r="AK61" s="1">
        <v>3328200000</v>
      </c>
      <c r="AL61" s="1">
        <v>3358000000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498500000</v>
      </c>
      <c r="Z62" s="1">
        <v>456900000</v>
      </c>
      <c r="AA62" s="1">
        <v>477200000</v>
      </c>
      <c r="AB62" s="1">
        <v>468100000</v>
      </c>
      <c r="AC62" s="1">
        <v>493200000</v>
      </c>
      <c r="AD62" s="1">
        <v>513200000</v>
      </c>
      <c r="AE62" s="1">
        <v>362700000</v>
      </c>
      <c r="AF62" s="1">
        <v>381100000</v>
      </c>
      <c r="AG62" s="1">
        <v>391400000</v>
      </c>
      <c r="AH62" s="1">
        <v>377800000</v>
      </c>
      <c r="AI62" s="1">
        <v>399300000</v>
      </c>
      <c r="AJ62" s="1">
        <v>370600000</v>
      </c>
      <c r="AK62" s="1">
        <v>362400000</v>
      </c>
      <c r="AL62" s="1">
        <v>335000000</v>
      </c>
    </row>
    <row r="63" spans="1:38" ht="19" x14ac:dyDescent="0.25">
      <c r="A63" s="5" t="s">
        <v>54</v>
      </c>
      <c r="B63" s="1">
        <v>15000000</v>
      </c>
      <c r="C63" s="1">
        <v>20200000</v>
      </c>
      <c r="D63" s="1">
        <v>29700000</v>
      </c>
      <c r="E63" s="1">
        <v>38800000</v>
      </c>
      <c r="F63" s="1">
        <v>57700000</v>
      </c>
      <c r="G63" s="1">
        <v>66900000</v>
      </c>
      <c r="H63" s="1">
        <v>62900000</v>
      </c>
      <c r="I63" s="1">
        <v>74900000</v>
      </c>
      <c r="J63" s="1">
        <v>33600000</v>
      </c>
      <c r="K63" s="1">
        <v>18800000</v>
      </c>
      <c r="L63" s="1">
        <v>112900000</v>
      </c>
      <c r="M63" s="1">
        <v>102800000</v>
      </c>
      <c r="N63" s="1">
        <v>147400000</v>
      </c>
      <c r="O63" s="1">
        <v>138200000</v>
      </c>
      <c r="P63" s="1">
        <v>151337000</v>
      </c>
      <c r="Q63" s="1">
        <v>207928000</v>
      </c>
      <c r="R63" s="1">
        <v>237633000</v>
      </c>
      <c r="S63" s="1">
        <v>320796000</v>
      </c>
      <c r="T63" s="1">
        <v>283781000</v>
      </c>
      <c r="U63" s="1">
        <v>290500000</v>
      </c>
      <c r="V63" s="1">
        <v>123700000</v>
      </c>
      <c r="W63" s="1">
        <v>127700000</v>
      </c>
      <c r="X63" s="1">
        <v>170000000</v>
      </c>
      <c r="Y63" s="1">
        <v>254500000</v>
      </c>
      <c r="Z63" s="1">
        <v>306400000</v>
      </c>
      <c r="AA63" s="1">
        <v>373500000</v>
      </c>
      <c r="AB63" s="1">
        <v>391300000</v>
      </c>
      <c r="AC63" s="1">
        <v>234400000</v>
      </c>
      <c r="AD63" s="1">
        <v>288800000</v>
      </c>
      <c r="AE63" s="1">
        <v>172100000</v>
      </c>
      <c r="AF63" s="1">
        <v>251100000</v>
      </c>
      <c r="AG63" s="1">
        <v>163100000</v>
      </c>
      <c r="AH63" s="1">
        <v>107300000</v>
      </c>
      <c r="AI63" s="1">
        <v>659900000</v>
      </c>
      <c r="AJ63" s="1">
        <v>731900000</v>
      </c>
      <c r="AK63" s="1">
        <v>482900000</v>
      </c>
      <c r="AL63" s="1">
        <v>67000000</v>
      </c>
    </row>
    <row r="64" spans="1:38" ht="19" x14ac:dyDescent="0.25">
      <c r="A64" s="5" t="s">
        <v>55</v>
      </c>
      <c r="B64" s="1">
        <v>48200000</v>
      </c>
      <c r="C64" s="1">
        <v>59000000</v>
      </c>
      <c r="D64" s="1">
        <v>58100000</v>
      </c>
      <c r="E64" s="1">
        <v>54500000</v>
      </c>
      <c r="F64" s="1">
        <v>43300000</v>
      </c>
      <c r="G64" s="1">
        <v>39900000</v>
      </c>
      <c r="H64" s="1">
        <v>109500000</v>
      </c>
      <c r="I64" s="1">
        <v>106100000</v>
      </c>
      <c r="J64" s="1">
        <v>129500000</v>
      </c>
      <c r="K64" s="1">
        <v>152300000</v>
      </c>
      <c r="L64" s="1">
        <v>172400000</v>
      </c>
      <c r="M64" s="1">
        <v>198300000</v>
      </c>
      <c r="N64" s="1">
        <v>208400000</v>
      </c>
      <c r="O64" s="1">
        <v>246500000</v>
      </c>
      <c r="P64" s="1">
        <v>10687976000</v>
      </c>
      <c r="Q64" s="1">
        <v>11533665000</v>
      </c>
      <c r="R64" s="1">
        <v>11422934000</v>
      </c>
      <c r="S64" s="1">
        <v>12057945000</v>
      </c>
      <c r="T64" s="1">
        <v>13574484000</v>
      </c>
      <c r="U64" s="1">
        <v>18664600000</v>
      </c>
      <c r="V64" s="1">
        <v>18687800000</v>
      </c>
      <c r="W64" s="1">
        <v>19539000000</v>
      </c>
      <c r="X64" s="1">
        <v>1083500000</v>
      </c>
      <c r="Y64" s="1">
        <v>477100000</v>
      </c>
      <c r="Z64" s="1">
        <v>528000000</v>
      </c>
      <c r="AA64" s="1">
        <v>556200000</v>
      </c>
      <c r="AB64" s="1">
        <v>585900000</v>
      </c>
      <c r="AC64" s="1">
        <v>603100000</v>
      </c>
      <c r="AD64" s="1">
        <v>660000000</v>
      </c>
      <c r="AE64" s="1">
        <v>644300000</v>
      </c>
      <c r="AF64" s="1">
        <v>701100000</v>
      </c>
      <c r="AG64" s="1">
        <v>830200000</v>
      </c>
      <c r="AH64" s="1">
        <v>728000000</v>
      </c>
      <c r="AI64" s="1">
        <v>798700000</v>
      </c>
      <c r="AJ64" s="1">
        <v>837000000</v>
      </c>
      <c r="AK64" s="1">
        <v>834100000</v>
      </c>
      <c r="AL64" s="1">
        <v>924200000</v>
      </c>
    </row>
    <row r="65" spans="1:38" ht="19" x14ac:dyDescent="0.25">
      <c r="A65" s="5" t="s">
        <v>56</v>
      </c>
      <c r="B65" s="1">
        <v>375300000</v>
      </c>
      <c r="C65" s="1">
        <v>284900000</v>
      </c>
      <c r="D65" s="1">
        <v>332500000</v>
      </c>
      <c r="E65" s="1">
        <v>353200000</v>
      </c>
      <c r="F65" s="1">
        <v>183100000</v>
      </c>
      <c r="G65" s="1">
        <v>160600000</v>
      </c>
      <c r="H65" s="1">
        <v>505600000</v>
      </c>
      <c r="I65" s="1">
        <v>528600000</v>
      </c>
      <c r="J65" s="1">
        <v>536100000</v>
      </c>
      <c r="K65" s="1">
        <v>561300000</v>
      </c>
      <c r="L65" s="1">
        <v>689000000</v>
      </c>
      <c r="M65" s="1">
        <v>702300000</v>
      </c>
      <c r="N65" s="1">
        <v>547900000</v>
      </c>
      <c r="O65" s="1">
        <v>530500000</v>
      </c>
      <c r="P65" s="1">
        <v>10971330000</v>
      </c>
      <c r="Q65" s="1">
        <v>11851820000</v>
      </c>
      <c r="R65" s="1">
        <v>11751215000</v>
      </c>
      <c r="S65" s="1">
        <v>12463415000</v>
      </c>
      <c r="T65" s="1">
        <v>13934465000</v>
      </c>
      <c r="U65" s="1">
        <v>19030900000</v>
      </c>
      <c r="V65" s="1">
        <v>18885800000</v>
      </c>
      <c r="W65" s="1">
        <v>19710200000</v>
      </c>
      <c r="X65" s="1">
        <v>1305600000</v>
      </c>
      <c r="Y65" s="1">
        <v>1272800000</v>
      </c>
      <c r="Z65" s="1">
        <v>1331100000</v>
      </c>
      <c r="AA65" s="1">
        <v>1441100000</v>
      </c>
      <c r="AB65" s="1">
        <v>1462100000</v>
      </c>
      <c r="AC65" s="1">
        <v>1345400000</v>
      </c>
      <c r="AD65" s="1">
        <v>1473500000</v>
      </c>
      <c r="AE65" s="1">
        <v>1188300000</v>
      </c>
      <c r="AF65" s="1">
        <v>3341000000</v>
      </c>
      <c r="AG65" s="1">
        <v>3387100000</v>
      </c>
      <c r="AH65" s="1">
        <v>3215500000</v>
      </c>
      <c r="AI65" s="1">
        <v>3860100000</v>
      </c>
      <c r="AJ65" s="1">
        <v>3286700000</v>
      </c>
      <c r="AK65" s="1">
        <v>5007600000</v>
      </c>
      <c r="AL65" s="1">
        <v>4684200000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648600000</v>
      </c>
      <c r="C67" s="10">
        <v>569800000</v>
      </c>
      <c r="D67" s="10">
        <v>671200000</v>
      </c>
      <c r="E67" s="10">
        <v>729800000</v>
      </c>
      <c r="F67" s="10">
        <v>565300000</v>
      </c>
      <c r="G67" s="10">
        <v>512300000</v>
      </c>
      <c r="H67" s="10">
        <v>872600000</v>
      </c>
      <c r="I67" s="10">
        <v>944900000</v>
      </c>
      <c r="J67" s="10">
        <v>1014300000</v>
      </c>
      <c r="K67" s="10">
        <v>1104500000</v>
      </c>
      <c r="L67" s="10">
        <v>1524600000</v>
      </c>
      <c r="M67" s="10">
        <v>1722200000</v>
      </c>
      <c r="N67" s="10">
        <v>1768900000</v>
      </c>
      <c r="O67" s="10">
        <v>1816900000</v>
      </c>
      <c r="P67" s="10">
        <v>12267998000</v>
      </c>
      <c r="Q67" s="10">
        <v>13188093000</v>
      </c>
      <c r="R67" s="10">
        <v>13162317000</v>
      </c>
      <c r="S67" s="10">
        <v>14462198000</v>
      </c>
      <c r="T67" s="10">
        <v>15702889000</v>
      </c>
      <c r="U67" s="10">
        <v>21831600000</v>
      </c>
      <c r="V67" s="10">
        <v>21478500000</v>
      </c>
      <c r="W67" s="10">
        <v>21501000000</v>
      </c>
      <c r="X67" s="10">
        <v>18647200000</v>
      </c>
      <c r="Y67" s="10">
        <v>20029100000</v>
      </c>
      <c r="Z67" s="10">
        <v>21383300000</v>
      </c>
      <c r="AA67" s="10">
        <v>28227900000</v>
      </c>
      <c r="AB67" s="10">
        <v>24701500000</v>
      </c>
      <c r="AC67" s="10">
        <v>26078200000</v>
      </c>
      <c r="AD67" s="10">
        <v>25381500000</v>
      </c>
      <c r="AE67" s="10">
        <v>28302000000</v>
      </c>
      <c r="AF67" s="10">
        <v>39188400000</v>
      </c>
      <c r="AG67" s="10">
        <v>33203000000</v>
      </c>
      <c r="AH67" s="10">
        <v>33629100000</v>
      </c>
      <c r="AI67" s="10">
        <v>36487800000</v>
      </c>
      <c r="AJ67" s="10">
        <v>33413300000</v>
      </c>
      <c r="AK67" s="10">
        <v>43102400000</v>
      </c>
      <c r="AL67" s="10">
        <v>59842900000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62900000</v>
      </c>
      <c r="P68" s="1">
        <v>63144000</v>
      </c>
      <c r="Q68" s="1">
        <v>63870000</v>
      </c>
      <c r="R68" s="1">
        <v>63870000</v>
      </c>
      <c r="S68" s="1">
        <v>63870000</v>
      </c>
      <c r="T68" s="1">
        <v>63870000</v>
      </c>
      <c r="U68" s="1">
        <v>63900000</v>
      </c>
      <c r="V68" s="1">
        <v>63900000</v>
      </c>
      <c r="W68" s="1">
        <v>63900000</v>
      </c>
      <c r="X68" s="1">
        <v>63900000</v>
      </c>
      <c r="Y68" s="1">
        <v>63900000</v>
      </c>
      <c r="Z68" s="1">
        <v>63900000</v>
      </c>
      <c r="AA68" s="1">
        <v>63900000</v>
      </c>
      <c r="AB68" s="1">
        <v>63900000</v>
      </c>
      <c r="AC68" s="1">
        <v>63900000</v>
      </c>
      <c r="AD68" s="1">
        <v>63900000</v>
      </c>
      <c r="AE68" s="1">
        <v>63900000</v>
      </c>
      <c r="AF68" s="1">
        <v>63900000</v>
      </c>
      <c r="AG68" s="1">
        <v>63900000</v>
      </c>
      <c r="AH68" s="1">
        <v>63900000</v>
      </c>
      <c r="AI68" s="1">
        <v>63900000</v>
      </c>
      <c r="AJ68" s="1">
        <v>63900000</v>
      </c>
      <c r="AK68" s="1">
        <v>63900000</v>
      </c>
      <c r="AL68" s="1">
        <v>63900000</v>
      </c>
    </row>
    <row r="69" spans="1:38" ht="19" x14ac:dyDescent="0.25">
      <c r="A69" s="5" t="s">
        <v>60</v>
      </c>
      <c r="B69" s="1">
        <v>479400000</v>
      </c>
      <c r="C69" s="1">
        <v>582000000</v>
      </c>
      <c r="D69" s="1">
        <v>716600000</v>
      </c>
      <c r="E69" s="1">
        <v>864300000</v>
      </c>
      <c r="F69" s="1">
        <v>1029800000</v>
      </c>
      <c r="G69" s="1">
        <v>1206900000</v>
      </c>
      <c r="H69" s="1">
        <v>1405300000</v>
      </c>
      <c r="I69" s="1">
        <v>1630100000</v>
      </c>
      <c r="J69" s="1">
        <v>1883400000</v>
      </c>
      <c r="K69" s="1">
        <v>2182800000</v>
      </c>
      <c r="L69" s="1">
        <v>2538000000</v>
      </c>
      <c r="M69" s="1">
        <v>2922300000</v>
      </c>
      <c r="N69" s="1">
        <v>3374700000</v>
      </c>
      <c r="O69" s="1">
        <v>3848400000</v>
      </c>
      <c r="P69" s="1">
        <v>4477141000</v>
      </c>
      <c r="Q69" s="1">
        <v>5153408000</v>
      </c>
      <c r="R69" s="1">
        <v>5977318000</v>
      </c>
      <c r="S69" s="1">
        <v>6710863000</v>
      </c>
      <c r="T69" s="1">
        <v>7326918000</v>
      </c>
      <c r="U69" s="1">
        <v>7966000000</v>
      </c>
      <c r="V69" s="1">
        <v>9111400000</v>
      </c>
      <c r="W69" s="1">
        <v>9378500000</v>
      </c>
      <c r="X69" s="1">
        <v>10029800000</v>
      </c>
      <c r="Y69" s="1">
        <v>10716600000</v>
      </c>
      <c r="Z69" s="1">
        <v>11252000000</v>
      </c>
      <c r="AA69" s="1">
        <v>11803900000</v>
      </c>
      <c r="AB69" s="1">
        <v>12438300000</v>
      </c>
      <c r="AC69" s="1">
        <v>13020300000</v>
      </c>
      <c r="AD69" s="1">
        <v>13632900000</v>
      </c>
      <c r="AE69" s="1">
        <v>13460300000</v>
      </c>
      <c r="AF69" s="1">
        <v>14003300000</v>
      </c>
      <c r="AG69" s="1">
        <v>14728200000</v>
      </c>
      <c r="AH69" s="1">
        <v>15271300000</v>
      </c>
      <c r="AI69" s="1">
        <v>17500600000</v>
      </c>
      <c r="AJ69" s="1">
        <v>18436300000</v>
      </c>
      <c r="AK69" s="1">
        <v>19451100000</v>
      </c>
      <c r="AL69" s="1">
        <v>20696300000</v>
      </c>
    </row>
    <row r="70" spans="1:38" ht="19" x14ac:dyDescent="0.25">
      <c r="A70" s="5" t="s">
        <v>61</v>
      </c>
      <c r="B70" s="1">
        <v>-342500000</v>
      </c>
      <c r="C70" s="1">
        <v>-399600000</v>
      </c>
      <c r="D70" s="1">
        <v>-460000000</v>
      </c>
      <c r="E70" s="1">
        <v>-482300000</v>
      </c>
      <c r="F70" s="1">
        <v>-514200000</v>
      </c>
      <c r="G70" s="1">
        <v>-537600000</v>
      </c>
      <c r="H70" s="1">
        <v>-586700000</v>
      </c>
      <c r="I70" s="1">
        <v>-550700000</v>
      </c>
      <c r="J70" s="1">
        <v>-605400000</v>
      </c>
      <c r="K70" s="1">
        <v>-682200000</v>
      </c>
      <c r="L70" s="1">
        <v>-764300000</v>
      </c>
      <c r="M70" s="1">
        <v>-832400000</v>
      </c>
      <c r="N70" s="1">
        <v>-932200000</v>
      </c>
      <c r="O70" s="1">
        <v>-821500000</v>
      </c>
      <c r="P70" s="1">
        <v>-952715000</v>
      </c>
      <c r="Q70" s="1">
        <v>-1029984000</v>
      </c>
      <c r="R70" s="1">
        <v>-1099073000</v>
      </c>
      <c r="S70" s="1">
        <v>158819000</v>
      </c>
      <c r="T70" s="1">
        <v>-19510000</v>
      </c>
      <c r="U70" s="1">
        <v>700000</v>
      </c>
      <c r="V70" s="1">
        <v>-126300000</v>
      </c>
      <c r="W70" s="1">
        <v>-33400000</v>
      </c>
      <c r="X70" s="1">
        <v>276200000</v>
      </c>
      <c r="Y70" s="1">
        <v>156000000</v>
      </c>
      <c r="Z70" s="1">
        <v>209500000</v>
      </c>
      <c r="AA70" s="1">
        <v>367100000</v>
      </c>
      <c r="AB70" s="1">
        <v>230200000</v>
      </c>
      <c r="AC70" s="1">
        <v>15400000</v>
      </c>
      <c r="AD70" s="1">
        <v>178200000</v>
      </c>
      <c r="AE70" s="1">
        <v>-260600000</v>
      </c>
      <c r="AF70" s="1">
        <v>-215100000</v>
      </c>
      <c r="AG70" s="1">
        <v>-379200000</v>
      </c>
      <c r="AH70" s="1">
        <v>-680800000</v>
      </c>
      <c r="AI70" s="1">
        <v>-257300000</v>
      </c>
      <c r="AJ70" s="1">
        <v>-14800000</v>
      </c>
      <c r="AK70" s="1">
        <v>10600000</v>
      </c>
      <c r="AL70" s="1">
        <v>-1993700000</v>
      </c>
    </row>
    <row r="71" spans="1:38" ht="19" x14ac:dyDescent="0.25">
      <c r="A71" s="5" t="s">
        <v>62</v>
      </c>
      <c r="B71" s="1">
        <v>527900000</v>
      </c>
      <c r="C71" s="1">
        <v>692700000</v>
      </c>
      <c r="D71" s="1">
        <v>725700000</v>
      </c>
      <c r="E71" s="1">
        <v>567500000</v>
      </c>
      <c r="F71" s="1">
        <v>611400000</v>
      </c>
      <c r="G71" s="1">
        <v>383300000</v>
      </c>
      <c r="H71" s="1">
        <v>478100000</v>
      </c>
      <c r="I71" s="1">
        <v>415100000</v>
      </c>
      <c r="J71" s="1">
        <v>413300000</v>
      </c>
      <c r="K71" s="1">
        <v>596000000</v>
      </c>
      <c r="L71" s="1">
        <v>541600000</v>
      </c>
      <c r="M71" s="1">
        <v>570700000</v>
      </c>
      <c r="N71" s="1">
        <v>964000000</v>
      </c>
      <c r="O71" s="1">
        <v>918100000</v>
      </c>
      <c r="P71" s="1">
        <v>995248000</v>
      </c>
      <c r="Q71" s="1">
        <v>513703000</v>
      </c>
      <c r="R71" s="1">
        <v>172090000</v>
      </c>
      <c r="S71" s="1">
        <v>-1562079000</v>
      </c>
      <c r="T71" s="1">
        <v>-1953608000</v>
      </c>
      <c r="U71" s="1">
        <v>-2246800000</v>
      </c>
      <c r="V71" s="1">
        <v>-3037400000</v>
      </c>
      <c r="W71" s="1">
        <v>-4261100000</v>
      </c>
      <c r="X71" s="1">
        <v>-5282700000</v>
      </c>
      <c r="Y71" s="1">
        <v>-5613900000</v>
      </c>
      <c r="Z71" s="1">
        <v>-6046500000</v>
      </c>
      <c r="AA71" s="1">
        <v>-6224500000</v>
      </c>
      <c r="AB71" s="1">
        <v>-6618400000</v>
      </c>
      <c r="AC71" s="1">
        <v>-6909700000</v>
      </c>
      <c r="AD71" s="1">
        <v>-7204800000</v>
      </c>
      <c r="AE71" s="1">
        <v>-8455100000</v>
      </c>
      <c r="AF71" s="1">
        <v>-9370500000</v>
      </c>
      <c r="AG71" s="1">
        <v>-10435900000</v>
      </c>
      <c r="AH71" s="1">
        <v>-11194800000</v>
      </c>
      <c r="AI71" s="1">
        <v>-11907300000</v>
      </c>
      <c r="AJ71" s="1">
        <v>-12733200000</v>
      </c>
      <c r="AK71" s="1">
        <v>-13855500000</v>
      </c>
      <c r="AL71" s="1">
        <v>-15541200000</v>
      </c>
    </row>
    <row r="72" spans="1:38" ht="19" x14ac:dyDescent="0.25">
      <c r="A72" s="6" t="s">
        <v>63</v>
      </c>
      <c r="B72" s="10">
        <v>664800000</v>
      </c>
      <c r="C72" s="10">
        <v>875100000</v>
      </c>
      <c r="D72" s="10">
        <v>982300000</v>
      </c>
      <c r="E72" s="10">
        <v>949500000</v>
      </c>
      <c r="F72" s="10">
        <v>1127000000</v>
      </c>
      <c r="G72" s="10">
        <v>1052600000</v>
      </c>
      <c r="H72" s="10">
        <v>1296700000</v>
      </c>
      <c r="I72" s="10">
        <v>1494500000</v>
      </c>
      <c r="J72" s="10">
        <v>1691300000</v>
      </c>
      <c r="K72" s="10">
        <v>2096600000</v>
      </c>
      <c r="L72" s="10">
        <v>2315300000</v>
      </c>
      <c r="M72" s="10">
        <v>2660600000</v>
      </c>
      <c r="N72" s="10">
        <v>3406500000</v>
      </c>
      <c r="O72" s="10">
        <v>4007900000</v>
      </c>
      <c r="P72" s="10">
        <v>4582818000</v>
      </c>
      <c r="Q72" s="10">
        <v>4700997000</v>
      </c>
      <c r="R72" s="10">
        <v>5114205000</v>
      </c>
      <c r="S72" s="10">
        <v>5371473000</v>
      </c>
      <c r="T72" s="10">
        <v>5417670000</v>
      </c>
      <c r="U72" s="10">
        <v>5783800000</v>
      </c>
      <c r="V72" s="10">
        <v>6011600000</v>
      </c>
      <c r="W72" s="10">
        <v>5147900000</v>
      </c>
      <c r="X72" s="10">
        <v>5087200000</v>
      </c>
      <c r="Y72" s="10">
        <v>5322600000</v>
      </c>
      <c r="Z72" s="10">
        <v>5478900000</v>
      </c>
      <c r="AA72" s="10">
        <v>6010400000</v>
      </c>
      <c r="AB72" s="10">
        <v>6114000000</v>
      </c>
      <c r="AC72" s="10">
        <v>6189900000</v>
      </c>
      <c r="AD72" s="10">
        <v>6670200000</v>
      </c>
      <c r="AE72" s="10">
        <v>4808500000</v>
      </c>
      <c r="AF72" s="10">
        <v>4481600000</v>
      </c>
      <c r="AG72" s="10">
        <v>3977000000</v>
      </c>
      <c r="AH72" s="10">
        <v>3459600000</v>
      </c>
      <c r="AI72" s="10">
        <v>5399900000</v>
      </c>
      <c r="AJ72" s="10">
        <v>5752200000</v>
      </c>
      <c r="AK72" s="10">
        <v>5670100000</v>
      </c>
      <c r="AL72" s="10">
        <v>3225300000</v>
      </c>
    </row>
    <row r="73" spans="1:38" ht="20" thickBot="1" x14ac:dyDescent="0.3">
      <c r="A73" s="7" t="s">
        <v>64</v>
      </c>
      <c r="B73" s="11">
        <v>1313400000</v>
      </c>
      <c r="C73" s="11">
        <v>1444900000</v>
      </c>
      <c r="D73" s="11">
        <v>1653500000</v>
      </c>
      <c r="E73" s="11">
        <v>1679300000</v>
      </c>
      <c r="F73" s="11">
        <v>1692300000</v>
      </c>
      <c r="G73" s="11">
        <v>1564900000</v>
      </c>
      <c r="H73" s="11">
        <v>2169300000</v>
      </c>
      <c r="I73" s="11">
        <v>2439400000</v>
      </c>
      <c r="J73" s="11">
        <v>2705600000</v>
      </c>
      <c r="K73" s="11">
        <v>3201100000</v>
      </c>
      <c r="L73" s="11">
        <v>3839900000</v>
      </c>
      <c r="M73" s="11">
        <v>4382800000</v>
      </c>
      <c r="N73" s="11">
        <v>5175400000</v>
      </c>
      <c r="O73" s="11">
        <v>5824800000</v>
      </c>
      <c r="P73" s="11">
        <v>16850816000</v>
      </c>
      <c r="Q73" s="11">
        <v>17889090000</v>
      </c>
      <c r="R73" s="11">
        <v>18276522000</v>
      </c>
      <c r="S73" s="11">
        <v>19833671000</v>
      </c>
      <c r="T73" s="11">
        <v>21120559000</v>
      </c>
      <c r="U73" s="11">
        <v>27615400000</v>
      </c>
      <c r="V73" s="11">
        <v>27490100000</v>
      </c>
      <c r="W73" s="11">
        <v>26648900000</v>
      </c>
      <c r="X73" s="11">
        <v>23734400000</v>
      </c>
      <c r="Y73" s="11">
        <v>25351700000</v>
      </c>
      <c r="Z73" s="11">
        <v>26862200000</v>
      </c>
      <c r="AA73" s="11">
        <v>34238300000</v>
      </c>
      <c r="AB73" s="11">
        <v>30815500000</v>
      </c>
      <c r="AC73" s="11">
        <v>32268100000</v>
      </c>
      <c r="AD73" s="11">
        <v>32051700000</v>
      </c>
      <c r="AE73" s="11">
        <v>33110500000</v>
      </c>
      <c r="AF73" s="11">
        <v>43670000000</v>
      </c>
      <c r="AG73" s="11">
        <v>37180000000</v>
      </c>
      <c r="AH73" s="11">
        <v>37088700000</v>
      </c>
      <c r="AI73" s="11">
        <v>41887700000</v>
      </c>
      <c r="AJ73" s="11">
        <v>39165500000</v>
      </c>
      <c r="AK73" s="11">
        <v>48772500000</v>
      </c>
      <c r="AL73" s="11">
        <v>63068200000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187600000</v>
      </c>
      <c r="F76" s="1">
        <v>211700000</v>
      </c>
      <c r="G76" s="1">
        <v>227700000</v>
      </c>
      <c r="H76" s="1">
        <v>256200000</v>
      </c>
      <c r="I76" s="1">
        <v>294200000</v>
      </c>
      <c r="J76" s="1">
        <v>329300000</v>
      </c>
      <c r="K76" s="1">
        <v>394800000</v>
      </c>
      <c r="L76" s="1">
        <v>454700000</v>
      </c>
      <c r="M76" s="1">
        <v>513500000</v>
      </c>
      <c r="N76" s="1">
        <v>605300000</v>
      </c>
      <c r="O76" s="1">
        <v>696800000</v>
      </c>
      <c r="P76" s="1">
        <v>840800000</v>
      </c>
      <c r="Q76" s="1">
        <v>924720000</v>
      </c>
      <c r="R76" s="1">
        <v>1100770000</v>
      </c>
      <c r="S76" s="1">
        <v>1018150000</v>
      </c>
      <c r="T76" s="1">
        <v>935570000</v>
      </c>
      <c r="U76" s="1">
        <v>1055400000</v>
      </c>
      <c r="V76" s="1">
        <v>1554000000</v>
      </c>
      <c r="W76" s="1">
        <v>1138700000</v>
      </c>
      <c r="X76" s="1">
        <v>1235700000</v>
      </c>
      <c r="Y76" s="1">
        <v>1332600000</v>
      </c>
      <c r="Z76" s="1">
        <v>1211400000</v>
      </c>
      <c r="AA76" s="1">
        <v>1254200000</v>
      </c>
      <c r="AB76" s="1">
        <v>1388500000</v>
      </c>
      <c r="AC76" s="1">
        <v>1405800000</v>
      </c>
      <c r="AD76" s="1">
        <v>1515900000</v>
      </c>
      <c r="AE76" s="1">
        <v>1452500000</v>
      </c>
      <c r="AF76" s="1">
        <v>1492500000</v>
      </c>
      <c r="AG76" s="1">
        <v>1733400000</v>
      </c>
      <c r="AH76" s="1">
        <v>1620800000</v>
      </c>
      <c r="AI76" s="1">
        <v>2292800000</v>
      </c>
      <c r="AJ76" s="1">
        <v>2466500000</v>
      </c>
      <c r="AK76" s="1">
        <v>2598500000</v>
      </c>
      <c r="AL76" s="1">
        <v>2948900000</v>
      </c>
    </row>
    <row r="77" spans="1:38" ht="19" x14ac:dyDescent="0.25">
      <c r="A77" s="5" t="s">
        <v>13</v>
      </c>
      <c r="B77" s="1" t="s">
        <v>91</v>
      </c>
      <c r="C77" s="1" t="s">
        <v>91</v>
      </c>
      <c r="D77" s="1" t="s">
        <v>91</v>
      </c>
      <c r="E77" s="1">
        <v>123600000</v>
      </c>
      <c r="F77" s="1">
        <v>113500000</v>
      </c>
      <c r="G77" s="1">
        <v>114500000</v>
      </c>
      <c r="H77" s="1">
        <v>116100000</v>
      </c>
      <c r="I77" s="1">
        <v>140200000</v>
      </c>
      <c r="J77" s="1">
        <v>148300000</v>
      </c>
      <c r="K77" s="1">
        <v>172500000</v>
      </c>
      <c r="L77" s="1">
        <v>201600000</v>
      </c>
      <c r="M77" s="1">
        <v>223400000</v>
      </c>
      <c r="N77" s="1">
        <v>244600000</v>
      </c>
      <c r="O77" s="1">
        <v>272800000</v>
      </c>
      <c r="P77" s="1">
        <v>284282000</v>
      </c>
      <c r="Q77" s="1">
        <v>320856000</v>
      </c>
      <c r="R77" s="1">
        <v>279077000</v>
      </c>
      <c r="S77" s="1">
        <v>274682000</v>
      </c>
      <c r="T77" s="1">
        <v>436694000</v>
      </c>
      <c r="U77" s="1">
        <v>424400000</v>
      </c>
      <c r="V77" s="1">
        <v>364000000</v>
      </c>
      <c r="W77" s="1">
        <v>329300000</v>
      </c>
      <c r="X77" s="1">
        <v>361800000</v>
      </c>
      <c r="Y77" s="1">
        <v>308100000</v>
      </c>
      <c r="Z77" s="1">
        <v>309200000</v>
      </c>
      <c r="AA77" s="1">
        <v>318200000</v>
      </c>
      <c r="AB77" s="1">
        <v>323300000</v>
      </c>
      <c r="AC77" s="1">
        <v>317000000</v>
      </c>
      <c r="AD77" s="1">
        <v>336200000</v>
      </c>
      <c r="AE77" s="1">
        <v>277900000</v>
      </c>
      <c r="AF77" s="1">
        <v>288600000</v>
      </c>
      <c r="AG77" s="1">
        <v>316100000</v>
      </c>
      <c r="AH77" s="1">
        <v>377600000</v>
      </c>
      <c r="AI77" s="1">
        <v>409000000</v>
      </c>
      <c r="AJ77" s="1">
        <v>480000000</v>
      </c>
      <c r="AK77" s="1">
        <v>510700000</v>
      </c>
      <c r="AL77" s="1">
        <v>515100000</v>
      </c>
    </row>
    <row r="78" spans="1:38" ht="19" x14ac:dyDescent="0.25">
      <c r="A78" s="5" t="s">
        <v>67</v>
      </c>
      <c r="B78" s="1" t="s">
        <v>91</v>
      </c>
      <c r="C78" s="1" t="s">
        <v>91</v>
      </c>
      <c r="D78" s="1" t="s">
        <v>91</v>
      </c>
      <c r="E78" s="1">
        <v>9100000</v>
      </c>
      <c r="F78" s="1">
        <v>18900000</v>
      </c>
      <c r="G78" s="1">
        <v>9200000</v>
      </c>
      <c r="H78" s="1">
        <v>-4000000</v>
      </c>
      <c r="I78" s="1">
        <v>12000000</v>
      </c>
      <c r="J78" s="1">
        <v>4900000</v>
      </c>
      <c r="K78" s="1">
        <v>-11100000</v>
      </c>
      <c r="L78" s="1">
        <v>13900000</v>
      </c>
      <c r="M78" s="1">
        <v>-35300000</v>
      </c>
      <c r="N78" s="1">
        <v>-4800000</v>
      </c>
      <c r="O78" s="1">
        <v>-23200000</v>
      </c>
      <c r="P78" s="1">
        <v>8885000</v>
      </c>
      <c r="Q78" s="1">
        <v>29450000</v>
      </c>
      <c r="R78" s="1">
        <v>8680000</v>
      </c>
      <c r="S78" s="1">
        <v>-15775000</v>
      </c>
      <c r="T78" s="1">
        <v>109155000</v>
      </c>
      <c r="U78" s="1">
        <v>18900000</v>
      </c>
      <c r="V78" s="1">
        <v>33900000</v>
      </c>
      <c r="W78" s="1">
        <v>15100000</v>
      </c>
      <c r="X78" s="1">
        <v>-92700000</v>
      </c>
      <c r="Y78" s="1">
        <v>-47900000</v>
      </c>
      <c r="Z78" s="1">
        <v>96100000</v>
      </c>
      <c r="AA78" s="1">
        <v>107600000</v>
      </c>
      <c r="AB78" s="1">
        <v>38100000</v>
      </c>
      <c r="AC78" s="1">
        <v>24600000</v>
      </c>
      <c r="AD78" s="1">
        <v>-50300000</v>
      </c>
      <c r="AE78" s="1">
        <v>-15300000</v>
      </c>
      <c r="AF78" s="1">
        <v>700000</v>
      </c>
      <c r="AG78" s="1">
        <v>10000000</v>
      </c>
      <c r="AH78" s="1">
        <v>500000</v>
      </c>
      <c r="AI78" s="1">
        <v>9300000</v>
      </c>
      <c r="AJ78" s="1">
        <v>26000000</v>
      </c>
      <c r="AK78" s="1">
        <v>-251100000</v>
      </c>
      <c r="AL78" s="1">
        <v>36600000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96000000</v>
      </c>
      <c r="Z79" s="1">
        <v>67600000</v>
      </c>
      <c r="AA79" s="1">
        <v>76300000</v>
      </c>
      <c r="AB79" s="1">
        <v>78700000</v>
      </c>
      <c r="AC79" s="1">
        <v>96400000</v>
      </c>
      <c r="AD79" s="1">
        <v>138400000</v>
      </c>
      <c r="AE79" s="1">
        <v>143200000</v>
      </c>
      <c r="AF79" s="1">
        <v>137600000</v>
      </c>
      <c r="AG79" s="1">
        <v>138900000</v>
      </c>
      <c r="AH79" s="1">
        <v>175400000</v>
      </c>
      <c r="AI79" s="1">
        <v>167300000</v>
      </c>
      <c r="AJ79" s="1">
        <v>130800000</v>
      </c>
      <c r="AK79" s="1">
        <v>175300000</v>
      </c>
      <c r="AL79" s="1">
        <v>201700000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1.0826538552627126E-2</v>
      </c>
      <c r="Z80" s="15">
        <f t="shared" si="18"/>
        <v>7.5719390212484741E-3</v>
      </c>
      <c r="AA80" s="15">
        <f t="shared" si="18"/>
        <v>8.1696897016938982E-3</v>
      </c>
      <c r="AB80" s="15">
        <f t="shared" si="18"/>
        <v>7.3791396316993585E-3</v>
      </c>
      <c r="AC80" s="15">
        <f t="shared" si="18"/>
        <v>8.5233552311650643E-3</v>
      </c>
      <c r="AD80" s="15">
        <f t="shared" si="18"/>
        <v>1.1338221439397042E-2</v>
      </c>
      <c r="AE80" s="15">
        <f t="shared" si="18"/>
        <v>1.3091374502902592E-2</v>
      </c>
      <c r="AF80" s="15">
        <f t="shared" si="18"/>
        <v>1.1793140094962204E-2</v>
      </c>
      <c r="AG80" s="15">
        <f t="shared" si="18"/>
        <v>1.1219890466728057E-2</v>
      </c>
      <c r="AH80" s="15">
        <f t="shared" si="18"/>
        <v>1.316243677677888E-2</v>
      </c>
      <c r="AI80" s="15">
        <f t="shared" si="18"/>
        <v>1.1802302613014279E-2</v>
      </c>
      <c r="AJ80" s="15">
        <f t="shared" si="18"/>
        <v>8.96516744574977E-3</v>
      </c>
      <c r="AK80" s="15">
        <f t="shared" si="18"/>
        <v>1.168246098071361E-2</v>
      </c>
      <c r="AL80" s="15">
        <f t="shared" si="18"/>
        <v>1.2569719253419749E-2</v>
      </c>
    </row>
    <row r="81" spans="1:46" ht="19" x14ac:dyDescent="0.25">
      <c r="A81" s="5" t="s">
        <v>69</v>
      </c>
      <c r="B81" s="1" t="s">
        <v>91</v>
      </c>
      <c r="C81" s="1" t="s">
        <v>91</v>
      </c>
      <c r="D81" s="1" t="s">
        <v>91</v>
      </c>
      <c r="E81" s="1">
        <v>-72800000</v>
      </c>
      <c r="F81" s="1">
        <v>-47700000</v>
      </c>
      <c r="G81" s="1">
        <v>38100000</v>
      </c>
      <c r="H81" s="1">
        <v>69200000</v>
      </c>
      <c r="I81" s="1">
        <v>-55000000</v>
      </c>
      <c r="J81" s="1">
        <v>26600000</v>
      </c>
      <c r="K81" s="1">
        <v>-91100000</v>
      </c>
      <c r="L81" s="1">
        <v>-13500000</v>
      </c>
      <c r="M81" s="1">
        <v>-60500000</v>
      </c>
      <c r="N81" s="1">
        <v>-89100000</v>
      </c>
      <c r="O81" s="1">
        <v>-134400000</v>
      </c>
      <c r="P81" s="1">
        <v>-110574000</v>
      </c>
      <c r="Q81" s="1">
        <v>125998000</v>
      </c>
      <c r="R81" s="1">
        <v>143177000</v>
      </c>
      <c r="S81" s="1">
        <v>288032000</v>
      </c>
      <c r="T81" s="1">
        <v>-176472000</v>
      </c>
      <c r="U81" s="1">
        <v>-109600000</v>
      </c>
      <c r="V81" s="1">
        <v>65900000</v>
      </c>
      <c r="W81" s="1">
        <v>-388600000</v>
      </c>
      <c r="X81" s="1">
        <v>92600000</v>
      </c>
      <c r="Y81" s="1">
        <v>-258700000</v>
      </c>
      <c r="Z81" s="1">
        <v>-117400000</v>
      </c>
      <c r="AA81" s="1">
        <v>-154400000</v>
      </c>
      <c r="AB81" s="1">
        <v>51600000</v>
      </c>
      <c r="AC81" s="1">
        <v>-375200000</v>
      </c>
      <c r="AD81" s="1">
        <v>-194500000</v>
      </c>
      <c r="AE81" s="1">
        <v>-149000000</v>
      </c>
      <c r="AF81" s="1">
        <v>-128900000</v>
      </c>
      <c r="AG81" s="1">
        <v>-98300000</v>
      </c>
      <c r="AH81" s="1">
        <v>-92500000</v>
      </c>
      <c r="AI81" s="1">
        <v>-1205800000</v>
      </c>
      <c r="AJ81" s="1">
        <v>-1120000000</v>
      </c>
      <c r="AK81" s="1">
        <v>-937400000</v>
      </c>
      <c r="AL81" s="1">
        <v>-1638300000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-149700000</v>
      </c>
      <c r="Z82" s="1">
        <v>-108800000</v>
      </c>
      <c r="AA82" s="1">
        <v>-138300000</v>
      </c>
      <c r="AB82" s="1">
        <v>-40100000</v>
      </c>
      <c r="AC82" s="1">
        <v>-217000000</v>
      </c>
      <c r="AD82" s="1">
        <v>-204000000</v>
      </c>
      <c r="AE82" s="1">
        <v>-175100000</v>
      </c>
      <c r="AF82" s="1">
        <v>-224600000</v>
      </c>
      <c r="AG82" s="1">
        <v>23400000</v>
      </c>
      <c r="AH82" s="1">
        <v>-291800000</v>
      </c>
      <c r="AI82" s="1">
        <v>-473900000</v>
      </c>
      <c r="AJ82" s="1">
        <v>-113800000</v>
      </c>
      <c r="AK82" s="1">
        <v>-339800000</v>
      </c>
      <c r="AL82" s="1">
        <v>-486500000</v>
      </c>
    </row>
    <row r="83" spans="1:46"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S83" s="68" t="s">
        <v>125</v>
      </c>
      <c r="AT83" s="69"/>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-9700000</v>
      </c>
      <c r="Z84" s="1">
        <v>34700000</v>
      </c>
      <c r="AA84" s="1">
        <v>-24600000</v>
      </c>
      <c r="AB84" s="1">
        <v>11200000</v>
      </c>
      <c r="AC84" s="1">
        <v>-10600000</v>
      </c>
      <c r="AD84" s="1">
        <v>9700000</v>
      </c>
      <c r="AE84" s="1">
        <v>13100000</v>
      </c>
      <c r="AF84" s="1">
        <v>-15900000</v>
      </c>
      <c r="AG84" s="1">
        <v>-11600000</v>
      </c>
      <c r="AH84" s="1">
        <v>-1900000</v>
      </c>
      <c r="AI84" s="1">
        <v>-10700000</v>
      </c>
      <c r="AJ84" s="1">
        <v>-18300000</v>
      </c>
      <c r="AK84" s="1">
        <v>36900000</v>
      </c>
      <c r="AL84" s="1">
        <v>-16400000</v>
      </c>
      <c r="AS84" s="70" t="s">
        <v>126</v>
      </c>
      <c r="AT84" s="70"/>
    </row>
    <row r="85" spans="1:46" ht="20" x14ac:dyDescent="0.25">
      <c r="A85" s="5" t="s">
        <v>71</v>
      </c>
      <c r="B85" s="1" t="s">
        <v>91</v>
      </c>
      <c r="C85" s="1" t="s">
        <v>91</v>
      </c>
      <c r="D85" s="1" t="s">
        <v>91</v>
      </c>
      <c r="E85" s="1">
        <v>351800000</v>
      </c>
      <c r="F85" s="1">
        <v>352900000</v>
      </c>
      <c r="G85" s="1">
        <v>270100000</v>
      </c>
      <c r="H85" s="1">
        <v>366700000</v>
      </c>
      <c r="I85" s="1">
        <v>355000000</v>
      </c>
      <c r="J85" s="1">
        <v>507200000</v>
      </c>
      <c r="K85" s="1">
        <v>667900000</v>
      </c>
      <c r="L85" s="1">
        <v>618700000</v>
      </c>
      <c r="M85" s="1">
        <v>785400000</v>
      </c>
      <c r="N85" s="1">
        <v>608300000</v>
      </c>
      <c r="O85" s="1">
        <v>907900000</v>
      </c>
      <c r="P85" s="1">
        <v>1767784000</v>
      </c>
      <c r="Q85" s="1">
        <v>1747187000</v>
      </c>
      <c r="R85" s="1">
        <v>78547000</v>
      </c>
      <c r="S85" s="1">
        <v>1676718000</v>
      </c>
      <c r="T85" s="1">
        <v>993165000</v>
      </c>
      <c r="U85" s="1">
        <v>1640400000</v>
      </c>
      <c r="V85" s="1">
        <v>2167400000</v>
      </c>
      <c r="W85" s="1">
        <v>-88000000</v>
      </c>
      <c r="X85" s="1">
        <v>-40500000</v>
      </c>
      <c r="Y85" s="1">
        <v>-85700000</v>
      </c>
      <c r="Z85" s="1">
        <v>2264500000</v>
      </c>
      <c r="AA85" s="1">
        <v>1796700000</v>
      </c>
      <c r="AB85" s="1">
        <v>-71600000</v>
      </c>
      <c r="AC85" s="1">
        <v>-283500000</v>
      </c>
      <c r="AD85" s="1">
        <v>-253200000</v>
      </c>
      <c r="AE85" s="1">
        <v>-109100000</v>
      </c>
      <c r="AF85" s="1">
        <v>-108900000</v>
      </c>
      <c r="AG85" s="1">
        <v>-269100000</v>
      </c>
      <c r="AH85" s="1">
        <v>93500000</v>
      </c>
      <c r="AI85" s="1">
        <v>-987200000</v>
      </c>
      <c r="AJ85" s="1">
        <v>-910400000</v>
      </c>
      <c r="AK85" s="1">
        <v>2647000000</v>
      </c>
      <c r="AL85" s="1" t="s">
        <v>91</v>
      </c>
      <c r="AS85" s="43" t="s">
        <v>127</v>
      </c>
      <c r="AT85" s="44">
        <f>AL17</f>
        <v>81900000</v>
      </c>
    </row>
    <row r="86" spans="1:46" ht="20" x14ac:dyDescent="0.25">
      <c r="A86" s="5" t="s">
        <v>72</v>
      </c>
      <c r="B86" s="1" t="s">
        <v>91</v>
      </c>
      <c r="C86" s="1" t="s">
        <v>91</v>
      </c>
      <c r="D86" s="1" t="s">
        <v>91</v>
      </c>
      <c r="E86" s="1" t="s">
        <v>91</v>
      </c>
      <c r="F86" s="1" t="s">
        <v>91</v>
      </c>
      <c r="G86" s="1">
        <v>200000</v>
      </c>
      <c r="H86" s="1" t="s">
        <v>91</v>
      </c>
      <c r="I86" s="1" t="s">
        <v>91</v>
      </c>
      <c r="J86" s="1" t="s">
        <v>91</v>
      </c>
      <c r="K86" s="1">
        <v>13700000</v>
      </c>
      <c r="L86" s="1">
        <v>-12600000</v>
      </c>
      <c r="M86" s="1">
        <v>78000000</v>
      </c>
      <c r="N86" s="1">
        <v>96100000</v>
      </c>
      <c r="O86" s="1">
        <v>41900000</v>
      </c>
      <c r="P86" s="1">
        <v>46708000</v>
      </c>
      <c r="Q86" s="1">
        <v>90000000</v>
      </c>
      <c r="R86" s="1" t="s">
        <v>91</v>
      </c>
      <c r="S86" s="1" t="s">
        <v>91</v>
      </c>
      <c r="T86" s="1">
        <v>86988000</v>
      </c>
      <c r="U86" s="1">
        <v>44300000</v>
      </c>
      <c r="V86" s="1">
        <v>-205300000</v>
      </c>
      <c r="W86" s="1">
        <v>203500000</v>
      </c>
      <c r="X86" s="1">
        <v>189500000</v>
      </c>
      <c r="Y86" s="1">
        <v>132500000</v>
      </c>
      <c r="Z86" s="1">
        <v>115200000</v>
      </c>
      <c r="AA86" s="1">
        <v>103900000</v>
      </c>
      <c r="AB86" s="1">
        <v>30000000</v>
      </c>
      <c r="AC86" s="1">
        <v>108600000</v>
      </c>
      <c r="AD86" s="1">
        <v>75700000</v>
      </c>
      <c r="AE86" s="1">
        <v>196300000</v>
      </c>
      <c r="AF86" s="1">
        <v>69400000</v>
      </c>
      <c r="AG86" s="1">
        <v>25800000</v>
      </c>
      <c r="AH86" s="1">
        <v>433400000</v>
      </c>
      <c r="AI86" s="1">
        <v>1015700000</v>
      </c>
      <c r="AJ86" s="1">
        <v>1042900000</v>
      </c>
      <c r="AK86" s="1">
        <v>997300000</v>
      </c>
      <c r="AL86" s="1">
        <v>1035500000</v>
      </c>
      <c r="AS86" s="43" t="s">
        <v>128</v>
      </c>
      <c r="AT86" s="44">
        <f>AL56</f>
        <v>136400000</v>
      </c>
    </row>
    <row r="87" spans="1:46" ht="20" x14ac:dyDescent="0.25">
      <c r="A87" s="6" t="s">
        <v>73</v>
      </c>
      <c r="B87" s="10" t="s">
        <v>91</v>
      </c>
      <c r="C87" s="10" t="s">
        <v>91</v>
      </c>
      <c r="D87" s="10" t="s">
        <v>91</v>
      </c>
      <c r="E87" s="10">
        <v>247500000</v>
      </c>
      <c r="F87" s="10">
        <v>296400000</v>
      </c>
      <c r="G87" s="10">
        <v>389700000</v>
      </c>
      <c r="H87" s="10">
        <v>437500000</v>
      </c>
      <c r="I87" s="10">
        <v>391400000</v>
      </c>
      <c r="J87" s="10">
        <v>509100000</v>
      </c>
      <c r="K87" s="10">
        <v>478800000</v>
      </c>
      <c r="L87" s="10">
        <v>644100000</v>
      </c>
      <c r="M87" s="10">
        <v>719100000</v>
      </c>
      <c r="N87" s="10">
        <v>852100000</v>
      </c>
      <c r="O87" s="10">
        <v>853900000</v>
      </c>
      <c r="P87" s="10">
        <v>1070101000</v>
      </c>
      <c r="Q87" s="10">
        <v>1491024000</v>
      </c>
      <c r="R87" s="10">
        <v>1531704000</v>
      </c>
      <c r="S87" s="10">
        <v>1565089000</v>
      </c>
      <c r="T87" s="10">
        <v>1391935000</v>
      </c>
      <c r="U87" s="10">
        <v>1433400000</v>
      </c>
      <c r="V87" s="10">
        <v>1812500000</v>
      </c>
      <c r="W87" s="10">
        <v>1298000000</v>
      </c>
      <c r="X87" s="10">
        <v>1786900000</v>
      </c>
      <c r="Y87" s="10">
        <v>1562600000</v>
      </c>
      <c r="Z87" s="10">
        <v>1682100000</v>
      </c>
      <c r="AA87" s="10">
        <v>1705800000</v>
      </c>
      <c r="AB87" s="10">
        <v>1910200000</v>
      </c>
      <c r="AC87" s="10">
        <v>1577200000</v>
      </c>
      <c r="AD87" s="10">
        <v>1821400000</v>
      </c>
      <c r="AE87" s="10">
        <v>1905600000</v>
      </c>
      <c r="AF87" s="10">
        <v>1859900000</v>
      </c>
      <c r="AG87" s="10">
        <v>2125900000</v>
      </c>
      <c r="AH87" s="10">
        <v>2515200000</v>
      </c>
      <c r="AI87" s="10">
        <v>2688300000</v>
      </c>
      <c r="AJ87" s="10">
        <v>3026200000</v>
      </c>
      <c r="AK87" s="10">
        <v>3093300000</v>
      </c>
      <c r="AL87" s="10">
        <v>3099500000</v>
      </c>
      <c r="AS87" s="43" t="s">
        <v>129</v>
      </c>
      <c r="AT87" s="44">
        <f>AL61</f>
        <v>3358000000</v>
      </c>
    </row>
    <row r="88" spans="1:46" ht="20" x14ac:dyDescent="0.25">
      <c r="A88" s="5" t="s">
        <v>74</v>
      </c>
      <c r="B88" s="1" t="s">
        <v>91</v>
      </c>
      <c r="C88" s="1" t="s">
        <v>91</v>
      </c>
      <c r="D88" s="1" t="s">
        <v>91</v>
      </c>
      <c r="E88" s="1">
        <v>-139300000</v>
      </c>
      <c r="F88" s="1">
        <v>-81700000</v>
      </c>
      <c r="G88" s="1">
        <v>-70100000</v>
      </c>
      <c r="H88" s="1">
        <v>-56400000</v>
      </c>
      <c r="I88" s="1">
        <v>-87400000</v>
      </c>
      <c r="J88" s="1">
        <v>-110700000</v>
      </c>
      <c r="K88" s="1">
        <v>-117700000</v>
      </c>
      <c r="L88" s="1">
        <v>-163500000</v>
      </c>
      <c r="M88" s="1">
        <v>-175300000</v>
      </c>
      <c r="N88" s="1">
        <v>-537000000</v>
      </c>
      <c r="O88" s="1">
        <v>-285000000</v>
      </c>
      <c r="P88" s="1">
        <v>-166012000</v>
      </c>
      <c r="Q88" s="1">
        <v>-185406000</v>
      </c>
      <c r="R88" s="1">
        <v>-255420000</v>
      </c>
      <c r="S88" s="1">
        <v>-133758000</v>
      </c>
      <c r="T88" s="1">
        <v>-204085000</v>
      </c>
      <c r="U88" s="1">
        <v>-196100000</v>
      </c>
      <c r="V88" s="1">
        <v>-411000000</v>
      </c>
      <c r="W88" s="1">
        <v>-322800000</v>
      </c>
      <c r="X88" s="1">
        <v>-277600000</v>
      </c>
      <c r="Y88" s="1">
        <v>-253900000</v>
      </c>
      <c r="Z88" s="1">
        <v>-226700000</v>
      </c>
      <c r="AA88" s="1">
        <v>-277700000</v>
      </c>
      <c r="AB88" s="1">
        <v>-249600000</v>
      </c>
      <c r="AC88" s="1">
        <v>-282900000</v>
      </c>
      <c r="AD88" s="1">
        <v>-367700000</v>
      </c>
      <c r="AE88" s="1">
        <v>-335500000</v>
      </c>
      <c r="AF88" s="1">
        <v>-386000000</v>
      </c>
      <c r="AG88" s="1">
        <v>-470600000</v>
      </c>
      <c r="AH88" s="1">
        <v>-470800000</v>
      </c>
      <c r="AI88" s="1">
        <v>-566500000</v>
      </c>
      <c r="AJ88" s="1" t="s">
        <v>91</v>
      </c>
      <c r="AK88" s="1">
        <v>-178300000</v>
      </c>
      <c r="AL88" s="1">
        <v>-177100000</v>
      </c>
      <c r="AS88" s="45" t="s">
        <v>130</v>
      </c>
      <c r="AT88" s="46">
        <f>AT85/(AT86+AT87)</f>
        <v>2.34375E-2</v>
      </c>
    </row>
    <row r="89" spans="1:46" ht="20" customHeight="1" x14ac:dyDescent="0.25">
      <c r="A89" s="14" t="s">
        <v>104</v>
      </c>
      <c r="B89" s="15" t="e">
        <f t="shared" ref="B89:AL89" si="19">(-1*B88)/B3</f>
        <v>#VALUE!</v>
      </c>
      <c r="C89" s="15" t="e">
        <f t="shared" si="19"/>
        <v>#VALUE!</v>
      </c>
      <c r="D89" s="15" t="e">
        <f t="shared" si="19"/>
        <v>#VALUE!</v>
      </c>
      <c r="E89" s="15">
        <f t="shared" si="19"/>
        <v>8.3030339154795255E-2</v>
      </c>
      <c r="F89" s="15">
        <f t="shared" si="19"/>
        <v>4.7666277712952156E-2</v>
      </c>
      <c r="G89" s="15">
        <f t="shared" si="19"/>
        <v>3.9564284908003164E-2</v>
      </c>
      <c r="H89" s="15">
        <f t="shared" si="19"/>
        <v>2.9063176337215293E-2</v>
      </c>
      <c r="I89" s="15">
        <f t="shared" si="19"/>
        <v>3.9309166141944768E-2</v>
      </c>
      <c r="J89" s="15">
        <f t="shared" si="19"/>
        <v>4.4835965978128799E-2</v>
      </c>
      <c r="K89" s="15">
        <f t="shared" si="19"/>
        <v>4.0674568891039153E-2</v>
      </c>
      <c r="L89" s="15">
        <f t="shared" si="19"/>
        <v>4.5841978354735601E-2</v>
      </c>
      <c r="M89" s="15">
        <f t="shared" si="19"/>
        <v>4.262924955011916E-2</v>
      </c>
      <c r="N89" s="15">
        <f t="shared" si="19"/>
        <v>0.11191930139013359</v>
      </c>
      <c r="O89" s="15">
        <f t="shared" si="19"/>
        <v>5.1443114745221202E-2</v>
      </c>
      <c r="P89" s="15">
        <f t="shared" si="19"/>
        <v>2.7953249380863444E-2</v>
      </c>
      <c r="Q89" s="15">
        <f t="shared" si="19"/>
        <v>2.6420256584544222E-2</v>
      </c>
      <c r="R89" s="15">
        <f t="shared" si="19"/>
        <v>3.646636341325276E-2</v>
      </c>
      <c r="S89" s="15">
        <f t="shared" si="19"/>
        <v>1.8715220629809612E-2</v>
      </c>
      <c r="T89" s="15">
        <f t="shared" si="19"/>
        <v>2.6316766779171268E-2</v>
      </c>
      <c r="U89" s="15">
        <f t="shared" si="19"/>
        <v>2.3071402520088945E-2</v>
      </c>
      <c r="V89" s="15">
        <f t="shared" si="19"/>
        <v>4.6275966897483534E-2</v>
      </c>
      <c r="W89" s="15">
        <f t="shared" si="19"/>
        <v>4.1384615384615388E-2</v>
      </c>
      <c r="X89" s="15">
        <f t="shared" si="19"/>
        <v>3.1629920811257338E-2</v>
      </c>
      <c r="Y89" s="15">
        <f t="shared" si="19"/>
        <v>2.8633938942833621E-2</v>
      </c>
      <c r="Z89" s="15">
        <f t="shared" si="19"/>
        <v>2.5392878344926467E-2</v>
      </c>
      <c r="AA89" s="15">
        <f t="shared" si="19"/>
        <v>2.9734244169861018E-2</v>
      </c>
      <c r="AB89" s="15">
        <f t="shared" si="19"/>
        <v>2.3403217942467091E-2</v>
      </c>
      <c r="AC89" s="15">
        <f t="shared" si="19"/>
        <v>2.5013041440836065E-2</v>
      </c>
      <c r="AD89" s="15">
        <f t="shared" si="19"/>
        <v>3.0123294965796913E-2</v>
      </c>
      <c r="AE89" s="15">
        <f t="shared" si="19"/>
        <v>3.0671481464551814E-2</v>
      </c>
      <c r="AF89" s="15">
        <f t="shared" si="19"/>
        <v>3.3082500557088737E-2</v>
      </c>
      <c r="AG89" s="15">
        <f t="shared" si="19"/>
        <v>3.8013538183169354E-2</v>
      </c>
      <c r="AH89" s="15">
        <f t="shared" si="19"/>
        <v>3.5329961428206935E-2</v>
      </c>
      <c r="AI89" s="15">
        <f t="shared" si="19"/>
        <v>3.9964162763135615E-2</v>
      </c>
      <c r="AJ89" s="15" t="e">
        <f t="shared" si="19"/>
        <v>#VALUE!</v>
      </c>
      <c r="AK89" s="15">
        <f t="shared" si="19"/>
        <v>1.1882389006624281E-2</v>
      </c>
      <c r="AL89" s="15">
        <f t="shared" si="19"/>
        <v>1.1036674664257003E-2</v>
      </c>
      <c r="AS89" s="43" t="s">
        <v>105</v>
      </c>
      <c r="AT89" s="44">
        <f>AL27</f>
        <v>855200000</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-175248000</v>
      </c>
      <c r="Q90" s="1">
        <v>-73667000</v>
      </c>
      <c r="R90" s="1">
        <v>-219783000</v>
      </c>
      <c r="S90" s="1">
        <v>-651320000</v>
      </c>
      <c r="T90" s="1">
        <v>-295220000</v>
      </c>
      <c r="U90" s="1">
        <v>-434400000</v>
      </c>
      <c r="V90" s="1">
        <v>565700000</v>
      </c>
      <c r="W90" s="1">
        <v>-446900000</v>
      </c>
      <c r="X90" s="1">
        <v>-97300000</v>
      </c>
      <c r="Y90" s="1">
        <v>-67000000</v>
      </c>
      <c r="Z90" s="1">
        <v>-78400000</v>
      </c>
      <c r="AA90" s="1">
        <v>-776000000</v>
      </c>
      <c r="AB90" s="1">
        <v>-265700000</v>
      </c>
      <c r="AC90" s="1">
        <v>119400000</v>
      </c>
      <c r="AD90" s="1">
        <v>-1300000</v>
      </c>
      <c r="AE90" s="1">
        <v>90500000</v>
      </c>
      <c r="AF90" s="1">
        <v>162200000</v>
      </c>
      <c r="AG90" s="1">
        <v>146600000</v>
      </c>
      <c r="AH90" s="1">
        <v>-612400000</v>
      </c>
      <c r="AI90" s="1">
        <v>-125500000</v>
      </c>
      <c r="AJ90" s="1" t="s">
        <v>91</v>
      </c>
      <c r="AK90" s="1" t="s">
        <v>91</v>
      </c>
      <c r="AL90" s="1">
        <v>-11700000</v>
      </c>
      <c r="AS90" s="43" t="s">
        <v>19</v>
      </c>
      <c r="AT90" s="44">
        <f>AL25</f>
        <v>3804100000</v>
      </c>
    </row>
    <row r="91" spans="1:46" ht="20" x14ac:dyDescent="0.25">
      <c r="A91" s="5" t="s">
        <v>76</v>
      </c>
      <c r="B91" s="1" t="s">
        <v>91</v>
      </c>
      <c r="C91" s="1" t="s">
        <v>91</v>
      </c>
      <c r="D91" s="1" t="s">
        <v>91</v>
      </c>
      <c r="E91" s="1" t="s">
        <v>91</v>
      </c>
      <c r="F91" s="1">
        <v>-54500000</v>
      </c>
      <c r="G91" s="1">
        <v>-4300000</v>
      </c>
      <c r="H91" s="1">
        <v>-141300000</v>
      </c>
      <c r="I91" s="1">
        <v>-268300000</v>
      </c>
      <c r="J91" s="1">
        <v>-117900000</v>
      </c>
      <c r="K91" s="1">
        <v>-154700000</v>
      </c>
      <c r="L91" s="1">
        <v>-1014200000</v>
      </c>
      <c r="M91" s="1">
        <v>-1395200000</v>
      </c>
      <c r="N91" s="1">
        <v>-618400000</v>
      </c>
      <c r="O91" s="1">
        <v>-608300000</v>
      </c>
      <c r="P91" s="1">
        <v>-7372892000</v>
      </c>
      <c r="Q91" s="1">
        <v>-3973434000</v>
      </c>
      <c r="R91" s="1">
        <v>-4597320000</v>
      </c>
      <c r="S91" s="1">
        <v>-3451554000</v>
      </c>
      <c r="T91" s="1">
        <v>-8087150000</v>
      </c>
      <c r="U91" s="1">
        <v>-11365000000</v>
      </c>
      <c r="V91" s="1">
        <v>-5846500000</v>
      </c>
      <c r="W91" s="1">
        <v>-4449100000</v>
      </c>
      <c r="X91" s="1">
        <v>-6407200000</v>
      </c>
      <c r="Y91" s="1">
        <v>-2947600000</v>
      </c>
      <c r="Z91" s="1">
        <v>-3846700000</v>
      </c>
      <c r="AA91" s="1">
        <v>-4770900000</v>
      </c>
      <c r="AB91" s="1">
        <v>-5113500000</v>
      </c>
      <c r="AC91" s="1">
        <v>-4902600000</v>
      </c>
      <c r="AD91" s="1">
        <v>-3414900000</v>
      </c>
      <c r="AE91" s="1">
        <v>-5047600000</v>
      </c>
      <c r="AF91" s="1">
        <v>-5876300000</v>
      </c>
      <c r="AG91" s="1">
        <v>-4382800000</v>
      </c>
      <c r="AH91" s="1">
        <v>-4876800000</v>
      </c>
      <c r="AI91" s="1">
        <v>-4422600000</v>
      </c>
      <c r="AJ91" s="1">
        <v>-3905100000</v>
      </c>
      <c r="AK91" s="1">
        <v>-9266300000</v>
      </c>
      <c r="AL91" s="1">
        <v>-10733200000</v>
      </c>
      <c r="AS91" s="45" t="s">
        <v>131</v>
      </c>
      <c r="AT91" s="46">
        <f>AT89/AT90</f>
        <v>0.22481007334192055</v>
      </c>
    </row>
    <row r="92" spans="1:46" ht="20" x14ac:dyDescent="0.25">
      <c r="A92" s="5" t="s">
        <v>77</v>
      </c>
      <c r="B92" s="1" t="s">
        <v>91</v>
      </c>
      <c r="C92" s="1" t="s">
        <v>91</v>
      </c>
      <c r="D92" s="1" t="s">
        <v>91</v>
      </c>
      <c r="E92" s="1">
        <v>129300000</v>
      </c>
      <c r="F92" s="1" t="s">
        <v>91</v>
      </c>
      <c r="G92" s="1" t="s">
        <v>91</v>
      </c>
      <c r="H92" s="1" t="s">
        <v>91</v>
      </c>
      <c r="I92" s="1" t="s">
        <v>91</v>
      </c>
      <c r="J92" s="1" t="s">
        <v>91</v>
      </c>
      <c r="K92" s="1" t="s">
        <v>91</v>
      </c>
      <c r="L92" s="1">
        <v>1208300000</v>
      </c>
      <c r="M92" s="1">
        <v>1362100000</v>
      </c>
      <c r="N92" s="1">
        <v>550400000</v>
      </c>
      <c r="O92" s="1">
        <v>277000000</v>
      </c>
      <c r="P92" s="1">
        <v>4001848000</v>
      </c>
      <c r="Q92" s="1">
        <v>3087406000</v>
      </c>
      <c r="R92" s="1">
        <v>4167028000</v>
      </c>
      <c r="S92" s="1">
        <v>5515586000</v>
      </c>
      <c r="T92" s="1">
        <v>6003041000</v>
      </c>
      <c r="U92" s="1">
        <v>6629100000</v>
      </c>
      <c r="V92" s="1">
        <v>6319100000</v>
      </c>
      <c r="W92" s="1">
        <v>4878600000</v>
      </c>
      <c r="X92" s="1">
        <v>5140600000</v>
      </c>
      <c r="Y92" s="1">
        <v>3320400000</v>
      </c>
      <c r="Z92" s="1">
        <v>3406900000</v>
      </c>
      <c r="AA92" s="1">
        <v>3305100000</v>
      </c>
      <c r="AB92" s="1">
        <v>3962200000</v>
      </c>
      <c r="AC92" s="1">
        <v>3638600000</v>
      </c>
      <c r="AD92" s="1">
        <v>2059500000</v>
      </c>
      <c r="AE92" s="1">
        <v>3841000000</v>
      </c>
      <c r="AF92" s="1">
        <v>5215400000</v>
      </c>
      <c r="AG92" s="1">
        <v>3593600000</v>
      </c>
      <c r="AH92" s="1">
        <v>3455000000</v>
      </c>
      <c r="AI92" s="1">
        <v>2909000000</v>
      </c>
      <c r="AJ92" s="1">
        <v>7648400000</v>
      </c>
      <c r="AK92" s="1">
        <v>6238400000</v>
      </c>
      <c r="AL92" s="1">
        <v>4249700000</v>
      </c>
      <c r="AS92" s="45" t="s">
        <v>132</v>
      </c>
      <c r="AT92" s="46">
        <f>AT88*(1-AT91)</f>
        <v>1.816851390604874E-2</v>
      </c>
    </row>
    <row r="93" spans="1:46" ht="19" x14ac:dyDescent="0.25">
      <c r="A93" s="5" t="s">
        <v>78</v>
      </c>
      <c r="B93" s="1" t="s">
        <v>91</v>
      </c>
      <c r="C93" s="1" t="s">
        <v>91</v>
      </c>
      <c r="D93" s="1" t="s">
        <v>91</v>
      </c>
      <c r="E93" s="1">
        <v>43900000</v>
      </c>
      <c r="F93" s="1">
        <v>42800000</v>
      </c>
      <c r="G93" s="1">
        <v>-76100000</v>
      </c>
      <c r="H93" s="1">
        <v>-339500000</v>
      </c>
      <c r="I93" s="1">
        <v>-75700000</v>
      </c>
      <c r="J93" s="1">
        <v>-92800000</v>
      </c>
      <c r="K93" s="1">
        <v>-142300000</v>
      </c>
      <c r="L93" s="1">
        <v>-578300000</v>
      </c>
      <c r="M93" s="1">
        <v>-91100000</v>
      </c>
      <c r="N93" s="1">
        <v>-82200000</v>
      </c>
      <c r="O93" s="1">
        <v>224200000</v>
      </c>
      <c r="P93" s="1">
        <v>3341706000</v>
      </c>
      <c r="Q93" s="1">
        <v>689267000</v>
      </c>
      <c r="R93" s="1">
        <v>-174998000</v>
      </c>
      <c r="S93" s="1">
        <v>-1101881000</v>
      </c>
      <c r="T93" s="1">
        <v>1264633000</v>
      </c>
      <c r="U93" s="1">
        <v>4928500000</v>
      </c>
      <c r="V93" s="1">
        <v>-162000000</v>
      </c>
      <c r="W93" s="1">
        <v>784300000</v>
      </c>
      <c r="X93" s="1">
        <v>4143000000</v>
      </c>
      <c r="Y93" s="1">
        <v>-696000000</v>
      </c>
      <c r="Z93" s="1">
        <v>-1634500000</v>
      </c>
      <c r="AA93" s="1">
        <v>-4821100000</v>
      </c>
      <c r="AB93" s="1">
        <v>4910200000</v>
      </c>
      <c r="AC93" s="1">
        <v>-150300000</v>
      </c>
      <c r="AD93" s="1">
        <v>2538200000</v>
      </c>
      <c r="AE93" s="1">
        <v>-2292000000</v>
      </c>
      <c r="AF93" s="1">
        <v>-8202500000</v>
      </c>
      <c r="AG93" s="1">
        <v>6843600000</v>
      </c>
      <c r="AH93" s="1">
        <v>400000</v>
      </c>
      <c r="AI93" s="1">
        <v>7900000</v>
      </c>
      <c r="AJ93" s="1">
        <v>-587000000</v>
      </c>
      <c r="AK93" s="1">
        <v>-487100000</v>
      </c>
      <c r="AL93" s="1">
        <v>-519200000</v>
      </c>
      <c r="AS93" s="70" t="s">
        <v>133</v>
      </c>
      <c r="AT93" s="70"/>
    </row>
    <row r="94" spans="1:46" ht="20" x14ac:dyDescent="0.25">
      <c r="A94" s="6" t="s">
        <v>79</v>
      </c>
      <c r="B94" s="10" t="s">
        <v>91</v>
      </c>
      <c r="C94" s="10" t="s">
        <v>91</v>
      </c>
      <c r="D94" s="10" t="s">
        <v>91</v>
      </c>
      <c r="E94" s="10">
        <v>33900000</v>
      </c>
      <c r="F94" s="10">
        <v>-93400000</v>
      </c>
      <c r="G94" s="10">
        <v>-150500000</v>
      </c>
      <c r="H94" s="10">
        <v>-537200000</v>
      </c>
      <c r="I94" s="10">
        <v>-431400000</v>
      </c>
      <c r="J94" s="10">
        <v>-321400000</v>
      </c>
      <c r="K94" s="10">
        <v>-414700000</v>
      </c>
      <c r="L94" s="10">
        <v>-547700000</v>
      </c>
      <c r="M94" s="10">
        <v>-299500000</v>
      </c>
      <c r="N94" s="10">
        <v>-687200000</v>
      </c>
      <c r="O94" s="10">
        <v>-392100000</v>
      </c>
      <c r="P94" s="10">
        <v>-370598000</v>
      </c>
      <c r="Q94" s="10">
        <v>-455834000</v>
      </c>
      <c r="R94" s="10">
        <v>-1080493000</v>
      </c>
      <c r="S94" s="10">
        <v>177073000</v>
      </c>
      <c r="T94" s="10">
        <v>-1318781000</v>
      </c>
      <c r="U94" s="10">
        <v>-437900000</v>
      </c>
      <c r="V94" s="10">
        <v>465300000</v>
      </c>
      <c r="W94" s="10">
        <v>444100000</v>
      </c>
      <c r="X94" s="10">
        <v>2501500000</v>
      </c>
      <c r="Y94" s="10">
        <v>-644100000</v>
      </c>
      <c r="Z94" s="10">
        <v>-2379400000</v>
      </c>
      <c r="AA94" s="10">
        <v>-7340600000</v>
      </c>
      <c r="AB94" s="10">
        <v>3243600000</v>
      </c>
      <c r="AC94" s="10">
        <v>-1577800000</v>
      </c>
      <c r="AD94" s="10">
        <v>813800000</v>
      </c>
      <c r="AE94" s="10">
        <v>-3743600000</v>
      </c>
      <c r="AF94" s="10">
        <v>-9087200000</v>
      </c>
      <c r="AG94" s="10">
        <v>5730400000</v>
      </c>
      <c r="AH94" s="10">
        <v>-2504600000</v>
      </c>
      <c r="AI94" s="10">
        <v>-2197700000</v>
      </c>
      <c r="AJ94" s="10">
        <v>3156300000</v>
      </c>
      <c r="AK94" s="10">
        <v>-3515000000</v>
      </c>
      <c r="AL94" s="10">
        <v>-7014400000</v>
      </c>
      <c r="AS94" s="43" t="s">
        <v>134</v>
      </c>
      <c r="AT94" s="65">
        <f>[1]Treasuries!$C$8</f>
        <v>3.9120000000000002E-2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-21900000</v>
      </c>
      <c r="Z95" s="1">
        <v>-2900000</v>
      </c>
      <c r="AA95" s="1">
        <v>-5700000</v>
      </c>
      <c r="AB95" s="1">
        <v>-2000000</v>
      </c>
      <c r="AC95" s="1">
        <v>-17500000</v>
      </c>
      <c r="AD95" s="1">
        <v>-3300000</v>
      </c>
      <c r="AE95" s="1">
        <v>-2175300000</v>
      </c>
      <c r="AF95" s="1">
        <v>-1500000</v>
      </c>
      <c r="AG95" s="1">
        <v>-2000000</v>
      </c>
      <c r="AH95" s="1">
        <v>-7300000</v>
      </c>
      <c r="AI95" s="1">
        <v>-2100000</v>
      </c>
      <c r="AJ95" s="1">
        <v>-2200000</v>
      </c>
      <c r="AK95" s="1">
        <v>-1001800000</v>
      </c>
      <c r="AL95" s="1">
        <v>-900000</v>
      </c>
      <c r="AS95" s="48" t="s">
        <v>135</v>
      </c>
      <c r="AT95" s="49" cm="1">
        <f t="array" ref="AT95">_FV(A1,"Beta")</f>
        <v>0.8135</v>
      </c>
    </row>
    <row r="96" spans="1:46" ht="20" x14ac:dyDescent="0.25">
      <c r="A96" s="5" t="s">
        <v>81</v>
      </c>
      <c r="B96" s="1" t="s">
        <v>91</v>
      </c>
      <c r="C96" s="1" t="s">
        <v>91</v>
      </c>
      <c r="D96" s="1" t="s">
        <v>91</v>
      </c>
      <c r="E96" s="1">
        <v>21200000</v>
      </c>
      <c r="F96" s="1">
        <v>23300000</v>
      </c>
      <c r="G96" s="1">
        <v>28200000</v>
      </c>
      <c r="H96" s="1">
        <v>60600000</v>
      </c>
      <c r="I96" s="1">
        <v>72800000</v>
      </c>
      <c r="J96" s="1">
        <v>78000000</v>
      </c>
      <c r="K96" s="1">
        <v>99400000</v>
      </c>
      <c r="L96" s="1">
        <v>125600000</v>
      </c>
      <c r="M96" s="1">
        <v>71300000</v>
      </c>
      <c r="N96" s="1">
        <v>80500000</v>
      </c>
      <c r="O96" s="1">
        <v>100400000</v>
      </c>
      <c r="P96" s="1">
        <v>172589000</v>
      </c>
      <c r="Q96" s="1">
        <v>218178000</v>
      </c>
      <c r="R96" s="1">
        <v>228113000</v>
      </c>
      <c r="S96" s="1">
        <v>92816000</v>
      </c>
      <c r="T96" s="1">
        <v>169208000</v>
      </c>
      <c r="U96" s="1">
        <v>183500000</v>
      </c>
      <c r="V96" s="1">
        <v>264100000</v>
      </c>
      <c r="W96" s="1">
        <v>344200000</v>
      </c>
      <c r="X96" s="1">
        <v>239700000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43" t="s">
        <v>136</v>
      </c>
      <c r="AT96" s="47">
        <v>8.4000000000000005E-2</v>
      </c>
    </row>
    <row r="97" spans="1:46" ht="20" x14ac:dyDescent="0.25">
      <c r="A97" s="5" t="s">
        <v>82</v>
      </c>
      <c r="B97" s="1" t="s">
        <v>91</v>
      </c>
      <c r="C97" s="1" t="s">
        <v>91</v>
      </c>
      <c r="D97" s="1" t="s">
        <v>91</v>
      </c>
      <c r="E97" s="1">
        <v>-206600000</v>
      </c>
      <c r="F97" s="1">
        <v>-166400000</v>
      </c>
      <c r="G97" s="1">
        <v>-294600000</v>
      </c>
      <c r="H97" s="1">
        <v>-12300000</v>
      </c>
      <c r="I97" s="1">
        <v>-82500000</v>
      </c>
      <c r="J97" s="1">
        <v>-129400000</v>
      </c>
      <c r="K97" s="1">
        <v>-13100000</v>
      </c>
      <c r="L97" s="1">
        <v>-245200000</v>
      </c>
      <c r="M97" s="1">
        <v>-127700000</v>
      </c>
      <c r="N97" s="1">
        <v>-40900000</v>
      </c>
      <c r="O97" s="1">
        <v>-85400000</v>
      </c>
      <c r="P97" s="1">
        <v>-201007000</v>
      </c>
      <c r="Q97" s="1">
        <v>-935064000</v>
      </c>
      <c r="R97" s="1">
        <v>-875449000</v>
      </c>
      <c r="S97" s="1">
        <v>-938545000</v>
      </c>
      <c r="T97" s="1">
        <v>-629932000</v>
      </c>
      <c r="U97" s="1">
        <v>-584400000</v>
      </c>
      <c r="V97" s="1">
        <v>-1299900000</v>
      </c>
      <c r="W97" s="1">
        <v>-1900400000</v>
      </c>
      <c r="X97" s="1">
        <v>-1504800000</v>
      </c>
      <c r="Y97" s="1">
        <v>-580400000</v>
      </c>
      <c r="Z97" s="1">
        <v>-766400000</v>
      </c>
      <c r="AA97" s="1">
        <v>-732800000</v>
      </c>
      <c r="AB97" s="1">
        <v>-741300000</v>
      </c>
      <c r="AC97" s="1">
        <v>-647300000</v>
      </c>
      <c r="AD97" s="1">
        <v>-667300000</v>
      </c>
      <c r="AE97" s="1">
        <v>-1557200000</v>
      </c>
      <c r="AF97" s="1">
        <v>-1155700000</v>
      </c>
      <c r="AG97" s="1">
        <v>-1259600000</v>
      </c>
      <c r="AH97" s="1">
        <v>-989300000</v>
      </c>
      <c r="AI97" s="1">
        <v>-937700000</v>
      </c>
      <c r="AJ97" s="1">
        <v>-1006300000</v>
      </c>
      <c r="AK97" s="1">
        <v>-1372300000</v>
      </c>
      <c r="AL97" s="1">
        <v>-1969400000</v>
      </c>
      <c r="AS97" s="45" t="s">
        <v>137</v>
      </c>
      <c r="AT97" s="46">
        <f>(AT94)+((AT95)*(AT96-AT94))</f>
        <v>7.562988000000001E-2</v>
      </c>
    </row>
    <row r="98" spans="1:46" ht="19" x14ac:dyDescent="0.25">
      <c r="A98" s="5" t="s">
        <v>83</v>
      </c>
      <c r="B98" s="1" t="s">
        <v>91</v>
      </c>
      <c r="C98" s="1" t="s">
        <v>91</v>
      </c>
      <c r="D98" s="1" t="s">
        <v>91</v>
      </c>
      <c r="E98" s="1">
        <v>-39900000</v>
      </c>
      <c r="F98" s="1">
        <v>-46200000</v>
      </c>
      <c r="G98" s="1">
        <v>-50600000</v>
      </c>
      <c r="H98" s="1">
        <v>-57700000</v>
      </c>
      <c r="I98" s="1">
        <v>-67200000</v>
      </c>
      <c r="J98" s="1">
        <v>-76000000</v>
      </c>
      <c r="K98" s="1">
        <v>-89200000</v>
      </c>
      <c r="L98" s="1">
        <v>-112100000</v>
      </c>
      <c r="M98" s="1">
        <v>-129800000</v>
      </c>
      <c r="N98" s="1">
        <v>-152900000</v>
      </c>
      <c r="O98" s="1">
        <v>-181100000</v>
      </c>
      <c r="P98" s="1">
        <v>-212578000</v>
      </c>
      <c r="Q98" s="1">
        <v>-248453000</v>
      </c>
      <c r="R98" s="1">
        <v>-276860000</v>
      </c>
      <c r="S98" s="1">
        <v>-284605000</v>
      </c>
      <c r="T98" s="1">
        <v>-308608000</v>
      </c>
      <c r="U98" s="1">
        <v>-344900000</v>
      </c>
      <c r="V98" s="1">
        <v>-393900000</v>
      </c>
      <c r="W98" s="1">
        <v>-461300000</v>
      </c>
      <c r="X98" s="1">
        <v>-548900000</v>
      </c>
      <c r="Y98" s="1">
        <v>-629400000</v>
      </c>
      <c r="Z98" s="1">
        <v>-673400000</v>
      </c>
      <c r="AA98" s="1">
        <v>-692400000</v>
      </c>
      <c r="AB98" s="1">
        <v>-739700000</v>
      </c>
      <c r="AC98" s="1">
        <v>-805500000</v>
      </c>
      <c r="AD98" s="1">
        <v>-883100000</v>
      </c>
      <c r="AE98" s="1">
        <v>-927600000</v>
      </c>
      <c r="AF98" s="1">
        <v>-943600000</v>
      </c>
      <c r="AG98" s="1">
        <v>-995200000</v>
      </c>
      <c r="AH98" s="1">
        <v>-1063700000</v>
      </c>
      <c r="AI98" s="1">
        <v>-1293000000</v>
      </c>
      <c r="AJ98" s="1">
        <v>-1470500000</v>
      </c>
      <c r="AK98" s="1">
        <v>-1575500000</v>
      </c>
      <c r="AL98" s="1">
        <v>-1659000000</v>
      </c>
      <c r="AS98" s="70" t="s">
        <v>138</v>
      </c>
      <c r="AT98" s="70"/>
    </row>
    <row r="99" spans="1:46" ht="20" x14ac:dyDescent="0.25">
      <c r="A99" s="5" t="s">
        <v>84</v>
      </c>
      <c r="B99" s="1" t="s">
        <v>91</v>
      </c>
      <c r="C99" s="1" t="s">
        <v>91</v>
      </c>
      <c r="D99" s="1" t="s">
        <v>91</v>
      </c>
      <c r="E99" s="1">
        <v>-2700000</v>
      </c>
      <c r="F99" s="1">
        <v>-6200000</v>
      </c>
      <c r="G99" s="1">
        <v>-31000000</v>
      </c>
      <c r="H99" s="1">
        <v>274000000</v>
      </c>
      <c r="I99" s="1">
        <v>-6300000</v>
      </c>
      <c r="J99" s="1">
        <v>-2500000</v>
      </c>
      <c r="K99" s="1">
        <v>13800000</v>
      </c>
      <c r="L99" s="1">
        <v>136200000</v>
      </c>
      <c r="M99" s="1">
        <v>42800000</v>
      </c>
      <c r="N99" s="1">
        <v>110100000</v>
      </c>
      <c r="O99" s="1">
        <v>-197500000</v>
      </c>
      <c r="P99" s="1">
        <v>-92150000</v>
      </c>
      <c r="Q99" s="1">
        <v>-22132000</v>
      </c>
      <c r="R99" s="1">
        <v>-3561000</v>
      </c>
      <c r="S99" s="1">
        <v>-420000</v>
      </c>
      <c r="T99" s="1">
        <v>-1042000</v>
      </c>
      <c r="U99" s="1">
        <v>-700000</v>
      </c>
      <c r="V99" s="1">
        <v>80900000</v>
      </c>
      <c r="W99" s="1">
        <v>133100000</v>
      </c>
      <c r="X99" s="1">
        <v>-3456700000</v>
      </c>
      <c r="Y99" s="1">
        <v>1700100000</v>
      </c>
      <c r="Z99" s="1">
        <v>1531700000</v>
      </c>
      <c r="AA99" s="1">
        <v>6770100000</v>
      </c>
      <c r="AB99" s="1">
        <v>-3470900000</v>
      </c>
      <c r="AC99" s="1">
        <v>1621300000</v>
      </c>
      <c r="AD99" s="1">
        <v>-804500000</v>
      </c>
      <c r="AE99" s="1">
        <v>6276800000</v>
      </c>
      <c r="AF99" s="1">
        <v>10890900000</v>
      </c>
      <c r="AG99" s="1">
        <v>-6024900000</v>
      </c>
      <c r="AH99" s="1">
        <v>404400000</v>
      </c>
      <c r="AI99" s="1">
        <v>2025100000</v>
      </c>
      <c r="AJ99" s="1">
        <v>-3411600000</v>
      </c>
      <c r="AK99" s="1">
        <v>10387100000</v>
      </c>
      <c r="AL99" s="1">
        <v>17282700000</v>
      </c>
      <c r="AS99" s="43" t="s">
        <v>139</v>
      </c>
      <c r="AT99" s="44">
        <f>AT86+AT87</f>
        <v>3494400000</v>
      </c>
    </row>
    <row r="100" spans="1:46" ht="20" x14ac:dyDescent="0.25">
      <c r="A100" s="6" t="s">
        <v>85</v>
      </c>
      <c r="B100" s="10" t="s">
        <v>91</v>
      </c>
      <c r="C100" s="10" t="s">
        <v>91</v>
      </c>
      <c r="D100" s="10" t="s">
        <v>91</v>
      </c>
      <c r="E100" s="10">
        <v>-228000000</v>
      </c>
      <c r="F100" s="10">
        <v>-195500000</v>
      </c>
      <c r="G100" s="10">
        <v>-348000000</v>
      </c>
      <c r="H100" s="10">
        <v>264600000</v>
      </c>
      <c r="I100" s="10">
        <v>-83200000</v>
      </c>
      <c r="J100" s="10">
        <v>-129900000</v>
      </c>
      <c r="K100" s="10">
        <v>10900000</v>
      </c>
      <c r="L100" s="10">
        <v>-95500000</v>
      </c>
      <c r="M100" s="10">
        <v>-143400000</v>
      </c>
      <c r="N100" s="10">
        <v>-3200000</v>
      </c>
      <c r="O100" s="10">
        <v>-363600000</v>
      </c>
      <c r="P100" s="10">
        <v>-333146000</v>
      </c>
      <c r="Q100" s="10">
        <v>-987471000</v>
      </c>
      <c r="R100" s="10">
        <v>-927757000</v>
      </c>
      <c r="S100" s="10">
        <v>-1130754000</v>
      </c>
      <c r="T100" s="10">
        <v>-770374000</v>
      </c>
      <c r="U100" s="10">
        <v>-746500000</v>
      </c>
      <c r="V100" s="10">
        <v>-1348800000</v>
      </c>
      <c r="W100" s="10">
        <v>-1884400000</v>
      </c>
      <c r="X100" s="10">
        <v>-5270700000</v>
      </c>
      <c r="Y100" s="10">
        <v>468400000</v>
      </c>
      <c r="Z100" s="10">
        <v>89000000</v>
      </c>
      <c r="AA100" s="10">
        <v>5339200000</v>
      </c>
      <c r="AB100" s="10">
        <v>-4953900000</v>
      </c>
      <c r="AC100" s="10">
        <v>151000000</v>
      </c>
      <c r="AD100" s="10">
        <v>-2358200000</v>
      </c>
      <c r="AE100" s="10">
        <v>1616700000</v>
      </c>
      <c r="AF100" s="10">
        <v>8790100000</v>
      </c>
      <c r="AG100" s="10">
        <v>-8281700000</v>
      </c>
      <c r="AH100" s="10">
        <v>-1655900000</v>
      </c>
      <c r="AI100" s="10">
        <v>-207700000</v>
      </c>
      <c r="AJ100" s="10">
        <v>-5890600000</v>
      </c>
      <c r="AK100" s="10">
        <v>6437500000</v>
      </c>
      <c r="AL100" s="10">
        <v>13653400000</v>
      </c>
      <c r="AS100" s="45" t="s">
        <v>140</v>
      </c>
      <c r="AT100" s="46">
        <f>AT99/AT103</f>
        <v>3.6232838752193533E-2</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v>13400000</v>
      </c>
      <c r="V101" s="1">
        <v>9300000</v>
      </c>
      <c r="W101" s="1">
        <v>15700000</v>
      </c>
      <c r="X101" s="1">
        <v>41300000</v>
      </c>
      <c r="Y101" s="1">
        <v>-39100000</v>
      </c>
      <c r="Z101" s="1">
        <v>-13600000</v>
      </c>
      <c r="AA101" s="1">
        <v>41700000</v>
      </c>
      <c r="AB101" s="1">
        <v>-41200000</v>
      </c>
      <c r="AC101" s="1">
        <v>1200000</v>
      </c>
      <c r="AD101" s="1">
        <v>8000000</v>
      </c>
      <c r="AE101" s="1">
        <v>-106300000</v>
      </c>
      <c r="AF101" s="1">
        <v>-11000000</v>
      </c>
      <c r="AG101" s="1">
        <v>14700000</v>
      </c>
      <c r="AH101" s="1">
        <v>5800000</v>
      </c>
      <c r="AI101" s="1">
        <v>-28800000</v>
      </c>
      <c r="AJ101" s="1">
        <v>-34500000</v>
      </c>
      <c r="AK101" s="1">
        <v>73800000</v>
      </c>
      <c r="AL101" s="1">
        <v>-98700000</v>
      </c>
      <c r="AS101" s="48" t="s">
        <v>141</v>
      </c>
      <c r="AT101" s="50" cm="1">
        <f t="array" ref="AT101">_FV(A1,"Market cap",TRUE)</f>
        <v>92948498772</v>
      </c>
    </row>
    <row r="102" spans="1:46"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98200000</v>
      </c>
      <c r="P102" s="10">
        <v>366357000</v>
      </c>
      <c r="Q102" s="10">
        <v>47719000</v>
      </c>
      <c r="R102" s="10">
        <v>-476546000</v>
      </c>
      <c r="S102" s="10">
        <v>611408000</v>
      </c>
      <c r="T102" s="10">
        <v>-697220000</v>
      </c>
      <c r="U102" s="10">
        <v>262400000</v>
      </c>
      <c r="V102" s="10">
        <v>925200000</v>
      </c>
      <c r="W102" s="10">
        <v>-139900000</v>
      </c>
      <c r="X102" s="10">
        <v>-828600000</v>
      </c>
      <c r="Y102" s="10">
        <v>1347800000</v>
      </c>
      <c r="Z102" s="10">
        <v>-622000000</v>
      </c>
      <c r="AA102" s="10">
        <v>-253900000</v>
      </c>
      <c r="AB102" s="10">
        <v>158700000</v>
      </c>
      <c r="AC102" s="10">
        <v>151000000</v>
      </c>
      <c r="AD102" s="10">
        <v>284500000</v>
      </c>
      <c r="AE102" s="10">
        <v>-344300000</v>
      </c>
      <c r="AF102" s="10">
        <v>1551800000</v>
      </c>
      <c r="AG102" s="10">
        <v>-410700000</v>
      </c>
      <c r="AH102" s="10">
        <v>-1639500000</v>
      </c>
      <c r="AI102" s="10">
        <v>254100000</v>
      </c>
      <c r="AJ102" s="10">
        <v>257400000</v>
      </c>
      <c r="AK102" s="10">
        <v>6089600000</v>
      </c>
      <c r="AL102" s="10">
        <v>9639800000</v>
      </c>
      <c r="AS102" s="45" t="s">
        <v>142</v>
      </c>
      <c r="AT102" s="46">
        <f>AT101/AT103</f>
        <v>0.96376716124780648</v>
      </c>
    </row>
    <row r="103" spans="1:46" ht="20" x14ac:dyDescent="0.25">
      <c r="A103" s="5" t="s">
        <v>88</v>
      </c>
      <c r="B103" s="1" t="s">
        <v>91</v>
      </c>
      <c r="C103" s="1" t="s">
        <v>91</v>
      </c>
      <c r="D103" s="1" t="s">
        <v>91</v>
      </c>
      <c r="E103" s="1">
        <v>187000000</v>
      </c>
      <c r="F103" s="1">
        <v>240500000</v>
      </c>
      <c r="G103" s="1">
        <v>247900000</v>
      </c>
      <c r="H103" s="1">
        <v>139100000</v>
      </c>
      <c r="I103" s="1">
        <v>304000000</v>
      </c>
      <c r="J103" s="1">
        <v>180800000</v>
      </c>
      <c r="K103" s="1">
        <v>238600000</v>
      </c>
      <c r="L103" s="1">
        <v>313600000</v>
      </c>
      <c r="M103" s="1">
        <v>314400000</v>
      </c>
      <c r="N103" s="1">
        <v>590600000</v>
      </c>
      <c r="O103" s="1">
        <v>763100000</v>
      </c>
      <c r="P103" s="1">
        <v>861280000</v>
      </c>
      <c r="Q103" s="1">
        <v>1227637000</v>
      </c>
      <c r="R103" s="1">
        <v>1275356000</v>
      </c>
      <c r="S103" s="1">
        <v>798810000</v>
      </c>
      <c r="T103" s="1">
        <v>1410218000</v>
      </c>
      <c r="U103" s="1">
        <v>713000000</v>
      </c>
      <c r="V103" s="1">
        <v>975400000</v>
      </c>
      <c r="W103" s="1">
        <v>1886000000</v>
      </c>
      <c r="X103" s="1">
        <v>1746100000</v>
      </c>
      <c r="Y103" s="1">
        <v>917500000</v>
      </c>
      <c r="Z103" s="1">
        <v>2265300000</v>
      </c>
      <c r="AA103" s="1">
        <v>1643300000</v>
      </c>
      <c r="AB103" s="1">
        <v>1389400000</v>
      </c>
      <c r="AC103" s="1">
        <v>1548100000</v>
      </c>
      <c r="AD103" s="1">
        <v>1699100000</v>
      </c>
      <c r="AE103" s="1">
        <v>1983600000</v>
      </c>
      <c r="AF103" s="1">
        <v>1639300000</v>
      </c>
      <c r="AG103" s="1">
        <v>3191100000</v>
      </c>
      <c r="AH103" s="1">
        <v>8181600000</v>
      </c>
      <c r="AI103" s="1">
        <v>6542100000</v>
      </c>
      <c r="AJ103" s="1">
        <v>6796200000</v>
      </c>
      <c r="AK103" s="1">
        <v>7053600000</v>
      </c>
      <c r="AL103" s="1">
        <v>13143200000</v>
      </c>
      <c r="AS103" s="45" t="s">
        <v>143</v>
      </c>
      <c r="AT103" s="51">
        <f>AT99+AT101</f>
        <v>96442898772</v>
      </c>
    </row>
    <row r="104" spans="1:46"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861300000</v>
      </c>
      <c r="P104" s="11">
        <v>1227637000</v>
      </c>
      <c r="Q104" s="11">
        <v>1275356000</v>
      </c>
      <c r="R104" s="11">
        <v>798810000</v>
      </c>
      <c r="S104" s="11">
        <v>1410218000</v>
      </c>
      <c r="T104" s="11">
        <v>712998000</v>
      </c>
      <c r="U104" s="11">
        <v>975400000</v>
      </c>
      <c r="V104" s="11">
        <v>1900600000</v>
      </c>
      <c r="W104" s="11">
        <v>1746100000</v>
      </c>
      <c r="X104" s="11">
        <v>917500000</v>
      </c>
      <c r="Y104" s="11">
        <v>2265300000</v>
      </c>
      <c r="Z104" s="11">
        <v>1643300000</v>
      </c>
      <c r="AA104" s="11">
        <v>1389400000</v>
      </c>
      <c r="AB104" s="11">
        <v>1548100000</v>
      </c>
      <c r="AC104" s="11">
        <v>1699100000</v>
      </c>
      <c r="AD104" s="11">
        <v>1983600000</v>
      </c>
      <c r="AE104" s="11">
        <v>1639300000</v>
      </c>
      <c r="AF104" s="11">
        <v>3191100000</v>
      </c>
      <c r="AG104" s="11">
        <v>2780400000</v>
      </c>
      <c r="AH104" s="11">
        <v>6542100000</v>
      </c>
      <c r="AI104" s="11">
        <v>6796200000</v>
      </c>
      <c r="AJ104" s="11">
        <v>7053600000</v>
      </c>
      <c r="AK104" s="11">
        <v>13143200000</v>
      </c>
      <c r="AL104" s="11">
        <v>22783000000</v>
      </c>
      <c r="AS104" s="70" t="s">
        <v>144</v>
      </c>
      <c r="AT104" s="70"/>
    </row>
    <row r="105" spans="1:46" ht="21" thickTop="1" x14ac:dyDescent="0.25">
      <c r="A105" s="31" t="s">
        <v>158</v>
      </c>
      <c r="B105" s="1"/>
      <c r="C105" s="15"/>
      <c r="D105" s="15"/>
      <c r="E105" s="1">
        <f t="shared" ref="E105:AK105" si="20">((E22*(1-$AT$91))+E77+E88-E81)</f>
        <v>282990344.62816441</v>
      </c>
      <c r="F105" s="1">
        <f t="shared" si="20"/>
        <v>309963965.19544703</v>
      </c>
      <c r="G105" s="1">
        <f t="shared" si="20"/>
        <v>244980978.41802269</v>
      </c>
      <c r="H105" s="1">
        <f t="shared" si="20"/>
        <v>264839715.04429436</v>
      </c>
      <c r="I105" s="1">
        <f t="shared" si="20"/>
        <v>422837186.19384348</v>
      </c>
      <c r="J105" s="1">
        <f t="shared" si="20"/>
        <v>373168733.73465472</v>
      </c>
      <c r="K105" s="1">
        <f t="shared" si="20"/>
        <v>578921093.03120327</v>
      </c>
      <c r="L105" s="1">
        <f t="shared" si="20"/>
        <v>567256339.21295452</v>
      </c>
      <c r="M105" s="1">
        <f t="shared" si="20"/>
        <v>714178370.70529175</v>
      </c>
      <c r="N105" s="1">
        <f t="shared" si="20"/>
        <v>500882529.37619948</v>
      </c>
      <c r="O105" s="1">
        <f t="shared" si="20"/>
        <v>977622084.06719065</v>
      </c>
      <c r="P105" s="1">
        <f t="shared" si="20"/>
        <v>993571188.21797538</v>
      </c>
      <c r="Q105" s="1">
        <f t="shared" si="20"/>
        <v>1262828685.5760891</v>
      </c>
      <c r="R105" s="1">
        <f t="shared" si="20"/>
        <v>1177378948.8183804</v>
      </c>
      <c r="S105" s="1">
        <f t="shared" si="20"/>
        <v>1029685347.1517575</v>
      </c>
      <c r="T105" s="1">
        <f t="shared" si="20"/>
        <v>1523987059.3570096</v>
      </c>
      <c r="U105" s="1">
        <f t="shared" si="20"/>
        <v>1612777353.3818777</v>
      </c>
      <c r="V105" s="1">
        <f t="shared" si="20"/>
        <v>1188256291.8955865</v>
      </c>
      <c r="W105" s="1">
        <f t="shared" si="20"/>
        <v>1562923624.5103967</v>
      </c>
      <c r="X105" s="1">
        <f t="shared" si="20"/>
        <v>1329577813.4118452</v>
      </c>
      <c r="Y105" s="1">
        <f t="shared" si="20"/>
        <v>1731497565.7842855</v>
      </c>
      <c r="Z105" s="1">
        <f t="shared" si="20"/>
        <v>1572451284.1407955</v>
      </c>
      <c r="AA105" s="1">
        <f t="shared" si="20"/>
        <v>1190708979.7849689</v>
      </c>
      <c r="AB105" s="1">
        <f t="shared" si="20"/>
        <v>1158295875.5027471</v>
      </c>
      <c r="AC105" s="1">
        <f t="shared" si="20"/>
        <v>1664332491.2594306</v>
      </c>
      <c r="AD105" s="1">
        <f t="shared" si="20"/>
        <v>1596326174.390789</v>
      </c>
      <c r="AE105" s="1">
        <f t="shared" si="20"/>
        <v>1359843276.9906156</v>
      </c>
      <c r="AF105" s="1">
        <f t="shared" si="20"/>
        <v>1437074375.0164297</v>
      </c>
      <c r="AG105" s="1">
        <f t="shared" si="20"/>
        <v>1439451444.4940987</v>
      </c>
      <c r="AH105" s="1">
        <f t="shared" si="20"/>
        <v>1584718438.0011041</v>
      </c>
      <c r="AI105" s="1">
        <f t="shared" si="20"/>
        <v>2957205194.3955207</v>
      </c>
      <c r="AJ105" s="1" t="e">
        <f t="shared" si="20"/>
        <v>#VALUE!</v>
      </c>
      <c r="AK105" s="1">
        <f t="shared" si="20"/>
        <v>3519556205.1470785</v>
      </c>
      <c r="AL105" s="1">
        <f>((AL22*(1-$AT$91))+AL77+AL88-AL81)</f>
        <v>4574271520.2018871</v>
      </c>
      <c r="AM105" s="28">
        <f>AL105*(1+$AT$106)</f>
        <v>4904060586.2480507</v>
      </c>
      <c r="AN105" s="28">
        <f>AM105*(1+$AT$106)</f>
        <v>5257626296.8600798</v>
      </c>
      <c r="AO105" s="28">
        <f t="shared" ref="AO105:AQ105" si="21">AN105*(1+$AT$106)</f>
        <v>5636682865.4095373</v>
      </c>
      <c r="AP105" s="28">
        <f t="shared" si="21"/>
        <v>6043068094.0895748</v>
      </c>
      <c r="AQ105" s="28">
        <f t="shared" si="21"/>
        <v>6478752284.2390947</v>
      </c>
      <c r="AR105" s="29" t="s">
        <v>159</v>
      </c>
      <c r="AS105" s="52" t="s">
        <v>107</v>
      </c>
      <c r="AT105" s="53">
        <f>(AT100*AT92)+(AT102*AT97)</f>
        <v>7.3547891587837116E-2</v>
      </c>
    </row>
    <row r="106" spans="1:46" ht="19" x14ac:dyDescent="0.25">
      <c r="A106" s="31" t="s">
        <v>106</v>
      </c>
      <c r="B106" s="15" t="e">
        <f t="shared" ref="B106:AL106" si="22">(B107/A107)-1</f>
        <v>#VALUE!</v>
      </c>
      <c r="C106" s="15" t="e">
        <f t="shared" si="22"/>
        <v>#VALUE!</v>
      </c>
      <c r="D106" s="15" t="e">
        <f t="shared" si="22"/>
        <v>#VALUE!</v>
      </c>
      <c r="E106" s="15" t="e">
        <f t="shared" si="22"/>
        <v>#VALUE!</v>
      </c>
      <c r="F106" s="15">
        <f t="shared" si="22"/>
        <v>0.98428835489833633</v>
      </c>
      <c r="G106" s="15">
        <f t="shared" si="22"/>
        <v>0.48858872845831391</v>
      </c>
      <c r="H106" s="15">
        <f t="shared" si="22"/>
        <v>0.19242803504380479</v>
      </c>
      <c r="I106" s="15">
        <f t="shared" si="22"/>
        <v>-0.20230910522172663</v>
      </c>
      <c r="J106" s="15">
        <f t="shared" si="22"/>
        <v>0.31052631578947376</v>
      </c>
      <c r="K106" s="15">
        <f t="shared" si="22"/>
        <v>-9.3624497991967925E-2</v>
      </c>
      <c r="L106" s="15">
        <f t="shared" si="22"/>
        <v>0.33093325948490726</v>
      </c>
      <c r="M106" s="15">
        <f t="shared" si="22"/>
        <v>0.13150228880565962</v>
      </c>
      <c r="N106" s="15">
        <f t="shared" si="22"/>
        <v>-0.42055902905479958</v>
      </c>
      <c r="O106" s="15">
        <f t="shared" si="22"/>
        <v>0.80545858457632491</v>
      </c>
      <c r="P106" s="15">
        <f t="shared" si="22"/>
        <v>0.58918790648620134</v>
      </c>
      <c r="Q106" s="15">
        <f t="shared" si="22"/>
        <v>0.44412552304032005</v>
      </c>
      <c r="R106" s="15">
        <f t="shared" si="22"/>
        <v>-2.2467521127925605E-2</v>
      </c>
      <c r="S106" s="15">
        <f t="shared" si="22"/>
        <v>0.12148314951844563</v>
      </c>
      <c r="T106" s="15">
        <f t="shared" si="22"/>
        <v>-0.17010810217902084</v>
      </c>
      <c r="U106" s="15">
        <f t="shared" si="22"/>
        <v>4.1629835416929772E-2</v>
      </c>
      <c r="V106" s="15">
        <f t="shared" si="22"/>
        <v>0.13270831649559534</v>
      </c>
      <c r="W106" s="15">
        <f t="shared" si="22"/>
        <v>-0.3041740991794506</v>
      </c>
      <c r="X106" s="15">
        <f t="shared" si="22"/>
        <v>0.54768252666119777</v>
      </c>
      <c r="Y106" s="15">
        <f t="shared" si="22"/>
        <v>-0.13290929569999332</v>
      </c>
      <c r="Z106" s="15">
        <f t="shared" si="22"/>
        <v>0.11209597310307928</v>
      </c>
      <c r="AA106" s="15">
        <f t="shared" si="22"/>
        <v>-1.8757729833722703E-2</v>
      </c>
      <c r="AB106" s="15">
        <f t="shared" si="22"/>
        <v>0.16280372522932574</v>
      </c>
      <c r="AC106" s="15">
        <f t="shared" si="22"/>
        <v>-0.22058292183548112</v>
      </c>
      <c r="AD106" s="15">
        <f t="shared" si="22"/>
        <v>0.12315537356099826</v>
      </c>
      <c r="AE106" s="15">
        <f t="shared" si="22"/>
        <v>8.0071541583545347E-2</v>
      </c>
      <c r="AF106" s="15">
        <f t="shared" si="22"/>
        <v>-6.1269982803643042E-2</v>
      </c>
      <c r="AG106" s="15">
        <f t="shared" si="22"/>
        <v>0.12307483547052045</v>
      </c>
      <c r="AH106" s="15">
        <f t="shared" si="22"/>
        <v>0.23506313055035344</v>
      </c>
      <c r="AI106" s="15">
        <f t="shared" si="22"/>
        <v>3.7859518685188887E-2</v>
      </c>
      <c r="AJ106" s="15">
        <f t="shared" si="22"/>
        <v>0.1357338109152606</v>
      </c>
      <c r="AK106" s="15">
        <f t="shared" si="22"/>
        <v>7.3699062162835061E-2</v>
      </c>
      <c r="AL106" s="15">
        <f t="shared" si="22"/>
        <v>-1.5961969544716736E-2</v>
      </c>
      <c r="AM106" s="33">
        <v>3894000000</v>
      </c>
      <c r="AN106" s="33">
        <v>4276000000</v>
      </c>
      <c r="AO106" s="33">
        <v>4613000000</v>
      </c>
      <c r="AP106" s="33">
        <v>4913000000</v>
      </c>
      <c r="AQ106" s="33">
        <v>5276000000</v>
      </c>
      <c r="AR106" s="29" t="s">
        <v>161</v>
      </c>
      <c r="AS106" s="54" t="s">
        <v>145</v>
      </c>
      <c r="AT106" s="55">
        <f>(SUM(AM4:AQ4)/5)</f>
        <v>7.2096521728034269E-2</v>
      </c>
    </row>
    <row r="107" spans="1:46" ht="19" x14ac:dyDescent="0.25">
      <c r="A107" s="31" t="s">
        <v>160</v>
      </c>
      <c r="B107" s="1" t="s">
        <v>91</v>
      </c>
      <c r="C107" s="1" t="s">
        <v>91</v>
      </c>
      <c r="D107" s="1" t="s">
        <v>91</v>
      </c>
      <c r="E107" s="1">
        <v>108200000</v>
      </c>
      <c r="F107" s="1">
        <v>214700000</v>
      </c>
      <c r="G107" s="1">
        <v>319600000</v>
      </c>
      <c r="H107" s="1">
        <v>381100000</v>
      </c>
      <c r="I107" s="1">
        <v>304000000</v>
      </c>
      <c r="J107" s="1">
        <v>398400000</v>
      </c>
      <c r="K107" s="1">
        <v>361100000</v>
      </c>
      <c r="L107" s="1">
        <v>480600000</v>
      </c>
      <c r="M107" s="1">
        <v>543800000</v>
      </c>
      <c r="N107" s="1">
        <v>315100000</v>
      </c>
      <c r="O107" s="1">
        <v>568900000</v>
      </c>
      <c r="P107" s="1">
        <v>904089000</v>
      </c>
      <c r="Q107" s="1">
        <v>1305618000</v>
      </c>
      <c r="R107" s="1">
        <v>1276284000</v>
      </c>
      <c r="S107" s="1">
        <v>1431331000</v>
      </c>
      <c r="T107" s="1">
        <v>1187850000</v>
      </c>
      <c r="U107" s="1">
        <v>1237300000</v>
      </c>
      <c r="V107" s="1">
        <v>1401500000</v>
      </c>
      <c r="W107" s="1">
        <v>975200000</v>
      </c>
      <c r="X107" s="1">
        <v>1509300000</v>
      </c>
      <c r="Y107" s="1">
        <v>1308700000</v>
      </c>
      <c r="Z107" s="1">
        <v>1455400000</v>
      </c>
      <c r="AA107" s="1">
        <v>1428100000</v>
      </c>
      <c r="AB107" s="1">
        <v>1660600000</v>
      </c>
      <c r="AC107" s="1">
        <v>1294300000</v>
      </c>
      <c r="AD107" s="1">
        <v>1453700000</v>
      </c>
      <c r="AE107" s="1">
        <v>1570100000</v>
      </c>
      <c r="AF107" s="1">
        <v>1473900000</v>
      </c>
      <c r="AG107" s="1">
        <v>1655300000</v>
      </c>
      <c r="AH107" s="1">
        <v>2044400000</v>
      </c>
      <c r="AI107" s="1">
        <v>2121800000</v>
      </c>
      <c r="AJ107" s="1">
        <v>2409800000</v>
      </c>
      <c r="AK107" s="1">
        <v>2587400000</v>
      </c>
      <c r="AL107" s="1">
        <v>2546100000</v>
      </c>
      <c r="AM107" s="29"/>
      <c r="AN107" s="29"/>
      <c r="AO107" s="29"/>
      <c r="AP107" s="29"/>
      <c r="AQ107" s="32">
        <f>AQ106*(1+AT107)/(AT108-AT107)</f>
        <v>111393097066.13214</v>
      </c>
      <c r="AR107" s="30" t="s">
        <v>146</v>
      </c>
      <c r="AS107" s="56" t="s">
        <v>147</v>
      </c>
      <c r="AT107" s="57">
        <v>2.5000000000000001E-2</v>
      </c>
    </row>
    <row r="108" spans="1:46" ht="19" x14ac:dyDescent="0.25">
      <c r="AM108" s="32">
        <f t="shared" ref="AM108:AP108" si="23">AM107+AM106</f>
        <v>3894000000</v>
      </c>
      <c r="AN108" s="32">
        <f t="shared" si="23"/>
        <v>4276000000</v>
      </c>
      <c r="AO108" s="32">
        <f t="shared" si="23"/>
        <v>4613000000</v>
      </c>
      <c r="AP108" s="32">
        <f t="shared" si="23"/>
        <v>4913000000</v>
      </c>
      <c r="AQ108" s="32">
        <f>AQ107+AQ106</f>
        <v>116669097066.13214</v>
      </c>
      <c r="AR108" s="30" t="s">
        <v>143</v>
      </c>
      <c r="AS108" s="58" t="s">
        <v>148</v>
      </c>
      <c r="AT108" s="55">
        <f>AT105</f>
        <v>7.3547891587837116E-2</v>
      </c>
    </row>
    <row r="109" spans="1:46" ht="19" x14ac:dyDescent="0.25">
      <c r="AM109" s="67" t="s">
        <v>149</v>
      </c>
      <c r="AN109" s="67"/>
    </row>
    <row r="110" spans="1:46" ht="20" x14ac:dyDescent="0.25">
      <c r="AM110" s="59" t="s">
        <v>150</v>
      </c>
      <c r="AN110" s="50">
        <f>NPV(AT108,AM108,AN108,AO108,AP108,AQ108)</f>
        <v>96582551352.272308</v>
      </c>
    </row>
    <row r="111" spans="1:46" ht="20" x14ac:dyDescent="0.25">
      <c r="AM111" s="59" t="s">
        <v>151</v>
      </c>
      <c r="AN111" s="50">
        <f>AL40</f>
        <v>1436300000</v>
      </c>
    </row>
    <row r="112" spans="1:46" ht="20" x14ac:dyDescent="0.25">
      <c r="AM112" s="59" t="s">
        <v>139</v>
      </c>
      <c r="AN112" s="50">
        <f>AT99</f>
        <v>3494400000</v>
      </c>
    </row>
    <row r="113" spans="39:40" ht="20" x14ac:dyDescent="0.25">
      <c r="AM113" s="59" t="s">
        <v>152</v>
      </c>
      <c r="AN113" s="50">
        <f>AN110+AN111-AN112</f>
        <v>94524451352.272308</v>
      </c>
    </row>
    <row r="114" spans="39:40" ht="20" x14ac:dyDescent="0.25">
      <c r="AM114" s="59" t="s">
        <v>153</v>
      </c>
      <c r="AN114" s="59">
        <f>AL34*(1+(5*AR16))</f>
        <v>393061905.34769142</v>
      </c>
    </row>
    <row r="115" spans="39:40" ht="20" x14ac:dyDescent="0.25">
      <c r="AM115" s="60" t="s">
        <v>154</v>
      </c>
      <c r="AN115" s="61">
        <f>AN113/AN114</f>
        <v>240.48235167602584</v>
      </c>
    </row>
    <row r="116" spans="39:40" ht="20" x14ac:dyDescent="0.25">
      <c r="AM116" s="59" t="s">
        <v>155</v>
      </c>
      <c r="AN116" s="62" cm="1">
        <f t="array" ref="AN116">_FV(A1,"Price")</f>
        <v>224.99</v>
      </c>
    </row>
    <row r="117" spans="39:40" ht="20" x14ac:dyDescent="0.25">
      <c r="AM117" s="60" t="s">
        <v>156</v>
      </c>
      <c r="AN117" s="63">
        <f>AN115/AN116-1</f>
        <v>6.8857956691523281E-2</v>
      </c>
    </row>
    <row r="118" spans="39:40" ht="20" x14ac:dyDescent="0.25">
      <c r="AM118" s="60" t="s">
        <v>157</v>
      </c>
      <c r="AN118" s="64" t="str">
        <f>IF(AN115&gt;AN116,"BUY","SELL")</f>
        <v>BUY</v>
      </c>
    </row>
  </sheetData>
  <mergeCells count="6">
    <mergeCell ref="AM109:AN109"/>
    <mergeCell ref="AS83:AT83"/>
    <mergeCell ref="AS84:AT84"/>
    <mergeCell ref="AS93:AT93"/>
    <mergeCell ref="AS98:AT98"/>
    <mergeCell ref="AS104:AT104"/>
  </mergeCells>
  <hyperlinks>
    <hyperlink ref="A1" r:id="rId1" tooltip="https://roic.ai/company/ADP" display="ROIC.AI | A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670/000091205794002935/0000912057-94-002935-index.html" xr:uid="{00000000-0004-0000-0000-000019000000}"/>
    <hyperlink ref="J74" r:id="rId19" tooltip="https://www.sec.gov/Archives/edgar/data/8670/000091205794002935/0000912057-94-002935-index.html" xr:uid="{00000000-0004-0000-0000-00001A000000}"/>
    <hyperlink ref="K36" r:id="rId20" tooltip="https://www.sec.gov/Archives/edgar/data/8670/000091205795007958/0000912057-95-007958-index.html" xr:uid="{00000000-0004-0000-0000-00001C000000}"/>
    <hyperlink ref="K74" r:id="rId21" tooltip="https://www.sec.gov/Archives/edgar/data/8670/000091205795007958/0000912057-95-007958-index.html" xr:uid="{00000000-0004-0000-0000-00001D000000}"/>
    <hyperlink ref="L36" r:id="rId22" tooltip="https://www.sec.gov/Archives/edgar/data/8670/000095011296003416/0000950112-96-003416-index.html" xr:uid="{00000000-0004-0000-0000-00001F000000}"/>
    <hyperlink ref="L74" r:id="rId23" tooltip="https://www.sec.gov/Archives/edgar/data/8670/000095011296003416/0000950112-96-00341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670/000000867000000026/0000008670-00-000026-index.html" xr:uid="{00000000-0004-0000-0000-00002B000000}"/>
    <hyperlink ref="P74" r:id="rId31" tooltip="https://www.sec.gov/Archives/edgar/data/8670/000000867000000026/0000008670-00-000026-index.html"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8670/000120677406001911/adp_10k1.htm" xr:uid="{00000000-0004-0000-0000-00003D000000}"/>
    <hyperlink ref="V74" r:id="rId43" tooltip="https://www.sec.gov/Archives/edgar/data/8670/000120677406001911/adp_10k1.htm" xr:uid="{00000000-0004-0000-0000-00003E000000}"/>
    <hyperlink ref="W36" r:id="rId44" tooltip="https://www.sec.gov/Archives/edgar/data/8670/000120677407002085/0001206774-07-002085-index.html" xr:uid="{00000000-0004-0000-0000-000040000000}"/>
    <hyperlink ref="W74" r:id="rId45" tooltip="https://www.sec.gov/Archives/edgar/data/8670/000120677407002085/0001206774-07-002085-index.html" xr:uid="{00000000-0004-0000-0000-000041000000}"/>
    <hyperlink ref="X36" r:id="rId46" tooltip="https://www.sec.gov/Archives/edgar/data/8670/000120677408001519/0001206774-08-001519-index.html" xr:uid="{00000000-0004-0000-0000-000043000000}"/>
    <hyperlink ref="X74" r:id="rId47" tooltip="https://www.sec.gov/Archives/edgar/data/8670/000120677408001519/0001206774-08-001519-index.html" xr:uid="{00000000-0004-0000-0000-000044000000}"/>
    <hyperlink ref="Y36" r:id="rId48" tooltip="https://www.sec.gov/Archives/edgar/data/8670/000120677409001642/0001206774-09-001642-index.html" xr:uid="{00000000-0004-0000-0000-000046000000}"/>
    <hyperlink ref="Y74" r:id="rId49" tooltip="https://www.sec.gov/Archives/edgar/data/8670/000120677409001642/0001206774-09-001642-index.html" xr:uid="{00000000-0004-0000-0000-000047000000}"/>
    <hyperlink ref="Z36" r:id="rId50" tooltip="https://www.sec.gov/Archives/edgar/data/8670/000120677410001881/0001206774-10-001881-index.html" xr:uid="{00000000-0004-0000-0000-000049000000}"/>
    <hyperlink ref="Z74" r:id="rId51" tooltip="https://www.sec.gov/Archives/edgar/data/8670/000120677410001881/0001206774-10-001881-index.html" xr:uid="{00000000-0004-0000-0000-00004A000000}"/>
    <hyperlink ref="AA36" r:id="rId52" tooltip="https://www.sec.gov/Archives/edgar/data/8670/000120677411001935/0001206774-11-001935-index.html" xr:uid="{00000000-0004-0000-0000-00004C000000}"/>
    <hyperlink ref="AA74" r:id="rId53" tooltip="https://www.sec.gov/Archives/edgar/data/8670/000120677411001935/0001206774-11-001935-index.html" xr:uid="{00000000-0004-0000-0000-00004D000000}"/>
    <hyperlink ref="AB36" r:id="rId54" tooltip="https://www.sec.gov/Archives/edgar/data/8670/000120677412003634/0001206774-12-003634-index.html" xr:uid="{00000000-0004-0000-0000-00004F000000}"/>
    <hyperlink ref="AB74" r:id="rId55" tooltip="https://www.sec.gov/Archives/edgar/data/8670/000120677412003634/0001206774-12-003634-index.html" xr:uid="{00000000-0004-0000-0000-000050000000}"/>
    <hyperlink ref="AC36" r:id="rId56" tooltip="https://www.sec.gov/Archives/edgar/data/8670/000000867013000015/0000008670-13-000015-index.html" xr:uid="{00000000-0004-0000-0000-000052000000}"/>
    <hyperlink ref="AC74" r:id="rId57" tooltip="https://www.sec.gov/Archives/edgar/data/8670/000000867013000015/0000008670-13-000015-index.html" xr:uid="{00000000-0004-0000-0000-000053000000}"/>
    <hyperlink ref="AD36" r:id="rId58" tooltip="https://www.sec.gov/Archives/edgar/data/8670/000000867014000015/0000008670-14-000015-index.html" xr:uid="{00000000-0004-0000-0000-000055000000}"/>
    <hyperlink ref="AD74" r:id="rId59" tooltip="https://www.sec.gov/Archives/edgar/data/8670/000000867014000015/0000008670-14-000015-index.html" xr:uid="{00000000-0004-0000-0000-000056000000}"/>
    <hyperlink ref="AE36" r:id="rId60" tooltip="https://www.sec.gov/Archives/edgar/data/8670/000000867015000021/0000008670-15-000021-index.html" xr:uid="{00000000-0004-0000-0000-000058000000}"/>
    <hyperlink ref="AE74" r:id="rId61" tooltip="https://www.sec.gov/Archives/edgar/data/8670/000000867015000021/0000008670-15-000021-index.html" xr:uid="{00000000-0004-0000-0000-000059000000}"/>
    <hyperlink ref="AF36" r:id="rId62" tooltip="https://www.sec.gov/Archives/edgar/data/8670/000000867016000053/q4fy1610kinq4fy16.htm" xr:uid="{00000000-0004-0000-0000-00005B000000}"/>
    <hyperlink ref="AF74" r:id="rId63" tooltip="https://www.sec.gov/Archives/edgar/data/8670/000000867016000053/q4fy1610kinq4fy16.htm" xr:uid="{00000000-0004-0000-0000-00005C000000}"/>
    <hyperlink ref="AG36" r:id="rId64" tooltip="https://www.sec.gov/Archives/edgar/data/8670/000000867017000010/0000008670-17-000010-index.html" xr:uid="{00000000-0004-0000-0000-00005E000000}"/>
    <hyperlink ref="AG74" r:id="rId65" tooltip="https://www.sec.gov/Archives/edgar/data/8670/000000867017000010/0000008670-17-000010-index.html" xr:uid="{00000000-0004-0000-0000-00005F000000}"/>
    <hyperlink ref="AH36" r:id="rId66" tooltip="https://www.sec.gov/Archives/edgar/data/8670/000000867018000011/0000008670-18-000011-index.html" xr:uid="{00000000-0004-0000-0000-000061000000}"/>
    <hyperlink ref="AH74" r:id="rId67" tooltip="https://www.sec.gov/Archives/edgar/data/8670/000000867018000011/0000008670-18-000011-index.html" xr:uid="{00000000-0004-0000-0000-000062000000}"/>
    <hyperlink ref="AI36" r:id="rId68" tooltip="https://www.sec.gov/Archives/edgar/data/8670/000000867019000021/0000008670-19-000021-index.html" xr:uid="{00000000-0004-0000-0000-000064000000}"/>
    <hyperlink ref="AI74" r:id="rId69" tooltip="https://www.sec.gov/Archives/edgar/data/8670/000000867019000021/0000008670-19-000021-index.html" xr:uid="{00000000-0004-0000-0000-000065000000}"/>
    <hyperlink ref="AJ36" r:id="rId70" tooltip="https://www.sec.gov/Archives/edgar/data/8670/000000867020000032/0000008670-20-000032-index.htm" xr:uid="{00000000-0004-0000-0000-000067000000}"/>
    <hyperlink ref="AJ74" r:id="rId71" tooltip="https://www.sec.gov/Archives/edgar/data/8670/000000867020000032/0000008670-20-000032-index.htm" xr:uid="{00000000-0004-0000-0000-000068000000}"/>
    <hyperlink ref="AK36" r:id="rId72" tooltip="https://www.sec.gov/Archives/edgar/data/8670/000000867021000027/0000008670-21-000027-index.htm" xr:uid="{00000000-0004-0000-0000-00006A000000}"/>
    <hyperlink ref="AK74" r:id="rId73" tooltip="https://www.sec.gov/Archives/edgar/data/8670/000000867021000027/0000008670-21-000027-index.htm" xr:uid="{00000000-0004-0000-0000-00006B000000}"/>
    <hyperlink ref="AL36" r:id="rId74" tooltip="https://www.sec.gov/Archives/edgar/data/8670/000000867022000038/0000008670-22-000038-index.htm" xr:uid="{00000000-0004-0000-0000-00006D000000}"/>
    <hyperlink ref="AL74" r:id="rId75" tooltip="https://www.sec.gov/Archives/edgar/data/8670/000000867022000038/0000008670-22-000038-index.htm" xr:uid="{00000000-0004-0000-0000-00006E000000}"/>
    <hyperlink ref="AM1" r:id="rId76" display="https://finbox.com/NASDAQGS:ADP/explorer/revenue_proj" xr:uid="{74B9FE5B-0CE7-9E42-95B6-485D86EEF7CE}"/>
    <hyperlink ref="AR106" r:id="rId77" xr:uid="{A9FD6844-4797-4E4B-957C-4D61C7944161}"/>
  </hyperlinks>
  <pageMargins left="0.7" right="0.7" top="0.75" bottom="0.75" header="0.3" footer="0.3"/>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8875-0E99-8C4A-8EEB-B06088D3D8EC}">
  <dimension ref="A1"/>
  <sheetViews>
    <sheetView workbookViewId="0">
      <selection activeCell="C6" sqref="C6"/>
    </sheetView>
  </sheetViews>
  <sheetFormatPr baseColWidth="10" defaultRowHeight="16" x14ac:dyDescent="0.2"/>
  <cols>
    <col min="1" max="1" width="1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2023-05-04T09:39:35Z</dcterms:created>
  <dcterms:modified xsi:type="dcterms:W3CDTF">2023-07-29T18:50:04Z</dcterms:modified>
</cp:coreProperties>
</file>