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1A93C71-4CE1-D543-AC73-8CA07C12B66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8" i="1" l="1"/>
  <c r="AD108" i="1"/>
  <c r="AE108" i="1"/>
  <c r="AF108" i="1"/>
  <c r="AG108" i="1"/>
  <c r="AG107" i="1"/>
  <c r="AD105" i="1"/>
  <c r="AE105" i="1" s="1"/>
  <c r="AF105" i="1" s="1"/>
  <c r="AG105" i="1" s="1"/>
  <c r="AC105" i="1"/>
  <c r="AK22" i="1" l="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G30" i="1"/>
  <c r="AF30" i="1"/>
  <c r="AE30" i="1"/>
  <c r="AD30" i="1"/>
  <c r="AC30" i="1"/>
  <c r="AG29" i="1"/>
  <c r="AF29" i="1"/>
  <c r="AE29" i="1"/>
  <c r="AD29" i="1"/>
  <c r="AC29" i="1"/>
  <c r="AG21" i="1"/>
  <c r="AF21" i="1"/>
  <c r="AE21" i="1"/>
  <c r="AD21" i="1"/>
  <c r="AC21" i="1"/>
  <c r="AG20" i="1"/>
  <c r="AF20" i="1"/>
  <c r="AE20" i="1"/>
  <c r="AD20" i="1"/>
  <c r="AC20" i="1"/>
  <c r="AJ22" i="1"/>
  <c r="AK19" i="1"/>
  <c r="AJ19" i="1"/>
  <c r="AI19" i="1"/>
  <c r="AJ94" i="1"/>
  <c r="AD116" i="1" a="1"/>
  <c r="AD116" i="1" s="1"/>
  <c r="AJ101" i="1" a="1"/>
  <c r="AJ101" i="1" s="1"/>
  <c r="AJ95" i="1" a="1"/>
  <c r="AJ95"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J4" i="1"/>
  <c r="AI4" i="1"/>
  <c r="AH4" i="1"/>
  <c r="AG4" i="1"/>
  <c r="AF4" i="1"/>
  <c r="AE4" i="1"/>
  <c r="AD4" i="1"/>
  <c r="AC4" i="1"/>
  <c r="AB106" i="1"/>
  <c r="AK4"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B35" i="1"/>
  <c r="AA35" i="1"/>
  <c r="Z35" i="1"/>
  <c r="Y35" i="1"/>
  <c r="X35" i="1"/>
  <c r="W35" i="1"/>
  <c r="V35" i="1"/>
  <c r="U35" i="1"/>
  <c r="T35" i="1"/>
  <c r="S35" i="1"/>
  <c r="R35" i="1"/>
  <c r="Q35" i="1"/>
  <c r="P35" i="1"/>
  <c r="O35" i="1"/>
  <c r="N35" i="1"/>
  <c r="M35" i="1"/>
  <c r="L35" i="1"/>
  <c r="K35" i="1"/>
  <c r="J35" i="1"/>
  <c r="I35" i="1"/>
  <c r="H35" i="1"/>
  <c r="G35" i="1"/>
  <c r="F35" i="1"/>
  <c r="E35" i="1"/>
  <c r="D35" i="1"/>
  <c r="C35" i="1"/>
  <c r="AB29" i="1"/>
  <c r="AA29" i="1"/>
  <c r="Z29" i="1"/>
  <c r="Y29" i="1"/>
  <c r="X29" i="1"/>
  <c r="W29" i="1"/>
  <c r="V29" i="1"/>
  <c r="U29" i="1"/>
  <c r="T29" i="1"/>
  <c r="S29" i="1"/>
  <c r="R29" i="1"/>
  <c r="Q29" i="1"/>
  <c r="P29" i="1"/>
  <c r="O29" i="1"/>
  <c r="N29" i="1"/>
  <c r="M29" i="1"/>
  <c r="L29" i="1"/>
  <c r="K29" i="1"/>
  <c r="J29" i="1"/>
  <c r="I29" i="1"/>
  <c r="H29" i="1"/>
  <c r="G29" i="1"/>
  <c r="F29" i="1"/>
  <c r="E29" i="1"/>
  <c r="D29" i="1"/>
  <c r="C29" i="1"/>
  <c r="AB20" i="1"/>
  <c r="AA20" i="1"/>
  <c r="Z20" i="1"/>
  <c r="Y20" i="1"/>
  <c r="X20" i="1"/>
  <c r="W20" i="1"/>
  <c r="V20" i="1"/>
  <c r="U20" i="1"/>
  <c r="T20" i="1"/>
  <c r="S20" i="1"/>
  <c r="R20" i="1"/>
  <c r="Q20" i="1"/>
  <c r="P20" i="1"/>
  <c r="O20" i="1"/>
  <c r="N20" i="1"/>
  <c r="M20" i="1"/>
  <c r="L20" i="1"/>
  <c r="K20" i="1"/>
  <c r="J20" i="1"/>
  <c r="I20" i="1"/>
  <c r="H20" i="1"/>
  <c r="G20" i="1"/>
  <c r="F20" i="1"/>
  <c r="E20" i="1"/>
  <c r="D20" i="1"/>
  <c r="C20"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B9" i="1"/>
  <c r="AA9" i="1"/>
  <c r="Z9" i="1"/>
  <c r="Y9" i="1"/>
  <c r="X9"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97" i="1" l="1"/>
  <c r="AJ106" i="1"/>
  <c r="AK16" i="1"/>
  <c r="AJ16" i="1"/>
  <c r="AI16" i="1"/>
  <c r="AJ92" i="1"/>
  <c r="AJ103" i="1"/>
  <c r="AJ102" i="1" s="1"/>
  <c r="AD112" i="1"/>
  <c r="AJ100" i="1" l="1"/>
  <c r="AJ105" i="1" s="1"/>
  <c r="AJ108" i="1" s="1"/>
  <c r="AD110" i="1" l="1"/>
  <c r="AD113" i="1" s="1"/>
  <c r="AD115" i="1" s="1"/>
  <c r="AD118" i="1" s="1"/>
  <c r="AD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<sst xmlns="http://schemas.openxmlformats.org/spreadsheetml/2006/main" count="674" uniqueCount="167">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</sst>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 fillId="7" borderId="10" xfId="0" applyNumberFormat="1" applyFont="1" applyFill="1" applyBorder="1"/>
    <xf numFmtId="164" fontId="10" fillId="7" borderId="0" xfId="0" applyNumberFormat="1" applyFont="1" applyFill="1"/>
    <xf numFmtId="0" fontId="0" fillId="7" borderId="0" xfId="0" applyFill="1"/>
    <xf numFmtId="0" fontId="0" fillId="7" borderId="0" xfId="0" applyFill="1" applyAlignment="1">
      <alignment horizontal="left"/>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center"/>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7" borderId="0" xfId="0" applyFont="1" applyFill="1" applyBorder="1" applyAlignment="1">
      <alignment horizontal="left" vertical="center" wrapText="1"/>
    </xf>
    <xf numFmtId="39" fontId="11" fillId="7" borderId="0" xfId="0" applyNumberFormat="1" applyFont="1" applyFill="1" applyBorder="1"/>
    <xf numFmtId="164" fontId="1" fillId="7"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7" borderId="0" xfId="0" applyNumberFormat="1"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xf numFmtId="10" fontId="11" fillId="7" borderId="0" xfId="0" applyNumberFormat="1" applyFont="1" applyFill="1"/>
    <xf numFmtId="170" fontId="11" fillId="0" borderId="11" xfId="0" applyNumberFormat="1" applyFont="1" applyBorder="1" applyAlignment="1">
      <alignment horizontal="center"/>
    </xf>
    <xf numFmtId="170" fontId="11" fillId="0" borderId="5" xfId="0" applyNumberFormat="1" applyFont="1" applyBorder="1" applyAlignment="1">
      <alignment horizontal="center"/>
    </xf>
    <xf numFmtId="10"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4"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581456953642385"/>
          <c:y val="0.1581236226786808"/>
          <c:w val="0.81736423841059602"/>
          <c:h val="0.5818595811048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1'!$B$1:$AB$1</c:f>
              <c:numCache>
                <c:formatCode>General</c:formatCode>
                <c:ptCount val="27"/>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numCache>
            </c:numRef>
          </c:cat>
          <c:val>
            <c:numRef>
              <c:f>'Sheet 1'!$B$3:$AB$3</c:f>
              <c:numCache>
                <c:formatCode>#,###,,;\(#,###,,\);\ \-\ \-</c:formatCode>
                <c:ptCount val="27"/>
                <c:pt idx="0">
                  <c:v>3722150000</c:v>
                </c:pt>
                <c:pt idx="1">
                  <c:v>3083221462</c:v>
                </c:pt>
                <c:pt idx="2">
                  <c:v>4325799978</c:v>
                </c:pt>
                <c:pt idx="3">
                  <c:v>5114027439</c:v>
                </c:pt>
                <c:pt idx="4">
                  <c:v>6261951017</c:v>
                </c:pt>
                <c:pt idx="5">
                  <c:v>7343627940</c:v>
                </c:pt>
                <c:pt idx="6">
                  <c:v>7419542341</c:v>
                </c:pt>
                <c:pt idx="7">
                  <c:v>7012344930</c:v>
                </c:pt>
                <c:pt idx="8">
                  <c:v>7508942094</c:v>
                </c:pt>
                <c:pt idx="9">
                  <c:v>8505967323</c:v>
                </c:pt>
                <c:pt idx="10">
                  <c:v>9401403882</c:v>
                </c:pt>
                <c:pt idx="11">
                  <c:v>10258557590</c:v>
                </c:pt>
                <c:pt idx="12">
                  <c:v>11563118980</c:v>
                </c:pt>
                <c:pt idx="13">
                  <c:v>10672000000</c:v>
                </c:pt>
                <c:pt idx="14">
                  <c:v>12464000000</c:v>
                </c:pt>
                <c:pt idx="15">
                  <c:v>14233000000</c:v>
                </c:pt>
                <c:pt idx="16">
                  <c:v>16223000000</c:v>
                </c:pt>
                <c:pt idx="17">
                  <c:v>16815000000</c:v>
                </c:pt>
                <c:pt idx="18">
                  <c:v>17561000000</c:v>
                </c:pt>
                <c:pt idx="19">
                  <c:v>20793000000</c:v>
                </c:pt>
                <c:pt idx="20">
                  <c:v>22062000000</c:v>
                </c:pt>
                <c:pt idx="21">
                  <c:v>23460000000</c:v>
                </c:pt>
                <c:pt idx="22">
                  <c:v>24708000000</c:v>
                </c:pt>
                <c:pt idx="23">
                  <c:v>27553000000</c:v>
                </c:pt>
                <c:pt idx="24">
                  <c:v>27338000000</c:v>
                </c:pt>
                <c:pt idx="25">
                  <c:v>27842000000</c:v>
                </c:pt>
                <c:pt idx="26">
                  <c:v>30872000000</c:v>
                </c:pt>
              </c:numCache>
            </c:numRef>
          </c:val>
          <c:extLst>
            <c:ext xmlns:c16="http://schemas.microsoft.com/office/drawing/2014/chart" uri="{C3380CC4-5D6E-409C-BE32-E72D297353CC}">
              <c16:uniqueId val="{00000000-8B0B-B94C-B214-D4B326EA8CA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1'!$B$1:$AB$1</c:f>
              <c:numCache>
                <c:formatCode>General</c:formatCode>
                <c:ptCount val="27"/>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numCache>
            </c:numRef>
          </c:cat>
          <c:val>
            <c:numRef>
              <c:f>'Sheet 1'!$B$28:$AB$28</c:f>
              <c:numCache>
                <c:formatCode>#,###,,;\(#,###,,\);\ \-\ \-</c:formatCode>
                <c:ptCount val="27"/>
                <c:pt idx="0">
                  <c:v>567536000</c:v>
                </c:pt>
                <c:pt idx="1">
                  <c:v>467724078</c:v>
                </c:pt>
                <c:pt idx="2">
                  <c:v>536237874</c:v>
                </c:pt>
                <c:pt idx="3">
                  <c:v>601449658</c:v>
                </c:pt>
                <c:pt idx="4">
                  <c:v>634056929</c:v>
                </c:pt>
                <c:pt idx="5">
                  <c:v>581061470</c:v>
                </c:pt>
                <c:pt idx="6">
                  <c:v>509073715</c:v>
                </c:pt>
                <c:pt idx="7">
                  <c:v>1075183319</c:v>
                </c:pt>
                <c:pt idx="8">
                  <c:v>1309553142</c:v>
                </c:pt>
                <c:pt idx="9">
                  <c:v>1495271321</c:v>
                </c:pt>
                <c:pt idx="10">
                  <c:v>1871234412</c:v>
                </c:pt>
                <c:pt idx="11">
                  <c:v>1922493610</c:v>
                </c:pt>
                <c:pt idx="12">
                  <c:v>1867684000</c:v>
                </c:pt>
                <c:pt idx="13">
                  <c:v>1748000000</c:v>
                </c:pt>
                <c:pt idx="14">
                  <c:v>1811000000</c:v>
                </c:pt>
                <c:pt idx="15">
                  <c:v>3438000000</c:v>
                </c:pt>
                <c:pt idx="16">
                  <c:v>2823000000</c:v>
                </c:pt>
                <c:pt idx="17">
                  <c:v>3326000000</c:v>
                </c:pt>
                <c:pt idx="18">
                  <c:v>3280000000</c:v>
                </c:pt>
                <c:pt idx="19">
                  <c:v>3064000000</c:v>
                </c:pt>
                <c:pt idx="20">
                  <c:v>3646000000</c:v>
                </c:pt>
                <c:pt idx="21">
                  <c:v>4018000000</c:v>
                </c:pt>
                <c:pt idx="22">
                  <c:v>4083000000</c:v>
                </c:pt>
                <c:pt idx="23">
                  <c:v>3321000000</c:v>
                </c:pt>
                <c:pt idx="24">
                  <c:v>5145000000</c:v>
                </c:pt>
                <c:pt idx="25">
                  <c:v>5256000000</c:v>
                </c:pt>
                <c:pt idx="26">
                  <c:v>2290000000</c:v>
                </c:pt>
              </c:numCache>
            </c:numRef>
          </c:val>
          <c:extLst>
            <c:ext xmlns:c16="http://schemas.microsoft.com/office/drawing/2014/chart" uri="{C3380CC4-5D6E-409C-BE32-E72D297353CC}">
              <c16:uniqueId val="{00000001-8B0B-B94C-B214-D4B326EA8CA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1'!$B$1:$AB$1</c:f>
              <c:numCache>
                <c:formatCode>General</c:formatCode>
                <c:ptCount val="27"/>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numCache>
            </c:numRef>
          </c:cat>
          <c:val>
            <c:numRef>
              <c:f>'Sheet 1'!$B$107:$AB$107</c:f>
              <c:numCache>
                <c:formatCode>#,###,,;\(#,###,,\);\ \-\ \-</c:formatCode>
                <c:ptCount val="27"/>
                <c:pt idx="0">
                  <c:v>483497000</c:v>
                </c:pt>
                <c:pt idx="1">
                  <c:v>131717141</c:v>
                </c:pt>
                <c:pt idx="2">
                  <c:v>238489002</c:v>
                </c:pt>
                <c:pt idx="3">
                  <c:v>284049033</c:v>
                </c:pt>
                <c:pt idx="4">
                  <c:v>394409509</c:v>
                </c:pt>
                <c:pt idx="5">
                  <c:v>611407040</c:v>
                </c:pt>
                <c:pt idx="6">
                  <c:v>1379200127</c:v>
                </c:pt>
                <c:pt idx="7">
                  <c:v>1227432219</c:v>
                </c:pt>
                <c:pt idx="8">
                  <c:v>1613888927</c:v>
                </c:pt>
                <c:pt idx="9">
                  <c:v>1345116698</c:v>
                </c:pt>
                <c:pt idx="10">
                  <c:v>1479967085</c:v>
                </c:pt>
                <c:pt idx="11">
                  <c:v>1539778150</c:v>
                </c:pt>
                <c:pt idx="12">
                  <c:v>1818836880</c:v>
                </c:pt>
                <c:pt idx="13">
                  <c:v>2790000000</c:v>
                </c:pt>
                <c:pt idx="14">
                  <c:v>2598000000</c:v>
                </c:pt>
                <c:pt idx="15">
                  <c:v>3330000000</c:v>
                </c:pt>
                <c:pt idx="16">
                  <c:v>3281000000</c:v>
                </c:pt>
                <c:pt idx="17">
                  <c:v>3266000000</c:v>
                </c:pt>
                <c:pt idx="18">
                  <c:v>2762000000</c:v>
                </c:pt>
                <c:pt idx="19">
                  <c:v>3002000000</c:v>
                </c:pt>
                <c:pt idx="20">
                  <c:v>3627000000</c:v>
                </c:pt>
                <c:pt idx="21">
                  <c:v>3770000000</c:v>
                </c:pt>
                <c:pt idx="22">
                  <c:v>2845000000</c:v>
                </c:pt>
                <c:pt idx="23">
                  <c:v>2679000000</c:v>
                </c:pt>
                <c:pt idx="24">
                  <c:v>6378000000</c:v>
                </c:pt>
                <c:pt idx="25">
                  <c:v>5423000000</c:v>
                </c:pt>
                <c:pt idx="26">
                  <c:v>4772000000</c:v>
                </c:pt>
              </c:numCache>
            </c:numRef>
          </c:val>
          <c:extLst>
            <c:ext xmlns:c16="http://schemas.microsoft.com/office/drawing/2014/chart" uri="{C3380CC4-5D6E-409C-BE32-E72D297353CC}">
              <c16:uniqueId val="{00000002-8B0B-B94C-B214-D4B326EA8CAE}"/>
            </c:ext>
          </c:extLst>
        </c:ser>
        <c:dLbls>
          <c:showLegendKey val="0"/>
          <c:showVal val="0"/>
          <c:showCatName val="0"/>
          <c:showSerName val="0"/>
          <c:showPercent val="0"/>
          <c:showBubbleSize val="0"/>
        </c:dLbls>
        <c:gapWidth val="100"/>
        <c:overlap val="-24"/>
        <c:axId val="701443791"/>
        <c:axId val="698203375"/>
      </c:barChart>
      <c:catAx>
        <c:axId val="701443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203375"/>
        <c:crosses val="autoZero"/>
        <c:auto val="1"/>
        <c:lblAlgn val="ctr"/>
        <c:lblOffset val="100"/>
        <c:noMultiLvlLbl val="0"/>
      </c:catAx>
      <c:valAx>
        <c:axId val="69820337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01443791"/>
        <c:crosses val="autoZero"/>
        <c:crossBetween val="between"/>
      </c:valAx>
      <c:spPr>
        <a:noFill/>
        <a:ln>
          <a:noFill/>
        </a:ln>
        <a:effectLst/>
      </c:spPr>
    </c:plotArea>
    <c:legend>
      <c:legendPos val="b"/>
      <c:layout>
        <c:manualLayout>
          <c:xMode val="edge"/>
          <c:yMode val="edge"/>
          <c:x val="0.35344610731605569"/>
          <c:y val="0.89254689996148251"/>
          <c:w val="0.31429983834802105"/>
          <c:h val="6.57530198460557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31750</xdr:colOff>
      <xdr:row>108</xdr:row>
      <xdr:rowOff>41274</xdr:rowOff>
    </xdr:from>
    <xdr:to>
      <xdr:col>36</xdr:col>
      <xdr:colOff>0</xdr:colOff>
      <xdr:row>125</xdr:row>
      <xdr:rowOff>31749</xdr:rowOff>
    </xdr:to>
    <xdr:graphicFrame macro="">
      <xdr:nvGraphicFramePr>
        <xdr:cNvPr id="3" name="Chart 2">
          <a:extLst>
            <a:ext uri="{FF2B5EF4-FFF2-40B4-BE49-F238E27FC236}">
              <a16:creationId xmlns:a16="http://schemas.microsoft.com/office/drawing/2014/main" id="{45C306A7-65F4-DF69-E241-B8517248F8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https://www.bing.com/financeapi/forcetrigger?t=a22hh7&amp;q=XNYS%3aSAP&amp;form=skydnc</v>
    <v>Learn more on Bing</v>
  </rv>
  <rv s="1">
    <v>0</v>
    <v>SAP SE (XNYS:SAP)</v>
    <v>2</v>
    <v>3</v>
    <v>Finance</v>
    <v>4</v>
    <v>en-US</v>
    <v>a22hh7</v>
    <v>268435456</v>
    <v>1</v>
    <v>Powered by Refinitiv</v>
    <v>139.25</v>
    <v>78.22</v>
    <v>1.1912</v>
    <v>0.32</v>
    <v>2.3739999999999998E-3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135.41999999999999</v>
    <v>Software &amp; IT Services</v>
    <v>Stock</v>
    <v>45099.958333356248</v>
    <v>0</v>
    <v>134.30000000000001</v>
    <v>164946700000</v>
    <v>SAP SE</v>
    <v>SAP SE</v>
    <v>134.38</v>
    <v>76.134799999999998</v>
    <v>134.79</v>
    <v>135.11000000000001</v>
    <v>1228504000</v>
    <v>SAP</v>
    <v>SAP SE (XNYS:SAP)</v>
    <v>237</v>
    <v>859171</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sec.gov/" TargetMode="External"/><Relationship Id="rId58" Type="http://schemas.openxmlformats.org/officeDocument/2006/relationships/drawing" Target="../drawings/drawing1.xm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finbox.com/NYSE:SAP/explorer/revenue_proj"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1" Type="http://schemas.openxmlformats.org/officeDocument/2006/relationships/hyperlink" Target="https://roic.ai/company/SA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finbox.com/NYSE:SAP/explorer/fcf_unlev_proj/"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Y100" activePane="bottomRight" state="frozen"/>
      <selection pane="topRight"/>
      <selection pane="bottomLeft"/>
      <selection pane="bottomRight" activeCell="AG134" sqref="AG134"/>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3">
        <v>2023</v>
      </c>
      <c r="AD1" s="23">
        <v>2024</v>
      </c>
      <c r="AE1" s="23">
        <v>2025</v>
      </c>
      <c r="AF1" s="23">
        <v>2026</v>
      </c>
      <c r="AG1" s="23">
        <v>2027</v>
      </c>
    </row>
    <row r="2" spans="1:3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c r="AG2" s="9"/>
    </row>
    <row r="3" spans="1:37" ht="40" x14ac:dyDescent="0.25">
      <c r="A3" s="5" t="s">
        <v>1</v>
      </c>
      <c r="B3" s="1">
        <v>3722150000</v>
      </c>
      <c r="C3" s="1">
        <v>3083221462</v>
      </c>
      <c r="D3" s="1">
        <v>4325799978</v>
      </c>
      <c r="E3" s="1">
        <v>5114027439</v>
      </c>
      <c r="F3" s="1">
        <v>6261951017</v>
      </c>
      <c r="G3" s="1">
        <v>7343627940</v>
      </c>
      <c r="H3" s="1">
        <v>7419542341</v>
      </c>
      <c r="I3" s="1">
        <v>7012344930</v>
      </c>
      <c r="J3" s="1">
        <v>7508942094</v>
      </c>
      <c r="K3" s="1">
        <v>8505967323</v>
      </c>
      <c r="L3" s="1">
        <v>9401403882</v>
      </c>
      <c r="M3" s="1">
        <v>10258557590</v>
      </c>
      <c r="N3" s="1">
        <v>11563118980</v>
      </c>
      <c r="O3" s="1">
        <v>10672000000</v>
      </c>
      <c r="P3" s="1">
        <v>12464000000</v>
      </c>
      <c r="Q3" s="1">
        <v>14233000000</v>
      </c>
      <c r="R3" s="1">
        <v>16223000000</v>
      </c>
      <c r="S3" s="1">
        <v>16815000000</v>
      </c>
      <c r="T3" s="1">
        <v>17561000000</v>
      </c>
      <c r="U3" s="1">
        <v>20793000000</v>
      </c>
      <c r="V3" s="1">
        <v>22062000000</v>
      </c>
      <c r="W3" s="1">
        <v>23460000000</v>
      </c>
      <c r="X3" s="1">
        <v>24708000000</v>
      </c>
      <c r="Y3" s="1">
        <v>27553000000</v>
      </c>
      <c r="Z3" s="1">
        <v>27338000000</v>
      </c>
      <c r="AA3" s="1">
        <v>27842000000</v>
      </c>
      <c r="AB3" s="1">
        <v>30872000000</v>
      </c>
      <c r="AC3" s="24">
        <v>34200000000</v>
      </c>
      <c r="AD3" s="24">
        <v>37188000000</v>
      </c>
      <c r="AE3" s="24">
        <v>41239000000</v>
      </c>
      <c r="AF3" s="24">
        <v>44427000000</v>
      </c>
      <c r="AG3" s="24">
        <v>48418000000</v>
      </c>
      <c r="AH3" s="18" t="s">
        <v>107</v>
      </c>
      <c r="AI3" s="19" t="s">
        <v>108</v>
      </c>
      <c r="AJ3" s="19" t="s">
        <v>109</v>
      </c>
      <c r="AK3" s="19" t="s">
        <v>110</v>
      </c>
    </row>
    <row r="4" spans="1:37" ht="19" x14ac:dyDescent="0.25">
      <c r="A4" s="14" t="s">
        <v>93</v>
      </c>
      <c r="B4" s="1"/>
      <c r="C4" s="73">
        <f>(C3/B3)-1</f>
        <v>-0.17165577367919083</v>
      </c>
      <c r="D4" s="73">
        <f>(D3/C3)-1</f>
        <v>0.40301305998109327</v>
      </c>
      <c r="E4" s="73">
        <f>(E3/D3)-1</f>
        <v>0.18221542027110349</v>
      </c>
      <c r="F4" s="73">
        <f t="shared" ref="F4:AG4" si="0">(F3/E3)-1</f>
        <v>0.22446566657930678</v>
      </c>
      <c r="G4" s="73">
        <f t="shared" si="0"/>
        <v>0.17273800450745358</v>
      </c>
      <c r="H4" s="73">
        <f t="shared" si="0"/>
        <v>1.0337451954299359E-2</v>
      </c>
      <c r="I4" s="73">
        <f t="shared" si="0"/>
        <v>-5.4881742334678574E-2</v>
      </c>
      <c r="J4" s="73">
        <f t="shared" si="0"/>
        <v>7.0817560881164532E-2</v>
      </c>
      <c r="K4" s="73">
        <f t="shared" si="0"/>
        <v>0.13277838828943289</v>
      </c>
      <c r="L4" s="73">
        <f t="shared" si="0"/>
        <v>0.10527157288492672</v>
      </c>
      <c r="M4" s="73">
        <f t="shared" si="0"/>
        <v>9.1172948078649618E-2</v>
      </c>
      <c r="N4" s="73">
        <f t="shared" si="0"/>
        <v>0.12716811097026759</v>
      </c>
      <c r="O4" s="73">
        <f t="shared" si="0"/>
        <v>-7.7065624036327218E-2</v>
      </c>
      <c r="P4" s="73">
        <f t="shared" si="0"/>
        <v>0.16791604197901044</v>
      </c>
      <c r="Q4" s="73">
        <f t="shared" si="0"/>
        <v>0.14192875481386391</v>
      </c>
      <c r="R4" s="73">
        <f t="shared" si="0"/>
        <v>0.13981592074755844</v>
      </c>
      <c r="S4" s="73">
        <f t="shared" si="0"/>
        <v>3.6491401097207721E-2</v>
      </c>
      <c r="T4" s="73">
        <f t="shared" si="0"/>
        <v>4.4365150163544476E-2</v>
      </c>
      <c r="U4" s="73">
        <f t="shared" si="0"/>
        <v>0.1840441888275155</v>
      </c>
      <c r="V4" s="73">
        <f t="shared" si="0"/>
        <v>6.1030154378877599E-2</v>
      </c>
      <c r="W4" s="73">
        <f t="shared" si="0"/>
        <v>6.3366875169975634E-2</v>
      </c>
      <c r="X4" s="73">
        <f t="shared" si="0"/>
        <v>5.3196930946291632E-2</v>
      </c>
      <c r="Y4" s="73">
        <f t="shared" si="0"/>
        <v>0.11514489234256109</v>
      </c>
      <c r="Z4" s="73">
        <f t="shared" si="0"/>
        <v>-7.8031430334264407E-3</v>
      </c>
      <c r="AA4" s="73">
        <f t="shared" si="0"/>
        <v>1.8435876801521589E-2</v>
      </c>
      <c r="AB4" s="73">
        <f t="shared" si="0"/>
        <v>0.10882838876517487</v>
      </c>
      <c r="AC4" s="16">
        <f t="shared" si="0"/>
        <v>0.10779994817310179</v>
      </c>
      <c r="AD4" s="16">
        <f t="shared" si="0"/>
        <v>8.736842105263154E-2</v>
      </c>
      <c r="AE4" s="16">
        <f t="shared" si="0"/>
        <v>0.10893298913628047</v>
      </c>
      <c r="AF4" s="16">
        <f t="shared" si="0"/>
        <v>7.7305463275055164E-2</v>
      </c>
      <c r="AG4" s="16">
        <f t="shared" si="0"/>
        <v>8.9832759358048131E-2</v>
      </c>
      <c r="AH4" s="17">
        <f>(AB4+AA4+Z4)/3</f>
        <v>3.9820374177756669E-2</v>
      </c>
      <c r="AI4" s="17">
        <f>(AB20+AA20+Z20)/3</f>
        <v>5.8938157325641859E-2</v>
      </c>
      <c r="AJ4" s="17">
        <f>(AB29+AA29+Z29)/3</f>
        <v>2.1663482895018329E-3</v>
      </c>
      <c r="AK4" s="17">
        <f>(AB106+AA106+Z106)/3</f>
        <v>0.37032045567850824</v>
      </c>
    </row>
    <row r="5" spans="1:37" ht="19" x14ac:dyDescent="0.25">
      <c r="A5" s="5" t="s">
        <v>2</v>
      </c>
      <c r="B5" s="1">
        <v>394384000</v>
      </c>
      <c r="C5" s="1">
        <v>306163330</v>
      </c>
      <c r="D5" s="1">
        <v>1761339762</v>
      </c>
      <c r="E5" s="1">
        <v>2006136047</v>
      </c>
      <c r="F5" s="1">
        <v>2247786456</v>
      </c>
      <c r="G5" s="1">
        <v>2853607490</v>
      </c>
      <c r="H5" s="1">
        <v>2818705149</v>
      </c>
      <c r="I5" s="1">
        <v>2528681437</v>
      </c>
      <c r="J5" s="1">
        <v>2585853144</v>
      </c>
      <c r="K5" s="1">
        <v>2915626172</v>
      </c>
      <c r="L5" s="1">
        <v>3177733675</v>
      </c>
      <c r="M5" s="1">
        <v>3406030420</v>
      </c>
      <c r="N5" s="1">
        <v>3941531580</v>
      </c>
      <c r="O5" s="1">
        <v>3565000000</v>
      </c>
      <c r="P5" s="1">
        <v>3894000000</v>
      </c>
      <c r="Q5" s="1">
        <v>4355000000</v>
      </c>
      <c r="R5" s="1">
        <v>5065000000</v>
      </c>
      <c r="S5" s="1">
        <v>4999000000</v>
      </c>
      <c r="T5" s="1">
        <v>5272000000</v>
      </c>
      <c r="U5" s="1">
        <v>6626000000</v>
      </c>
      <c r="V5" s="1">
        <v>6583000000</v>
      </c>
      <c r="W5" s="1">
        <v>7051000000</v>
      </c>
      <c r="X5" s="1">
        <v>7462000000</v>
      </c>
      <c r="Y5" s="1">
        <v>8355000000</v>
      </c>
      <c r="Z5" s="1">
        <v>7886000000</v>
      </c>
      <c r="AA5" s="1">
        <v>7946000000</v>
      </c>
      <c r="AB5" s="1">
        <v>8936000000</v>
      </c>
    </row>
    <row r="6" spans="1:37" ht="20" x14ac:dyDescent="0.25">
      <c r="A6" s="6" t="s">
        <v>3</v>
      </c>
      <c r="B6" s="10">
        <v>3327766000</v>
      </c>
      <c r="C6" s="10">
        <v>2777058132</v>
      </c>
      <c r="D6" s="10">
        <v>2564460216</v>
      </c>
      <c r="E6" s="10">
        <v>3107891392</v>
      </c>
      <c r="F6" s="10">
        <v>4014164562</v>
      </c>
      <c r="G6" s="10">
        <v>4490020450</v>
      </c>
      <c r="H6" s="10">
        <v>4600837192</v>
      </c>
      <c r="I6" s="10">
        <v>4483663494</v>
      </c>
      <c r="J6" s="10">
        <v>4923088949</v>
      </c>
      <c r="K6" s="10">
        <v>5590341150</v>
      </c>
      <c r="L6" s="10">
        <v>6223670206</v>
      </c>
      <c r="M6" s="10">
        <v>6852527170</v>
      </c>
      <c r="N6" s="10">
        <v>7621587400</v>
      </c>
      <c r="O6" s="10">
        <v>7107000000</v>
      </c>
      <c r="P6" s="10">
        <v>8570000000</v>
      </c>
      <c r="Q6" s="10">
        <v>9878000000</v>
      </c>
      <c r="R6" s="10">
        <v>11158000000</v>
      </c>
      <c r="S6" s="10">
        <v>11816000000</v>
      </c>
      <c r="T6" s="10">
        <v>12289000000</v>
      </c>
      <c r="U6" s="10">
        <v>14167000000</v>
      </c>
      <c r="V6" s="10">
        <v>15479000000</v>
      </c>
      <c r="W6" s="10">
        <v>16409000000</v>
      </c>
      <c r="X6" s="10">
        <v>17246000000</v>
      </c>
      <c r="Y6" s="10">
        <v>19198000000</v>
      </c>
      <c r="Z6" s="10">
        <v>19452000000</v>
      </c>
      <c r="AA6" s="10">
        <v>19896000000</v>
      </c>
      <c r="AB6" s="10">
        <v>21936000000</v>
      </c>
      <c r="AH6" s="18" t="s">
        <v>111</v>
      </c>
      <c r="AI6" s="19" t="s">
        <v>112</v>
      </c>
      <c r="AJ6" s="19" t="s">
        <v>113</v>
      </c>
      <c r="AK6" s="19" t="s">
        <v>114</v>
      </c>
    </row>
    <row r="7" spans="1:37" ht="19" x14ac:dyDescent="0.25">
      <c r="A7" s="5" t="s">
        <v>4</v>
      </c>
      <c r="B7" s="2">
        <v>0.89400000000000002</v>
      </c>
      <c r="C7" s="2">
        <v>0.90069999999999995</v>
      </c>
      <c r="D7" s="2">
        <v>0.59279999999999999</v>
      </c>
      <c r="E7" s="2">
        <v>0.60770000000000002</v>
      </c>
      <c r="F7" s="2">
        <v>0.64100000000000001</v>
      </c>
      <c r="G7" s="2">
        <v>0.61140000000000005</v>
      </c>
      <c r="H7" s="2">
        <v>0.62009999999999998</v>
      </c>
      <c r="I7" s="2">
        <v>0.63939999999999997</v>
      </c>
      <c r="J7" s="2">
        <v>0.65559999999999996</v>
      </c>
      <c r="K7" s="2">
        <v>0.65720000000000001</v>
      </c>
      <c r="L7" s="2">
        <v>0.66200000000000003</v>
      </c>
      <c r="M7" s="2">
        <v>0.66800000000000004</v>
      </c>
      <c r="N7" s="2">
        <v>0.65910000000000002</v>
      </c>
      <c r="O7" s="2">
        <v>0.66590000000000005</v>
      </c>
      <c r="P7" s="2">
        <v>0.68759999999999999</v>
      </c>
      <c r="Q7" s="2">
        <v>0.69399999999999995</v>
      </c>
      <c r="R7" s="2">
        <v>0.68779999999999997</v>
      </c>
      <c r="S7" s="2">
        <v>0.70269999999999999</v>
      </c>
      <c r="T7" s="2">
        <v>0.69979999999999998</v>
      </c>
      <c r="U7" s="2">
        <v>0.68130000000000002</v>
      </c>
      <c r="V7" s="2">
        <v>0.7016</v>
      </c>
      <c r="W7" s="2">
        <v>0.69940000000000002</v>
      </c>
      <c r="X7" s="2">
        <v>0.69799999999999995</v>
      </c>
      <c r="Y7" s="2">
        <v>0.69679999999999997</v>
      </c>
      <c r="Z7" s="2">
        <v>0.71150000000000002</v>
      </c>
      <c r="AA7" s="2">
        <v>0.71460000000000001</v>
      </c>
      <c r="AB7" s="2">
        <v>0.71050000000000002</v>
      </c>
      <c r="AH7" s="17">
        <f>AB7</f>
        <v>0.71050000000000002</v>
      </c>
      <c r="AI7" s="20">
        <f>AB21</f>
        <v>0.25169999999999998</v>
      </c>
      <c r="AJ7" s="20">
        <f>AB30</f>
        <v>7.4200000000000002E-2</v>
      </c>
      <c r="AK7" s="20">
        <f>AB107/AB3</f>
        <v>0.15457372376263281</v>
      </c>
    </row>
    <row r="8" spans="1:37" ht="19" x14ac:dyDescent="0.25">
      <c r="A8" s="5" t="s">
        <v>5</v>
      </c>
      <c r="B8" s="1" t="s">
        <v>91</v>
      </c>
      <c r="C8" s="1" t="s">
        <v>91</v>
      </c>
      <c r="D8" s="1" t="s">
        <v>91</v>
      </c>
      <c r="E8" s="1">
        <v>745222251</v>
      </c>
      <c r="F8" s="1">
        <v>968967702</v>
      </c>
      <c r="G8" s="1">
        <v>899128000</v>
      </c>
      <c r="H8" s="1">
        <v>910212142</v>
      </c>
      <c r="I8" s="1">
        <v>994202581</v>
      </c>
      <c r="J8" s="1">
        <v>1019268685</v>
      </c>
      <c r="K8" s="1">
        <v>1087805627</v>
      </c>
      <c r="L8" s="1">
        <v>1334712608</v>
      </c>
      <c r="M8" s="1">
        <v>1460217230</v>
      </c>
      <c r="N8" s="1">
        <v>1630631800</v>
      </c>
      <c r="O8" s="1">
        <v>1591000000</v>
      </c>
      <c r="P8" s="1">
        <v>1729000000</v>
      </c>
      <c r="Q8" s="1">
        <v>1939000000</v>
      </c>
      <c r="R8" s="1">
        <v>2253000000</v>
      </c>
      <c r="S8" s="1">
        <v>2282000000</v>
      </c>
      <c r="T8" s="1">
        <v>2331000000</v>
      </c>
      <c r="U8" s="1">
        <v>2845000000</v>
      </c>
      <c r="V8" s="1">
        <v>3044000000</v>
      </c>
      <c r="W8" s="1">
        <v>3352000000</v>
      </c>
      <c r="X8" s="1">
        <v>3624000000</v>
      </c>
      <c r="Y8" s="1">
        <v>4292000000</v>
      </c>
      <c r="Z8" s="1">
        <v>4454000000</v>
      </c>
      <c r="AA8" s="1">
        <v>5190000000</v>
      </c>
      <c r="AB8" s="1">
        <v>6165000000</v>
      </c>
    </row>
    <row r="9" spans="1:37" ht="19" customHeight="1" x14ac:dyDescent="0.25">
      <c r="A9" s="14" t="s">
        <v>94</v>
      </c>
      <c r="B9" s="15" t="e">
        <f>B8/B3</f>
        <v>#VALUE!</v>
      </c>
      <c r="C9" s="15" t="e">
        <f t="shared" ref="C9:AB9" si="1">C8/C3</f>
        <v>#VALUE!</v>
      </c>
      <c r="D9" s="15" t="e">
        <f t="shared" si="1"/>
        <v>#VALUE!</v>
      </c>
      <c r="E9" s="15">
        <f t="shared" si="1"/>
        <v>0.1457212069917484</v>
      </c>
      <c r="F9" s="15">
        <f t="shared" si="1"/>
        <v>0.15473894627559973</v>
      </c>
      <c r="G9" s="15">
        <f t="shared" si="1"/>
        <v>0.12243648607284971</v>
      </c>
      <c r="H9" s="15">
        <f t="shared" si="1"/>
        <v>0.12267766664935864</v>
      </c>
      <c r="I9" s="15">
        <f t="shared" si="1"/>
        <v>0.14177890433578544</v>
      </c>
      <c r="J9" s="15">
        <f t="shared" si="1"/>
        <v>0.13574065057905346</v>
      </c>
      <c r="K9" s="15">
        <f t="shared" si="1"/>
        <v>0.12788735080824856</v>
      </c>
      <c r="L9" s="15">
        <f t="shared" si="1"/>
        <v>0.14196949995473027</v>
      </c>
      <c r="M9" s="15">
        <f t="shared" si="1"/>
        <v>0.14234137861870697</v>
      </c>
      <c r="N9" s="15">
        <f t="shared" si="1"/>
        <v>0.14102006585077964</v>
      </c>
      <c r="O9" s="15">
        <f t="shared" si="1"/>
        <v>0.14908170914542729</v>
      </c>
      <c r="P9" s="15">
        <f t="shared" si="1"/>
        <v>0.13871951219512196</v>
      </c>
      <c r="Q9" s="15">
        <f t="shared" si="1"/>
        <v>0.13623269865804818</v>
      </c>
      <c r="R9" s="15">
        <f t="shared" si="1"/>
        <v>0.13887690316217716</v>
      </c>
      <c r="S9" s="15">
        <f t="shared" si="1"/>
        <v>0.13571216176033304</v>
      </c>
      <c r="T9" s="15">
        <f t="shared" si="1"/>
        <v>0.13273731564261718</v>
      </c>
      <c r="U9" s="15">
        <f t="shared" si="1"/>
        <v>0.13682489299283412</v>
      </c>
      <c r="V9" s="15">
        <f t="shared" si="1"/>
        <v>0.13797479829571208</v>
      </c>
      <c r="W9" s="15">
        <f t="shared" si="1"/>
        <v>0.14288150042625747</v>
      </c>
      <c r="X9" s="15">
        <f t="shared" si="1"/>
        <v>0.14667314230208839</v>
      </c>
      <c r="Y9" s="15">
        <f t="shared" si="1"/>
        <v>0.15577251116030921</v>
      </c>
      <c r="Z9" s="15">
        <f t="shared" si="1"/>
        <v>0.16292340332138416</v>
      </c>
      <c r="AA9" s="15">
        <f t="shared" si="1"/>
        <v>0.18640902234034912</v>
      </c>
      <c r="AB9" s="15">
        <f t="shared" si="1"/>
        <v>0.19969551697330915</v>
      </c>
      <c r="AH9" s="18" t="s">
        <v>95</v>
      </c>
      <c r="AI9" s="19" t="s">
        <v>96</v>
      </c>
      <c r="AJ9" s="19" t="s">
        <v>97</v>
      </c>
      <c r="AK9" s="19" t="s">
        <v>98</v>
      </c>
    </row>
    <row r="10" spans="1:3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v>564000000</v>
      </c>
      <c r="P10" s="1">
        <v>636000000</v>
      </c>
      <c r="Q10" s="1">
        <v>715000000</v>
      </c>
      <c r="R10" s="1">
        <v>947000000</v>
      </c>
      <c r="S10" s="1">
        <v>866000000</v>
      </c>
      <c r="T10" s="1">
        <v>892000000</v>
      </c>
      <c r="U10" s="1">
        <v>1048000000</v>
      </c>
      <c r="V10" s="1">
        <v>1005000000</v>
      </c>
      <c r="W10" s="1">
        <v>1075000000</v>
      </c>
      <c r="X10" s="1">
        <v>1098000000</v>
      </c>
      <c r="Y10" s="1">
        <v>1629000000</v>
      </c>
      <c r="Z10" s="1">
        <v>1356000000</v>
      </c>
      <c r="AA10" s="1">
        <v>2431000000</v>
      </c>
      <c r="AB10" s="1">
        <v>2072000000</v>
      </c>
      <c r="AH10" s="17">
        <f>AB9</f>
        <v>0.19969551697330915</v>
      </c>
      <c r="AI10" s="20">
        <f>AB13</f>
        <v>0.35679580202124905</v>
      </c>
      <c r="AJ10" s="20">
        <f>AB80</f>
        <v>8.4607411246436906E-2</v>
      </c>
      <c r="AK10" s="20">
        <f>AB89</f>
        <v>2.6334542627623737E-2</v>
      </c>
    </row>
    <row r="11" spans="1:3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v>2199000000</v>
      </c>
      <c r="P11" s="1">
        <v>2645000000</v>
      </c>
      <c r="Q11" s="1">
        <v>3081000000</v>
      </c>
      <c r="R11" s="1">
        <v>3907000000</v>
      </c>
      <c r="S11" s="1">
        <v>4131000000</v>
      </c>
      <c r="T11" s="1">
        <v>4304000000</v>
      </c>
      <c r="U11" s="1">
        <v>5401000000</v>
      </c>
      <c r="V11" s="1">
        <v>6265000000</v>
      </c>
      <c r="W11" s="1">
        <v>6924000000</v>
      </c>
      <c r="X11" s="1">
        <v>6781000000</v>
      </c>
      <c r="Y11" s="1">
        <v>7693000000</v>
      </c>
      <c r="Z11" s="1">
        <v>7106000000</v>
      </c>
      <c r="AA11" s="1">
        <v>7505000000</v>
      </c>
      <c r="AB11" s="1">
        <v>8943000000</v>
      </c>
    </row>
    <row r="12" spans="1:37" ht="20" x14ac:dyDescent="0.25">
      <c r="A12" s="5" t="s">
        <v>8</v>
      </c>
      <c r="B12" s="1" t="s">
        <v>91</v>
      </c>
      <c r="C12" s="1">
        <v>1863431773</v>
      </c>
      <c r="D12" s="1">
        <v>1555251840</v>
      </c>
      <c r="E12" s="1">
        <v>1393085878</v>
      </c>
      <c r="F12" s="1">
        <v>1994057849</v>
      </c>
      <c r="G12" s="1">
        <v>2184881040</v>
      </c>
      <c r="H12" s="1">
        <v>2028336608</v>
      </c>
      <c r="I12" s="1">
        <v>1768450912</v>
      </c>
      <c r="J12" s="1">
        <v>1888690956</v>
      </c>
      <c r="K12" s="1">
        <v>2179750061</v>
      </c>
      <c r="L12" s="1">
        <v>2380224793</v>
      </c>
      <c r="M12" s="1">
        <v>2672149520</v>
      </c>
      <c r="N12" s="1">
        <v>3162132680</v>
      </c>
      <c r="O12" s="1">
        <v>2763000000</v>
      </c>
      <c r="P12" s="1">
        <v>3281000000</v>
      </c>
      <c r="Q12" s="1">
        <v>3796000000</v>
      </c>
      <c r="R12" s="1">
        <v>4854000000</v>
      </c>
      <c r="S12" s="1">
        <v>4997000000</v>
      </c>
      <c r="T12" s="1">
        <v>5196000000</v>
      </c>
      <c r="U12" s="1">
        <v>6449000000</v>
      </c>
      <c r="V12" s="1">
        <v>7270000000</v>
      </c>
      <c r="W12" s="1">
        <v>7999000000</v>
      </c>
      <c r="X12" s="1">
        <v>7879000000</v>
      </c>
      <c r="Y12" s="1">
        <v>9322000000</v>
      </c>
      <c r="Z12" s="1">
        <v>8462000000</v>
      </c>
      <c r="AA12" s="1">
        <v>9936000000</v>
      </c>
      <c r="AB12" s="1">
        <v>11015000000</v>
      </c>
      <c r="AH12" s="18" t="s">
        <v>115</v>
      </c>
      <c r="AI12" s="19" t="s">
        <v>116</v>
      </c>
      <c r="AJ12" s="19" t="s">
        <v>117</v>
      </c>
      <c r="AK12" s="19" t="s">
        <v>118</v>
      </c>
    </row>
    <row r="13" spans="1:37" ht="19" x14ac:dyDescent="0.25">
      <c r="A13" s="14" t="s">
        <v>99</v>
      </c>
      <c r="B13" s="15" t="e">
        <f>B12/B3</f>
        <v>#VALUE!</v>
      </c>
      <c r="C13" s="15">
        <f t="shared" ref="C13:AB13" si="2">C12/C3</f>
        <v>0.60437817911115721</v>
      </c>
      <c r="D13" s="15">
        <f t="shared" si="2"/>
        <v>0.35952930045532494</v>
      </c>
      <c r="E13" s="15">
        <f t="shared" si="2"/>
        <v>0.2724048501140629</v>
      </c>
      <c r="F13" s="15">
        <f t="shared" si="2"/>
        <v>0.3184403460816787</v>
      </c>
      <c r="G13" s="15">
        <f t="shared" si="2"/>
        <v>0.2975206611570248</v>
      </c>
      <c r="H13" s="15">
        <f t="shared" si="2"/>
        <v>0.27337759052758803</v>
      </c>
      <c r="I13" s="15">
        <f t="shared" si="2"/>
        <v>0.25219109009231239</v>
      </c>
      <c r="J13" s="15">
        <f t="shared" si="2"/>
        <v>0.25152557209212645</v>
      </c>
      <c r="K13" s="15">
        <f t="shared" si="2"/>
        <v>0.25626127849162911</v>
      </c>
      <c r="L13" s="15">
        <f t="shared" si="2"/>
        <v>0.25317759165279524</v>
      </c>
      <c r="M13" s="15">
        <f t="shared" si="2"/>
        <v>0.2604800427893294</v>
      </c>
      <c r="N13" s="15">
        <f t="shared" si="2"/>
        <v>0.27346710567186433</v>
      </c>
      <c r="O13" s="15">
        <f t="shared" si="2"/>
        <v>0.25890179910044975</v>
      </c>
      <c r="P13" s="15">
        <f t="shared" si="2"/>
        <v>0.26323812580231065</v>
      </c>
      <c r="Q13" s="15">
        <f t="shared" si="2"/>
        <v>0.26670413827021711</v>
      </c>
      <c r="R13" s="15">
        <f t="shared" si="2"/>
        <v>0.29920483264501019</v>
      </c>
      <c r="S13" s="15">
        <f t="shared" si="2"/>
        <v>0.29717514124293787</v>
      </c>
      <c r="T13" s="15">
        <f t="shared" si="2"/>
        <v>0.29588292238482999</v>
      </c>
      <c r="U13" s="15">
        <f t="shared" si="2"/>
        <v>0.31015245515317658</v>
      </c>
      <c r="V13" s="15">
        <f t="shared" si="2"/>
        <v>0.32952588160638202</v>
      </c>
      <c r="W13" s="15">
        <f t="shared" si="2"/>
        <v>0.34096334185848254</v>
      </c>
      <c r="X13" s="15">
        <f t="shared" si="2"/>
        <v>0.31888457179860774</v>
      </c>
      <c r="Y13" s="15">
        <f t="shared" si="2"/>
        <v>0.33832976445396146</v>
      </c>
      <c r="Z13" s="15">
        <f t="shared" si="2"/>
        <v>0.30953251883824712</v>
      </c>
      <c r="AA13" s="15">
        <f t="shared" si="2"/>
        <v>0.35687091444580132</v>
      </c>
      <c r="AB13" s="15">
        <f t="shared" si="2"/>
        <v>0.35679580202124905</v>
      </c>
      <c r="AH13" s="17">
        <f>AB28/AB72</f>
        <v>5.7057431169801921E-2</v>
      </c>
      <c r="AI13" s="20">
        <f>AB28/AB54</f>
        <v>3.1735033259423506E-2</v>
      </c>
      <c r="AJ13" s="20">
        <f>AB22/(AB72+AB56+AB61)</f>
        <v>8.5715334091659628E-2</v>
      </c>
      <c r="AK13" s="21">
        <f>AB67/AB72</f>
        <v>0.73023545533823342</v>
      </c>
    </row>
    <row r="14" spans="1:37" ht="19" x14ac:dyDescent="0.25">
      <c r="A14" s="5" t="s">
        <v>9</v>
      </c>
      <c r="B14" s="1">
        <v>2458810000</v>
      </c>
      <c r="C14" s="1">
        <v>98725356</v>
      </c>
      <c r="D14" s="1">
        <v>161749602</v>
      </c>
      <c r="E14" s="1">
        <v>172809149</v>
      </c>
      <c r="F14" s="1">
        <v>248820155</v>
      </c>
      <c r="G14" s="1">
        <v>93284530</v>
      </c>
      <c r="H14" s="1">
        <v>7408533631</v>
      </c>
      <c r="I14" s="1" t="s">
        <v>91</v>
      </c>
      <c r="J14" s="1">
        <v>-8761425</v>
      </c>
      <c r="K14" s="1">
        <v>-6176972</v>
      </c>
      <c r="L14" s="1">
        <v>-57041176</v>
      </c>
      <c r="M14" s="1">
        <v>-17146750</v>
      </c>
      <c r="N14" s="1">
        <v>-10775100</v>
      </c>
      <c r="O14" s="1">
        <v>-33000000</v>
      </c>
      <c r="P14" s="1">
        <v>-9000000</v>
      </c>
      <c r="Q14" s="1" t="s">
        <v>91</v>
      </c>
      <c r="R14" s="1">
        <v>-28000000</v>
      </c>
      <c r="S14" s="1">
        <v>-13000000</v>
      </c>
      <c r="T14" s="1">
        <v>-4000000</v>
      </c>
      <c r="U14" s="1">
        <v>-1000000</v>
      </c>
      <c r="V14" s="1">
        <v>3000000</v>
      </c>
      <c r="W14" s="1">
        <v>-1000000</v>
      </c>
      <c r="X14" s="1">
        <v>20000000</v>
      </c>
      <c r="Y14" s="1">
        <v>-18000000</v>
      </c>
      <c r="Z14" s="1">
        <v>-84000000</v>
      </c>
      <c r="AA14" s="1">
        <v>-43000000</v>
      </c>
      <c r="AB14" s="1">
        <v>-55000000</v>
      </c>
    </row>
    <row r="15" spans="1:37" ht="20" x14ac:dyDescent="0.25">
      <c r="A15" s="5" t="s">
        <v>10</v>
      </c>
      <c r="B15" s="1">
        <v>2458810000</v>
      </c>
      <c r="C15" s="1">
        <v>1962157129</v>
      </c>
      <c r="D15" s="1">
        <v>1717001442</v>
      </c>
      <c r="E15" s="1">
        <v>2311117279</v>
      </c>
      <c r="F15" s="1">
        <v>3211845706</v>
      </c>
      <c r="G15" s="1">
        <v>3177293570</v>
      </c>
      <c r="H15" s="1">
        <v>10347082381</v>
      </c>
      <c r="I15" s="1">
        <v>2762653492</v>
      </c>
      <c r="J15" s="1">
        <v>2899198216</v>
      </c>
      <c r="K15" s="1">
        <v>3261378716</v>
      </c>
      <c r="L15" s="1">
        <v>3657896225</v>
      </c>
      <c r="M15" s="1">
        <v>4115220000</v>
      </c>
      <c r="N15" s="1">
        <v>4781989380</v>
      </c>
      <c r="O15" s="1">
        <v>4321000000</v>
      </c>
      <c r="P15" s="1">
        <v>5001000000</v>
      </c>
      <c r="Q15" s="1">
        <v>5735000000</v>
      </c>
      <c r="R15" s="1">
        <v>7079000000</v>
      </c>
      <c r="S15" s="1">
        <v>7266000000</v>
      </c>
      <c r="T15" s="1">
        <v>7523000000</v>
      </c>
      <c r="U15" s="1">
        <v>9293000000</v>
      </c>
      <c r="V15" s="1">
        <v>10317000000</v>
      </c>
      <c r="W15" s="1">
        <v>11350000000</v>
      </c>
      <c r="X15" s="1">
        <v>11523000000</v>
      </c>
      <c r="Y15" s="1">
        <v>13596000000</v>
      </c>
      <c r="Z15" s="1">
        <v>12832000000</v>
      </c>
      <c r="AA15" s="1">
        <v>15083000000</v>
      </c>
      <c r="AB15" s="1">
        <v>17125000000</v>
      </c>
      <c r="AH15" s="18" t="s">
        <v>119</v>
      </c>
      <c r="AI15" s="19" t="s">
        <v>120</v>
      </c>
      <c r="AJ15" s="19" t="s">
        <v>121</v>
      </c>
      <c r="AK15" s="19" t="s">
        <v>122</v>
      </c>
    </row>
    <row r="16" spans="1:37" ht="19" x14ac:dyDescent="0.25">
      <c r="A16" s="5" t="s">
        <v>11</v>
      </c>
      <c r="B16" s="1">
        <v>2853194000</v>
      </c>
      <c r="C16" s="1">
        <v>2268320459</v>
      </c>
      <c r="D16" s="1">
        <v>3478341204</v>
      </c>
      <c r="E16" s="1">
        <v>4317253325</v>
      </c>
      <c r="F16" s="1">
        <v>5459632162</v>
      </c>
      <c r="G16" s="1">
        <v>6030901060</v>
      </c>
      <c r="H16" s="1">
        <v>13165787530</v>
      </c>
      <c r="I16" s="1">
        <v>5291334929</v>
      </c>
      <c r="J16" s="1">
        <v>5485051360</v>
      </c>
      <c r="K16" s="1">
        <v>6177004888</v>
      </c>
      <c r="L16" s="1">
        <v>6835629900</v>
      </c>
      <c r="M16" s="1">
        <v>7521250420</v>
      </c>
      <c r="N16" s="1">
        <v>8723520960</v>
      </c>
      <c r="O16" s="1">
        <v>7886000000</v>
      </c>
      <c r="P16" s="1">
        <v>8895000000</v>
      </c>
      <c r="Q16" s="1">
        <v>10090000000</v>
      </c>
      <c r="R16" s="1">
        <v>12144000000</v>
      </c>
      <c r="S16" s="1">
        <v>12265000000</v>
      </c>
      <c r="T16" s="1">
        <v>12795000000</v>
      </c>
      <c r="U16" s="1">
        <v>15919000000</v>
      </c>
      <c r="V16" s="1">
        <v>16900000000</v>
      </c>
      <c r="W16" s="1">
        <v>18401000000</v>
      </c>
      <c r="X16" s="1">
        <v>18985000000</v>
      </c>
      <c r="Y16" s="1">
        <v>21951000000</v>
      </c>
      <c r="Z16" s="1">
        <v>20718000000</v>
      </c>
      <c r="AA16" s="1">
        <v>23029000000</v>
      </c>
      <c r="AB16" s="1">
        <v>26061000000</v>
      </c>
      <c r="AH16" s="25">
        <f>(AB35+AA35+Z35+Y35+X35)/5</f>
        <v>-3.0874170244174159E-3</v>
      </c>
      <c r="AI16" s="61">
        <f>AJ101/AB3</f>
        <v>5.3429223892200053</v>
      </c>
      <c r="AJ16" s="61">
        <f>AJ101/AB28</f>
        <v>72.029126637554583</v>
      </c>
      <c r="AK16" s="62">
        <f>AJ101/AB107</f>
        <v>34.565528080469406</v>
      </c>
    </row>
    <row r="17" spans="1:3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v>101000000</v>
      </c>
      <c r="P17" s="1">
        <v>140000000</v>
      </c>
      <c r="Q17" s="1">
        <v>161000000</v>
      </c>
      <c r="R17" s="1">
        <v>175000000</v>
      </c>
      <c r="S17" s="1">
        <v>181000000</v>
      </c>
      <c r="T17" s="1">
        <v>152000000</v>
      </c>
      <c r="U17" s="1">
        <v>246000000</v>
      </c>
      <c r="V17" s="1">
        <v>268000000</v>
      </c>
      <c r="W17" s="1">
        <v>278000000</v>
      </c>
      <c r="X17" s="1">
        <v>418000000</v>
      </c>
      <c r="Y17" s="1">
        <v>589000000</v>
      </c>
      <c r="Z17" s="1">
        <v>697000000</v>
      </c>
      <c r="AA17" s="1">
        <v>949000000</v>
      </c>
      <c r="AB17" s="1">
        <v>2205000000</v>
      </c>
    </row>
    <row r="18" spans="1:37" ht="20" x14ac:dyDescent="0.25">
      <c r="A18" s="5" t="s">
        <v>13</v>
      </c>
      <c r="B18" s="1">
        <v>164591000</v>
      </c>
      <c r="C18" s="1">
        <v>98725356</v>
      </c>
      <c r="D18" s="1">
        <v>138642516</v>
      </c>
      <c r="E18" s="1">
        <v>172809149</v>
      </c>
      <c r="F18" s="1">
        <v>223214223</v>
      </c>
      <c r="G18" s="1">
        <v>279853590</v>
      </c>
      <c r="H18" s="1">
        <v>221414003</v>
      </c>
      <c r="I18" s="1">
        <v>215140840</v>
      </c>
      <c r="J18" s="1">
        <v>209514398</v>
      </c>
      <c r="K18" s="1">
        <v>203390902</v>
      </c>
      <c r="L18" s="1">
        <v>214226240</v>
      </c>
      <c r="M18" s="1">
        <v>261316470</v>
      </c>
      <c r="N18" s="1">
        <v>548093420</v>
      </c>
      <c r="O18" s="1">
        <v>499000000</v>
      </c>
      <c r="P18" s="1">
        <v>534000000</v>
      </c>
      <c r="Q18" s="1">
        <v>724000000</v>
      </c>
      <c r="R18" s="1">
        <v>863000000</v>
      </c>
      <c r="S18" s="1">
        <v>951000000</v>
      </c>
      <c r="T18" s="1">
        <v>1010000000</v>
      </c>
      <c r="U18" s="1">
        <v>1289000000</v>
      </c>
      <c r="V18" s="1">
        <v>1268000000</v>
      </c>
      <c r="W18" s="1">
        <v>1272000000</v>
      </c>
      <c r="X18" s="1">
        <v>1362000000</v>
      </c>
      <c r="Y18" s="1">
        <v>1872000000</v>
      </c>
      <c r="Z18" s="1">
        <v>1831000000</v>
      </c>
      <c r="AA18" s="1">
        <v>1775000000</v>
      </c>
      <c r="AB18" s="1">
        <v>1896000000</v>
      </c>
      <c r="AH18" s="18" t="s">
        <v>123</v>
      </c>
      <c r="AI18" s="19" t="s">
        <v>157</v>
      </c>
      <c r="AJ18" s="19" t="s">
        <v>158</v>
      </c>
      <c r="AK18" s="19" t="s">
        <v>159</v>
      </c>
    </row>
    <row r="19" spans="1:37" ht="19" x14ac:dyDescent="0.25">
      <c r="A19" s="6" t="s">
        <v>14</v>
      </c>
      <c r="B19" s="10">
        <v>1131804000</v>
      </c>
      <c r="C19" s="10">
        <v>924489985</v>
      </c>
      <c r="D19" s="10">
        <v>1095241770</v>
      </c>
      <c r="E19" s="10">
        <v>1150955901</v>
      </c>
      <c r="F19" s="10">
        <v>1248913402</v>
      </c>
      <c r="G19" s="10">
        <v>1337452900</v>
      </c>
      <c r="H19" s="10">
        <v>1329734313</v>
      </c>
      <c r="I19" s="10">
        <v>1981755161</v>
      </c>
      <c r="J19" s="10">
        <v>2275777471</v>
      </c>
      <c r="K19" s="10">
        <v>2515094796</v>
      </c>
      <c r="L19" s="10">
        <v>2887011053</v>
      </c>
      <c r="M19" s="10">
        <v>3106305230</v>
      </c>
      <c r="N19" s="10">
        <v>3240431740</v>
      </c>
      <c r="O19" s="10">
        <v>3033000000</v>
      </c>
      <c r="P19" s="10">
        <v>3010000000</v>
      </c>
      <c r="Q19" s="10">
        <v>5652000000</v>
      </c>
      <c r="R19" s="10">
        <v>4861000000</v>
      </c>
      <c r="S19" s="10">
        <v>5529000000</v>
      </c>
      <c r="T19" s="10">
        <v>5517000000</v>
      </c>
      <c r="U19" s="10">
        <v>5534000000</v>
      </c>
      <c r="V19" s="10">
        <v>6411000000</v>
      </c>
      <c r="W19" s="10">
        <v>6538000000</v>
      </c>
      <c r="X19" s="10">
        <v>7374000000</v>
      </c>
      <c r="Y19" s="10">
        <v>7008000000</v>
      </c>
      <c r="Z19" s="10">
        <v>9611000000</v>
      </c>
      <c r="AA19" s="10">
        <v>9451000000</v>
      </c>
      <c r="AB19" s="10">
        <v>7769000000</v>
      </c>
      <c r="AC19" s="65">
        <v>11102000000</v>
      </c>
      <c r="AD19" s="65">
        <v>12485000000</v>
      </c>
      <c r="AE19" s="65">
        <v>14233000000</v>
      </c>
      <c r="AF19" s="65">
        <v>16961000000</v>
      </c>
      <c r="AG19" s="65">
        <v>19428000000</v>
      </c>
      <c r="AH19" s="26">
        <f>AB40-AB56-AB61</f>
        <v>-4509000000</v>
      </c>
      <c r="AI19" s="61">
        <f>AJ101/AC3</f>
        <v>4.8230029239766079</v>
      </c>
      <c r="AJ19" s="61">
        <f>AJ101/AC28</f>
        <v>24.740767961601922</v>
      </c>
      <c r="AK19" s="62">
        <f>AJ101/AC105</f>
        <v>38.682497808431343</v>
      </c>
    </row>
    <row r="20" spans="1:37" ht="19" customHeight="1" x14ac:dyDescent="0.25">
      <c r="A20" s="14" t="s">
        <v>100</v>
      </c>
      <c r="B20" s="1"/>
      <c r="C20" s="15">
        <f>(C19/B19)-1</f>
        <v>-0.1831713043954607</v>
      </c>
      <c r="D20" s="15">
        <f>(D19/C19)-1</f>
        <v>0.18469836101036829</v>
      </c>
      <c r="E20" s="15">
        <f>(E19/D19)-1</f>
        <v>5.0869253279118398E-2</v>
      </c>
      <c r="F20" s="15">
        <f t="shared" ref="F20:AG20" si="3">(F19/E19)-1</f>
        <v>8.5109690922901882E-2</v>
      </c>
      <c r="G20" s="15">
        <f t="shared" si="3"/>
        <v>7.0893224348632655E-2</v>
      </c>
      <c r="H20" s="15">
        <f t="shared" si="3"/>
        <v>-5.7711093975720829E-3</v>
      </c>
      <c r="I20" s="15">
        <f t="shared" si="3"/>
        <v>0.49033919154043826</v>
      </c>
      <c r="J20" s="15">
        <f t="shared" si="3"/>
        <v>0.14836459911204947</v>
      </c>
      <c r="K20" s="15">
        <f t="shared" si="3"/>
        <v>0.10515849113087561</v>
      </c>
      <c r="L20" s="15">
        <f t="shared" si="3"/>
        <v>0.1478736537451768</v>
      </c>
      <c r="M20" s="15">
        <f t="shared" si="3"/>
        <v>7.5958897619087251E-2</v>
      </c>
      <c r="N20" s="15">
        <f t="shared" si="3"/>
        <v>4.3178792832280655E-2</v>
      </c>
      <c r="O20" s="15">
        <f t="shared" si="3"/>
        <v>-6.4013611963941619E-2</v>
      </c>
      <c r="P20" s="15">
        <f t="shared" si="3"/>
        <v>-7.5832509066930953E-3</v>
      </c>
      <c r="Q20" s="15">
        <f t="shared" si="3"/>
        <v>0.87774086378737537</v>
      </c>
      <c r="R20" s="15">
        <f t="shared" si="3"/>
        <v>-0.13995046001415423</v>
      </c>
      <c r="S20" s="15">
        <f t="shared" si="3"/>
        <v>0.13742028389220318</v>
      </c>
      <c r="T20" s="15">
        <f t="shared" si="3"/>
        <v>-2.1703743895822303E-3</v>
      </c>
      <c r="U20" s="15">
        <f t="shared" si="3"/>
        <v>3.0813848105855079E-3</v>
      </c>
      <c r="V20" s="15">
        <f t="shared" si="3"/>
        <v>0.15847488254427167</v>
      </c>
      <c r="W20" s="15">
        <f t="shared" si="3"/>
        <v>1.9809702074559343E-2</v>
      </c>
      <c r="X20" s="15">
        <f t="shared" si="3"/>
        <v>0.12786784949525853</v>
      </c>
      <c r="Y20" s="15">
        <f t="shared" si="3"/>
        <v>-4.9633848657445023E-2</v>
      </c>
      <c r="Z20" s="15">
        <f t="shared" si="3"/>
        <v>0.37143264840182644</v>
      </c>
      <c r="AA20" s="15">
        <f t="shared" si="3"/>
        <v>-1.6647591301633513E-2</v>
      </c>
      <c r="AB20" s="15">
        <f t="shared" si="3"/>
        <v>-0.17797058512326736</v>
      </c>
      <c r="AC20" s="16">
        <f t="shared" si="3"/>
        <v>0.42901274295276104</v>
      </c>
      <c r="AD20" s="16">
        <f t="shared" si="3"/>
        <v>0.12457214916231307</v>
      </c>
      <c r="AE20" s="16">
        <f t="shared" si="3"/>
        <v>0.14000800961153392</v>
      </c>
      <c r="AF20" s="16">
        <f t="shared" si="3"/>
        <v>0.19166725216047209</v>
      </c>
      <c r="AG20" s="16">
        <f t="shared" si="3"/>
        <v>0.14545132952066497</v>
      </c>
    </row>
    <row r="21" spans="1:37" ht="20" x14ac:dyDescent="0.25">
      <c r="A21" s="5" t="s">
        <v>15</v>
      </c>
      <c r="B21" s="2">
        <v>0.30409999999999998</v>
      </c>
      <c r="C21" s="2">
        <v>0.29980000000000001</v>
      </c>
      <c r="D21" s="2">
        <v>0.25319999999999998</v>
      </c>
      <c r="E21" s="2">
        <v>0.22509999999999999</v>
      </c>
      <c r="F21" s="2">
        <v>0.19939999999999999</v>
      </c>
      <c r="G21" s="2">
        <v>0.18210000000000001</v>
      </c>
      <c r="H21" s="2">
        <v>0.1792</v>
      </c>
      <c r="I21" s="2">
        <v>0.28260000000000002</v>
      </c>
      <c r="J21" s="2">
        <v>0.30309999999999998</v>
      </c>
      <c r="K21" s="2">
        <v>0.29570000000000002</v>
      </c>
      <c r="L21" s="2">
        <v>0.30709999999999998</v>
      </c>
      <c r="M21" s="2">
        <v>0.30280000000000001</v>
      </c>
      <c r="N21" s="2">
        <v>0.2802</v>
      </c>
      <c r="O21" s="2">
        <v>0.28420000000000001</v>
      </c>
      <c r="P21" s="2">
        <v>0.24149999999999999</v>
      </c>
      <c r="Q21" s="2">
        <v>0.39710000000000001</v>
      </c>
      <c r="R21" s="2">
        <v>0.29959999999999998</v>
      </c>
      <c r="S21" s="2">
        <v>0.32879999999999998</v>
      </c>
      <c r="T21" s="2">
        <v>0.31419999999999998</v>
      </c>
      <c r="U21" s="2">
        <v>0.2661</v>
      </c>
      <c r="V21" s="2">
        <v>0.29060000000000002</v>
      </c>
      <c r="W21" s="2">
        <v>0.2787</v>
      </c>
      <c r="X21" s="2">
        <v>0.2984</v>
      </c>
      <c r="Y21" s="2">
        <v>0.25430000000000003</v>
      </c>
      <c r="Z21" s="2">
        <v>0.35160000000000002</v>
      </c>
      <c r="AA21" s="2">
        <v>0.33950000000000002</v>
      </c>
      <c r="AB21" s="2">
        <v>0.25169999999999998</v>
      </c>
      <c r="AC21" s="66">
        <f>AC19/AC3</f>
        <v>0.3246198830409357</v>
      </c>
      <c r="AD21" s="66">
        <f t="shared" ref="AD21:AG21" si="4">AD19/AD3</f>
        <v>0.33572657846617188</v>
      </c>
      <c r="AE21" s="66">
        <f t="shared" si="4"/>
        <v>0.3451344600984505</v>
      </c>
      <c r="AF21" s="66">
        <f t="shared" si="4"/>
        <v>0.38177234564566592</v>
      </c>
      <c r="AG21" s="66">
        <f t="shared" si="4"/>
        <v>0.40125573133958448</v>
      </c>
      <c r="AJ21" s="18" t="s">
        <v>160</v>
      </c>
      <c r="AK21" s="19" t="s">
        <v>161</v>
      </c>
    </row>
    <row r="22" spans="1:37" ht="19" x14ac:dyDescent="0.25">
      <c r="A22" s="6" t="s">
        <v>16</v>
      </c>
      <c r="B22" s="10">
        <v>943629000</v>
      </c>
      <c r="C22" s="10">
        <v>814901003</v>
      </c>
      <c r="D22" s="10">
        <v>847458774</v>
      </c>
      <c r="E22" s="10">
        <v>796774114</v>
      </c>
      <c r="F22" s="10">
        <v>802318856</v>
      </c>
      <c r="G22" s="10">
        <v>1312726880</v>
      </c>
      <c r="H22" s="10">
        <v>-5792393714</v>
      </c>
      <c r="I22" s="10">
        <v>1721010001</v>
      </c>
      <c r="J22" s="10">
        <v>2016890150</v>
      </c>
      <c r="K22" s="10">
        <v>2328962435</v>
      </c>
      <c r="L22" s="10">
        <v>2565198137</v>
      </c>
      <c r="M22" s="10">
        <v>2737307170</v>
      </c>
      <c r="N22" s="10">
        <v>2839598020</v>
      </c>
      <c r="O22" s="10">
        <v>2588000000</v>
      </c>
      <c r="P22" s="10">
        <v>2591000000</v>
      </c>
      <c r="Q22" s="10">
        <v>4881000000</v>
      </c>
      <c r="R22" s="10">
        <v>4065000000</v>
      </c>
      <c r="S22" s="10">
        <v>4479000000</v>
      </c>
      <c r="T22" s="10">
        <v>4331000000</v>
      </c>
      <c r="U22" s="10">
        <v>4252000000</v>
      </c>
      <c r="V22" s="10">
        <v>5135000000</v>
      </c>
      <c r="W22" s="10">
        <v>4877000000</v>
      </c>
      <c r="X22" s="10">
        <v>5703000000</v>
      </c>
      <c r="Y22" s="10">
        <v>4473000000</v>
      </c>
      <c r="Z22" s="10">
        <v>6623000000</v>
      </c>
      <c r="AA22" s="10">
        <v>4656000000</v>
      </c>
      <c r="AB22" s="10">
        <v>4672000000</v>
      </c>
      <c r="AJ22" s="63">
        <f>AB98/AJ101*-1</f>
        <v>1.7369247156808834E-2</v>
      </c>
      <c r="AK22" s="64">
        <f>AB107/AJ101</f>
        <v>2.8930557567990144E-2</v>
      </c>
    </row>
    <row r="23" spans="1:37" ht="19" x14ac:dyDescent="0.25">
      <c r="A23" s="5" t="s">
        <v>17</v>
      </c>
      <c r="B23" s="2">
        <v>0.2535</v>
      </c>
      <c r="C23" s="2">
        <v>0.26429999999999998</v>
      </c>
      <c r="D23" s="2">
        <v>0.19589999999999999</v>
      </c>
      <c r="E23" s="2">
        <v>0.15579999999999999</v>
      </c>
      <c r="F23" s="2">
        <v>0.12809999999999999</v>
      </c>
      <c r="G23" s="2">
        <v>0.17879999999999999</v>
      </c>
      <c r="H23" s="2">
        <v>-0.78069999999999995</v>
      </c>
      <c r="I23" s="2">
        <v>0.24540000000000001</v>
      </c>
      <c r="J23" s="2">
        <v>0.26860000000000001</v>
      </c>
      <c r="K23" s="2">
        <v>0.27379999999999999</v>
      </c>
      <c r="L23" s="2">
        <v>0.27289999999999998</v>
      </c>
      <c r="M23" s="2">
        <v>0.26679999999999998</v>
      </c>
      <c r="N23" s="2">
        <v>0.24560000000000001</v>
      </c>
      <c r="O23" s="2">
        <v>0.24249999999999999</v>
      </c>
      <c r="P23" s="2">
        <v>0.2079</v>
      </c>
      <c r="Q23" s="2">
        <v>0.34289999999999998</v>
      </c>
      <c r="R23" s="2">
        <v>0.25059999999999999</v>
      </c>
      <c r="S23" s="2">
        <v>0.26640000000000003</v>
      </c>
      <c r="T23" s="2">
        <v>0.24660000000000001</v>
      </c>
      <c r="U23" s="2">
        <v>0.20449999999999999</v>
      </c>
      <c r="V23" s="2">
        <v>0.23280000000000001</v>
      </c>
      <c r="W23" s="2">
        <v>0.2079</v>
      </c>
      <c r="X23" s="2">
        <v>0.23080000000000001</v>
      </c>
      <c r="Y23" s="2">
        <v>0.1623</v>
      </c>
      <c r="Z23" s="2">
        <v>0.24229999999999999</v>
      </c>
      <c r="AA23" s="2">
        <v>0.16719999999999999</v>
      </c>
      <c r="AB23" s="2">
        <v>0.15129999999999999</v>
      </c>
    </row>
    <row r="24" spans="1:37" ht="19" x14ac:dyDescent="0.25">
      <c r="A24" s="5" t="s">
        <v>18</v>
      </c>
      <c r="B24" s="1">
        <v>23584000</v>
      </c>
      <c r="C24" s="1">
        <v>10863626</v>
      </c>
      <c r="D24" s="1">
        <v>109140480</v>
      </c>
      <c r="E24" s="1">
        <v>181372638</v>
      </c>
      <c r="F24" s="1">
        <v>223380323</v>
      </c>
      <c r="G24" s="1">
        <v>-255127570</v>
      </c>
      <c r="H24" s="1">
        <v>6900714025</v>
      </c>
      <c r="I24" s="1">
        <v>45604319</v>
      </c>
      <c r="J24" s="1">
        <v>54220955</v>
      </c>
      <c r="K24" s="1">
        <v>-14365090</v>
      </c>
      <c r="L24" s="1">
        <v>109396798</v>
      </c>
      <c r="M24" s="1">
        <v>124828340</v>
      </c>
      <c r="N24" s="1">
        <v>-86919140</v>
      </c>
      <c r="O24" s="1">
        <v>-153000000</v>
      </c>
      <c r="P24" s="1">
        <v>-253000000</v>
      </c>
      <c r="Q24" s="1">
        <v>-113000000</v>
      </c>
      <c r="R24" s="1">
        <v>-241000000</v>
      </c>
      <c r="S24" s="1">
        <v>-83000000</v>
      </c>
      <c r="T24" s="1">
        <v>24000000</v>
      </c>
      <c r="U24" s="1">
        <v>-261000000</v>
      </c>
      <c r="V24" s="1">
        <v>-272000000</v>
      </c>
      <c r="W24" s="1">
        <v>149000000</v>
      </c>
      <c r="X24" s="1">
        <v>-103000000</v>
      </c>
      <c r="Y24" s="1">
        <v>123000000</v>
      </c>
      <c r="Z24" s="1">
        <v>597000000</v>
      </c>
      <c r="AA24" s="1">
        <v>2191000000</v>
      </c>
      <c r="AB24" s="1">
        <v>-1580000000</v>
      </c>
    </row>
    <row r="25" spans="1:37" ht="19" x14ac:dyDescent="0.25">
      <c r="A25" s="6" t="s">
        <v>19</v>
      </c>
      <c r="B25" s="10">
        <v>967213000</v>
      </c>
      <c r="C25" s="10">
        <v>825764629</v>
      </c>
      <c r="D25" s="10">
        <v>956599254</v>
      </c>
      <c r="E25" s="10">
        <v>978146752</v>
      </c>
      <c r="F25" s="10">
        <v>1025699178</v>
      </c>
      <c r="G25" s="10">
        <v>1057599310</v>
      </c>
      <c r="H25" s="10">
        <v>1108320310</v>
      </c>
      <c r="I25" s="10">
        <v>1766614320</v>
      </c>
      <c r="J25" s="10">
        <v>2071111106</v>
      </c>
      <c r="K25" s="10">
        <v>2314597344</v>
      </c>
      <c r="L25" s="10">
        <v>2674594935</v>
      </c>
      <c r="M25" s="10">
        <v>2862135510</v>
      </c>
      <c r="N25" s="10">
        <v>2752678880</v>
      </c>
      <c r="O25" s="10">
        <v>2435000000</v>
      </c>
      <c r="P25" s="10">
        <v>2338000000</v>
      </c>
      <c r="Q25" s="10">
        <v>4768000000</v>
      </c>
      <c r="R25" s="10">
        <v>3824000000</v>
      </c>
      <c r="S25" s="10">
        <v>4396000000</v>
      </c>
      <c r="T25" s="10">
        <v>4355000000</v>
      </c>
      <c r="U25" s="10">
        <v>3991000000</v>
      </c>
      <c r="V25" s="10">
        <v>4863000000</v>
      </c>
      <c r="W25" s="10">
        <v>5026000000</v>
      </c>
      <c r="X25" s="10">
        <v>5600000000</v>
      </c>
      <c r="Y25" s="10">
        <v>4596000000</v>
      </c>
      <c r="Z25" s="10">
        <v>7220000000</v>
      </c>
      <c r="AA25" s="10">
        <v>6847000000</v>
      </c>
      <c r="AB25" s="10">
        <v>3092000000</v>
      </c>
    </row>
    <row r="26" spans="1:37" ht="19" x14ac:dyDescent="0.25">
      <c r="A26" s="5" t="s">
        <v>20</v>
      </c>
      <c r="B26" s="2">
        <v>0.25990000000000002</v>
      </c>
      <c r="C26" s="2">
        <v>0.26779999999999998</v>
      </c>
      <c r="D26" s="2">
        <v>0.22109999999999999</v>
      </c>
      <c r="E26" s="2">
        <v>0.1913</v>
      </c>
      <c r="F26" s="2">
        <v>0.1638</v>
      </c>
      <c r="G26" s="2">
        <v>0.14399999999999999</v>
      </c>
      <c r="H26" s="2">
        <v>0.14940000000000001</v>
      </c>
      <c r="I26" s="2">
        <v>0.25190000000000001</v>
      </c>
      <c r="J26" s="2">
        <v>0.27579999999999999</v>
      </c>
      <c r="K26" s="2">
        <v>0.27210000000000001</v>
      </c>
      <c r="L26" s="2">
        <v>0.28449999999999998</v>
      </c>
      <c r="M26" s="2">
        <v>0.27900000000000003</v>
      </c>
      <c r="N26" s="2">
        <v>0.23810000000000001</v>
      </c>
      <c r="O26" s="2">
        <v>0.22819999999999999</v>
      </c>
      <c r="P26" s="2">
        <v>0.18759999999999999</v>
      </c>
      <c r="Q26" s="2">
        <v>0.33500000000000002</v>
      </c>
      <c r="R26" s="2">
        <v>0.23569999999999999</v>
      </c>
      <c r="S26" s="2">
        <v>0.26140000000000002</v>
      </c>
      <c r="T26" s="2">
        <v>0.248</v>
      </c>
      <c r="U26" s="2">
        <v>0.19189999999999999</v>
      </c>
      <c r="V26" s="2">
        <v>0.22040000000000001</v>
      </c>
      <c r="W26" s="2">
        <v>0.2142</v>
      </c>
      <c r="X26" s="2">
        <v>0.2266</v>
      </c>
      <c r="Y26" s="2">
        <v>0.1668</v>
      </c>
      <c r="Z26" s="2">
        <v>0.2641</v>
      </c>
      <c r="AA26" s="2">
        <v>0.24590000000000001</v>
      </c>
      <c r="AB26" s="2">
        <v>0.1002</v>
      </c>
    </row>
    <row r="27" spans="1:37" ht="19" x14ac:dyDescent="0.25">
      <c r="A27" s="5" t="s">
        <v>21</v>
      </c>
      <c r="B27" s="1">
        <v>399677000</v>
      </c>
      <c r="C27" s="1">
        <v>358040551</v>
      </c>
      <c r="D27" s="1">
        <v>420361380</v>
      </c>
      <c r="E27" s="1">
        <v>376697093</v>
      </c>
      <c r="F27" s="1">
        <v>391642249</v>
      </c>
      <c r="G27" s="1">
        <v>476537840</v>
      </c>
      <c r="H27" s="1">
        <v>599246595</v>
      </c>
      <c r="I27" s="1">
        <v>691431002</v>
      </c>
      <c r="J27" s="1">
        <v>756709931</v>
      </c>
      <c r="K27" s="1">
        <v>816432572</v>
      </c>
      <c r="L27" s="1">
        <v>801550401</v>
      </c>
      <c r="M27" s="1">
        <v>922495150</v>
      </c>
      <c r="N27" s="1">
        <v>824654320</v>
      </c>
      <c r="O27" s="1">
        <v>685000000</v>
      </c>
      <c r="P27" s="1">
        <v>525000000</v>
      </c>
      <c r="Q27" s="1">
        <v>1329000000</v>
      </c>
      <c r="R27" s="1">
        <v>1000000000</v>
      </c>
      <c r="S27" s="1">
        <v>1071000000</v>
      </c>
      <c r="T27" s="1">
        <v>1075000000</v>
      </c>
      <c r="U27" s="1">
        <v>935000000</v>
      </c>
      <c r="V27" s="1">
        <v>1229000000</v>
      </c>
      <c r="W27" s="1">
        <v>970000000</v>
      </c>
      <c r="X27" s="1">
        <v>1511000000</v>
      </c>
      <c r="Y27" s="1">
        <v>1226000000</v>
      </c>
      <c r="Z27" s="1">
        <v>1938000000</v>
      </c>
      <c r="AA27" s="1">
        <v>1471000000</v>
      </c>
      <c r="AB27" s="1">
        <v>1378000000</v>
      </c>
    </row>
    <row r="28" spans="1:37" ht="20" thickBot="1" x14ac:dyDescent="0.3">
      <c r="A28" s="7" t="s">
        <v>22</v>
      </c>
      <c r="B28" s="11">
        <v>567536000</v>
      </c>
      <c r="C28" s="11">
        <v>467724078</v>
      </c>
      <c r="D28" s="11">
        <v>536237874</v>
      </c>
      <c r="E28" s="11">
        <v>601449658</v>
      </c>
      <c r="F28" s="11">
        <v>634056929</v>
      </c>
      <c r="G28" s="11">
        <v>581061470</v>
      </c>
      <c r="H28" s="11">
        <v>509073715</v>
      </c>
      <c r="I28" s="11">
        <v>1075183319</v>
      </c>
      <c r="J28" s="11">
        <v>1309553142</v>
      </c>
      <c r="K28" s="11">
        <v>1495271321</v>
      </c>
      <c r="L28" s="11">
        <v>1871234412</v>
      </c>
      <c r="M28" s="11">
        <v>1922493610</v>
      </c>
      <c r="N28" s="11">
        <v>1867684000</v>
      </c>
      <c r="O28" s="11">
        <v>1748000000</v>
      </c>
      <c r="P28" s="11">
        <v>1811000000</v>
      </c>
      <c r="Q28" s="11">
        <v>3438000000</v>
      </c>
      <c r="R28" s="11">
        <v>2823000000</v>
      </c>
      <c r="S28" s="11">
        <v>3326000000</v>
      </c>
      <c r="T28" s="11">
        <v>3280000000</v>
      </c>
      <c r="U28" s="11">
        <v>3064000000</v>
      </c>
      <c r="V28" s="11">
        <v>3646000000</v>
      </c>
      <c r="W28" s="11">
        <v>4018000000</v>
      </c>
      <c r="X28" s="11">
        <v>4083000000</v>
      </c>
      <c r="Y28" s="11">
        <v>3321000000</v>
      </c>
      <c r="Z28" s="11">
        <v>5145000000</v>
      </c>
      <c r="AA28" s="11">
        <v>5256000000</v>
      </c>
      <c r="AB28" s="11">
        <v>2290000000</v>
      </c>
      <c r="AC28" s="67">
        <v>6667000000</v>
      </c>
      <c r="AD28" s="67">
        <v>7987000000</v>
      </c>
      <c r="AE28" s="67">
        <v>9305000000</v>
      </c>
      <c r="AF28" s="67">
        <v>11043000000</v>
      </c>
      <c r="AG28" s="67">
        <v>11832000000</v>
      </c>
    </row>
    <row r="29" spans="1:37" ht="20" customHeight="1" thickTop="1" x14ac:dyDescent="0.25">
      <c r="A29" s="14" t="s">
        <v>101</v>
      </c>
      <c r="B29" s="1"/>
      <c r="C29" s="15">
        <f>(C28/B28)-1</f>
        <v>-0.17586888232640752</v>
      </c>
      <c r="D29" s="15">
        <f>(D28/C28)-1</f>
        <v>0.14648336321056354</v>
      </c>
      <c r="E29" s="15">
        <f>(E28/D28)-1</f>
        <v>0.12160980632263207</v>
      </c>
      <c r="F29" s="15">
        <f t="shared" ref="F29:AG29" si="5">(F28/E28)-1</f>
        <v>5.421446428023402E-2</v>
      </c>
      <c r="G29" s="15">
        <f t="shared" si="5"/>
        <v>-8.3581546981249089E-2</v>
      </c>
      <c r="H29" s="15">
        <f t="shared" si="5"/>
        <v>-0.1238900851574275</v>
      </c>
      <c r="I29" s="15">
        <f t="shared" si="5"/>
        <v>1.1120385659668166</v>
      </c>
      <c r="J29" s="15">
        <f t="shared" si="5"/>
        <v>0.21798126780648097</v>
      </c>
      <c r="K29" s="15">
        <f t="shared" si="5"/>
        <v>0.14181797824284104</v>
      </c>
      <c r="L29" s="15">
        <f t="shared" si="5"/>
        <v>0.25143469664660278</v>
      </c>
      <c r="M29" s="15">
        <f t="shared" si="5"/>
        <v>2.739325317623531E-2</v>
      </c>
      <c r="N29" s="15">
        <f t="shared" si="5"/>
        <v>-2.8509644825295388E-2</v>
      </c>
      <c r="O29" s="15">
        <f t="shared" si="5"/>
        <v>-6.4081504151665913E-2</v>
      </c>
      <c r="P29" s="15">
        <f t="shared" si="5"/>
        <v>3.6041189931350193E-2</v>
      </c>
      <c r="Q29" s="15">
        <f t="shared" si="5"/>
        <v>0.89839867476532298</v>
      </c>
      <c r="R29" s="15">
        <f t="shared" si="5"/>
        <v>-0.17888307155322858</v>
      </c>
      <c r="S29" s="15">
        <f t="shared" si="5"/>
        <v>0.17817924194119739</v>
      </c>
      <c r="T29" s="15">
        <f t="shared" si="5"/>
        <v>-1.3830426939266394E-2</v>
      </c>
      <c r="U29" s="15">
        <f t="shared" si="5"/>
        <v>-6.5853658536585313E-2</v>
      </c>
      <c r="V29" s="15">
        <f t="shared" si="5"/>
        <v>0.18994778067885121</v>
      </c>
      <c r="W29" s="15">
        <f t="shared" si="5"/>
        <v>0.10202962150301698</v>
      </c>
      <c r="X29" s="15">
        <f t="shared" si="5"/>
        <v>1.6177202588352424E-2</v>
      </c>
      <c r="Y29" s="15">
        <f t="shared" si="5"/>
        <v>-0.18662747979426897</v>
      </c>
      <c r="Z29" s="15">
        <f t="shared" si="5"/>
        <v>0.5492321589882565</v>
      </c>
      <c r="AA29" s="15">
        <f t="shared" si="5"/>
        <v>2.1574344023323588E-2</v>
      </c>
      <c r="AB29" s="15">
        <f t="shared" si="5"/>
        <v>-0.56430745814307459</v>
      </c>
      <c r="AC29" s="16">
        <f t="shared" si="5"/>
        <v>1.9113537117903929</v>
      </c>
      <c r="AD29" s="16">
        <f t="shared" si="5"/>
        <v>0.19799010049497534</v>
      </c>
      <c r="AE29" s="16">
        <f t="shared" si="5"/>
        <v>0.16501815450106427</v>
      </c>
      <c r="AF29" s="16">
        <f t="shared" si="5"/>
        <v>0.18678130037614182</v>
      </c>
      <c r="AG29" s="16">
        <f t="shared" si="5"/>
        <v>7.144797609345277E-2</v>
      </c>
    </row>
    <row r="30" spans="1:37" ht="19" x14ac:dyDescent="0.25">
      <c r="A30" s="5" t="s">
        <v>23</v>
      </c>
      <c r="B30" s="2">
        <v>0.1525</v>
      </c>
      <c r="C30" s="2">
        <v>0.1517</v>
      </c>
      <c r="D30" s="2">
        <v>0.124</v>
      </c>
      <c r="E30" s="2">
        <v>0.1176</v>
      </c>
      <c r="F30" s="2">
        <v>0.1013</v>
      </c>
      <c r="G30" s="2">
        <v>7.9100000000000004E-2</v>
      </c>
      <c r="H30" s="2">
        <v>6.8599999999999994E-2</v>
      </c>
      <c r="I30" s="2">
        <v>0.15329999999999999</v>
      </c>
      <c r="J30" s="2">
        <v>0.1744</v>
      </c>
      <c r="K30" s="2">
        <v>0.17580000000000001</v>
      </c>
      <c r="L30" s="2">
        <v>0.19900000000000001</v>
      </c>
      <c r="M30" s="2">
        <v>0.18740000000000001</v>
      </c>
      <c r="N30" s="2">
        <v>0.1615</v>
      </c>
      <c r="O30" s="2">
        <v>0.1638</v>
      </c>
      <c r="P30" s="2">
        <v>0.14530000000000001</v>
      </c>
      <c r="Q30" s="2">
        <v>0.24160000000000001</v>
      </c>
      <c r="R30" s="2">
        <v>0.17399999999999999</v>
      </c>
      <c r="S30" s="2">
        <v>0.1978</v>
      </c>
      <c r="T30" s="2">
        <v>0.18679999999999999</v>
      </c>
      <c r="U30" s="2">
        <v>0.1474</v>
      </c>
      <c r="V30" s="2">
        <v>0.1653</v>
      </c>
      <c r="W30" s="2">
        <v>0.17130000000000001</v>
      </c>
      <c r="X30" s="2">
        <v>0.1653</v>
      </c>
      <c r="Y30" s="2">
        <v>0.1205</v>
      </c>
      <c r="Z30" s="2">
        <v>0.18820000000000001</v>
      </c>
      <c r="AA30" s="2">
        <v>0.1888</v>
      </c>
      <c r="AB30" s="2">
        <v>7.4200000000000002E-2</v>
      </c>
      <c r="AC30" s="68">
        <f>AC28/AC3</f>
        <v>0.19494152046783625</v>
      </c>
      <c r="AD30" s="68">
        <f t="shared" ref="AD30:AG30" si="6">AD28/AD3</f>
        <v>0.21477358287619663</v>
      </c>
      <c r="AE30" s="68">
        <f t="shared" si="6"/>
        <v>0.2256359271563326</v>
      </c>
      <c r="AF30" s="68">
        <f t="shared" si="6"/>
        <v>0.24856506178675131</v>
      </c>
      <c r="AG30" s="68">
        <f t="shared" si="6"/>
        <v>0.24437192779544797</v>
      </c>
    </row>
    <row r="31" spans="1:37" ht="19" x14ac:dyDescent="0.25">
      <c r="A31" s="5" t="s">
        <v>24</v>
      </c>
      <c r="B31" s="12">
        <v>0.45</v>
      </c>
      <c r="C31" s="12">
        <v>0.37</v>
      </c>
      <c r="D31" s="12">
        <v>0.43</v>
      </c>
      <c r="E31" s="12">
        <v>1.43</v>
      </c>
      <c r="F31" s="12">
        <v>0.5</v>
      </c>
      <c r="G31" s="12">
        <v>0.46</v>
      </c>
      <c r="H31" s="12">
        <v>0.41</v>
      </c>
      <c r="I31" s="12">
        <v>0.87</v>
      </c>
      <c r="J31" s="12">
        <v>1.06</v>
      </c>
      <c r="K31" s="12">
        <v>1.2</v>
      </c>
      <c r="L31" s="12">
        <v>1.53</v>
      </c>
      <c r="M31" s="12">
        <v>1.59</v>
      </c>
      <c r="N31" s="12">
        <v>1.57</v>
      </c>
      <c r="O31" s="12">
        <v>1.5</v>
      </c>
      <c r="P31" s="12">
        <v>1.53</v>
      </c>
      <c r="Q31" s="12">
        <v>2.89</v>
      </c>
      <c r="R31" s="12">
        <v>2.37</v>
      </c>
      <c r="S31" s="12">
        <v>2.79</v>
      </c>
      <c r="T31" s="12">
        <v>2.74</v>
      </c>
      <c r="U31" s="12">
        <v>2.56</v>
      </c>
      <c r="V31" s="12">
        <v>3.03</v>
      </c>
      <c r="W31" s="12">
        <v>3.36</v>
      </c>
      <c r="X31" s="12">
        <v>3.42</v>
      </c>
      <c r="Y31" s="12">
        <v>2.8</v>
      </c>
      <c r="Z31" s="12">
        <v>4.3499999999999996</v>
      </c>
      <c r="AA31" s="12">
        <v>4.5599999999999996</v>
      </c>
      <c r="AB31" s="12">
        <v>1.94</v>
      </c>
      <c r="AC31" s="69">
        <v>5.7</v>
      </c>
      <c r="AD31" s="69">
        <v>6.83</v>
      </c>
      <c r="AE31" s="69">
        <v>7.96</v>
      </c>
      <c r="AF31" s="69">
        <v>9.44</v>
      </c>
      <c r="AG31" s="69">
        <v>10.119999999999999</v>
      </c>
    </row>
    <row r="32" spans="1:37" ht="19" x14ac:dyDescent="0.25">
      <c r="A32" s="5" t="s">
        <v>25</v>
      </c>
      <c r="B32" s="12">
        <v>0.45</v>
      </c>
      <c r="C32" s="12">
        <v>0.37</v>
      </c>
      <c r="D32" s="12">
        <v>0.43</v>
      </c>
      <c r="E32" s="12">
        <v>1.42</v>
      </c>
      <c r="F32" s="12">
        <v>0.5</v>
      </c>
      <c r="G32" s="12">
        <v>0.46</v>
      </c>
      <c r="H32" s="12">
        <v>0.41</v>
      </c>
      <c r="I32" s="12">
        <v>0.87</v>
      </c>
      <c r="J32" s="12">
        <v>1.05</v>
      </c>
      <c r="K32" s="12">
        <v>1.2</v>
      </c>
      <c r="L32" s="12">
        <v>1.52</v>
      </c>
      <c r="M32" s="12">
        <v>1.59</v>
      </c>
      <c r="N32" s="12">
        <v>1.57</v>
      </c>
      <c r="O32" s="12">
        <v>1.5</v>
      </c>
      <c r="P32" s="12">
        <v>1.53</v>
      </c>
      <c r="Q32" s="12">
        <v>2.89</v>
      </c>
      <c r="R32" s="12">
        <v>2.37</v>
      </c>
      <c r="S32" s="12">
        <v>2.78</v>
      </c>
      <c r="T32" s="12">
        <v>2.74</v>
      </c>
      <c r="U32" s="12">
        <v>2.56</v>
      </c>
      <c r="V32" s="12">
        <v>3.03</v>
      </c>
      <c r="W32" s="12">
        <v>3.35</v>
      </c>
      <c r="X32" s="12">
        <v>3.42</v>
      </c>
      <c r="Y32" s="12">
        <v>2.8</v>
      </c>
      <c r="Z32" s="12">
        <v>4.3499999999999996</v>
      </c>
      <c r="AA32" s="12">
        <v>4.5599999999999996</v>
      </c>
      <c r="AB32" s="12">
        <v>1.94</v>
      </c>
    </row>
    <row r="33" spans="1:28" ht="19" x14ac:dyDescent="0.25">
      <c r="A33" s="5" t="s">
        <v>26</v>
      </c>
      <c r="B33" s="1">
        <v>1251600000</v>
      </c>
      <c r="C33" s="1">
        <v>1251600000</v>
      </c>
      <c r="D33" s="1">
        <v>1254768000</v>
      </c>
      <c r="E33" s="1">
        <v>1254768000</v>
      </c>
      <c r="F33" s="1">
        <v>1257073000</v>
      </c>
      <c r="G33" s="1">
        <v>1255432569</v>
      </c>
      <c r="H33" s="1">
        <v>1256919330</v>
      </c>
      <c r="I33" s="1">
        <v>1237484498</v>
      </c>
      <c r="J33" s="1">
        <v>1237950821</v>
      </c>
      <c r="K33" s="1">
        <v>1243409213</v>
      </c>
      <c r="L33" s="1">
        <v>1224094416</v>
      </c>
      <c r="M33" s="1">
        <v>1205766169</v>
      </c>
      <c r="N33" s="1">
        <v>1190000000</v>
      </c>
      <c r="O33" s="1">
        <v>1188000000</v>
      </c>
      <c r="P33" s="1">
        <v>1188000000</v>
      </c>
      <c r="Q33" s="1">
        <v>1189000000</v>
      </c>
      <c r="R33" s="1">
        <v>1191000000</v>
      </c>
      <c r="S33" s="1">
        <v>1193000000</v>
      </c>
      <c r="T33" s="1">
        <v>1195000000</v>
      </c>
      <c r="U33" s="1">
        <v>1197000000</v>
      </c>
      <c r="V33" s="1">
        <v>1198000000</v>
      </c>
      <c r="W33" s="1">
        <v>1197000000</v>
      </c>
      <c r="X33" s="1">
        <v>1194000000</v>
      </c>
      <c r="Y33" s="1">
        <v>1194000000</v>
      </c>
      <c r="Z33" s="1">
        <v>1182000000</v>
      </c>
      <c r="AA33" s="1">
        <v>1179579340</v>
      </c>
      <c r="AB33" s="1">
        <v>1179579340</v>
      </c>
    </row>
    <row r="34" spans="1:28" ht="19" x14ac:dyDescent="0.25">
      <c r="A34" s="5" t="s">
        <v>27</v>
      </c>
      <c r="B34" s="1">
        <v>1251600000</v>
      </c>
      <c r="C34" s="1">
        <v>1251600000</v>
      </c>
      <c r="D34" s="1">
        <v>1254768000</v>
      </c>
      <c r="E34" s="1">
        <v>1254768000</v>
      </c>
      <c r="F34" s="1">
        <v>1257073000</v>
      </c>
      <c r="G34" s="1">
        <v>1255432569</v>
      </c>
      <c r="H34" s="1">
        <v>1256919330</v>
      </c>
      <c r="I34" s="1">
        <v>1241060895</v>
      </c>
      <c r="J34" s="1">
        <v>1243845826</v>
      </c>
      <c r="K34" s="1">
        <v>1248579308</v>
      </c>
      <c r="L34" s="1">
        <v>1232147347</v>
      </c>
      <c r="M34" s="1">
        <v>1205766169</v>
      </c>
      <c r="N34" s="1">
        <v>1191000000</v>
      </c>
      <c r="O34" s="1">
        <v>1188000000</v>
      </c>
      <c r="P34" s="1">
        <v>1188000000</v>
      </c>
      <c r="Q34" s="1">
        <v>1190000000</v>
      </c>
      <c r="R34" s="1">
        <v>1192000000</v>
      </c>
      <c r="S34" s="1">
        <v>1195000000</v>
      </c>
      <c r="T34" s="1">
        <v>1198000000</v>
      </c>
      <c r="U34" s="1">
        <v>1198000000</v>
      </c>
      <c r="V34" s="1">
        <v>1199000000</v>
      </c>
      <c r="W34" s="1">
        <v>1198000000</v>
      </c>
      <c r="X34" s="1">
        <v>1194000000</v>
      </c>
      <c r="Y34" s="1">
        <v>1194000000</v>
      </c>
      <c r="Z34" s="1">
        <v>1182000000</v>
      </c>
      <c r="AA34" s="1">
        <v>1179579340</v>
      </c>
      <c r="AB34" s="1">
        <v>1179579340</v>
      </c>
    </row>
    <row r="35" spans="1:28" ht="20" customHeight="1" x14ac:dyDescent="0.25">
      <c r="A35" s="14" t="s">
        <v>102</v>
      </c>
      <c r="B35" s="1"/>
      <c r="C35" s="22">
        <f>(C34-B34)/B34</f>
        <v>0</v>
      </c>
      <c r="D35" s="22">
        <f t="shared" ref="D35:AB35" si="7">(D34-C34)/C34</f>
        <v>2.5311601150527327E-3</v>
      </c>
      <c r="E35" s="22">
        <f t="shared" si="7"/>
        <v>0</v>
      </c>
      <c r="F35" s="22">
        <f t="shared" si="7"/>
        <v>1.8369929739999744E-3</v>
      </c>
      <c r="G35" s="22">
        <f t="shared" si="7"/>
        <v>-1.3049608097540875E-3</v>
      </c>
      <c r="H35" s="22">
        <f t="shared" si="7"/>
        <v>1.1842619322710911E-3</v>
      </c>
      <c r="I35" s="22">
        <f t="shared" si="7"/>
        <v>-1.2616907562397023E-2</v>
      </c>
      <c r="J35" s="22">
        <f t="shared" si="7"/>
        <v>2.2439922256997711E-3</v>
      </c>
      <c r="K35" s="22">
        <f t="shared" si="7"/>
        <v>3.8055214730446825E-3</v>
      </c>
      <c r="L35" s="22">
        <f t="shared" si="7"/>
        <v>-1.3160526443707491E-2</v>
      </c>
      <c r="M35" s="22">
        <f t="shared" si="7"/>
        <v>-2.1410733110964527E-2</v>
      </c>
      <c r="N35" s="22">
        <f t="shared" si="7"/>
        <v>-1.2246295658009956E-2</v>
      </c>
      <c r="O35" s="22">
        <f t="shared" si="7"/>
        <v>-2.5188916876574307E-3</v>
      </c>
      <c r="P35" s="22">
        <f t="shared" si="7"/>
        <v>0</v>
      </c>
      <c r="Q35" s="22">
        <f t="shared" si="7"/>
        <v>1.6835016835016834E-3</v>
      </c>
      <c r="R35" s="22">
        <f t="shared" si="7"/>
        <v>1.6806722689075631E-3</v>
      </c>
      <c r="S35" s="22">
        <f t="shared" si="7"/>
        <v>2.5167785234899327E-3</v>
      </c>
      <c r="T35" s="22">
        <f t="shared" si="7"/>
        <v>2.5104602510460251E-3</v>
      </c>
      <c r="U35" s="22">
        <f t="shared" si="7"/>
        <v>0</v>
      </c>
      <c r="V35" s="22">
        <f t="shared" si="7"/>
        <v>8.3472454090150253E-4</v>
      </c>
      <c r="W35" s="22">
        <f t="shared" si="7"/>
        <v>-8.3402835696413675E-4</v>
      </c>
      <c r="X35" s="22">
        <f t="shared" si="7"/>
        <v>-3.3388981636060101E-3</v>
      </c>
      <c r="Y35" s="22">
        <f t="shared" si="7"/>
        <v>0</v>
      </c>
      <c r="Z35" s="22">
        <f t="shared" si="7"/>
        <v>-1.0050251256281407E-2</v>
      </c>
      <c r="AA35" s="22">
        <f t="shared" si="7"/>
        <v>-2.0479357021996616E-3</v>
      </c>
      <c r="AB35" s="22">
        <f t="shared" si="7"/>
        <v>0</v>
      </c>
    </row>
    <row r="36" spans="1:2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row>
    <row r="37" spans="1:2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row>
    <row r="38" spans="1:28" ht="19" x14ac:dyDescent="0.25">
      <c r="A38" s="5" t="s">
        <v>30</v>
      </c>
      <c r="B38" s="1">
        <v>737394000</v>
      </c>
      <c r="C38" s="1">
        <v>504150405</v>
      </c>
      <c r="D38" s="1">
        <v>620480682</v>
      </c>
      <c r="E38" s="1">
        <v>711541715</v>
      </c>
      <c r="F38" s="1">
        <v>1086262654</v>
      </c>
      <c r="G38" s="1">
        <v>866534610</v>
      </c>
      <c r="H38" s="1">
        <v>1149505768</v>
      </c>
      <c r="I38" s="1">
        <v>1338051714</v>
      </c>
      <c r="J38" s="1">
        <v>3194180956</v>
      </c>
      <c r="K38" s="1">
        <v>3211132139</v>
      </c>
      <c r="L38" s="1">
        <v>2398547252</v>
      </c>
      <c r="M38" s="1">
        <v>1610422760</v>
      </c>
      <c r="N38" s="1">
        <v>1276490180</v>
      </c>
      <c r="O38" s="1">
        <v>1884000000</v>
      </c>
      <c r="P38" s="1">
        <v>3518000000</v>
      </c>
      <c r="Q38" s="1">
        <v>4965000000</v>
      </c>
      <c r="R38" s="1">
        <v>2477000000</v>
      </c>
      <c r="S38" s="1">
        <v>2748000000</v>
      </c>
      <c r="T38" s="1">
        <v>3328000000</v>
      </c>
      <c r="U38" s="1">
        <v>3411000000</v>
      </c>
      <c r="V38" s="1">
        <v>3702000000</v>
      </c>
      <c r="W38" s="1">
        <v>4011000000</v>
      </c>
      <c r="X38" s="1">
        <v>8627000000</v>
      </c>
      <c r="Y38" s="1">
        <v>5314000000</v>
      </c>
      <c r="Z38" s="1">
        <v>5311000000</v>
      </c>
      <c r="AA38" s="1">
        <v>8898000000</v>
      </c>
      <c r="AB38" s="1">
        <v>9006000000</v>
      </c>
    </row>
    <row r="39" spans="1:28" ht="19" x14ac:dyDescent="0.25">
      <c r="A39" s="5" t="s">
        <v>31</v>
      </c>
      <c r="B39" s="1">
        <v>164891000</v>
      </c>
      <c r="C39" s="1">
        <v>84457188</v>
      </c>
      <c r="D39" s="1" t="s">
        <v>91</v>
      </c>
      <c r="E39" s="1" t="s">
        <v>91</v>
      </c>
      <c r="F39" s="1">
        <v>95601940</v>
      </c>
      <c r="G39" s="1">
        <v>97780170</v>
      </c>
      <c r="H39" s="1">
        <v>1350358</v>
      </c>
      <c r="I39" s="1">
        <v>1349851</v>
      </c>
      <c r="J39" s="1">
        <v>10156378</v>
      </c>
      <c r="K39" s="1">
        <v>209405766</v>
      </c>
      <c r="L39" s="1">
        <v>930878992</v>
      </c>
      <c r="M39" s="1">
        <v>598764510</v>
      </c>
      <c r="N39" s="1">
        <v>382156880</v>
      </c>
      <c r="O39" s="1">
        <v>486000000</v>
      </c>
      <c r="P39" s="1">
        <v>158000000</v>
      </c>
      <c r="Q39" s="1">
        <v>993000000</v>
      </c>
      <c r="R39" s="1">
        <v>15000000</v>
      </c>
      <c r="S39" s="1">
        <v>38000000</v>
      </c>
      <c r="T39" s="1">
        <v>41000000</v>
      </c>
      <c r="U39" s="1">
        <v>27000000</v>
      </c>
      <c r="V39" s="1">
        <v>196000000</v>
      </c>
      <c r="W39" s="1">
        <v>39000000</v>
      </c>
      <c r="X39" s="1">
        <v>448000000</v>
      </c>
      <c r="Y39" s="1">
        <v>297000000</v>
      </c>
      <c r="Z39" s="1">
        <v>1635000000</v>
      </c>
      <c r="AA39" s="1">
        <v>2758000000</v>
      </c>
      <c r="AB39" s="1">
        <v>856000000</v>
      </c>
    </row>
    <row r="40" spans="1:28" ht="19" x14ac:dyDescent="0.25">
      <c r="A40" s="5" t="s">
        <v>32</v>
      </c>
      <c r="B40" s="1">
        <v>902285000</v>
      </c>
      <c r="C40" s="1">
        <v>588607593</v>
      </c>
      <c r="D40" s="1">
        <v>620480682</v>
      </c>
      <c r="E40" s="1">
        <v>711541715</v>
      </c>
      <c r="F40" s="1">
        <v>1181864594</v>
      </c>
      <c r="G40" s="1">
        <v>964314780</v>
      </c>
      <c r="H40" s="1">
        <v>1150856126</v>
      </c>
      <c r="I40" s="1">
        <v>1339401565</v>
      </c>
      <c r="J40" s="1">
        <v>3204337335</v>
      </c>
      <c r="K40" s="1">
        <v>3420537905</v>
      </c>
      <c r="L40" s="1">
        <v>3329426244</v>
      </c>
      <c r="M40" s="1">
        <v>2209187270</v>
      </c>
      <c r="N40" s="1">
        <v>1658647060</v>
      </c>
      <c r="O40" s="1">
        <v>2370000000</v>
      </c>
      <c r="P40" s="1">
        <v>3676000000</v>
      </c>
      <c r="Q40" s="1">
        <v>5958000000</v>
      </c>
      <c r="R40" s="1">
        <v>2492000000</v>
      </c>
      <c r="S40" s="1">
        <v>2786000000</v>
      </c>
      <c r="T40" s="1">
        <v>3369000000</v>
      </c>
      <c r="U40" s="1">
        <v>3438000000</v>
      </c>
      <c r="V40" s="1">
        <v>3898000000</v>
      </c>
      <c r="W40" s="1">
        <v>4050000000</v>
      </c>
      <c r="X40" s="1">
        <v>9075000000</v>
      </c>
      <c r="Y40" s="1">
        <v>5611000000</v>
      </c>
      <c r="Z40" s="1">
        <v>6946000000</v>
      </c>
      <c r="AA40" s="1">
        <v>11656000000</v>
      </c>
      <c r="AB40" s="1">
        <v>9862000000</v>
      </c>
    </row>
    <row r="41" spans="1:28" ht="19" x14ac:dyDescent="0.25">
      <c r="A41" s="5" t="s">
        <v>33</v>
      </c>
      <c r="B41" s="1">
        <v>1611764000</v>
      </c>
      <c r="C41" s="1">
        <v>1234182402</v>
      </c>
      <c r="D41" s="1">
        <v>1515262086</v>
      </c>
      <c r="E41" s="1">
        <v>1846997473</v>
      </c>
      <c r="F41" s="1">
        <v>2197353981</v>
      </c>
      <c r="G41" s="1">
        <v>2390556570</v>
      </c>
      <c r="H41" s="1">
        <v>2033140530</v>
      </c>
      <c r="I41" s="1">
        <v>1767624326</v>
      </c>
      <c r="J41" s="1">
        <v>1927675131</v>
      </c>
      <c r="K41" s="1">
        <v>2249317828</v>
      </c>
      <c r="L41" s="1">
        <v>2440001230</v>
      </c>
      <c r="M41" s="1">
        <v>3240049880</v>
      </c>
      <c r="N41" s="1">
        <v>3597446720</v>
      </c>
      <c r="O41" s="1">
        <v>2546000000</v>
      </c>
      <c r="P41" s="1">
        <v>3099000000</v>
      </c>
      <c r="Q41" s="1">
        <v>3493000000</v>
      </c>
      <c r="R41" s="1">
        <v>4182000000</v>
      </c>
      <c r="S41" s="1">
        <v>4189000000</v>
      </c>
      <c r="T41" s="1">
        <v>4818000000</v>
      </c>
      <c r="U41" s="1">
        <v>5818000000</v>
      </c>
      <c r="V41" s="1">
        <v>7114000000</v>
      </c>
      <c r="W41" s="1">
        <v>7207000000</v>
      </c>
      <c r="X41" s="1">
        <v>6655000000</v>
      </c>
      <c r="Y41" s="1">
        <v>8413000000</v>
      </c>
      <c r="Z41" s="1">
        <v>6804000000</v>
      </c>
      <c r="AA41" s="1">
        <v>6974000000</v>
      </c>
      <c r="AB41" s="1">
        <v>6555000000</v>
      </c>
    </row>
    <row r="42" spans="1:28" ht="19" x14ac:dyDescent="0.25">
      <c r="A42" s="5" t="s">
        <v>34</v>
      </c>
      <c r="B42" s="1">
        <v>7799000</v>
      </c>
      <c r="C42" s="1">
        <v>3798178</v>
      </c>
      <c r="D42" s="1">
        <v>18843786</v>
      </c>
      <c r="E42" s="1">
        <v>3140376</v>
      </c>
      <c r="F42" s="1">
        <v>5798574</v>
      </c>
      <c r="G42" s="1">
        <v>4495640</v>
      </c>
      <c r="H42" s="1">
        <v>10739019</v>
      </c>
      <c r="I42" s="1">
        <v>10356533</v>
      </c>
      <c r="J42" s="1">
        <v>11683376</v>
      </c>
      <c r="K42" s="1">
        <v>19360873</v>
      </c>
      <c r="L42" s="1">
        <v>3976357</v>
      </c>
      <c r="M42" s="1">
        <v>4801090</v>
      </c>
      <c r="N42" s="1">
        <v>9338420</v>
      </c>
      <c r="O42" s="1">
        <v>11000000</v>
      </c>
      <c r="P42" s="1">
        <v>12000000</v>
      </c>
      <c r="Q42" s="1">
        <v>11000000</v>
      </c>
      <c r="R42" s="1">
        <v>59000000</v>
      </c>
      <c r="S42" s="1" t="s">
        <v>91</v>
      </c>
      <c r="T42" s="1" t="s">
        <v>91</v>
      </c>
      <c r="U42" s="1" t="s">
        <v>91</v>
      </c>
      <c r="V42" s="1" t="s">
        <v>91</v>
      </c>
      <c r="W42" s="1" t="s">
        <v>91</v>
      </c>
      <c r="X42" s="1" t="s">
        <v>91</v>
      </c>
      <c r="Y42" s="1" t="s">
        <v>91</v>
      </c>
      <c r="Z42" s="1" t="s">
        <v>91</v>
      </c>
      <c r="AA42" s="1" t="s">
        <v>91</v>
      </c>
      <c r="AB42" s="1" t="s">
        <v>91</v>
      </c>
    </row>
    <row r="43" spans="1:28" ht="19" x14ac:dyDescent="0.25">
      <c r="A43" s="5" t="s">
        <v>35</v>
      </c>
      <c r="B43" s="1">
        <v>217611000</v>
      </c>
      <c r="C43" s="1">
        <v>84487188</v>
      </c>
      <c r="D43" s="1">
        <v>148703904</v>
      </c>
      <c r="E43" s="1">
        <v>956513931</v>
      </c>
      <c r="F43" s="1">
        <v>188535641</v>
      </c>
      <c r="G43" s="1" t="s">
        <v>91</v>
      </c>
      <c r="H43" s="1">
        <v>289400789</v>
      </c>
      <c r="I43" s="1">
        <v>1259253765</v>
      </c>
      <c r="J43" s="1">
        <v>537247918</v>
      </c>
      <c r="K43" s="1">
        <v>635071407</v>
      </c>
      <c r="L43" s="1">
        <v>550191290</v>
      </c>
      <c r="M43" s="1">
        <v>964333220</v>
      </c>
      <c r="N43" s="1">
        <v>515768120</v>
      </c>
      <c r="O43" s="1">
        <v>328000000</v>
      </c>
      <c r="P43" s="1">
        <v>356000000</v>
      </c>
      <c r="Q43" s="1">
        <v>207000000</v>
      </c>
      <c r="R43" s="1">
        <v>265000000</v>
      </c>
      <c r="S43" s="1">
        <v>377000000</v>
      </c>
      <c r="T43" s="1">
        <v>793000000</v>
      </c>
      <c r="U43" s="1">
        <v>483000000</v>
      </c>
      <c r="V43" s="1">
        <v>552000000</v>
      </c>
      <c r="W43" s="1">
        <v>673000000</v>
      </c>
      <c r="X43" s="1">
        <v>890000000</v>
      </c>
      <c r="Y43" s="1">
        <v>1189000000</v>
      </c>
      <c r="Z43" s="1">
        <v>1319000000</v>
      </c>
      <c r="AA43" s="1">
        <v>1414000000</v>
      </c>
      <c r="AB43" s="1">
        <v>2153000000</v>
      </c>
    </row>
    <row r="44" spans="1:28" ht="19" x14ac:dyDescent="0.25">
      <c r="A44" s="6" t="s">
        <v>36</v>
      </c>
      <c r="B44" s="10">
        <v>2739459000</v>
      </c>
      <c r="C44" s="10">
        <v>1911075362</v>
      </c>
      <c r="D44" s="10">
        <v>2303290458</v>
      </c>
      <c r="E44" s="10">
        <v>3518193495</v>
      </c>
      <c r="F44" s="10">
        <v>3573552790</v>
      </c>
      <c r="G44" s="10">
        <v>3359366990</v>
      </c>
      <c r="H44" s="10">
        <v>3484136464</v>
      </c>
      <c r="I44" s="10">
        <v>4376636190</v>
      </c>
      <c r="J44" s="10">
        <v>5680943760</v>
      </c>
      <c r="K44" s="10">
        <v>6324288013</v>
      </c>
      <c r="L44" s="10">
        <v>6323595121</v>
      </c>
      <c r="M44" s="10">
        <v>6418371460</v>
      </c>
      <c r="N44" s="10">
        <v>5781200320</v>
      </c>
      <c r="O44" s="10">
        <v>5255000000</v>
      </c>
      <c r="P44" s="10">
        <v>7143000000</v>
      </c>
      <c r="Q44" s="10">
        <v>9669000000</v>
      </c>
      <c r="R44" s="10">
        <v>6998000000</v>
      </c>
      <c r="S44" s="10">
        <v>7352000000</v>
      </c>
      <c r="T44" s="10">
        <v>8980000000</v>
      </c>
      <c r="U44" s="10">
        <v>9739000000</v>
      </c>
      <c r="V44" s="10">
        <v>11564000000</v>
      </c>
      <c r="W44" s="10">
        <v>11930000000</v>
      </c>
      <c r="X44" s="10">
        <v>16620000000</v>
      </c>
      <c r="Y44" s="10">
        <v>15213000000</v>
      </c>
      <c r="Z44" s="10">
        <v>15069000000</v>
      </c>
      <c r="AA44" s="10">
        <v>20044000000</v>
      </c>
      <c r="AB44" s="10">
        <v>18570000000</v>
      </c>
    </row>
    <row r="45" spans="1:28" ht="19" x14ac:dyDescent="0.25">
      <c r="A45" s="5" t="s">
        <v>37</v>
      </c>
      <c r="B45" s="1">
        <v>621903000</v>
      </c>
      <c r="C45" s="1">
        <v>431309569</v>
      </c>
      <c r="D45" s="1">
        <v>645037290</v>
      </c>
      <c r="E45" s="1">
        <v>794869018</v>
      </c>
      <c r="F45" s="1">
        <v>870308893</v>
      </c>
      <c r="G45" s="1">
        <v>996908170</v>
      </c>
      <c r="H45" s="1">
        <v>1035152227</v>
      </c>
      <c r="I45" s="1">
        <v>1017877379</v>
      </c>
      <c r="J45" s="1">
        <v>998345129</v>
      </c>
      <c r="K45" s="1">
        <v>1094133730</v>
      </c>
      <c r="L45" s="1">
        <v>1206103065</v>
      </c>
      <c r="M45" s="1">
        <v>1318242140</v>
      </c>
      <c r="N45" s="1">
        <v>1405073040</v>
      </c>
      <c r="O45" s="1">
        <v>1371000000</v>
      </c>
      <c r="P45" s="1">
        <v>1449000000</v>
      </c>
      <c r="Q45" s="1">
        <v>1551000000</v>
      </c>
      <c r="R45" s="1">
        <v>1708000000</v>
      </c>
      <c r="S45" s="1">
        <v>1820000000</v>
      </c>
      <c r="T45" s="1">
        <v>2102000000</v>
      </c>
      <c r="U45" s="1">
        <v>2192000000</v>
      </c>
      <c r="V45" s="1">
        <v>2580000000</v>
      </c>
      <c r="W45" s="1">
        <v>2967000000</v>
      </c>
      <c r="X45" s="1">
        <v>3553000000</v>
      </c>
      <c r="Y45" s="1">
        <v>5496000000</v>
      </c>
      <c r="Z45" s="1">
        <v>5041000000</v>
      </c>
      <c r="AA45" s="1">
        <v>4977000000</v>
      </c>
      <c r="AB45" s="1">
        <v>4934000000</v>
      </c>
    </row>
    <row r="46" spans="1:28" ht="19" x14ac:dyDescent="0.25">
      <c r="A46" s="5" t="s">
        <v>38</v>
      </c>
      <c r="B46" s="1" t="s">
        <v>91</v>
      </c>
      <c r="C46" s="1" t="s">
        <v>91</v>
      </c>
      <c r="D46" s="1" t="s">
        <v>91</v>
      </c>
      <c r="E46" s="1" t="s">
        <v>91</v>
      </c>
      <c r="F46" s="1" t="s">
        <v>91</v>
      </c>
      <c r="G46" s="1" t="s">
        <v>91</v>
      </c>
      <c r="H46" s="1" t="s">
        <v>91</v>
      </c>
      <c r="I46" s="1" t="s">
        <v>91</v>
      </c>
      <c r="J46" s="1" t="s">
        <v>91</v>
      </c>
      <c r="K46" s="1" t="s">
        <v>91</v>
      </c>
      <c r="L46" s="1">
        <v>987510258</v>
      </c>
      <c r="M46" s="1">
        <v>1425237860</v>
      </c>
      <c r="N46" s="1">
        <v>5008266480</v>
      </c>
      <c r="O46" s="1">
        <v>4994000000</v>
      </c>
      <c r="P46" s="1">
        <v>8431000000</v>
      </c>
      <c r="Q46" s="1">
        <v>8709000000</v>
      </c>
      <c r="R46" s="1">
        <v>13274000000</v>
      </c>
      <c r="S46" s="1">
        <v>13688000000</v>
      </c>
      <c r="T46" s="1">
        <v>20945000000</v>
      </c>
      <c r="U46" s="1">
        <v>22689000000</v>
      </c>
      <c r="V46" s="1">
        <v>23311000000</v>
      </c>
      <c r="W46" s="1">
        <v>21274000000</v>
      </c>
      <c r="X46" s="1">
        <v>23725000000</v>
      </c>
      <c r="Y46" s="1">
        <v>29162000000</v>
      </c>
      <c r="Z46" s="1">
        <v>27560000000</v>
      </c>
      <c r="AA46" s="1">
        <v>31090000000</v>
      </c>
      <c r="AB46" s="1">
        <v>33106000000</v>
      </c>
    </row>
    <row r="47" spans="1:28" ht="19" x14ac:dyDescent="0.25">
      <c r="A47" s="5" t="s">
        <v>39</v>
      </c>
      <c r="B47" s="1" t="s">
        <v>91</v>
      </c>
      <c r="C47" s="1">
        <v>41092686</v>
      </c>
      <c r="D47" s="1">
        <v>77336262</v>
      </c>
      <c r="E47" s="1">
        <v>119974304</v>
      </c>
      <c r="F47" s="1">
        <v>116043883</v>
      </c>
      <c r="G47" s="1">
        <v>499016040</v>
      </c>
      <c r="H47" s="1">
        <v>441163167</v>
      </c>
      <c r="I47" s="1">
        <v>420600867</v>
      </c>
      <c r="J47" s="1">
        <v>524505234</v>
      </c>
      <c r="K47" s="1">
        <v>765661679</v>
      </c>
      <c r="L47" s="1">
        <v>262561558</v>
      </c>
      <c r="M47" s="1">
        <v>403977430</v>
      </c>
      <c r="N47" s="1">
        <v>1127075460</v>
      </c>
      <c r="O47" s="1">
        <v>894000000</v>
      </c>
      <c r="P47" s="1">
        <v>2376000000</v>
      </c>
      <c r="Q47" s="1">
        <v>2024000000</v>
      </c>
      <c r="R47" s="1">
        <v>3234000000</v>
      </c>
      <c r="S47" s="1">
        <v>2956000000</v>
      </c>
      <c r="T47" s="1">
        <v>4608000000</v>
      </c>
      <c r="U47" s="1">
        <v>4280000000</v>
      </c>
      <c r="V47" s="1">
        <v>3786000000</v>
      </c>
      <c r="W47" s="1">
        <v>2967000000</v>
      </c>
      <c r="X47" s="1">
        <v>3227000000</v>
      </c>
      <c r="Y47" s="1">
        <v>4491000000</v>
      </c>
      <c r="Z47" s="1">
        <v>3784000000</v>
      </c>
      <c r="AA47" s="1">
        <v>3966000000</v>
      </c>
      <c r="AB47" s="1">
        <v>3835000000</v>
      </c>
    </row>
    <row r="48" spans="1:28" ht="19" x14ac:dyDescent="0.25">
      <c r="A48" s="5" t="s">
        <v>40</v>
      </c>
      <c r="B48" s="1" t="s">
        <v>91</v>
      </c>
      <c r="C48" s="1">
        <v>41092686</v>
      </c>
      <c r="D48" s="1">
        <v>77336262</v>
      </c>
      <c r="E48" s="1">
        <v>119974304</v>
      </c>
      <c r="F48" s="1">
        <v>116043883</v>
      </c>
      <c r="G48" s="1">
        <v>499016040</v>
      </c>
      <c r="H48" s="1">
        <v>441163167</v>
      </c>
      <c r="I48" s="1">
        <v>420600867</v>
      </c>
      <c r="J48" s="1">
        <v>524505234</v>
      </c>
      <c r="K48" s="1">
        <v>765661679</v>
      </c>
      <c r="L48" s="1">
        <v>1250071816</v>
      </c>
      <c r="M48" s="1">
        <v>1829215290</v>
      </c>
      <c r="N48" s="1">
        <v>6135341940</v>
      </c>
      <c r="O48" s="1">
        <v>5888000000</v>
      </c>
      <c r="P48" s="1">
        <v>10807000000</v>
      </c>
      <c r="Q48" s="1">
        <v>10733000000</v>
      </c>
      <c r="R48" s="1">
        <v>16508000000</v>
      </c>
      <c r="S48" s="1">
        <v>16644000000</v>
      </c>
      <c r="T48" s="1">
        <v>25553000000</v>
      </c>
      <c r="U48" s="1">
        <v>26969000000</v>
      </c>
      <c r="V48" s="1">
        <v>27097000000</v>
      </c>
      <c r="W48" s="1">
        <v>24241000000</v>
      </c>
      <c r="X48" s="1">
        <v>26952000000</v>
      </c>
      <c r="Y48" s="1">
        <v>33653000000</v>
      </c>
      <c r="Z48" s="1">
        <v>31344000000</v>
      </c>
      <c r="AA48" s="1">
        <v>35056000000</v>
      </c>
      <c r="AB48" s="1">
        <v>36941000000</v>
      </c>
    </row>
    <row r="49" spans="1:2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v>106000000</v>
      </c>
      <c r="P49" s="1">
        <v>475000000</v>
      </c>
      <c r="Q49" s="1">
        <v>577000000</v>
      </c>
      <c r="R49" s="1">
        <v>261000000</v>
      </c>
      <c r="S49" s="1">
        <v>358000000</v>
      </c>
      <c r="T49" s="1">
        <v>645000000</v>
      </c>
      <c r="U49" s="1">
        <v>939000000</v>
      </c>
      <c r="V49" s="1">
        <v>990000000</v>
      </c>
      <c r="W49" s="1">
        <v>859000000</v>
      </c>
      <c r="X49" s="1">
        <v>1536000000</v>
      </c>
      <c r="Y49" s="1">
        <v>2336000000</v>
      </c>
      <c r="Z49" s="1">
        <v>3512000000</v>
      </c>
      <c r="AA49" s="1">
        <v>6275000000</v>
      </c>
      <c r="AB49" s="1">
        <v>5626000000</v>
      </c>
    </row>
    <row r="50" spans="1:28" ht="19" x14ac:dyDescent="0.25">
      <c r="A50" s="5" t="s">
        <v>42</v>
      </c>
      <c r="B50" s="1" t="s">
        <v>91</v>
      </c>
      <c r="C50" s="1">
        <v>45479955</v>
      </c>
      <c r="D50" s="1" t="s">
        <v>91</v>
      </c>
      <c r="E50" s="1" t="s">
        <v>91</v>
      </c>
      <c r="F50" s="1">
        <v>305331231</v>
      </c>
      <c r="G50" s="1">
        <v>479909570</v>
      </c>
      <c r="H50" s="1">
        <v>402653649</v>
      </c>
      <c r="I50" s="1">
        <v>263991154</v>
      </c>
      <c r="J50" s="1">
        <v>205449044</v>
      </c>
      <c r="K50" s="1">
        <v>250507621</v>
      </c>
      <c r="L50" s="1">
        <v>68483811</v>
      </c>
      <c r="M50" s="1">
        <v>146090310</v>
      </c>
      <c r="N50" s="1">
        <v>186768400</v>
      </c>
      <c r="O50" s="1">
        <v>398000000</v>
      </c>
      <c r="P50" s="1">
        <v>736000000</v>
      </c>
      <c r="Q50" s="1">
        <v>465000000</v>
      </c>
      <c r="R50" s="1">
        <v>660000000</v>
      </c>
      <c r="S50" s="1">
        <v>294000000</v>
      </c>
      <c r="T50" s="1">
        <v>355000000</v>
      </c>
      <c r="U50" s="1">
        <v>453000000</v>
      </c>
      <c r="V50" s="1">
        <v>570000000</v>
      </c>
      <c r="W50" s="1">
        <v>1022000000</v>
      </c>
      <c r="X50" s="1">
        <v>1015000000</v>
      </c>
      <c r="Y50" s="1">
        <v>1251000000</v>
      </c>
      <c r="Z50" s="1">
        <v>1173000000</v>
      </c>
      <c r="AA50" s="1">
        <v>1779000000</v>
      </c>
      <c r="AB50" s="1">
        <v>2051000000</v>
      </c>
    </row>
    <row r="51" spans="1:28" ht="19" x14ac:dyDescent="0.25">
      <c r="A51" s="5" t="s">
        <v>43</v>
      </c>
      <c r="B51" s="1">
        <v>5742000</v>
      </c>
      <c r="C51" s="1">
        <v>133826230</v>
      </c>
      <c r="D51" s="1">
        <v>192019032</v>
      </c>
      <c r="E51" s="1">
        <v>397455379</v>
      </c>
      <c r="F51" s="1">
        <v>718651587</v>
      </c>
      <c r="G51" s="1">
        <v>863162880</v>
      </c>
      <c r="H51" s="1">
        <v>251720355</v>
      </c>
      <c r="I51" s="1">
        <v>235718128</v>
      </c>
      <c r="J51" s="1">
        <v>170625384</v>
      </c>
      <c r="K51" s="1">
        <v>621271160</v>
      </c>
      <c r="L51" s="1">
        <v>653756147</v>
      </c>
      <c r="M51" s="1">
        <v>670780860</v>
      </c>
      <c r="N51" s="1">
        <v>686733040</v>
      </c>
      <c r="O51" s="1">
        <v>356000000</v>
      </c>
      <c r="P51" s="1">
        <v>231000000</v>
      </c>
      <c r="Q51" s="1">
        <v>230000000</v>
      </c>
      <c r="R51" s="1">
        <v>699000000</v>
      </c>
      <c r="S51" s="1">
        <v>625000000</v>
      </c>
      <c r="T51" s="1">
        <v>872000000</v>
      </c>
      <c r="U51" s="1">
        <v>1098000000</v>
      </c>
      <c r="V51" s="1">
        <v>1476000000</v>
      </c>
      <c r="W51" s="1">
        <v>1478000000</v>
      </c>
      <c r="X51" s="1">
        <v>1815000000</v>
      </c>
      <c r="Y51" s="1">
        <v>2266000000</v>
      </c>
      <c r="Z51" s="1">
        <v>2332000000</v>
      </c>
      <c r="AA51" s="1">
        <v>3038000000</v>
      </c>
      <c r="AB51" s="1">
        <v>4038000000</v>
      </c>
    </row>
    <row r="52" spans="1:28" ht="19" x14ac:dyDescent="0.25">
      <c r="A52" s="5" t="s">
        <v>44</v>
      </c>
      <c r="B52" s="1">
        <v>627645000</v>
      </c>
      <c r="C52" s="1">
        <v>651708439</v>
      </c>
      <c r="D52" s="1">
        <v>914392584</v>
      </c>
      <c r="E52" s="1">
        <v>1312298701</v>
      </c>
      <c r="F52" s="1">
        <v>2010335594</v>
      </c>
      <c r="G52" s="1">
        <v>2838996660</v>
      </c>
      <c r="H52" s="1">
        <v>2130689398</v>
      </c>
      <c r="I52" s="1">
        <v>1938187529</v>
      </c>
      <c r="J52" s="1">
        <v>1898924791</v>
      </c>
      <c r="K52" s="1">
        <v>2731574191</v>
      </c>
      <c r="L52" s="1">
        <v>3178414839</v>
      </c>
      <c r="M52" s="1">
        <v>3964328600</v>
      </c>
      <c r="N52" s="1">
        <v>8413916420</v>
      </c>
      <c r="O52" s="1">
        <v>8119000000</v>
      </c>
      <c r="P52" s="1">
        <v>13698000000</v>
      </c>
      <c r="Q52" s="1">
        <v>13556000000</v>
      </c>
      <c r="R52" s="1">
        <v>19836000000</v>
      </c>
      <c r="S52" s="1">
        <v>19741000000</v>
      </c>
      <c r="T52" s="1">
        <v>29527000000</v>
      </c>
      <c r="U52" s="1">
        <v>31651000000</v>
      </c>
      <c r="V52" s="1">
        <v>32713000000</v>
      </c>
      <c r="W52" s="1">
        <v>30567000000</v>
      </c>
      <c r="X52" s="1">
        <v>34871000000</v>
      </c>
      <c r="Y52" s="1">
        <v>45002000000</v>
      </c>
      <c r="Z52" s="1">
        <v>43402000000</v>
      </c>
      <c r="AA52" s="1">
        <v>51125000000</v>
      </c>
      <c r="AB52" s="1">
        <v>53590000000</v>
      </c>
    </row>
    <row r="53" spans="1:28" ht="19" x14ac:dyDescent="0.25">
      <c r="A53" s="5" t="s">
        <v>45</v>
      </c>
      <c r="B53" s="1" t="s">
        <v>91</v>
      </c>
      <c r="C53" s="1" t="s">
        <v>91</v>
      </c>
      <c r="D53" s="1" t="s">
        <v>91</v>
      </c>
      <c r="E53" s="1" t="s">
        <v>91</v>
      </c>
      <c r="F53" s="1" t="s">
        <v>91</v>
      </c>
      <c r="G53" s="1" t="s">
        <v>91</v>
      </c>
      <c r="H53" s="1" t="s">
        <v>90</v>
      </c>
      <c r="I53" s="1" t="s">
        <v>91</v>
      </c>
      <c r="J53" s="1" t="s">
        <v>91</v>
      </c>
      <c r="K53" s="1" t="s">
        <v>91</v>
      </c>
      <c r="L53" s="1" t="s">
        <v>90</v>
      </c>
      <c r="M53" s="1" t="s">
        <v>91</v>
      </c>
      <c r="N53" s="1" t="s">
        <v>91</v>
      </c>
      <c r="O53" s="1" t="s">
        <v>91</v>
      </c>
      <c r="P53" s="1" t="s">
        <v>91</v>
      </c>
      <c r="Q53" s="1" t="s">
        <v>91</v>
      </c>
      <c r="R53" s="1">
        <v>1000000</v>
      </c>
      <c r="S53" s="1">
        <v>1000000</v>
      </c>
      <c r="T53" s="1" t="s">
        <v>91</v>
      </c>
      <c r="U53" s="1" t="s">
        <v>91</v>
      </c>
      <c r="V53" s="1" t="s">
        <v>91</v>
      </c>
      <c r="W53" s="1" t="s">
        <v>91</v>
      </c>
      <c r="X53" s="1" t="s">
        <v>91</v>
      </c>
      <c r="Y53" s="1" t="s">
        <v>91</v>
      </c>
      <c r="Z53" s="1">
        <v>1000000</v>
      </c>
      <c r="AA53" s="1" t="s">
        <v>91</v>
      </c>
      <c r="AB53" s="1" t="s">
        <v>91</v>
      </c>
    </row>
    <row r="54" spans="1:28" ht="20" thickBot="1" x14ac:dyDescent="0.3">
      <c r="A54" s="7" t="s">
        <v>46</v>
      </c>
      <c r="B54" s="11">
        <v>3367104000</v>
      </c>
      <c r="C54" s="11">
        <v>2562783801</v>
      </c>
      <c r="D54" s="11">
        <v>3217683042</v>
      </c>
      <c r="E54" s="11">
        <v>4830492196</v>
      </c>
      <c r="F54" s="11">
        <v>5583888384</v>
      </c>
      <c r="G54" s="11">
        <v>6198363650</v>
      </c>
      <c r="H54" s="11">
        <v>5614825861</v>
      </c>
      <c r="I54" s="11">
        <v>6314823718</v>
      </c>
      <c r="J54" s="11">
        <v>7579868550</v>
      </c>
      <c r="K54" s="11">
        <v>9055862204</v>
      </c>
      <c r="L54" s="11">
        <v>9502009960</v>
      </c>
      <c r="M54" s="11">
        <v>10382700060</v>
      </c>
      <c r="N54" s="11">
        <v>14195116740</v>
      </c>
      <c r="O54" s="11">
        <v>13374000000</v>
      </c>
      <c r="P54" s="11">
        <v>20841000000</v>
      </c>
      <c r="Q54" s="11">
        <v>23225000000</v>
      </c>
      <c r="R54" s="11">
        <v>26835000000</v>
      </c>
      <c r="S54" s="11">
        <v>27094000000</v>
      </c>
      <c r="T54" s="11">
        <v>38507000000</v>
      </c>
      <c r="U54" s="11">
        <v>41390000000</v>
      </c>
      <c r="V54" s="11">
        <v>44277000000</v>
      </c>
      <c r="W54" s="11">
        <v>42497000000</v>
      </c>
      <c r="X54" s="11">
        <v>51491000000</v>
      </c>
      <c r="Y54" s="11">
        <v>60215000000</v>
      </c>
      <c r="Z54" s="11">
        <v>58472000000</v>
      </c>
      <c r="AA54" s="11">
        <v>71169000000</v>
      </c>
      <c r="AB54" s="11">
        <v>72160000000</v>
      </c>
    </row>
    <row r="55" spans="1:28" ht="20" thickTop="1" x14ac:dyDescent="0.25">
      <c r="A55" s="5" t="s">
        <v>47</v>
      </c>
      <c r="B55" s="1" t="s">
        <v>91</v>
      </c>
      <c r="C55" s="1">
        <v>160890748</v>
      </c>
      <c r="D55" s="1">
        <v>234396234</v>
      </c>
      <c r="E55" s="1">
        <v>301680855</v>
      </c>
      <c r="F55" s="1">
        <v>355397435</v>
      </c>
      <c r="G55" s="1" t="s">
        <v>91</v>
      </c>
      <c r="H55" s="1">
        <v>329123437</v>
      </c>
      <c r="I55" s="1">
        <v>286361361</v>
      </c>
      <c r="J55" s="1">
        <v>340209164</v>
      </c>
      <c r="K55" s="1">
        <v>383146189</v>
      </c>
      <c r="L55" s="1">
        <v>609986669</v>
      </c>
      <c r="M55" s="1">
        <v>716048280</v>
      </c>
      <c r="N55" s="1">
        <v>538036660</v>
      </c>
      <c r="O55" s="1">
        <v>638000000</v>
      </c>
      <c r="P55" s="1">
        <v>922000000</v>
      </c>
      <c r="Q55" s="1">
        <v>937000000</v>
      </c>
      <c r="R55" s="1">
        <v>684000000</v>
      </c>
      <c r="S55" s="1">
        <v>640000000</v>
      </c>
      <c r="T55" s="1">
        <v>756000000</v>
      </c>
      <c r="U55" s="1">
        <v>893000000</v>
      </c>
      <c r="V55" s="1">
        <v>1015000000</v>
      </c>
      <c r="W55" s="1">
        <v>952000000</v>
      </c>
      <c r="X55" s="1">
        <v>1486000000</v>
      </c>
      <c r="Y55" s="1">
        <v>1581000000</v>
      </c>
      <c r="Z55" s="1">
        <v>1213000000</v>
      </c>
      <c r="AA55" s="1">
        <v>1580000000</v>
      </c>
      <c r="AB55" s="1">
        <v>2106000000</v>
      </c>
    </row>
    <row r="56" spans="1:28" ht="19" x14ac:dyDescent="0.25">
      <c r="A56" s="5" t="s">
        <v>48</v>
      </c>
      <c r="B56" s="1" t="s">
        <v>91</v>
      </c>
      <c r="C56" s="1">
        <v>82457190</v>
      </c>
      <c r="D56" s="1">
        <v>96265314</v>
      </c>
      <c r="E56" s="1">
        <v>24671831</v>
      </c>
      <c r="F56" s="1">
        <v>146814869</v>
      </c>
      <c r="G56" s="1" t="s">
        <v>91</v>
      </c>
      <c r="H56" s="1">
        <v>22677827</v>
      </c>
      <c r="I56" s="1">
        <v>19009872</v>
      </c>
      <c r="J56" s="1">
        <v>27764800</v>
      </c>
      <c r="K56" s="1">
        <v>24281511</v>
      </c>
      <c r="L56" s="1">
        <v>24555975</v>
      </c>
      <c r="M56" s="1">
        <v>25377190</v>
      </c>
      <c r="N56" s="1">
        <v>2573812220</v>
      </c>
      <c r="O56" s="1">
        <v>4000000</v>
      </c>
      <c r="P56" s="1">
        <v>1000000</v>
      </c>
      <c r="Q56" s="1">
        <v>1331000000</v>
      </c>
      <c r="R56" s="1">
        <v>600000000</v>
      </c>
      <c r="S56" s="1">
        <v>586000000</v>
      </c>
      <c r="T56" s="1">
        <v>2154000000</v>
      </c>
      <c r="U56" s="1">
        <v>567000000</v>
      </c>
      <c r="V56" s="1">
        <v>1430000000</v>
      </c>
      <c r="W56" s="1">
        <v>1299000000</v>
      </c>
      <c r="X56" s="1">
        <v>768000000</v>
      </c>
      <c r="Y56" s="1">
        <v>2531000000</v>
      </c>
      <c r="Z56" s="1">
        <v>1482000000</v>
      </c>
      <c r="AA56" s="1">
        <v>4167000000</v>
      </c>
      <c r="AB56" s="1">
        <v>4824000000</v>
      </c>
    </row>
    <row r="57" spans="1:2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v>125000000</v>
      </c>
      <c r="P57" s="1">
        <v>164000000</v>
      </c>
      <c r="Q57" s="1">
        <v>409000000</v>
      </c>
      <c r="R57" s="1">
        <v>947000000</v>
      </c>
      <c r="S57" s="1">
        <v>921000000</v>
      </c>
      <c r="T57" s="1">
        <v>878000000</v>
      </c>
      <c r="U57" s="1">
        <v>827000000</v>
      </c>
      <c r="V57" s="1">
        <v>868000000</v>
      </c>
      <c r="W57" s="1">
        <v>1165000000</v>
      </c>
      <c r="X57" s="1">
        <v>611000000</v>
      </c>
      <c r="Y57" s="1">
        <v>255000000</v>
      </c>
      <c r="Z57" s="1">
        <v>414000000</v>
      </c>
      <c r="AA57" s="1">
        <v>950000000</v>
      </c>
      <c r="AB57" s="1">
        <v>278000000</v>
      </c>
    </row>
    <row r="58" spans="1:28" ht="19" x14ac:dyDescent="0.25">
      <c r="A58" s="5" t="s">
        <v>50</v>
      </c>
      <c r="B58" s="1" t="s">
        <v>91</v>
      </c>
      <c r="C58" s="1" t="s">
        <v>91</v>
      </c>
      <c r="D58" s="1" t="s">
        <v>91</v>
      </c>
      <c r="E58" s="1" t="s">
        <v>91</v>
      </c>
      <c r="F58" s="1" t="s">
        <v>91</v>
      </c>
      <c r="G58" s="1">
        <v>377633760</v>
      </c>
      <c r="H58" s="1" t="s">
        <v>91</v>
      </c>
      <c r="I58" s="1" t="s">
        <v>91</v>
      </c>
      <c r="J58" s="1" t="s">
        <v>91</v>
      </c>
      <c r="K58" s="1" t="s">
        <v>91</v>
      </c>
      <c r="L58" s="1">
        <v>405121689</v>
      </c>
      <c r="M58" s="1">
        <v>478051390</v>
      </c>
      <c r="N58" s="1">
        <v>610589000</v>
      </c>
      <c r="O58" s="1">
        <v>598000000</v>
      </c>
      <c r="P58" s="1">
        <v>911000000</v>
      </c>
      <c r="Q58" s="1">
        <v>1046000000</v>
      </c>
      <c r="R58" s="1">
        <v>1467000000</v>
      </c>
      <c r="S58" s="1">
        <v>1488000000</v>
      </c>
      <c r="T58" s="1">
        <v>1793000000</v>
      </c>
      <c r="U58" s="1">
        <v>2111000000</v>
      </c>
      <c r="V58" s="1">
        <v>2528000000</v>
      </c>
      <c r="W58" s="1">
        <v>2829000000</v>
      </c>
      <c r="X58" s="1">
        <v>3028000000</v>
      </c>
      <c r="Y58" s="1">
        <v>4266000000</v>
      </c>
      <c r="Z58" s="1">
        <v>4150000000</v>
      </c>
      <c r="AA58" s="1">
        <v>4431000000</v>
      </c>
      <c r="AB58" s="1">
        <v>5357000000</v>
      </c>
    </row>
    <row r="59" spans="1:28" ht="19" x14ac:dyDescent="0.25">
      <c r="A59" s="5" t="s">
        <v>51</v>
      </c>
      <c r="B59" s="1" t="s">
        <v>91</v>
      </c>
      <c r="C59" s="1">
        <v>165918925</v>
      </c>
      <c r="D59" s="1">
        <v>201739356</v>
      </c>
      <c r="E59" s="1">
        <v>1458892664</v>
      </c>
      <c r="F59" s="1">
        <v>306485409</v>
      </c>
      <c r="G59" s="1">
        <v>1428489610</v>
      </c>
      <c r="H59" s="1">
        <v>373939710</v>
      </c>
      <c r="I59" s="1">
        <v>796917093</v>
      </c>
      <c r="J59" s="1">
        <v>360325697</v>
      </c>
      <c r="K59" s="1">
        <v>953820384</v>
      </c>
      <c r="L59" s="1">
        <v>1733384082</v>
      </c>
      <c r="M59" s="1">
        <v>1984907780</v>
      </c>
      <c r="N59" s="1">
        <v>2110482920</v>
      </c>
      <c r="O59" s="1">
        <v>2051000000</v>
      </c>
      <c r="P59" s="1">
        <v>3151000000</v>
      </c>
      <c r="Q59" s="1">
        <v>2543000000</v>
      </c>
      <c r="R59" s="1">
        <v>2943000000</v>
      </c>
      <c r="S59" s="1">
        <v>2712000000</v>
      </c>
      <c r="T59" s="1">
        <v>2963000000</v>
      </c>
      <c r="U59" s="1">
        <v>3469000000</v>
      </c>
      <c r="V59" s="1">
        <v>3833000000</v>
      </c>
      <c r="W59" s="1">
        <v>3965000000</v>
      </c>
      <c r="X59" s="1">
        <v>4588000000</v>
      </c>
      <c r="Y59" s="1">
        <v>5829000000</v>
      </c>
      <c r="Z59" s="1">
        <v>5583000000</v>
      </c>
      <c r="AA59" s="1">
        <v>5008000000</v>
      </c>
      <c r="AB59" s="1">
        <v>4887000000</v>
      </c>
    </row>
    <row r="60" spans="1:28" ht="19" x14ac:dyDescent="0.25">
      <c r="A60" s="6" t="s">
        <v>52</v>
      </c>
      <c r="B60" s="10" t="s">
        <v>91</v>
      </c>
      <c r="C60" s="10">
        <v>409266863</v>
      </c>
      <c r="D60" s="10">
        <v>532400904</v>
      </c>
      <c r="E60" s="10">
        <v>1785245350</v>
      </c>
      <c r="F60" s="10">
        <v>808697713</v>
      </c>
      <c r="G60" s="10">
        <v>1806123370</v>
      </c>
      <c r="H60" s="10">
        <v>725740974</v>
      </c>
      <c r="I60" s="10">
        <v>1102288327</v>
      </c>
      <c r="J60" s="10">
        <v>728299661</v>
      </c>
      <c r="K60" s="10">
        <v>1361248085</v>
      </c>
      <c r="L60" s="10">
        <v>2773048416</v>
      </c>
      <c r="M60" s="10">
        <v>3204384640</v>
      </c>
      <c r="N60" s="10">
        <v>5832920800</v>
      </c>
      <c r="O60" s="10">
        <v>3416000000</v>
      </c>
      <c r="P60" s="10">
        <v>5149000000</v>
      </c>
      <c r="Q60" s="10">
        <v>6266000000</v>
      </c>
      <c r="R60" s="10">
        <v>6641000000</v>
      </c>
      <c r="S60" s="10">
        <v>6347000000</v>
      </c>
      <c r="T60" s="10">
        <v>8544000000</v>
      </c>
      <c r="U60" s="10">
        <v>7867000000</v>
      </c>
      <c r="V60" s="10">
        <v>9674000000</v>
      </c>
      <c r="W60" s="10">
        <v>10210000000</v>
      </c>
      <c r="X60" s="10">
        <v>10481000000</v>
      </c>
      <c r="Y60" s="10">
        <v>14462000000</v>
      </c>
      <c r="Z60" s="10">
        <v>12842000000</v>
      </c>
      <c r="AA60" s="10">
        <v>16136000000</v>
      </c>
      <c r="AB60" s="10">
        <v>17452000000</v>
      </c>
    </row>
    <row r="61" spans="1:28" ht="19" x14ac:dyDescent="0.25">
      <c r="A61" s="5" t="s">
        <v>53</v>
      </c>
      <c r="B61" s="1">
        <v>8669000</v>
      </c>
      <c r="C61" s="1">
        <v>2381816</v>
      </c>
      <c r="D61" s="1">
        <v>24727140</v>
      </c>
      <c r="E61" s="1">
        <v>1264101</v>
      </c>
      <c r="F61" s="1">
        <v>155485047</v>
      </c>
      <c r="G61" s="1" t="s">
        <v>91</v>
      </c>
      <c r="H61" s="1">
        <v>11327954</v>
      </c>
      <c r="I61" s="1">
        <v>12486122</v>
      </c>
      <c r="J61" s="1">
        <v>7271312</v>
      </c>
      <c r="K61" s="1">
        <v>6921653</v>
      </c>
      <c r="L61" s="1">
        <v>1613880</v>
      </c>
      <c r="M61" s="1">
        <v>2057610</v>
      </c>
      <c r="N61" s="1">
        <v>35917000</v>
      </c>
      <c r="O61" s="1">
        <v>699000000</v>
      </c>
      <c r="P61" s="1">
        <v>1098000000</v>
      </c>
      <c r="Q61" s="1">
        <v>1596000000</v>
      </c>
      <c r="R61" s="1">
        <v>4375000000</v>
      </c>
      <c r="S61" s="1">
        <v>3682000000</v>
      </c>
      <c r="T61" s="1">
        <v>8930000000</v>
      </c>
      <c r="U61" s="1">
        <v>8628000000</v>
      </c>
      <c r="V61" s="1">
        <v>6450000000</v>
      </c>
      <c r="W61" s="1">
        <v>5003000000</v>
      </c>
      <c r="X61" s="1">
        <v>10535000000</v>
      </c>
      <c r="Y61" s="1">
        <v>11139000000</v>
      </c>
      <c r="Z61" s="1">
        <v>11801000000</v>
      </c>
      <c r="AA61" s="1">
        <v>10980000000</v>
      </c>
      <c r="AB61" s="1">
        <v>9547000000</v>
      </c>
    </row>
    <row r="62" spans="1:28" ht="19" x14ac:dyDescent="0.25">
      <c r="A62" s="5" t="s">
        <v>50</v>
      </c>
      <c r="B62" s="1">
        <v>18289000</v>
      </c>
      <c r="C62" s="1" t="s">
        <v>91</v>
      </c>
      <c r="D62" s="1" t="s">
        <v>91</v>
      </c>
      <c r="E62" s="1" t="s">
        <v>91</v>
      </c>
      <c r="F62" s="1" t="s">
        <v>91</v>
      </c>
      <c r="G62" s="1" t="s">
        <v>91</v>
      </c>
      <c r="H62" s="1" t="s">
        <v>91</v>
      </c>
      <c r="I62" s="1" t="s">
        <v>91</v>
      </c>
      <c r="J62" s="1" t="s">
        <v>91</v>
      </c>
      <c r="K62" s="1" t="s">
        <v>91</v>
      </c>
      <c r="L62" s="1" t="s">
        <v>91</v>
      </c>
      <c r="M62" s="1" t="s">
        <v>91</v>
      </c>
      <c r="N62" s="1" t="s">
        <v>91</v>
      </c>
      <c r="O62" s="1">
        <v>64000000</v>
      </c>
      <c r="P62" s="1">
        <v>63000000</v>
      </c>
      <c r="Q62" s="1">
        <v>44000000</v>
      </c>
      <c r="R62" s="1">
        <v>62000000</v>
      </c>
      <c r="S62" s="1">
        <v>74000000</v>
      </c>
      <c r="T62" s="1">
        <v>78000000</v>
      </c>
      <c r="U62" s="1">
        <v>106000000</v>
      </c>
      <c r="V62" s="1">
        <v>143000000</v>
      </c>
      <c r="W62" s="1">
        <v>79000000</v>
      </c>
      <c r="X62" s="1">
        <v>88000000</v>
      </c>
      <c r="Y62" s="1">
        <v>89000000</v>
      </c>
      <c r="Z62" s="1">
        <v>36000000</v>
      </c>
      <c r="AA62" s="1">
        <v>13000000</v>
      </c>
      <c r="AB62" s="1">
        <v>33000000</v>
      </c>
    </row>
    <row r="63" spans="1:28" ht="19" x14ac:dyDescent="0.25">
      <c r="A63" s="5" t="s">
        <v>54</v>
      </c>
      <c r="B63" s="1" t="s">
        <v>91</v>
      </c>
      <c r="C63" s="1" t="s">
        <v>91</v>
      </c>
      <c r="D63" s="1" t="s">
        <v>91</v>
      </c>
      <c r="E63" s="1" t="s">
        <v>91</v>
      </c>
      <c r="F63" s="1" t="s">
        <v>91</v>
      </c>
      <c r="G63" s="1" t="s">
        <v>91</v>
      </c>
      <c r="H63" s="1">
        <v>594578948</v>
      </c>
      <c r="I63" s="1" t="s">
        <v>91</v>
      </c>
      <c r="J63" s="1">
        <v>631566207</v>
      </c>
      <c r="K63" s="1">
        <v>523106614</v>
      </c>
      <c r="L63" s="1">
        <v>16420658</v>
      </c>
      <c r="M63" s="1">
        <v>73388090</v>
      </c>
      <c r="N63" s="1">
        <v>157316460</v>
      </c>
      <c r="O63" s="1">
        <v>190000000</v>
      </c>
      <c r="P63" s="1">
        <v>578000000</v>
      </c>
      <c r="Q63" s="1">
        <v>474000000</v>
      </c>
      <c r="R63" s="1">
        <v>574000000</v>
      </c>
      <c r="S63" s="1">
        <v>115000000</v>
      </c>
      <c r="T63" s="1">
        <v>513000000</v>
      </c>
      <c r="U63" s="1">
        <v>448000000</v>
      </c>
      <c r="V63" s="1">
        <v>411000000</v>
      </c>
      <c r="W63" s="1">
        <v>240000000</v>
      </c>
      <c r="X63" s="1">
        <v>97000000</v>
      </c>
      <c r="Y63" s="1">
        <v>82000000</v>
      </c>
      <c r="Z63" s="1">
        <v>158000000</v>
      </c>
      <c r="AA63" s="1">
        <v>291000000</v>
      </c>
      <c r="AB63" s="1">
        <v>242000000</v>
      </c>
    </row>
    <row r="64" spans="1:28" ht="19" x14ac:dyDescent="0.25">
      <c r="A64" s="5" t="s">
        <v>55</v>
      </c>
      <c r="B64" s="1" t="s">
        <v>91</v>
      </c>
      <c r="C64" s="1">
        <v>603246669</v>
      </c>
      <c r="D64" s="1">
        <v>741023784</v>
      </c>
      <c r="E64" s="1">
        <v>473973234</v>
      </c>
      <c r="F64" s="1">
        <v>2079012389</v>
      </c>
      <c r="G64" s="1">
        <v>1218318440</v>
      </c>
      <c r="H64" s="1">
        <v>1352259665</v>
      </c>
      <c r="I64" s="1">
        <v>1438479041</v>
      </c>
      <c r="J64" s="1">
        <v>1599917268</v>
      </c>
      <c r="K64" s="1">
        <v>1379128038</v>
      </c>
      <c r="L64" s="1">
        <v>566086868</v>
      </c>
      <c r="M64" s="1">
        <v>588476460</v>
      </c>
      <c r="N64" s="1">
        <v>935997020</v>
      </c>
      <c r="O64" s="1">
        <v>514000000</v>
      </c>
      <c r="P64" s="1">
        <v>4129000000</v>
      </c>
      <c r="Q64" s="1">
        <v>2138000000</v>
      </c>
      <c r="R64" s="1">
        <v>1012000000</v>
      </c>
      <c r="S64" s="1">
        <v>828000000</v>
      </c>
      <c r="T64" s="1">
        <v>844000000</v>
      </c>
      <c r="U64" s="1">
        <v>1046000000</v>
      </c>
      <c r="V64" s="1">
        <v>1202000000</v>
      </c>
      <c r="W64" s="1">
        <v>1425000000</v>
      </c>
      <c r="X64" s="1">
        <v>1413000000</v>
      </c>
      <c r="Y64" s="1">
        <v>3621000000</v>
      </c>
      <c r="Z64" s="1">
        <v>3707000000</v>
      </c>
      <c r="AA64" s="1">
        <v>2226000000</v>
      </c>
      <c r="AB64" s="1">
        <v>2034000000</v>
      </c>
    </row>
    <row r="65" spans="1:28" ht="19" x14ac:dyDescent="0.25">
      <c r="A65" s="5" t="s">
        <v>56</v>
      </c>
      <c r="B65" s="1">
        <v>26958000</v>
      </c>
      <c r="C65" s="1">
        <v>605628485</v>
      </c>
      <c r="D65" s="1">
        <v>765750924</v>
      </c>
      <c r="E65" s="1">
        <v>475237335</v>
      </c>
      <c r="F65" s="1">
        <v>2234497436</v>
      </c>
      <c r="G65" s="1">
        <v>1218318440</v>
      </c>
      <c r="H65" s="1">
        <v>1958166568</v>
      </c>
      <c r="I65" s="1">
        <v>1450965162</v>
      </c>
      <c r="J65" s="1">
        <v>2238754787</v>
      </c>
      <c r="K65" s="1">
        <v>1909156305</v>
      </c>
      <c r="L65" s="1">
        <v>584121406</v>
      </c>
      <c r="M65" s="1">
        <v>663922160</v>
      </c>
      <c r="N65" s="1">
        <v>1129230480</v>
      </c>
      <c r="O65" s="1">
        <v>1467000000</v>
      </c>
      <c r="P65" s="1">
        <v>5868000000</v>
      </c>
      <c r="Q65" s="1">
        <v>4252000000</v>
      </c>
      <c r="R65" s="1">
        <v>6023000000</v>
      </c>
      <c r="S65" s="1">
        <v>4699000000</v>
      </c>
      <c r="T65" s="1">
        <v>10365000000</v>
      </c>
      <c r="U65" s="1">
        <v>10228000000</v>
      </c>
      <c r="V65" s="1">
        <v>8206000000</v>
      </c>
      <c r="W65" s="1">
        <v>6747000000</v>
      </c>
      <c r="X65" s="1">
        <v>12133000000</v>
      </c>
      <c r="Y65" s="1">
        <v>14931000000</v>
      </c>
      <c r="Z65" s="1">
        <v>15702000000</v>
      </c>
      <c r="AA65" s="1">
        <v>13510000000</v>
      </c>
      <c r="AB65" s="1">
        <v>11856000000</v>
      </c>
    </row>
    <row r="66" spans="1:28" ht="19" x14ac:dyDescent="0.25">
      <c r="A66" s="5" t="s">
        <v>57</v>
      </c>
      <c r="B66" s="1">
        <v>1128834000</v>
      </c>
      <c r="C66" s="1" t="s">
        <v>91</v>
      </c>
      <c r="D66" s="1" t="s">
        <v>90</v>
      </c>
      <c r="E66" s="1" t="s">
        <v>90</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row>
    <row r="67" spans="1:28" ht="19" x14ac:dyDescent="0.25">
      <c r="A67" s="6" t="s">
        <v>58</v>
      </c>
      <c r="B67" s="10">
        <v>1155792000</v>
      </c>
      <c r="C67" s="10">
        <v>1014895349</v>
      </c>
      <c r="D67" s="10">
        <v>1298151828</v>
      </c>
      <c r="E67" s="10">
        <v>2260482684</v>
      </c>
      <c r="F67" s="10">
        <v>3043195149</v>
      </c>
      <c r="G67" s="10">
        <v>3024441810</v>
      </c>
      <c r="H67" s="10">
        <v>2683907542</v>
      </c>
      <c r="I67" s="10">
        <v>2553253489</v>
      </c>
      <c r="J67" s="10">
        <v>2967054448</v>
      </c>
      <c r="K67" s="10">
        <v>3270404390</v>
      </c>
      <c r="L67" s="10">
        <v>3357169821</v>
      </c>
      <c r="M67" s="10">
        <v>3868306800</v>
      </c>
      <c r="N67" s="10">
        <v>6962151280</v>
      </c>
      <c r="O67" s="10">
        <v>4883000000</v>
      </c>
      <c r="P67" s="10">
        <v>11017000000</v>
      </c>
      <c r="Q67" s="10">
        <v>10518000000</v>
      </c>
      <c r="R67" s="10">
        <v>12664000000</v>
      </c>
      <c r="S67" s="10">
        <v>11046000000</v>
      </c>
      <c r="T67" s="10">
        <v>18909000000</v>
      </c>
      <c r="U67" s="10">
        <v>18095000000</v>
      </c>
      <c r="V67" s="10">
        <v>17880000000</v>
      </c>
      <c r="W67" s="10">
        <v>16957000000</v>
      </c>
      <c r="X67" s="10">
        <v>22614000000</v>
      </c>
      <c r="Y67" s="10">
        <v>29393000000</v>
      </c>
      <c r="Z67" s="10">
        <v>28544000000</v>
      </c>
      <c r="AA67" s="10">
        <v>29646000000</v>
      </c>
      <c r="AB67" s="10">
        <v>29308000000</v>
      </c>
    </row>
    <row r="68" spans="1:28" ht="19" x14ac:dyDescent="0.25">
      <c r="A68" s="5" t="s">
        <v>59</v>
      </c>
      <c r="B68" s="1">
        <v>517537000</v>
      </c>
      <c r="C68" s="1">
        <v>263600645</v>
      </c>
      <c r="D68" s="1" t="s">
        <v>91</v>
      </c>
      <c r="E68" s="1">
        <v>268005287</v>
      </c>
      <c r="F68" s="1">
        <v>314581692</v>
      </c>
      <c r="G68" s="1">
        <v>314694800</v>
      </c>
      <c r="H68" s="1">
        <v>315248194</v>
      </c>
      <c r="I68" s="1">
        <v>314863068</v>
      </c>
      <c r="J68" s="1">
        <v>315770563</v>
      </c>
      <c r="K68" s="1">
        <v>316217736</v>
      </c>
      <c r="L68" s="1" t="s">
        <v>91</v>
      </c>
      <c r="M68" s="1" t="s">
        <v>91</v>
      </c>
      <c r="N68" s="1" t="s">
        <v>91</v>
      </c>
      <c r="O68" s="1" t="s">
        <v>91</v>
      </c>
      <c r="P68" s="1" t="s">
        <v>91</v>
      </c>
      <c r="Q68" s="1" t="s">
        <v>91</v>
      </c>
      <c r="R68" s="1">
        <v>1229000000</v>
      </c>
      <c r="S68" s="1">
        <v>1229000000</v>
      </c>
      <c r="T68" s="1">
        <v>1229000000</v>
      </c>
      <c r="U68" s="1">
        <v>1229000000</v>
      </c>
      <c r="V68" s="1">
        <v>1229000000</v>
      </c>
      <c r="W68" s="1">
        <v>1229000000</v>
      </c>
      <c r="X68" s="1">
        <v>1229000000</v>
      </c>
      <c r="Y68" s="1">
        <v>1229000000</v>
      </c>
      <c r="Z68" s="1">
        <v>1229000000</v>
      </c>
      <c r="AA68" s="1">
        <v>1229000000</v>
      </c>
      <c r="AB68" s="1">
        <v>1229000000</v>
      </c>
    </row>
    <row r="69" spans="1:28" ht="19" x14ac:dyDescent="0.25">
      <c r="A69" s="5" t="s">
        <v>60</v>
      </c>
      <c r="B69" s="1">
        <v>240698000</v>
      </c>
      <c r="C69" s="1">
        <v>148768942</v>
      </c>
      <c r="D69" s="1">
        <v>166371872</v>
      </c>
      <c r="E69" s="1">
        <v>1699497173</v>
      </c>
      <c r="F69" s="1">
        <v>1994338940</v>
      </c>
      <c r="G69" s="1">
        <v>2547903970</v>
      </c>
      <c r="H69" s="1">
        <v>2873702953</v>
      </c>
      <c r="I69" s="1">
        <v>3754520831</v>
      </c>
      <c r="J69" s="1">
        <v>4826587865</v>
      </c>
      <c r="K69" s="1">
        <v>5981641686</v>
      </c>
      <c r="L69" s="1">
        <v>6594304120</v>
      </c>
      <c r="M69" s="1">
        <v>7170084980</v>
      </c>
      <c r="N69" s="1">
        <v>7707788200</v>
      </c>
      <c r="O69" s="1">
        <v>8571000000</v>
      </c>
      <c r="P69" s="1">
        <v>9767000000</v>
      </c>
      <c r="Q69" s="1">
        <v>12466000000</v>
      </c>
      <c r="R69" s="1">
        <v>13973000000</v>
      </c>
      <c r="S69" s="1">
        <v>16258000000</v>
      </c>
      <c r="T69" s="1">
        <v>18317000000</v>
      </c>
      <c r="U69" s="1">
        <v>20044000000</v>
      </c>
      <c r="V69" s="1">
        <v>22302000000</v>
      </c>
      <c r="W69" s="1">
        <v>24794000000</v>
      </c>
      <c r="X69" s="1">
        <v>27407000000</v>
      </c>
      <c r="Y69" s="1">
        <v>28783000000</v>
      </c>
      <c r="Z69" s="1">
        <v>32026000000</v>
      </c>
      <c r="AA69" s="1">
        <v>37022000000</v>
      </c>
      <c r="AB69" s="1">
        <v>36368000000</v>
      </c>
    </row>
    <row r="70" spans="1:28" ht="19" x14ac:dyDescent="0.25">
      <c r="A70" s="5" t="s">
        <v>61</v>
      </c>
      <c r="B70" s="1" t="s">
        <v>91</v>
      </c>
      <c r="C70" s="1">
        <v>-304521514</v>
      </c>
      <c r="D70" s="1">
        <v>-352830708</v>
      </c>
      <c r="E70" s="1">
        <v>-478407525</v>
      </c>
      <c r="F70" s="1">
        <v>-571305412</v>
      </c>
      <c r="G70" s="1">
        <v>-767630530</v>
      </c>
      <c r="H70" s="1">
        <v>-125794899</v>
      </c>
      <c r="I70" s="1">
        <v>-201626450</v>
      </c>
      <c r="J70" s="1">
        <v>-305175265</v>
      </c>
      <c r="K70" s="1">
        <v>-117765203</v>
      </c>
      <c r="L70" s="1">
        <v>-337297069</v>
      </c>
      <c r="M70" s="1">
        <v>-515774240</v>
      </c>
      <c r="N70" s="1">
        <v>-660154460</v>
      </c>
      <c r="O70" s="1">
        <v>-551000000</v>
      </c>
      <c r="P70" s="1">
        <v>-1290000000</v>
      </c>
      <c r="Q70" s="1">
        <v>-1367000000</v>
      </c>
      <c r="R70" s="1">
        <v>-1404000000</v>
      </c>
      <c r="S70" s="1">
        <v>-1538000000</v>
      </c>
      <c r="T70" s="1" t="s">
        <v>91</v>
      </c>
      <c r="U70" s="1" t="s">
        <v>91</v>
      </c>
      <c r="V70" s="1" t="s">
        <v>91</v>
      </c>
      <c r="W70" s="1" t="s">
        <v>91</v>
      </c>
      <c r="X70" s="1" t="s">
        <v>91</v>
      </c>
      <c r="Y70" s="1" t="s">
        <v>91</v>
      </c>
      <c r="Z70" s="1" t="s">
        <v>91</v>
      </c>
      <c r="AA70" s="1" t="s">
        <v>91</v>
      </c>
      <c r="AB70" s="1" t="s">
        <v>91</v>
      </c>
    </row>
    <row r="71" spans="1:28" ht="19" x14ac:dyDescent="0.25">
      <c r="A71" s="5" t="s">
        <v>62</v>
      </c>
      <c r="B71" s="1">
        <v>1448835000</v>
      </c>
      <c r="C71" s="1">
        <v>1432684931</v>
      </c>
      <c r="D71" s="1">
        <v>2098742440</v>
      </c>
      <c r="E71" s="1">
        <v>1072171211</v>
      </c>
      <c r="F71" s="1">
        <v>745692788</v>
      </c>
      <c r="G71" s="1">
        <v>1016014640</v>
      </c>
      <c r="H71" s="1">
        <v>-188467924</v>
      </c>
      <c r="I71" s="1">
        <v>-164787428</v>
      </c>
      <c r="J71" s="1">
        <v>-246323893</v>
      </c>
      <c r="K71" s="1">
        <v>-402245326</v>
      </c>
      <c r="L71" s="1">
        <v>-121621368</v>
      </c>
      <c r="M71" s="1">
        <v>-140603350</v>
      </c>
      <c r="N71" s="1">
        <v>183176700</v>
      </c>
      <c r="O71" s="1">
        <v>457000000</v>
      </c>
      <c r="P71" s="1">
        <v>1330000000</v>
      </c>
      <c r="Q71" s="1">
        <v>1600000000</v>
      </c>
      <c r="R71" s="1">
        <v>365000000</v>
      </c>
      <c r="S71" s="1">
        <v>91000000</v>
      </c>
      <c r="T71" s="1">
        <v>-42000000</v>
      </c>
      <c r="U71" s="1">
        <v>1994000000</v>
      </c>
      <c r="V71" s="1">
        <v>2845000000</v>
      </c>
      <c r="W71" s="1">
        <v>-514000000</v>
      </c>
      <c r="X71" s="1">
        <v>196000000</v>
      </c>
      <c r="Y71" s="1">
        <v>734000000</v>
      </c>
      <c r="Z71" s="1">
        <v>-3538000000</v>
      </c>
      <c r="AA71" s="1">
        <v>602000000</v>
      </c>
      <c r="AB71" s="1" t="s">
        <v>91</v>
      </c>
    </row>
    <row r="72" spans="1:28" ht="19" x14ac:dyDescent="0.25">
      <c r="A72" s="6" t="s">
        <v>63</v>
      </c>
      <c r="B72" s="10">
        <v>2207070000</v>
      </c>
      <c r="C72" s="10">
        <v>1540533005</v>
      </c>
      <c r="D72" s="10">
        <v>1912283604</v>
      </c>
      <c r="E72" s="10">
        <v>2561266147</v>
      </c>
      <c r="F72" s="10">
        <v>2483308008</v>
      </c>
      <c r="G72" s="10">
        <v>3110982880</v>
      </c>
      <c r="H72" s="10">
        <v>2874688324</v>
      </c>
      <c r="I72" s="10">
        <v>3702970021</v>
      </c>
      <c r="J72" s="10">
        <v>4590859270</v>
      </c>
      <c r="K72" s="10">
        <v>5777848892</v>
      </c>
      <c r="L72" s="10">
        <v>6135385683</v>
      </c>
      <c r="M72" s="10">
        <v>6513707390</v>
      </c>
      <c r="N72" s="10">
        <v>7230810440</v>
      </c>
      <c r="O72" s="10">
        <v>8477000000</v>
      </c>
      <c r="P72" s="10">
        <v>9807000000</v>
      </c>
      <c r="Q72" s="10">
        <v>12699000000</v>
      </c>
      <c r="R72" s="10">
        <v>14163000000</v>
      </c>
      <c r="S72" s="10">
        <v>16040000000</v>
      </c>
      <c r="T72" s="10">
        <v>19504000000</v>
      </c>
      <c r="U72" s="10">
        <v>23267000000</v>
      </c>
      <c r="V72" s="10">
        <v>26376000000</v>
      </c>
      <c r="W72" s="10">
        <v>25509000000</v>
      </c>
      <c r="X72" s="10">
        <v>28832000000</v>
      </c>
      <c r="Y72" s="10">
        <v>30746000000</v>
      </c>
      <c r="Z72" s="10">
        <v>29717000000</v>
      </c>
      <c r="AA72" s="10">
        <v>38853000000</v>
      </c>
      <c r="AB72" s="10">
        <v>40135000000</v>
      </c>
    </row>
    <row r="73" spans="1:28" ht="20" thickBot="1" x14ac:dyDescent="0.3">
      <c r="A73" s="7" t="s">
        <v>64</v>
      </c>
      <c r="B73" s="11">
        <v>3362862000</v>
      </c>
      <c r="C73" s="11">
        <v>2555428354</v>
      </c>
      <c r="D73" s="11">
        <v>3210435432</v>
      </c>
      <c r="E73" s="11">
        <v>4821748831</v>
      </c>
      <c r="F73" s="11">
        <v>5526503157</v>
      </c>
      <c r="G73" s="11">
        <v>6135424690</v>
      </c>
      <c r="H73" s="11">
        <v>5558595866</v>
      </c>
      <c r="I73" s="11">
        <v>6256223510</v>
      </c>
      <c r="J73" s="11">
        <v>7557913718</v>
      </c>
      <c r="K73" s="11">
        <v>9048253282</v>
      </c>
      <c r="L73" s="11">
        <v>9492555504</v>
      </c>
      <c r="M73" s="11">
        <v>10382014190</v>
      </c>
      <c r="N73" s="11">
        <v>14192961720</v>
      </c>
      <c r="O73" s="11">
        <v>13360000000</v>
      </c>
      <c r="P73" s="11">
        <v>20824000000</v>
      </c>
      <c r="Q73" s="11">
        <v>23217000000</v>
      </c>
      <c r="R73" s="11">
        <v>26827000000</v>
      </c>
      <c r="S73" s="11">
        <v>27086000000</v>
      </c>
      <c r="T73" s="11">
        <v>38413000000</v>
      </c>
      <c r="U73" s="11">
        <v>41362000000</v>
      </c>
      <c r="V73" s="11">
        <v>44256000000</v>
      </c>
      <c r="W73" s="11">
        <v>42466000000</v>
      </c>
      <c r="X73" s="11">
        <v>51446000000</v>
      </c>
      <c r="Y73" s="11">
        <v>60139000000</v>
      </c>
      <c r="Z73" s="11">
        <v>58261000000</v>
      </c>
      <c r="AA73" s="11">
        <v>68499000000</v>
      </c>
      <c r="AB73" s="11">
        <v>69443000000</v>
      </c>
    </row>
    <row r="74" spans="1:2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row>
    <row r="75" spans="1:2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row>
    <row r="76" spans="1:28" ht="19" x14ac:dyDescent="0.25">
      <c r="A76" s="5" t="s">
        <v>66</v>
      </c>
      <c r="B76" s="1">
        <v>567536000</v>
      </c>
      <c r="C76" s="1">
        <v>467724078</v>
      </c>
      <c r="D76" s="1">
        <v>536237874</v>
      </c>
      <c r="E76" s="1">
        <v>601449658</v>
      </c>
      <c r="F76" s="1">
        <v>639384888</v>
      </c>
      <c r="G76" s="1">
        <v>581061470</v>
      </c>
      <c r="H76" s="1">
        <v>509073715</v>
      </c>
      <c r="I76" s="1">
        <v>1075183319</v>
      </c>
      <c r="J76" s="1">
        <v>1309553142</v>
      </c>
      <c r="K76" s="1">
        <v>1495271321</v>
      </c>
      <c r="L76" s="1">
        <v>1871233655</v>
      </c>
      <c r="M76" s="1">
        <v>1922493610</v>
      </c>
      <c r="N76" s="1">
        <v>1867684000</v>
      </c>
      <c r="O76" s="1">
        <v>1750000000</v>
      </c>
      <c r="P76" s="1">
        <v>1813000000</v>
      </c>
      <c r="Q76" s="1">
        <v>3439000000</v>
      </c>
      <c r="R76" s="1">
        <v>2823000000</v>
      </c>
      <c r="S76" s="1">
        <v>3325000000</v>
      </c>
      <c r="T76" s="1">
        <v>3280000000</v>
      </c>
      <c r="U76" s="1">
        <v>3056000000</v>
      </c>
      <c r="V76" s="1">
        <v>3634000000</v>
      </c>
      <c r="W76" s="1">
        <v>4056000000</v>
      </c>
      <c r="X76" s="1">
        <v>4088000000</v>
      </c>
      <c r="Y76" s="1">
        <v>3370000000</v>
      </c>
      <c r="Z76" s="1">
        <v>5283000000</v>
      </c>
      <c r="AA76" s="1">
        <v>5376000000</v>
      </c>
      <c r="AB76" s="1">
        <v>1714000000</v>
      </c>
    </row>
    <row r="77" spans="1:28" ht="19" x14ac:dyDescent="0.25">
      <c r="A77" s="5" t="s">
        <v>13</v>
      </c>
      <c r="B77" s="1">
        <v>164591000</v>
      </c>
      <c r="C77" s="1">
        <v>98725356</v>
      </c>
      <c r="D77" s="1">
        <v>138642516</v>
      </c>
      <c r="E77" s="1">
        <v>172809149</v>
      </c>
      <c r="F77" s="1">
        <v>223214223</v>
      </c>
      <c r="G77" s="1">
        <v>279853590</v>
      </c>
      <c r="H77" s="1">
        <v>221414003</v>
      </c>
      <c r="I77" s="1">
        <v>215140840</v>
      </c>
      <c r="J77" s="1">
        <v>209514398</v>
      </c>
      <c r="K77" s="1">
        <v>203390902</v>
      </c>
      <c r="L77" s="1">
        <v>214226240</v>
      </c>
      <c r="M77" s="1">
        <v>261316470</v>
      </c>
      <c r="N77" s="1">
        <v>548093420</v>
      </c>
      <c r="O77" s="1">
        <v>499000000</v>
      </c>
      <c r="P77" s="1">
        <v>534000000</v>
      </c>
      <c r="Q77" s="1">
        <v>724000000</v>
      </c>
      <c r="R77" s="1">
        <v>863000000</v>
      </c>
      <c r="S77" s="1">
        <v>951000000</v>
      </c>
      <c r="T77" s="1">
        <v>1010000000</v>
      </c>
      <c r="U77" s="1">
        <v>1289000000</v>
      </c>
      <c r="V77" s="1">
        <v>1268000000</v>
      </c>
      <c r="W77" s="1">
        <v>1272000000</v>
      </c>
      <c r="X77" s="1">
        <v>1362000000</v>
      </c>
      <c r="Y77" s="1">
        <v>1872000000</v>
      </c>
      <c r="Z77" s="1">
        <v>1831000000</v>
      </c>
      <c r="AA77" s="1">
        <v>1775000000</v>
      </c>
      <c r="AB77" s="1">
        <v>1896000000</v>
      </c>
    </row>
    <row r="78" spans="1:28" ht="19" x14ac:dyDescent="0.25">
      <c r="A78" s="5" t="s">
        <v>67</v>
      </c>
      <c r="B78" s="1" t="s">
        <v>91</v>
      </c>
      <c r="C78" s="1" t="s">
        <v>91</v>
      </c>
      <c r="D78" s="1">
        <v>-511596</v>
      </c>
      <c r="E78" s="1">
        <v>14724986</v>
      </c>
      <c r="F78" s="1">
        <v>-131945775</v>
      </c>
      <c r="G78" s="1">
        <v>-144984390</v>
      </c>
      <c r="H78" s="1">
        <v>103854671</v>
      </c>
      <c r="I78" s="1">
        <v>106969340</v>
      </c>
      <c r="J78" s="1">
        <v>17963983</v>
      </c>
      <c r="K78" s="1">
        <v>-16052022</v>
      </c>
      <c r="L78" s="1">
        <v>-2123805</v>
      </c>
      <c r="M78" s="1">
        <v>8230440</v>
      </c>
      <c r="N78" s="1">
        <v>-66805620</v>
      </c>
      <c r="O78" s="1">
        <v>-39000000</v>
      </c>
      <c r="P78" s="1" t="s">
        <v>91</v>
      </c>
      <c r="Q78" s="1" t="s">
        <v>91</v>
      </c>
      <c r="R78" s="1">
        <v>1000000000</v>
      </c>
      <c r="S78" s="1">
        <v>1071000000</v>
      </c>
      <c r="T78" s="1">
        <v>1075000000</v>
      </c>
      <c r="U78" s="1">
        <v>935000000</v>
      </c>
      <c r="V78" s="1">
        <v>1229000000</v>
      </c>
      <c r="W78" s="1">
        <v>970000000</v>
      </c>
      <c r="X78" s="1">
        <v>1511000000</v>
      </c>
      <c r="Y78" s="1">
        <v>1226000000</v>
      </c>
      <c r="Z78" s="1">
        <v>1938000000</v>
      </c>
      <c r="AA78" s="1">
        <v>1471000000</v>
      </c>
      <c r="AB78" s="1">
        <v>1378000000</v>
      </c>
    </row>
    <row r="79" spans="1:2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v>9000000</v>
      </c>
      <c r="P79" s="1" t="s">
        <v>91</v>
      </c>
      <c r="Q79" s="1" t="s">
        <v>91</v>
      </c>
      <c r="R79" s="1" t="s">
        <v>91</v>
      </c>
      <c r="S79" s="1" t="s">
        <v>91</v>
      </c>
      <c r="T79" s="1" t="s">
        <v>91</v>
      </c>
      <c r="U79" s="1" t="s">
        <v>91</v>
      </c>
      <c r="V79" s="1" t="s">
        <v>91</v>
      </c>
      <c r="W79" s="1" t="s">
        <v>91</v>
      </c>
      <c r="X79" s="1" t="s">
        <v>91</v>
      </c>
      <c r="Y79" s="1">
        <v>1835000000</v>
      </c>
      <c r="Z79" s="1">
        <v>1084000000</v>
      </c>
      <c r="AA79" s="1">
        <v>2794000000</v>
      </c>
      <c r="AB79" s="1">
        <v>2612000000</v>
      </c>
    </row>
    <row r="80" spans="1:28" ht="19" x14ac:dyDescent="0.25">
      <c r="A80" s="14" t="s">
        <v>103</v>
      </c>
      <c r="B80" s="15" t="e">
        <f t="shared" ref="B80:AB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f t="shared" si="8"/>
        <v>8.43328335832084E-4</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6.6598918448081884E-2</v>
      </c>
      <c r="Z80" s="15">
        <f t="shared" si="8"/>
        <v>3.9651766771526813E-2</v>
      </c>
      <c r="AA80" s="15">
        <f t="shared" si="8"/>
        <v>0.10035198620788736</v>
      </c>
      <c r="AB80" s="15">
        <f t="shared" si="8"/>
        <v>8.4607411246436906E-2</v>
      </c>
    </row>
    <row r="81" spans="1:36" ht="19" x14ac:dyDescent="0.25">
      <c r="A81" s="5" t="s">
        <v>69</v>
      </c>
      <c r="B81" s="1" t="s">
        <v>91</v>
      </c>
      <c r="C81" s="1">
        <v>-145175309</v>
      </c>
      <c r="D81" s="1">
        <v>-21828096</v>
      </c>
      <c r="E81" s="1">
        <v>-156067763</v>
      </c>
      <c r="F81" s="1">
        <v>422173669</v>
      </c>
      <c r="G81" s="1">
        <v>-39336850</v>
      </c>
      <c r="H81" s="1">
        <v>276981683</v>
      </c>
      <c r="I81" s="1">
        <v>83486696</v>
      </c>
      <c r="J81" s="1">
        <v>286485405</v>
      </c>
      <c r="K81" s="1">
        <v>-143378191</v>
      </c>
      <c r="L81" s="1">
        <v>-236569003</v>
      </c>
      <c r="M81" s="1">
        <v>-296981710</v>
      </c>
      <c r="N81" s="1">
        <v>-356296640</v>
      </c>
      <c r="O81" s="1">
        <v>730000000</v>
      </c>
      <c r="P81" s="1">
        <v>947000000</v>
      </c>
      <c r="Q81" s="1">
        <v>-744000000</v>
      </c>
      <c r="R81" s="1">
        <v>205000000</v>
      </c>
      <c r="S81" s="1">
        <v>-250000000</v>
      </c>
      <c r="T81" s="1">
        <v>6000000</v>
      </c>
      <c r="U81" s="1">
        <v>-137000000</v>
      </c>
      <c r="V81" s="1">
        <v>9000000</v>
      </c>
      <c r="W81" s="1">
        <v>411000000</v>
      </c>
      <c r="X81" s="1">
        <v>-853000000</v>
      </c>
      <c r="Y81" s="1">
        <v>-726000000</v>
      </c>
      <c r="Z81" s="1">
        <v>659000000</v>
      </c>
      <c r="AA81" s="1">
        <v>272000000</v>
      </c>
      <c r="AB81" s="1">
        <v>-224000000</v>
      </c>
    </row>
    <row r="82" spans="1:3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v>640000000</v>
      </c>
      <c r="P82" s="1" t="s">
        <v>91</v>
      </c>
      <c r="Q82" s="1">
        <v>-426000000</v>
      </c>
      <c r="R82" s="1">
        <v>-297000000</v>
      </c>
      <c r="S82" s="1" t="s">
        <v>91</v>
      </c>
      <c r="T82" s="1" t="s">
        <v>91</v>
      </c>
      <c r="U82" s="1" t="s">
        <v>91</v>
      </c>
      <c r="V82" s="1" t="s">
        <v>91</v>
      </c>
      <c r="W82" s="1" t="s">
        <v>91</v>
      </c>
      <c r="X82" s="1" t="s">
        <v>91</v>
      </c>
      <c r="Y82" s="1" t="s">
        <v>91</v>
      </c>
      <c r="Z82" s="1" t="s">
        <v>91</v>
      </c>
      <c r="AA82" s="1" t="s">
        <v>91</v>
      </c>
      <c r="AB82" s="1" t="s">
        <v>91</v>
      </c>
    </row>
    <row r="83" spans="1:36" ht="21" x14ac:dyDescent="0.25">
      <c r="A83" s="5" t="s">
        <v>34</v>
      </c>
      <c r="B83" s="1" t="s">
        <v>91</v>
      </c>
      <c r="C83" s="1" t="s">
        <v>91</v>
      </c>
      <c r="D83" s="1">
        <v>-15006816</v>
      </c>
      <c r="E83" s="1">
        <v>-366709</v>
      </c>
      <c r="F83" s="1">
        <v>-2661850</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I83" s="41" t="s">
        <v>124</v>
      </c>
      <c r="AJ83" s="42"/>
    </row>
    <row r="84" spans="1:3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v>-380000000</v>
      </c>
      <c r="R84" s="1">
        <v>408000000</v>
      </c>
      <c r="S84" s="1">
        <v>-176000000</v>
      </c>
      <c r="T84" s="1">
        <v>573000000</v>
      </c>
      <c r="U84" s="1">
        <v>757000000</v>
      </c>
      <c r="V84" s="1">
        <v>513000000</v>
      </c>
      <c r="W84" s="1">
        <v>389000000</v>
      </c>
      <c r="X84" s="1">
        <v>93000000</v>
      </c>
      <c r="Y84" s="1">
        <v>328000000</v>
      </c>
      <c r="Z84" s="1">
        <v>293000000</v>
      </c>
      <c r="AA84" s="1">
        <v>475000000</v>
      </c>
      <c r="AB84" s="1">
        <v>120000000</v>
      </c>
      <c r="AI84" s="43" t="s">
        <v>125</v>
      </c>
      <c r="AJ84" s="43"/>
    </row>
    <row r="85" spans="1:36" ht="20" x14ac:dyDescent="0.25">
      <c r="A85" s="5" t="s">
        <v>71</v>
      </c>
      <c r="B85" s="1" t="s">
        <v>91</v>
      </c>
      <c r="C85" s="1" t="s">
        <v>91</v>
      </c>
      <c r="D85" s="1" t="s">
        <v>91</v>
      </c>
      <c r="E85" s="1" t="s">
        <v>91</v>
      </c>
      <c r="F85" s="1" t="s">
        <v>91</v>
      </c>
      <c r="G85" s="1" t="s">
        <v>91</v>
      </c>
      <c r="H85" s="1" t="s">
        <v>91</v>
      </c>
      <c r="I85" s="1" t="s">
        <v>91</v>
      </c>
      <c r="J85" s="1" t="s">
        <v>91</v>
      </c>
      <c r="K85" s="1" t="s">
        <v>91</v>
      </c>
      <c r="L85" s="1">
        <v>33638405</v>
      </c>
      <c r="M85" s="1">
        <v>224965360</v>
      </c>
      <c r="N85" s="1">
        <v>-306012840</v>
      </c>
      <c r="O85" s="1">
        <v>253000000</v>
      </c>
      <c r="P85" s="1">
        <v>-46000000</v>
      </c>
      <c r="Q85" s="1">
        <v>62000000</v>
      </c>
      <c r="R85" s="1">
        <v>129000000</v>
      </c>
      <c r="S85" s="1">
        <v>167000000</v>
      </c>
      <c r="T85" s="1">
        <v>63000000</v>
      </c>
      <c r="U85" s="1">
        <v>263000000</v>
      </c>
      <c r="V85" s="1">
        <v>419000000</v>
      </c>
      <c r="W85" s="1">
        <v>686000000</v>
      </c>
      <c r="X85" s="1">
        <v>-628000000</v>
      </c>
      <c r="Y85" s="1">
        <v>998000000</v>
      </c>
      <c r="Z85" s="1">
        <v>196000000</v>
      </c>
      <c r="AA85" s="1">
        <v>89000000</v>
      </c>
      <c r="AB85" s="1">
        <v>822000000</v>
      </c>
      <c r="AI85" s="44" t="s">
        <v>126</v>
      </c>
      <c r="AJ85" s="45">
        <f>AB17</f>
        <v>2205000000</v>
      </c>
    </row>
    <row r="86" spans="1:36" ht="20" x14ac:dyDescent="0.25">
      <c r="A86" s="5" t="s">
        <v>72</v>
      </c>
      <c r="B86" s="1">
        <v>-248630000</v>
      </c>
      <c r="C86" s="1">
        <v>932726</v>
      </c>
      <c r="D86" s="1">
        <v>-25665066</v>
      </c>
      <c r="E86" s="1">
        <v>5625845</v>
      </c>
      <c r="F86" s="1">
        <v>-473103377</v>
      </c>
      <c r="G86" s="1">
        <v>312446980</v>
      </c>
      <c r="H86" s="1">
        <v>576902308</v>
      </c>
      <c r="I86" s="1">
        <v>21508685</v>
      </c>
      <c r="J86" s="1">
        <v>2078782</v>
      </c>
      <c r="K86" s="1">
        <v>67447704</v>
      </c>
      <c r="L86" s="1">
        <v>-93196</v>
      </c>
      <c r="M86" s="1">
        <v>46639160</v>
      </c>
      <c r="N86" s="1">
        <v>165218200</v>
      </c>
      <c r="O86" s="1">
        <v>66000000</v>
      </c>
      <c r="P86" s="1">
        <v>-362000000</v>
      </c>
      <c r="Q86" s="1">
        <v>356000000</v>
      </c>
      <c r="R86" s="1">
        <v>-1069000000</v>
      </c>
      <c r="S86" s="1">
        <v>-1265000000</v>
      </c>
      <c r="T86" s="1">
        <v>-1872000000</v>
      </c>
      <c r="U86" s="1">
        <v>-1505000000</v>
      </c>
      <c r="V86" s="1">
        <v>-1512000000</v>
      </c>
      <c r="W86" s="1">
        <v>-1664000000</v>
      </c>
      <c r="X86" s="1">
        <v>-1805000000</v>
      </c>
      <c r="Y86" s="1">
        <v>-4081000000</v>
      </c>
      <c r="Z86" s="1">
        <v>-3601000000</v>
      </c>
      <c r="AA86" s="1">
        <v>-5465000000</v>
      </c>
      <c r="AB86" s="1">
        <v>-1730000000</v>
      </c>
      <c r="AI86" s="44" t="s">
        <v>127</v>
      </c>
      <c r="AJ86" s="45">
        <f>AB56</f>
        <v>4824000000</v>
      </c>
    </row>
    <row r="87" spans="1:36" ht="20" x14ac:dyDescent="0.25">
      <c r="A87" s="6" t="s">
        <v>73</v>
      </c>
      <c r="B87" s="10">
        <v>483497000</v>
      </c>
      <c r="C87" s="10">
        <v>422206851</v>
      </c>
      <c r="D87" s="10">
        <v>626875632</v>
      </c>
      <c r="E87" s="10">
        <v>638541876</v>
      </c>
      <c r="F87" s="10">
        <v>679723628</v>
      </c>
      <c r="G87" s="10">
        <v>989040800</v>
      </c>
      <c r="H87" s="10">
        <v>1688226380</v>
      </c>
      <c r="I87" s="10">
        <v>1502288879</v>
      </c>
      <c r="J87" s="10">
        <v>1825595710</v>
      </c>
      <c r="K87" s="10">
        <v>1606679715</v>
      </c>
      <c r="L87" s="10">
        <v>1846673891</v>
      </c>
      <c r="M87" s="10">
        <v>1941697970</v>
      </c>
      <c r="N87" s="10">
        <v>2157893360</v>
      </c>
      <c r="O87" s="10">
        <v>3015000000</v>
      </c>
      <c r="P87" s="10">
        <v>2932000000</v>
      </c>
      <c r="Q87" s="10">
        <v>3775000000</v>
      </c>
      <c r="R87" s="10">
        <v>3822000000</v>
      </c>
      <c r="S87" s="10">
        <v>3832000000</v>
      </c>
      <c r="T87" s="10">
        <v>3499000000</v>
      </c>
      <c r="U87" s="10">
        <v>3638000000</v>
      </c>
      <c r="V87" s="10">
        <v>4628000000</v>
      </c>
      <c r="W87" s="10">
        <v>5045000000</v>
      </c>
      <c r="X87" s="10">
        <v>4303000000</v>
      </c>
      <c r="Y87" s="10">
        <v>3496000000</v>
      </c>
      <c r="Z87" s="10">
        <v>7194000000</v>
      </c>
      <c r="AA87" s="10">
        <v>6223000000</v>
      </c>
      <c r="AB87" s="10">
        <v>5646000000</v>
      </c>
      <c r="AI87" s="44" t="s">
        <v>128</v>
      </c>
      <c r="AJ87" s="45">
        <f>AB61</f>
        <v>9547000000</v>
      </c>
    </row>
    <row r="88" spans="1:36" ht="20" x14ac:dyDescent="0.25">
      <c r="A88" s="5" t="s">
        <v>74</v>
      </c>
      <c r="B88" s="1" t="s">
        <v>91</v>
      </c>
      <c r="C88" s="1">
        <v>-290489710</v>
      </c>
      <c r="D88" s="1">
        <v>-388386630</v>
      </c>
      <c r="E88" s="1">
        <v>-354492843</v>
      </c>
      <c r="F88" s="1">
        <v>-285314119</v>
      </c>
      <c r="G88" s="1">
        <v>-377633760</v>
      </c>
      <c r="H88" s="1">
        <v>-309026253</v>
      </c>
      <c r="I88" s="1">
        <v>-274856661</v>
      </c>
      <c r="J88" s="1">
        <v>-211706783</v>
      </c>
      <c r="K88" s="1">
        <v>-261563016</v>
      </c>
      <c r="L88" s="1">
        <v>-366706806</v>
      </c>
      <c r="M88" s="1">
        <v>-401919820</v>
      </c>
      <c r="N88" s="1">
        <v>-339056480</v>
      </c>
      <c r="O88" s="1">
        <v>-225000000</v>
      </c>
      <c r="P88" s="1">
        <v>-334000000</v>
      </c>
      <c r="Q88" s="1">
        <v>-445000000</v>
      </c>
      <c r="R88" s="1">
        <v>-502000000</v>
      </c>
      <c r="S88" s="1">
        <v>-511000000</v>
      </c>
      <c r="T88" s="1">
        <v>-692000000</v>
      </c>
      <c r="U88" s="1">
        <v>-570000000</v>
      </c>
      <c r="V88" s="1">
        <v>-937000000</v>
      </c>
      <c r="W88" s="1">
        <v>-1179000000</v>
      </c>
      <c r="X88" s="1">
        <v>-1402000000</v>
      </c>
      <c r="Y88" s="1">
        <v>-745000000</v>
      </c>
      <c r="Z88" s="1">
        <v>-727000000</v>
      </c>
      <c r="AA88" s="1">
        <v>-710000000</v>
      </c>
      <c r="AB88" s="1">
        <v>-813000000</v>
      </c>
      <c r="AI88" s="46" t="s">
        <v>129</v>
      </c>
      <c r="AJ88" s="47">
        <f>AJ85/(AJ86+AJ87)</f>
        <v>0.15343399902581589</v>
      </c>
    </row>
    <row r="89" spans="1:36" ht="20" customHeight="1" x14ac:dyDescent="0.25">
      <c r="A89" s="14" t="s">
        <v>104</v>
      </c>
      <c r="B89" s="15" t="e">
        <f t="shared" ref="B89:AB89" si="9">(-1*B88)/B3</f>
        <v>#VALUE!</v>
      </c>
      <c r="C89" s="15">
        <f t="shared" si="9"/>
        <v>9.4216297330639173E-2</v>
      </c>
      <c r="D89" s="15">
        <f t="shared" si="9"/>
        <v>8.9783769932785362E-2</v>
      </c>
      <c r="E89" s="15">
        <f t="shared" si="9"/>
        <v>6.9317743643025453E-2</v>
      </c>
      <c r="F89" s="15">
        <f t="shared" si="9"/>
        <v>4.5563134912014913E-2</v>
      </c>
      <c r="G89" s="15">
        <f t="shared" si="9"/>
        <v>5.1423324150596875E-2</v>
      </c>
      <c r="H89" s="15">
        <f t="shared" si="9"/>
        <v>4.1650311946107132E-2</v>
      </c>
      <c r="I89" s="15">
        <f t="shared" si="9"/>
        <v>3.9196112533500256E-2</v>
      </c>
      <c r="J89" s="15">
        <f t="shared" si="9"/>
        <v>2.8193955999362912E-2</v>
      </c>
      <c r="K89" s="15">
        <f t="shared" si="9"/>
        <v>3.0750531487787142E-2</v>
      </c>
      <c r="L89" s="15">
        <f t="shared" si="9"/>
        <v>3.9005536896686212E-2</v>
      </c>
      <c r="M89" s="15">
        <f t="shared" si="9"/>
        <v>3.9178979741926856E-2</v>
      </c>
      <c r="N89" s="15">
        <f t="shared" si="9"/>
        <v>2.9322233956637883E-2</v>
      </c>
      <c r="O89" s="15">
        <f t="shared" si="9"/>
        <v>2.1083208395802099E-2</v>
      </c>
      <c r="P89" s="15">
        <f t="shared" si="9"/>
        <v>2.6797175866495507E-2</v>
      </c>
      <c r="Q89" s="15">
        <f t="shared" si="9"/>
        <v>3.1265369212393736E-2</v>
      </c>
      <c r="R89" s="15">
        <f t="shared" si="9"/>
        <v>3.0943721876348394E-2</v>
      </c>
      <c r="S89" s="15">
        <f t="shared" si="9"/>
        <v>3.0389533154921201E-2</v>
      </c>
      <c r="T89" s="15">
        <f t="shared" si="9"/>
        <v>3.9405500825693295E-2</v>
      </c>
      <c r="U89" s="15">
        <f t="shared" si="9"/>
        <v>2.7413071706824412E-2</v>
      </c>
      <c r="V89" s="15">
        <f t="shared" si="9"/>
        <v>4.24712174780165E-2</v>
      </c>
      <c r="W89" s="15">
        <f t="shared" si="9"/>
        <v>5.0255754475703324E-2</v>
      </c>
      <c r="X89" s="15">
        <f t="shared" si="9"/>
        <v>5.6742755382871941E-2</v>
      </c>
      <c r="Y89" s="15">
        <f t="shared" si="9"/>
        <v>2.7038797953035966E-2</v>
      </c>
      <c r="Z89" s="15">
        <f t="shared" si="9"/>
        <v>2.6593020703782281E-2</v>
      </c>
      <c r="AA89" s="15">
        <f t="shared" si="9"/>
        <v>2.5501041591839666E-2</v>
      </c>
      <c r="AB89" s="15">
        <f t="shared" si="9"/>
        <v>2.6334542627623737E-2</v>
      </c>
      <c r="AI89" s="44" t="s">
        <v>105</v>
      </c>
      <c r="AJ89" s="45">
        <f>AB27</f>
        <v>1378000000</v>
      </c>
    </row>
    <row r="90" spans="1:36" ht="20" x14ac:dyDescent="0.25">
      <c r="A90" s="5" t="s">
        <v>75</v>
      </c>
      <c r="B90" s="1" t="s">
        <v>91</v>
      </c>
      <c r="C90" s="1" t="s">
        <v>91</v>
      </c>
      <c r="D90" s="1" t="s">
        <v>91</v>
      </c>
      <c r="E90" s="1" t="s">
        <v>91</v>
      </c>
      <c r="F90" s="1" t="s">
        <v>91</v>
      </c>
      <c r="G90" s="1">
        <v>-378757670</v>
      </c>
      <c r="H90" s="1" t="s">
        <v>91</v>
      </c>
      <c r="I90" s="1" t="s">
        <v>91</v>
      </c>
      <c r="J90" s="1">
        <v>-167978588</v>
      </c>
      <c r="K90" s="1">
        <v>-236633075</v>
      </c>
      <c r="L90" s="1">
        <v>-504248757</v>
      </c>
      <c r="M90" s="1">
        <v>-720849370</v>
      </c>
      <c r="N90" s="1">
        <v>-4222402520</v>
      </c>
      <c r="O90" s="1">
        <v>-73000000</v>
      </c>
      <c r="P90" s="1">
        <v>-4194000000</v>
      </c>
      <c r="Q90" s="1">
        <v>-188000000</v>
      </c>
      <c r="R90" s="1">
        <v>-6094000000</v>
      </c>
      <c r="S90" s="1">
        <v>-1160000000</v>
      </c>
      <c r="T90" s="1">
        <v>-6360000000</v>
      </c>
      <c r="U90" s="1">
        <v>-39000000</v>
      </c>
      <c r="V90" s="1">
        <v>-106000000</v>
      </c>
      <c r="W90" s="1">
        <v>-291000000</v>
      </c>
      <c r="X90" s="1">
        <v>-2036000000</v>
      </c>
      <c r="Y90" s="1">
        <v>-6154000000</v>
      </c>
      <c r="Z90" s="1">
        <v>-459000000</v>
      </c>
      <c r="AA90" s="1">
        <v>-1214000000</v>
      </c>
      <c r="AB90" s="1">
        <v>-390000000</v>
      </c>
      <c r="AI90" s="44" t="s">
        <v>19</v>
      </c>
      <c r="AJ90" s="45">
        <f>AB25</f>
        <v>3092000000</v>
      </c>
    </row>
    <row r="91" spans="1:36" ht="20" x14ac:dyDescent="0.25">
      <c r="A91" s="5" t="s">
        <v>76</v>
      </c>
      <c r="B91" s="1" t="s">
        <v>91</v>
      </c>
      <c r="C91" s="1" t="s">
        <v>91</v>
      </c>
      <c r="D91" s="1" t="s">
        <v>91</v>
      </c>
      <c r="E91" s="1" t="s">
        <v>91</v>
      </c>
      <c r="F91" s="1" t="s">
        <v>91</v>
      </c>
      <c r="G91" s="1" t="s">
        <v>91</v>
      </c>
      <c r="H91" s="1" t="s">
        <v>91</v>
      </c>
      <c r="I91" s="1">
        <v>-638262753</v>
      </c>
      <c r="J91" s="1">
        <v>-580228843</v>
      </c>
      <c r="K91" s="1">
        <v>-199249561</v>
      </c>
      <c r="L91" s="1">
        <v>-2055157598</v>
      </c>
      <c r="M91" s="1">
        <v>-789436370</v>
      </c>
      <c r="N91" s="1">
        <v>-395805340</v>
      </c>
      <c r="O91" s="1">
        <v>-1073000000</v>
      </c>
      <c r="P91" s="1">
        <v>-842000000</v>
      </c>
      <c r="Q91" s="1">
        <v>-2046000000</v>
      </c>
      <c r="R91" s="1">
        <v>-1022000000</v>
      </c>
      <c r="S91" s="1">
        <v>-1531000000</v>
      </c>
      <c r="T91" s="1">
        <v>-1021000000</v>
      </c>
      <c r="U91" s="1">
        <v>-1871000000</v>
      </c>
      <c r="V91" s="1">
        <v>-1549000000</v>
      </c>
      <c r="W91" s="1">
        <v>-2914000000</v>
      </c>
      <c r="X91" s="1">
        <v>-1116000000</v>
      </c>
      <c r="Y91" s="1">
        <v>-900000000</v>
      </c>
      <c r="Z91" s="1">
        <v>-2535000000</v>
      </c>
      <c r="AA91" s="1">
        <v>-4368000000</v>
      </c>
      <c r="AB91" s="1">
        <v>-2320000000</v>
      </c>
      <c r="AI91" s="46" t="s">
        <v>130</v>
      </c>
      <c r="AJ91" s="47">
        <f>AJ89/AJ90</f>
        <v>0.44566623544631306</v>
      </c>
    </row>
    <row r="92" spans="1:36" ht="20" x14ac:dyDescent="0.25">
      <c r="A92" s="5" t="s">
        <v>77</v>
      </c>
      <c r="B92" s="1" t="s">
        <v>91</v>
      </c>
      <c r="C92" s="1" t="s">
        <v>91</v>
      </c>
      <c r="D92" s="1" t="s">
        <v>91</v>
      </c>
      <c r="E92" s="1" t="s">
        <v>91</v>
      </c>
      <c r="F92" s="1" t="s">
        <v>91</v>
      </c>
      <c r="G92" s="1" t="s">
        <v>91</v>
      </c>
      <c r="H92" s="1" t="s">
        <v>91</v>
      </c>
      <c r="I92" s="1" t="s">
        <v>91</v>
      </c>
      <c r="J92" s="1" t="s">
        <v>91</v>
      </c>
      <c r="K92" s="1">
        <v>540840501</v>
      </c>
      <c r="L92" s="1">
        <v>2765112371</v>
      </c>
      <c r="M92" s="1">
        <v>1041836530</v>
      </c>
      <c r="N92" s="1">
        <v>594785520</v>
      </c>
      <c r="O92" s="1">
        <v>1027000000</v>
      </c>
      <c r="P92" s="1">
        <v>1332000000</v>
      </c>
      <c r="Q92" s="1">
        <v>1398000000</v>
      </c>
      <c r="R92" s="1">
        <v>1654000000</v>
      </c>
      <c r="S92" s="1">
        <v>1421000000</v>
      </c>
      <c r="T92" s="1">
        <v>833000000</v>
      </c>
      <c r="U92" s="1">
        <v>2146000000</v>
      </c>
      <c r="V92" s="1">
        <v>793000000</v>
      </c>
      <c r="W92" s="1">
        <v>3272000000</v>
      </c>
      <c r="X92" s="1">
        <v>1488000000</v>
      </c>
      <c r="Y92" s="1">
        <v>778000000</v>
      </c>
      <c r="Z92" s="1">
        <v>735000000</v>
      </c>
      <c r="AA92" s="1">
        <v>3229000000</v>
      </c>
      <c r="AB92" s="1">
        <v>4190000000</v>
      </c>
      <c r="AI92" s="46" t="s">
        <v>131</v>
      </c>
      <c r="AJ92" s="47">
        <f>AJ88*(1-AJ91)</f>
        <v>8.5053646290507268E-2</v>
      </c>
    </row>
    <row r="93" spans="1:36" ht="19" x14ac:dyDescent="0.25">
      <c r="A93" s="5" t="s">
        <v>78</v>
      </c>
      <c r="B93" s="1">
        <v>-206987000</v>
      </c>
      <c r="C93" s="1">
        <v>2307270</v>
      </c>
      <c r="D93" s="1">
        <v>136681398</v>
      </c>
      <c r="E93" s="1">
        <v>-99855025</v>
      </c>
      <c r="F93" s="1">
        <v>-99814051</v>
      </c>
      <c r="G93" s="1">
        <v>-284349230</v>
      </c>
      <c r="H93" s="1">
        <v>85373723</v>
      </c>
      <c r="I93" s="1">
        <v>3426239</v>
      </c>
      <c r="J93" s="1">
        <v>73931027</v>
      </c>
      <c r="K93" s="1">
        <v>-426406945</v>
      </c>
      <c r="L93" s="1">
        <v>27189706</v>
      </c>
      <c r="M93" s="1">
        <v>-524690550</v>
      </c>
      <c r="N93" s="1">
        <v>594067180</v>
      </c>
      <c r="O93" s="1">
        <v>45000000</v>
      </c>
      <c r="P93" s="1">
        <v>44000000</v>
      </c>
      <c r="Q93" s="1">
        <v>55000000</v>
      </c>
      <c r="R93" s="1">
        <v>-502000000</v>
      </c>
      <c r="S93" s="1">
        <v>-511000000</v>
      </c>
      <c r="T93" s="1">
        <v>-692000000</v>
      </c>
      <c r="U93" s="1">
        <v>-570000000</v>
      </c>
      <c r="V93" s="1">
        <v>-937000000</v>
      </c>
      <c r="W93" s="1">
        <v>-1179000000</v>
      </c>
      <c r="X93" s="1">
        <v>-1402000000</v>
      </c>
      <c r="Y93" s="1">
        <v>-745000000</v>
      </c>
      <c r="Z93" s="1">
        <v>-727000000</v>
      </c>
      <c r="AA93" s="1">
        <v>-710000000</v>
      </c>
      <c r="AB93" s="1">
        <v>-813000000</v>
      </c>
      <c r="AI93" s="43" t="s">
        <v>132</v>
      </c>
      <c r="AJ93" s="43"/>
    </row>
    <row r="94" spans="1:36" ht="20" x14ac:dyDescent="0.25">
      <c r="A94" s="6" t="s">
        <v>79</v>
      </c>
      <c r="B94" s="10">
        <v>-206987000</v>
      </c>
      <c r="C94" s="10">
        <v>-288182439</v>
      </c>
      <c r="D94" s="10">
        <v>-251705232</v>
      </c>
      <c r="E94" s="10">
        <v>-454347869</v>
      </c>
      <c r="F94" s="10">
        <v>-385128170</v>
      </c>
      <c r="G94" s="10">
        <v>-1040740660</v>
      </c>
      <c r="H94" s="10">
        <v>-223652529</v>
      </c>
      <c r="I94" s="10">
        <v>-909693174</v>
      </c>
      <c r="J94" s="10">
        <v>-885983187</v>
      </c>
      <c r="K94" s="10">
        <v>-583012097</v>
      </c>
      <c r="L94" s="10">
        <v>-133811085</v>
      </c>
      <c r="M94" s="10">
        <v>-1395059580</v>
      </c>
      <c r="N94" s="10">
        <v>-3768411640</v>
      </c>
      <c r="O94" s="10">
        <v>-299000000</v>
      </c>
      <c r="P94" s="10">
        <v>-3994000000</v>
      </c>
      <c r="Q94" s="10">
        <v>-1226000000</v>
      </c>
      <c r="R94" s="10">
        <v>-5964000000</v>
      </c>
      <c r="S94" s="10">
        <v>-1781000000</v>
      </c>
      <c r="T94" s="10">
        <v>-7240000000</v>
      </c>
      <c r="U94" s="10">
        <v>-334000000</v>
      </c>
      <c r="V94" s="10">
        <v>-1799000000</v>
      </c>
      <c r="W94" s="10">
        <v>-1112000000</v>
      </c>
      <c r="X94" s="10">
        <v>-3066000000</v>
      </c>
      <c r="Y94" s="10">
        <v>-7021000000</v>
      </c>
      <c r="Z94" s="10">
        <v>-2986000000</v>
      </c>
      <c r="AA94" s="10">
        <v>-3063000000</v>
      </c>
      <c r="AB94" s="10">
        <v>667000000</v>
      </c>
      <c r="AI94" s="44" t="s">
        <v>133</v>
      </c>
      <c r="AJ94" s="60">
        <f>[1]Treasuries!$C$8</f>
        <v>3.9120000000000002E-2</v>
      </c>
    </row>
    <row r="95" spans="1:3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-2303000000</v>
      </c>
      <c r="P95" s="1">
        <v>-2196000000</v>
      </c>
      <c r="Q95" s="1">
        <v>-1005000000</v>
      </c>
      <c r="R95" s="1">
        <v>-4714000000</v>
      </c>
      <c r="S95" s="1">
        <v>-1625000000</v>
      </c>
      <c r="T95" s="1">
        <v>-2062000000</v>
      </c>
      <c r="U95" s="1">
        <v>-3852000000</v>
      </c>
      <c r="V95" s="1">
        <v>-1800000000</v>
      </c>
      <c r="W95" s="1">
        <v>-1391000000</v>
      </c>
      <c r="X95" s="1">
        <v>-1407000000</v>
      </c>
      <c r="Y95" s="1">
        <v>-1712000000</v>
      </c>
      <c r="Z95" s="1">
        <v>-2808000000</v>
      </c>
      <c r="AA95" s="1">
        <v>-2326000000</v>
      </c>
      <c r="AB95" s="1">
        <v>-1869000000</v>
      </c>
      <c r="AI95" s="49" t="s">
        <v>134</v>
      </c>
      <c r="AJ95" s="50" cm="1">
        <f t="array" ref="AJ95">_FV(A1,"Beta")</f>
        <v>1.1912</v>
      </c>
    </row>
    <row r="96" spans="1:36" ht="20" x14ac:dyDescent="0.25">
      <c r="A96" s="5" t="s">
        <v>81</v>
      </c>
      <c r="B96" s="1">
        <v>11374000</v>
      </c>
      <c r="C96" s="1">
        <v>2009998</v>
      </c>
      <c r="D96" s="1">
        <v>13130964</v>
      </c>
      <c r="E96" s="1">
        <v>489938</v>
      </c>
      <c r="F96" s="1">
        <v>125823520</v>
      </c>
      <c r="G96" s="1" t="s">
        <v>91</v>
      </c>
      <c r="H96" s="1" t="s">
        <v>91</v>
      </c>
      <c r="I96" s="1" t="s">
        <v>91</v>
      </c>
      <c r="J96" s="1" t="s">
        <v>91</v>
      </c>
      <c r="K96" s="1">
        <v>248254158</v>
      </c>
      <c r="L96" s="1">
        <v>271825834</v>
      </c>
      <c r="M96" s="1">
        <v>200274040</v>
      </c>
      <c r="N96" s="1">
        <v>97694240</v>
      </c>
      <c r="O96" s="1">
        <v>30000000</v>
      </c>
      <c r="P96" s="1">
        <v>150000000</v>
      </c>
      <c r="Q96" s="1">
        <v>297000000</v>
      </c>
      <c r="R96" s="1">
        <v>105000000</v>
      </c>
      <c r="S96" s="1">
        <v>49000000</v>
      </c>
      <c r="T96" s="1">
        <v>51000000</v>
      </c>
      <c r="U96" s="1">
        <v>64000000</v>
      </c>
      <c r="V96" s="1">
        <v>27000000</v>
      </c>
      <c r="W96" s="1" t="s">
        <v>91</v>
      </c>
      <c r="X96" s="1" t="s">
        <v>91</v>
      </c>
      <c r="Y96" s="1" t="s">
        <v>91</v>
      </c>
      <c r="Z96" s="1" t="s">
        <v>91</v>
      </c>
      <c r="AA96" s="1" t="s">
        <v>91</v>
      </c>
      <c r="AB96" s="1" t="s">
        <v>91</v>
      </c>
      <c r="AI96" s="44" t="s">
        <v>135</v>
      </c>
      <c r="AJ96" s="48">
        <v>8.4000000000000005E-2</v>
      </c>
    </row>
    <row r="97" spans="1:36" ht="20" x14ac:dyDescent="0.25">
      <c r="A97" s="5" t="s">
        <v>82</v>
      </c>
      <c r="B97" s="1" t="s">
        <v>91</v>
      </c>
      <c r="C97" s="1" t="s">
        <v>91</v>
      </c>
      <c r="D97" s="1">
        <v>-682128</v>
      </c>
      <c r="E97" s="1" t="s">
        <v>91</v>
      </c>
      <c r="F97" s="1" t="s">
        <v>91</v>
      </c>
      <c r="G97" s="1">
        <v>-94408440</v>
      </c>
      <c r="H97" s="1">
        <v>-279517537</v>
      </c>
      <c r="I97" s="1">
        <v>-87999963</v>
      </c>
      <c r="J97" s="1">
        <v>-107455633</v>
      </c>
      <c r="K97" s="1">
        <v>-454012505</v>
      </c>
      <c r="L97" s="1">
        <v>-1202348711</v>
      </c>
      <c r="M97" s="1">
        <v>-1006857160</v>
      </c>
      <c r="N97" s="1">
        <v>-487034520</v>
      </c>
      <c r="O97" s="1" t="s">
        <v>91</v>
      </c>
      <c r="P97" s="1">
        <v>-220000000</v>
      </c>
      <c r="Q97" s="1">
        <v>-246000000</v>
      </c>
      <c r="R97" s="1">
        <v>-53000000</v>
      </c>
      <c r="S97" s="1" t="s">
        <v>91</v>
      </c>
      <c r="T97" s="1" t="s">
        <v>91</v>
      </c>
      <c r="U97" s="1" t="s">
        <v>91</v>
      </c>
      <c r="V97" s="1" t="s">
        <v>91</v>
      </c>
      <c r="W97" s="1">
        <v>-500000000</v>
      </c>
      <c r="X97" s="1" t="s">
        <v>91</v>
      </c>
      <c r="Y97" s="1" t="s">
        <v>91</v>
      </c>
      <c r="Z97" s="1">
        <v>-1492000000</v>
      </c>
      <c r="AA97" s="1" t="s">
        <v>91</v>
      </c>
      <c r="AB97" s="1">
        <v>-1500000000</v>
      </c>
      <c r="AI97" s="46" t="s">
        <v>136</v>
      </c>
      <c r="AJ97" s="47">
        <f>(AJ94)+((AJ95)*(AJ96-AJ94))</f>
        <v>9.2581056000000009E-2</v>
      </c>
    </row>
    <row r="98" spans="1:36" ht="19" x14ac:dyDescent="0.25">
      <c r="A98" s="5" t="s">
        <v>83</v>
      </c>
      <c r="B98" s="1">
        <v>-133615000</v>
      </c>
      <c r="C98" s="1">
        <v>-121406242</v>
      </c>
      <c r="D98" s="1">
        <v>-150323958</v>
      </c>
      <c r="E98" s="1">
        <v>-165596221</v>
      </c>
      <c r="F98" s="1">
        <v>-165709745</v>
      </c>
      <c r="G98" s="1">
        <v>-180949510</v>
      </c>
      <c r="H98" s="1">
        <v>-182484225</v>
      </c>
      <c r="I98" s="1">
        <v>-186020584</v>
      </c>
      <c r="J98" s="1">
        <v>-248532506</v>
      </c>
      <c r="K98" s="1">
        <v>-340166589</v>
      </c>
      <c r="L98" s="1">
        <v>-447184850</v>
      </c>
      <c r="M98" s="1">
        <v>-556926440</v>
      </c>
      <c r="N98" s="1">
        <v>-594067180</v>
      </c>
      <c r="O98" s="1">
        <v>-594000000</v>
      </c>
      <c r="P98" s="1">
        <v>-594000000</v>
      </c>
      <c r="Q98" s="1">
        <v>-713000000</v>
      </c>
      <c r="R98" s="1">
        <v>-1310000000</v>
      </c>
      <c r="S98" s="1">
        <v>-1013000000</v>
      </c>
      <c r="T98" s="1">
        <v>-1194000000</v>
      </c>
      <c r="U98" s="1">
        <v>-1316000000</v>
      </c>
      <c r="V98" s="1">
        <v>-1378000000</v>
      </c>
      <c r="W98" s="1">
        <v>-1499000000</v>
      </c>
      <c r="X98" s="1">
        <v>-1671000000</v>
      </c>
      <c r="Y98" s="1">
        <v>-1790000000</v>
      </c>
      <c r="Z98" s="1">
        <v>-1864000000</v>
      </c>
      <c r="AA98" s="1">
        <v>-2182000000</v>
      </c>
      <c r="AB98" s="1">
        <v>-2865000000</v>
      </c>
      <c r="AI98" s="43" t="s">
        <v>137</v>
      </c>
      <c r="AJ98" s="43"/>
    </row>
    <row r="99" spans="1:36" ht="20" x14ac:dyDescent="0.25">
      <c r="A99" s="5" t="s">
        <v>84</v>
      </c>
      <c r="B99" s="1">
        <v>224776000</v>
      </c>
      <c r="C99" s="1">
        <v>79974465</v>
      </c>
      <c r="D99" s="1">
        <v>24471342</v>
      </c>
      <c r="E99" s="1">
        <v>5557274</v>
      </c>
      <c r="F99" s="1">
        <v>80756270</v>
      </c>
      <c r="G99" s="1">
        <v>149480030</v>
      </c>
      <c r="H99" s="1">
        <v>-474728676</v>
      </c>
      <c r="I99" s="1">
        <v>-30865534</v>
      </c>
      <c r="J99" s="1">
        <v>-15908807</v>
      </c>
      <c r="K99" s="1">
        <v>-8541884</v>
      </c>
      <c r="L99" s="1">
        <v>2909530</v>
      </c>
      <c r="M99" s="1">
        <v>74759830</v>
      </c>
      <c r="N99" s="1">
        <v>2264207680</v>
      </c>
      <c r="O99" s="1">
        <v>701000000</v>
      </c>
      <c r="P99" s="1">
        <v>5370000000</v>
      </c>
      <c r="Q99" s="1">
        <v>491000000</v>
      </c>
      <c r="R99" s="1">
        <v>5778000000</v>
      </c>
      <c r="S99" s="1">
        <v>1000000000</v>
      </c>
      <c r="T99" s="1">
        <v>7503000000</v>
      </c>
      <c r="U99" s="1">
        <v>1748000000</v>
      </c>
      <c r="V99" s="1">
        <v>446000000</v>
      </c>
      <c r="W99" s="1">
        <v>-16000000</v>
      </c>
      <c r="X99" s="1">
        <v>6361000000</v>
      </c>
      <c r="Y99" s="1">
        <v>3604000000</v>
      </c>
      <c r="Z99" s="1">
        <v>2167000000</v>
      </c>
      <c r="AA99" s="1">
        <v>4452000000</v>
      </c>
      <c r="AB99" s="1">
        <v>-103000000</v>
      </c>
      <c r="AI99" s="44" t="s">
        <v>138</v>
      </c>
      <c r="AJ99" s="45">
        <f>AJ86+AJ87</f>
        <v>14371000000</v>
      </c>
    </row>
    <row r="100" spans="1:36" ht="20" x14ac:dyDescent="0.25">
      <c r="A100" s="6" t="s">
        <v>85</v>
      </c>
      <c r="B100" s="10">
        <v>102535000</v>
      </c>
      <c r="C100" s="10">
        <v>-39421779</v>
      </c>
      <c r="D100" s="10">
        <v>-113403780</v>
      </c>
      <c r="E100" s="10">
        <v>-159549009</v>
      </c>
      <c r="F100" s="10">
        <v>40870045</v>
      </c>
      <c r="G100" s="10">
        <v>-125877920</v>
      </c>
      <c r="H100" s="10">
        <v>-936730438</v>
      </c>
      <c r="I100" s="10">
        <v>-304886081</v>
      </c>
      <c r="J100" s="10">
        <v>-371896946</v>
      </c>
      <c r="K100" s="10">
        <v>-554466820</v>
      </c>
      <c r="L100" s="10">
        <v>-1374798197</v>
      </c>
      <c r="M100" s="10">
        <v>-1288749730</v>
      </c>
      <c r="N100" s="10">
        <v>1280800220</v>
      </c>
      <c r="O100" s="10">
        <v>-2166000000</v>
      </c>
      <c r="P100" s="10">
        <v>2510000000</v>
      </c>
      <c r="Q100" s="10">
        <v>-1176000000</v>
      </c>
      <c r="R100" s="10">
        <v>-194000000</v>
      </c>
      <c r="S100" s="10">
        <v>-1589000000</v>
      </c>
      <c r="T100" s="10">
        <v>4298000000</v>
      </c>
      <c r="U100" s="10">
        <v>-3356000000</v>
      </c>
      <c r="V100" s="10">
        <v>-2705000000</v>
      </c>
      <c r="W100" s="10">
        <v>-3406000000</v>
      </c>
      <c r="X100" s="10">
        <v>3283000000</v>
      </c>
      <c r="Y100" s="10">
        <v>102000000</v>
      </c>
      <c r="Z100" s="10">
        <v>-3997000000</v>
      </c>
      <c r="AA100" s="10">
        <v>-56000000</v>
      </c>
      <c r="AB100" s="10">
        <v>-6337000000</v>
      </c>
      <c r="AI100" s="46" t="s">
        <v>139</v>
      </c>
      <c r="AJ100" s="47">
        <f>AJ99/AJ103</f>
        <v>8.0142674147616208E-2</v>
      </c>
    </row>
    <row r="101" spans="1:36" ht="20" x14ac:dyDescent="0.25">
      <c r="A101" s="5" t="s">
        <v>86</v>
      </c>
      <c r="B101" s="1" t="s">
        <v>91</v>
      </c>
      <c r="C101" s="1" t="s">
        <v>91</v>
      </c>
      <c r="D101" s="1">
        <v>-46469970</v>
      </c>
      <c r="E101" s="1">
        <v>64025915</v>
      </c>
      <c r="F101" s="1">
        <v>-2158228</v>
      </c>
      <c r="G101" s="1">
        <v>-4495640</v>
      </c>
      <c r="H101" s="1">
        <v>-160755556</v>
      </c>
      <c r="I101" s="1">
        <v>-69408544</v>
      </c>
      <c r="J101" s="1">
        <v>-39365556</v>
      </c>
      <c r="K101" s="1">
        <v>88656772</v>
      </c>
      <c r="L101" s="1">
        <v>-3433093</v>
      </c>
      <c r="M101" s="1">
        <v>-49382640</v>
      </c>
      <c r="N101" s="1">
        <v>-718340</v>
      </c>
      <c r="O101" s="1">
        <v>54000000</v>
      </c>
      <c r="P101" s="1">
        <v>186000000</v>
      </c>
      <c r="Q101" s="1">
        <v>74000000</v>
      </c>
      <c r="R101" s="1">
        <v>-152000000</v>
      </c>
      <c r="S101" s="1">
        <v>-191000000</v>
      </c>
      <c r="T101" s="1">
        <v>23000000</v>
      </c>
      <c r="U101" s="1">
        <v>135000000</v>
      </c>
      <c r="V101" s="1">
        <v>167000000</v>
      </c>
      <c r="W101" s="1">
        <v>-218000000</v>
      </c>
      <c r="X101" s="1">
        <v>97000000</v>
      </c>
      <c r="Y101" s="1">
        <v>110000000</v>
      </c>
      <c r="Z101" s="1">
        <v>-214000000</v>
      </c>
      <c r="AA101" s="1">
        <v>484000000</v>
      </c>
      <c r="AB101" s="1">
        <v>133000000</v>
      </c>
      <c r="AI101" s="49" t="s">
        <v>140</v>
      </c>
      <c r="AJ101" s="51" cm="1">
        <f t="array" ref="AJ101">_FV(A1,"Market cap",TRUE)</f>
        <v>164946700000</v>
      </c>
    </row>
    <row r="102" spans="1:36" ht="20" x14ac:dyDescent="0.25">
      <c r="A102" s="6" t="s">
        <v>87</v>
      </c>
      <c r="B102" s="10">
        <v>379045000</v>
      </c>
      <c r="C102" s="10">
        <v>94602633</v>
      </c>
      <c r="D102" s="10">
        <v>215381916</v>
      </c>
      <c r="E102" s="10">
        <v>88670913</v>
      </c>
      <c r="F102" s="10">
        <v>333307274</v>
      </c>
      <c r="G102" s="10">
        <v>-180949510</v>
      </c>
      <c r="H102" s="10">
        <v>367088809</v>
      </c>
      <c r="I102" s="10">
        <v>218301874</v>
      </c>
      <c r="J102" s="10">
        <v>528350022</v>
      </c>
      <c r="K102" s="10">
        <v>557857569</v>
      </c>
      <c r="L102" s="10">
        <v>334631515</v>
      </c>
      <c r="M102" s="10">
        <v>-791493980</v>
      </c>
      <c r="N102" s="10">
        <v>-331154740</v>
      </c>
      <c r="O102" s="10">
        <v>604000000</v>
      </c>
      <c r="P102" s="10">
        <v>1634000000</v>
      </c>
      <c r="Q102" s="10">
        <v>1447000000</v>
      </c>
      <c r="R102" s="10">
        <v>-2488000000</v>
      </c>
      <c r="S102" s="10">
        <v>271000000</v>
      </c>
      <c r="T102" s="10">
        <v>580000000</v>
      </c>
      <c r="U102" s="10">
        <v>83000000</v>
      </c>
      <c r="V102" s="10">
        <v>291000000</v>
      </c>
      <c r="W102" s="10">
        <v>309000000</v>
      </c>
      <c r="X102" s="10">
        <v>4616000000</v>
      </c>
      <c r="Y102" s="10">
        <v>-3313000000</v>
      </c>
      <c r="Z102" s="10">
        <v>-3000000</v>
      </c>
      <c r="AA102" s="10">
        <v>3587000000</v>
      </c>
      <c r="AB102" s="10">
        <v>108000000</v>
      </c>
      <c r="AI102" s="46" t="s">
        <v>141</v>
      </c>
      <c r="AJ102" s="47">
        <f>AJ101/AJ103</f>
        <v>0.91985732585238378</v>
      </c>
    </row>
    <row r="103" spans="1:36" ht="20" x14ac:dyDescent="0.25">
      <c r="A103" s="5" t="s">
        <v>88</v>
      </c>
      <c r="B103" s="1">
        <v>268077000</v>
      </c>
      <c r="C103" s="1">
        <v>327090582</v>
      </c>
      <c r="D103" s="1">
        <v>405098766</v>
      </c>
      <c r="E103" s="1">
        <v>621319496</v>
      </c>
      <c r="F103" s="1">
        <v>709161559</v>
      </c>
      <c r="G103" s="1">
        <v>1042988480</v>
      </c>
      <c r="H103" s="1">
        <v>755633737</v>
      </c>
      <c r="I103" s="1">
        <v>1119749840</v>
      </c>
      <c r="J103" s="1">
        <v>983667510</v>
      </c>
      <c r="K103" s="1">
        <v>1504649917</v>
      </c>
      <c r="L103" s="1">
        <v>2063915737</v>
      </c>
      <c r="M103" s="1">
        <v>2401916740</v>
      </c>
      <c r="N103" s="1">
        <v>1607644920</v>
      </c>
      <c r="O103" s="1">
        <v>1280000000</v>
      </c>
      <c r="P103" s="1">
        <v>1884000000</v>
      </c>
      <c r="Q103" s="1">
        <v>3518000000</v>
      </c>
      <c r="R103" s="1">
        <v>4965000000</v>
      </c>
      <c r="S103" s="1">
        <v>2477000000</v>
      </c>
      <c r="T103" s="1">
        <v>2748000000</v>
      </c>
      <c r="U103" s="1">
        <v>3328000000</v>
      </c>
      <c r="V103" s="1">
        <v>3411000000</v>
      </c>
      <c r="W103" s="1">
        <v>3702000000</v>
      </c>
      <c r="X103" s="1">
        <v>4011000000</v>
      </c>
      <c r="Y103" s="1">
        <v>8627000000</v>
      </c>
      <c r="Z103" s="1">
        <v>5314000000</v>
      </c>
      <c r="AA103" s="1">
        <v>5311000000</v>
      </c>
      <c r="AB103" s="1">
        <v>8898000000</v>
      </c>
      <c r="AI103" s="46" t="s">
        <v>142</v>
      </c>
      <c r="AJ103" s="52">
        <f>AJ99+AJ101</f>
        <v>179317700000</v>
      </c>
    </row>
    <row r="104" spans="1:36" ht="20" thickBot="1" x14ac:dyDescent="0.3">
      <c r="A104" s="7" t="s">
        <v>89</v>
      </c>
      <c r="B104" s="11">
        <v>647122000</v>
      </c>
      <c r="C104" s="11">
        <v>421693215</v>
      </c>
      <c r="D104" s="11">
        <v>620480682</v>
      </c>
      <c r="E104" s="11">
        <v>709990408</v>
      </c>
      <c r="F104" s="11">
        <v>1042468833</v>
      </c>
      <c r="G104" s="11">
        <v>862038970</v>
      </c>
      <c r="H104" s="11">
        <v>1122722546</v>
      </c>
      <c r="I104" s="11">
        <v>1338051714</v>
      </c>
      <c r="J104" s="11">
        <v>1512017532</v>
      </c>
      <c r="K104" s="11">
        <v>2062507486</v>
      </c>
      <c r="L104" s="11">
        <v>2398547252</v>
      </c>
      <c r="M104" s="11">
        <v>1610422760</v>
      </c>
      <c r="N104" s="11">
        <v>1276490180</v>
      </c>
      <c r="O104" s="11">
        <v>1884000000</v>
      </c>
      <c r="P104" s="11">
        <v>3518000000</v>
      </c>
      <c r="Q104" s="11">
        <v>4965000000</v>
      </c>
      <c r="R104" s="11">
        <v>2477000000</v>
      </c>
      <c r="S104" s="11">
        <v>2748000000</v>
      </c>
      <c r="T104" s="11">
        <v>3328000000</v>
      </c>
      <c r="U104" s="11">
        <v>3411000000</v>
      </c>
      <c r="V104" s="11">
        <v>3702000000</v>
      </c>
      <c r="W104" s="11">
        <v>4011000000</v>
      </c>
      <c r="X104" s="11">
        <v>8627000000</v>
      </c>
      <c r="Y104" s="11">
        <v>5314000000</v>
      </c>
      <c r="Z104" s="11">
        <v>5311000000</v>
      </c>
      <c r="AA104" s="11">
        <v>8898000000</v>
      </c>
      <c r="AB104" s="11">
        <v>9006000000</v>
      </c>
      <c r="AI104" s="43" t="s">
        <v>143</v>
      </c>
      <c r="AJ104" s="43"/>
    </row>
    <row r="105" spans="1:36" ht="21" thickTop="1" x14ac:dyDescent="0.25">
      <c r="A105" s="14" t="s">
        <v>162</v>
      </c>
      <c r="B105" s="1" t="e">
        <f t="shared" ref="B105:AA105" si="10">(B22*(1-$AJ$91))+B77+B88-B81</f>
        <v>#VALUE!</v>
      </c>
      <c r="C105" s="1">
        <f t="shared" si="10"/>
        <v>405138095.73156536</v>
      </c>
      <c r="D105" s="1">
        <f t="shared" si="10"/>
        <v>241858994.49547219</v>
      </c>
      <c r="E105" s="1">
        <f t="shared" si="10"/>
        <v>416062863.11254859</v>
      </c>
      <c r="F105" s="1">
        <f t="shared" si="10"/>
        <v>-39521133.181112528</v>
      </c>
      <c r="G105" s="1">
        <f t="shared" si="10"/>
        <v>669245513.22121608</v>
      </c>
      <c r="H105" s="1">
        <f t="shared" si="10"/>
        <v>-3575513346.2587323</v>
      </c>
      <c r="I105" s="1">
        <f t="shared" si="10"/>
        <v>810811435.68887472</v>
      </c>
      <c r="J105" s="1">
        <f t="shared" si="10"/>
        <v>829352519.5407505</v>
      </c>
      <c r="K105" s="1">
        <f t="shared" si="10"/>
        <v>1376228591.0976715</v>
      </c>
      <c r="L105" s="1">
        <f t="shared" si="10"/>
        <v>1506064377.1093144</v>
      </c>
      <c r="M105" s="1">
        <f t="shared" si="10"/>
        <v>1673760148.2858992</v>
      </c>
      <c r="N105" s="1">
        <f t="shared" si="10"/>
        <v>2139418640.2457957</v>
      </c>
      <c r="O105" s="1">
        <f t="shared" si="10"/>
        <v>978615782.66494203</v>
      </c>
      <c r="P105" s="1">
        <f t="shared" si="10"/>
        <v>689278783.95860291</v>
      </c>
      <c r="Q105" s="1">
        <f t="shared" si="10"/>
        <v>3728703104.7865462</v>
      </c>
      <c r="R105" s="1">
        <f t="shared" si="10"/>
        <v>2409366752.9107375</v>
      </c>
      <c r="S105" s="1">
        <f t="shared" si="10"/>
        <v>3172860931.4359641</v>
      </c>
      <c r="T105" s="1">
        <f t="shared" si="10"/>
        <v>2712819534.2820182</v>
      </c>
      <c r="U105" s="1">
        <f t="shared" si="10"/>
        <v>3213027166.882277</v>
      </c>
      <c r="V105" s="1">
        <f t="shared" si="10"/>
        <v>3168503880.9831829</v>
      </c>
      <c r="W105" s="1">
        <f t="shared" si="10"/>
        <v>2385485769.7283316</v>
      </c>
      <c r="X105" s="1">
        <f t="shared" si="10"/>
        <v>3974365459.2496767</v>
      </c>
      <c r="Y105" s="1">
        <f t="shared" si="10"/>
        <v>4332534928.8486423</v>
      </c>
      <c r="Z105" s="1">
        <f t="shared" si="10"/>
        <v>4116352522.6390686</v>
      </c>
      <c r="AA105" s="1">
        <f t="shared" si="10"/>
        <v>3373978007.7619667</v>
      </c>
      <c r="AB105" s="1">
        <f>(AB22*(1-$AJ$91))+AB77+AB88-AB81</f>
        <v>3896847347.9948254</v>
      </c>
      <c r="AC105" s="28">
        <f>AB105*(1+$AJ$106)</f>
        <v>4264117090.2890286</v>
      </c>
      <c r="AD105" s="28">
        <f t="shared" ref="AD105:AG105" si="11">AC105*(1+$AJ$106)</f>
        <v>4666001240.4774132</v>
      </c>
      <c r="AE105" s="28">
        <f t="shared" si="11"/>
        <v>5105762134.3744678</v>
      </c>
      <c r="AF105" s="28">
        <f t="shared" si="11"/>
        <v>5586969576.1471405</v>
      </c>
      <c r="AG105" s="28">
        <f t="shared" si="11"/>
        <v>6113529816.56635</v>
      </c>
      <c r="AH105" s="29" t="s">
        <v>165</v>
      </c>
      <c r="AI105" s="53" t="s">
        <v>106</v>
      </c>
      <c r="AJ105" s="54">
        <f>(AJ100*AJ92)+(AJ102*AJ97)</f>
        <v>9.1977789256476525E-2</v>
      </c>
    </row>
    <row r="106" spans="1:36" ht="19" x14ac:dyDescent="0.25">
      <c r="A106" s="14" t="s">
        <v>163</v>
      </c>
      <c r="B106" s="1"/>
      <c r="C106" s="15">
        <f>(C107/B107)-1</f>
        <v>-0.72757402631246937</v>
      </c>
      <c r="D106" s="15">
        <f>(D107/C107)-1</f>
        <v>0.81061477792021019</v>
      </c>
      <c r="E106" s="15">
        <f>(E107/D107)-1</f>
        <v>0.19103619293941287</v>
      </c>
      <c r="F106" s="15">
        <f>(F107/E107)-1</f>
        <v>0.38852614576582623</v>
      </c>
      <c r="G106" s="15">
        <f>(G107/F107)-1</f>
        <v>0.55018331467256787</v>
      </c>
      <c r="H106" s="15">
        <f>(H107/G107)-1</f>
        <v>1.2557805794974164</v>
      </c>
      <c r="I106" s="15">
        <f>(I107/H107)-1</f>
        <v>-0.11004052641013129</v>
      </c>
      <c r="J106" s="15">
        <f>(J107/I107)-1</f>
        <v>0.31484973428092822</v>
      </c>
      <c r="K106" s="15">
        <f>(K107/J107)-1</f>
        <v>-0.16653700543048588</v>
      </c>
      <c r="L106" s="15">
        <f>(L107/K107)-1</f>
        <v>0.10025181250110382</v>
      </c>
      <c r="M106" s="15">
        <f>(M107/L107)-1</f>
        <v>4.0413780553774981E-2</v>
      </c>
      <c r="N106" s="15">
        <f>(N107/M107)-1</f>
        <v>0.18123307568690983</v>
      </c>
      <c r="O106" s="15">
        <f>(O107/N107)-1</f>
        <v>0.53394734331536098</v>
      </c>
      <c r="P106" s="15">
        <f>(P107/O107)-1</f>
        <v>-6.8817204301075297E-2</v>
      </c>
      <c r="Q106" s="15">
        <f>(Q107/P107)-1</f>
        <v>0.28175519630484991</v>
      </c>
      <c r="R106" s="15">
        <f>(R107/Q107)-1</f>
        <v>-1.4714714714714749E-2</v>
      </c>
      <c r="S106" s="15">
        <f>(S107/R107)-1</f>
        <v>-4.5717768972873829E-3</v>
      </c>
      <c r="T106" s="15">
        <f>(T107/S107)-1</f>
        <v>-0.15431720759338641</v>
      </c>
      <c r="U106" s="15">
        <f>(U107/T107)-1</f>
        <v>8.6893555394641497E-2</v>
      </c>
      <c r="V106" s="15">
        <f>(V107/U107)-1</f>
        <v>0.20819453697534973</v>
      </c>
      <c r="W106" s="15">
        <f>(W107/V107)-1</f>
        <v>3.9426523297491078E-2</v>
      </c>
      <c r="X106" s="15">
        <f>(X107/W107)-1</f>
        <v>-0.24535809018567645</v>
      </c>
      <c r="Y106" s="15">
        <f>(Y107/X107)-1</f>
        <v>-5.8347978910369025E-2</v>
      </c>
      <c r="Z106" s="15">
        <f>(Z107/Y107)-1</f>
        <v>1.3807390817469205</v>
      </c>
      <c r="AA106" s="15">
        <f>(AA107/Z107)-1</f>
        <v>-0.14973345876450295</v>
      </c>
      <c r="AB106" s="15">
        <f>(AB107/AA107)-1</f>
        <v>-0.12004425594689283</v>
      </c>
      <c r="AC106" s="71">
        <v>7316000000</v>
      </c>
      <c r="AD106" s="71">
        <v>8577000000</v>
      </c>
      <c r="AE106" s="71">
        <v>9894000000</v>
      </c>
      <c r="AF106" s="71">
        <v>12190000000</v>
      </c>
      <c r="AG106" s="71">
        <v>14286000000</v>
      </c>
      <c r="AH106" s="29" t="s">
        <v>166</v>
      </c>
      <c r="AI106" s="55" t="s">
        <v>144</v>
      </c>
      <c r="AJ106" s="56">
        <f>(SUM(AC4:AG4)/5)</f>
        <v>9.4247916199023424E-2</v>
      </c>
    </row>
    <row r="107" spans="1:36" ht="19" x14ac:dyDescent="0.25">
      <c r="A107" s="70" t="s">
        <v>164</v>
      </c>
      <c r="B107" s="1">
        <v>483497000</v>
      </c>
      <c r="C107" s="1">
        <v>131717141</v>
      </c>
      <c r="D107" s="1">
        <v>238489002</v>
      </c>
      <c r="E107" s="1">
        <v>284049033</v>
      </c>
      <c r="F107" s="1">
        <v>394409509</v>
      </c>
      <c r="G107" s="1">
        <v>611407040</v>
      </c>
      <c r="H107" s="1">
        <v>1379200127</v>
      </c>
      <c r="I107" s="1">
        <v>1227432219</v>
      </c>
      <c r="J107" s="1">
        <v>1613888927</v>
      </c>
      <c r="K107" s="1">
        <v>1345116698</v>
      </c>
      <c r="L107" s="1">
        <v>1479967085</v>
      </c>
      <c r="M107" s="1">
        <v>1539778150</v>
      </c>
      <c r="N107" s="1">
        <v>1818836880</v>
      </c>
      <c r="O107" s="1">
        <v>2790000000</v>
      </c>
      <c r="P107" s="1">
        <v>2598000000</v>
      </c>
      <c r="Q107" s="1">
        <v>3330000000</v>
      </c>
      <c r="R107" s="1">
        <v>3281000000</v>
      </c>
      <c r="S107" s="1">
        <v>3266000000</v>
      </c>
      <c r="T107" s="1">
        <v>2762000000</v>
      </c>
      <c r="U107" s="1">
        <v>3002000000</v>
      </c>
      <c r="V107" s="1">
        <v>3627000000</v>
      </c>
      <c r="W107" s="1">
        <v>3770000000</v>
      </c>
      <c r="X107" s="1">
        <v>2845000000</v>
      </c>
      <c r="Y107" s="1">
        <v>2679000000</v>
      </c>
      <c r="Z107" s="1">
        <v>6378000000</v>
      </c>
      <c r="AA107" s="1">
        <v>5423000000</v>
      </c>
      <c r="AB107" s="1">
        <v>4772000000</v>
      </c>
      <c r="AC107" s="29"/>
      <c r="AD107" s="29"/>
      <c r="AE107" s="29"/>
      <c r="AF107" s="29"/>
      <c r="AG107" s="72">
        <f>AG106*(1+AJ107)/(AJ108-AJ107)</f>
        <v>218626953241.57861</v>
      </c>
      <c r="AH107" s="30" t="s">
        <v>145</v>
      </c>
      <c r="AI107" s="57" t="s">
        <v>146</v>
      </c>
      <c r="AJ107" s="58">
        <v>2.5000000000000001E-2</v>
      </c>
    </row>
    <row r="108" spans="1:36" ht="19" x14ac:dyDescent="0.25">
      <c r="AC108" s="72">
        <f t="shared" ref="AC108:AF108" si="12">AC107+AC106</f>
        <v>7316000000</v>
      </c>
      <c r="AD108" s="72">
        <f t="shared" si="12"/>
        <v>8577000000</v>
      </c>
      <c r="AE108" s="72">
        <f t="shared" si="12"/>
        <v>9894000000</v>
      </c>
      <c r="AF108" s="72">
        <f t="shared" si="12"/>
        <v>12190000000</v>
      </c>
      <c r="AG108" s="72">
        <f>AG107+AG106</f>
        <v>232912953241.57861</v>
      </c>
      <c r="AH108" s="30" t="s">
        <v>142</v>
      </c>
      <c r="AI108" s="59" t="s">
        <v>147</v>
      </c>
      <c r="AJ108" s="56">
        <f>AJ105</f>
        <v>9.1977789256476525E-2</v>
      </c>
    </row>
    <row r="109" spans="1:36" ht="19" x14ac:dyDescent="0.25">
      <c r="AC109" s="39" t="s">
        <v>148</v>
      </c>
      <c r="AD109" s="40"/>
    </row>
    <row r="110" spans="1:36" ht="20" x14ac:dyDescent="0.25">
      <c r="AC110" s="31" t="s">
        <v>149</v>
      </c>
      <c r="AD110" s="27">
        <f>NPV(AJ108,AC108,AD108,AE108,AF108,AG108)</f>
        <v>180076109614.63449</v>
      </c>
    </row>
    <row r="111" spans="1:36" ht="20" x14ac:dyDescent="0.25">
      <c r="AC111" s="31" t="s">
        <v>150</v>
      </c>
      <c r="AD111" s="27">
        <f>AB40</f>
        <v>9862000000</v>
      </c>
    </row>
    <row r="112" spans="1:36" ht="20" x14ac:dyDescent="0.25">
      <c r="AC112" s="31" t="s">
        <v>138</v>
      </c>
      <c r="AD112" s="27">
        <f>AJ99</f>
        <v>14371000000</v>
      </c>
    </row>
    <row r="113" spans="29:30" ht="20" x14ac:dyDescent="0.25">
      <c r="AC113" s="31" t="s">
        <v>151</v>
      </c>
      <c r="AD113" s="27">
        <f>AD110+AD111-AD112</f>
        <v>175567109614.63449</v>
      </c>
    </row>
    <row r="114" spans="29:30" ht="20" x14ac:dyDescent="0.25">
      <c r="AC114" s="31" t="s">
        <v>152</v>
      </c>
      <c r="AD114" s="32">
        <f>AB34*(1+(5*AH16))</f>
        <v>1161370073.3201647</v>
      </c>
    </row>
    <row r="115" spans="29:30" ht="20" x14ac:dyDescent="0.25">
      <c r="AC115" s="33" t="s">
        <v>153</v>
      </c>
      <c r="AD115" s="34">
        <f>AD113/AD114</f>
        <v>151.17240718345462</v>
      </c>
    </row>
    <row r="116" spans="29:30" ht="20" x14ac:dyDescent="0.25">
      <c r="AC116" s="31" t="s">
        <v>154</v>
      </c>
      <c r="AD116" s="35" cm="1">
        <f t="array" ref="AD116">_FV(A1,"Price")</f>
        <v>135.11000000000001</v>
      </c>
    </row>
    <row r="117" spans="29:30" ht="20" x14ac:dyDescent="0.25">
      <c r="AC117" s="36" t="s">
        <v>155</v>
      </c>
      <c r="AD117" s="37">
        <f>AD115/AD116-1</f>
        <v>0.11888392556771965</v>
      </c>
    </row>
    <row r="118" spans="29:30" ht="20" x14ac:dyDescent="0.25">
      <c r="AC118" s="36" t="s">
        <v>156</v>
      </c>
      <c r="AD118" s="38" t="str">
        <f>IF(AD115&gt;AD116,"BUY","SELL")</f>
        <v>BUY</v>
      </c>
    </row>
  </sheetData>
  <mergeCells count="6">
    <mergeCell ref="AC109:AD109"/>
    <mergeCell ref="AI83:AJ83"/>
    <mergeCell ref="AI84:AJ84"/>
    <mergeCell ref="AI93:AJ93"/>
    <mergeCell ref="AI98:AJ98"/>
    <mergeCell ref="AI104:AJ104"/>
  </mergeCells>
  <hyperlinks>
    <hyperlink ref="A1" r:id="rId1" tooltip="https://roic.ai/company/SAP" display="ROIC.AI | SA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1" r:id="rId56" display="https://finbox.com/NYSE:SAP/explorer/revenue_proj" xr:uid="{F453CCC6-CC62-C845-8A4B-373502DD3015}"/>
    <hyperlink ref="AH106" r:id="rId57" xr:uid="{8063B6D4-5822-7543-ACCC-EB3F4FC085DE}"/>
  </hyperlinks>
  <pageMargins left="0.7" right="0.7" top="0.75" bottom="0.75" header="0.3" footer="0.3"/>
  <drawing r:id="rId5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2023-03-14T06:33:59Z</dcterms:created>
  <dcterms:modified xsi:type="dcterms:W3CDTF">2023-07-30T15:24:36Z</dcterms:modified>
</cp:coreProperties>
</file>