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2D5D89B-4A23-E045-9900-1670033788B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8" i="1" l="1"/>
  <c r="P108" i="1"/>
  <c r="Q108" i="1"/>
  <c r="R108" i="1"/>
  <c r="V94" i="1"/>
  <c r="W22" i="1"/>
  <c r="V22" i="1"/>
  <c r="C106" i="1" l="1"/>
  <c r="D106" i="1"/>
  <c r="E106" i="1"/>
  <c r="F106" i="1"/>
  <c r="G106" i="1"/>
  <c r="H106" i="1"/>
  <c r="I106" i="1"/>
  <c r="J106" i="1"/>
  <c r="K106" i="1"/>
  <c r="L106" i="1"/>
  <c r="M106" i="1"/>
  <c r="N106" i="1"/>
  <c r="P21" i="1"/>
  <c r="Q21" i="1"/>
  <c r="R21" i="1"/>
  <c r="S21" i="1"/>
  <c r="O21" i="1"/>
  <c r="P30" i="1"/>
  <c r="Q30" i="1"/>
  <c r="R30" i="1"/>
  <c r="S30" i="1"/>
  <c r="O30" i="1"/>
  <c r="O29" i="1"/>
  <c r="P29" i="1"/>
  <c r="Q29" i="1"/>
  <c r="R29" i="1"/>
  <c r="S29" i="1"/>
  <c r="O20" i="1"/>
  <c r="P20" i="1"/>
  <c r="Q20" i="1"/>
  <c r="R20" i="1"/>
  <c r="S20" i="1"/>
  <c r="B105" i="1"/>
  <c r="C105" i="1"/>
  <c r="D105" i="1"/>
  <c r="E105" i="1"/>
  <c r="F105" i="1"/>
  <c r="G105" i="1"/>
  <c r="H105" i="1"/>
  <c r="I105" i="1"/>
  <c r="J105" i="1"/>
  <c r="K105" i="1"/>
  <c r="L105" i="1"/>
  <c r="M105" i="1"/>
  <c r="N105" i="1"/>
  <c r="P116" i="1" l="1" a="1"/>
  <c r="P116" i="1" s="1"/>
  <c r="V101" i="1" a="1"/>
  <c r="V101" i="1" s="1"/>
  <c r="V95" i="1" a="1"/>
  <c r="V95" i="1" s="1"/>
  <c r="V97" i="1" s="1"/>
  <c r="P111" i="1"/>
  <c r="V90" i="1"/>
  <c r="V89" i="1"/>
  <c r="V91" i="1" s="1"/>
  <c r="V87" i="1"/>
  <c r="V86" i="1"/>
  <c r="V99" i="1" s="1"/>
  <c r="V85" i="1"/>
  <c r="V88" i="1" s="1"/>
  <c r="V92" i="1" s="1"/>
  <c r="T19" i="1"/>
  <c r="W13" i="1"/>
  <c r="V13" i="1"/>
  <c r="U13" i="1"/>
  <c r="T13" i="1"/>
  <c r="T10" i="1"/>
  <c r="W7" i="1"/>
  <c r="V7" i="1"/>
  <c r="U7" i="1"/>
  <c r="T7" i="1"/>
  <c r="U4" i="1"/>
  <c r="T4" i="1"/>
  <c r="S4" i="1"/>
  <c r="R4" i="1"/>
  <c r="Q4" i="1"/>
  <c r="P4" i="1"/>
  <c r="O4" i="1"/>
  <c r="W4" i="1"/>
  <c r="N89" i="1"/>
  <c r="W10" i="1" s="1"/>
  <c r="M89" i="1"/>
  <c r="L89" i="1"/>
  <c r="K89" i="1"/>
  <c r="J89" i="1"/>
  <c r="I89" i="1"/>
  <c r="H89" i="1"/>
  <c r="G89" i="1"/>
  <c r="F89" i="1"/>
  <c r="E89" i="1"/>
  <c r="D89" i="1"/>
  <c r="C89" i="1"/>
  <c r="B89" i="1"/>
  <c r="N80" i="1"/>
  <c r="V10" i="1" s="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V4" i="1" s="1"/>
  <c r="M29" i="1"/>
  <c r="L29" i="1"/>
  <c r="K29" i="1"/>
  <c r="J29" i="1"/>
  <c r="I29" i="1"/>
  <c r="H29" i="1"/>
  <c r="G29" i="1"/>
  <c r="F29" i="1"/>
  <c r="E29" i="1"/>
  <c r="D29" i="1"/>
  <c r="C29" i="1"/>
  <c r="N20" i="1"/>
  <c r="M20" i="1"/>
  <c r="L20" i="1"/>
  <c r="K20" i="1"/>
  <c r="J20" i="1"/>
  <c r="I20" i="1"/>
  <c r="H20" i="1"/>
  <c r="G20" i="1"/>
  <c r="F20" i="1"/>
  <c r="E20" i="1"/>
  <c r="D20" i="1"/>
  <c r="C20" i="1"/>
  <c r="N13" i="1"/>
  <c r="U10" i="1" s="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U16" i="1" l="1"/>
  <c r="W19" i="1"/>
  <c r="V19" i="1"/>
  <c r="U19" i="1"/>
  <c r="V106" i="1"/>
  <c r="O105" i="1" s="1"/>
  <c r="V16" i="1"/>
  <c r="W16" i="1"/>
  <c r="V103" i="1"/>
  <c r="V102" i="1" s="1"/>
  <c r="P112" i="1"/>
  <c r="P105" i="1" l="1"/>
  <c r="V100" i="1"/>
  <c r="V105" i="1" s="1"/>
  <c r="V108" i="1" s="1"/>
  <c r="S107" i="1" s="1"/>
  <c r="S108" i="1" s="1"/>
  <c r="Q105" i="1" l="1"/>
  <c r="R105" i="1" l="1"/>
  <c r="S105" i="1" l="1"/>
  <c r="P110" i="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<sst xmlns="http://schemas.openxmlformats.org/spreadsheetml/2006/main" count="472" uniqueCount="167">
  <si>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</si>
  <si>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</si>
  <si>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</si>
  <si>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</si>
  <si>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</si>
  <si>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</si>
  <si>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</si>
  <si>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</si>
  <si>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</si>
  <si>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</si>
  <si>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</si>
  <si>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</si>
  <si>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</si>
  <si>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</si>
  <si>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</si>
  <si>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</si>
  <si>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</si>
  <si>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</si>
  <si>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</si>
  <si>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</si>
  <si>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</si>
  <si>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</si>
  <si>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</si>
  <si>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</si>
  <si>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</si>
  <si>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</si>
  <si>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</si>
  <si>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</si>
  <si>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</si>
  <si>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</si>
  <si>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</si>
  <si>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</si>
  <si>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</si>
  <si>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</si>
  <si>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</si>
  <si>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</si>
  <si>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</si>
  <si>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</si>
  <si>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</si>
  <si>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</si>
  <si>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</si>
  <si>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</si>
  <si>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</si>
  <si>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</si>
  <si>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</si>
  <si>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</si>
  <si>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</si>
  <si>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</si>
  <si>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</si>
  <si>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</si>
  <si>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</si>
  <si>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</si>
  <si>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</si>
  <si>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</si>
  <si>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</si>
  <si>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</si>
  <si>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</si>
  <si>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</si>
  <si>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</si>
  <si>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</si>
  <si>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</si>
  <si>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</si>
  <si>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</si>
  <si>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</si>
  <si>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</si>
  <si>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</si>
  <si>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</si>
  <si>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</si>
  <si>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</si>
  <si>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</si>
  <si>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</si>
  <si>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</si>
  <si>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</si>
  <si>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</si>
  <si>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</si>
  <si>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</si>
  <si>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</si>
  <si>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</si>
  <si>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</si>
  <si>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</si>
  <si>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</si>
  <si>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</si>
  <si>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</si>
  <si>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</si>
  <si>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</si>
  <si>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</si>
  <si>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</si>
  <si>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</si>
  <si>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</si>
  <si>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</si>
  <si>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</si>
  <si>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</si>
  <si>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</si>
  <si>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</si>
  <si>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</si>
  <si>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</si>
  <si>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</si>
  <si>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</si>
  <si>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</si>
  <si>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</si>
  <si>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</si>
  <si>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</si>
  <si>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</si>
  <si>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</si>
  <si>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</si>
  <si>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</si>
  <si>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</si>
  <si>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</si>
  <si>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</si>
  <si>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</si>
  <si>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</si>
  <si>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</si>
  <si>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</si>
  <si>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</si>
  <si>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</si>
  <si>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</si>
  <si>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</si>
  <si>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</si>
  <si>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</si>
  <si>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</si>
  <si>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</si>
  <si>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</si>
  <si>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</si>
  <si>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</si>
  <si>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</si>
  <si>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</si>
  <si>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</si>
  <si>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</si>
  <si>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</si>
  <si>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</si>
  <si>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</si>
  <si>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</si>
  <si>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</si>
  <si>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</si>
  <si>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</si>
  <si>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</si>
  <si>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</si>
  <si>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</si>
  <si>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</si>
  <si>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</si>
  <si>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</si>
  <si>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</si>
  <si>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</si>
  <si>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</si>
  <si>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</si>
  <si>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</si>
  <si>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</si>
  <si>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</si>
  <si>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</si>
  <si>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</si>
  <si>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</si>
  <si>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</si>
  <si>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</si>
  <si>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</si>
  <si>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</si>
  <si>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</si>
  <si>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</si>
  <si>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</si>
  <si>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</si>
  <si>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Forecast</t>
  </si>
  <si>
    <t>Unlevered FCF Proj</t>
  </si>
  <si>
    <t>Unlevered FCF Growth YoY</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</si>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</sst>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 fillId="0" borderId="0" xfId="0" applyFont="1" applyAlignment="1">
      <alignment indent="1"/>
    </xf>
    <xf numFmtId="164" fontId="10" fillId="5" borderId="0" xfId="0" applyNumberFormat="1" applyFont="1" applyFill="1"/>
    <xf numFmtId="164" fontId="1" fillId="5"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5" borderId="0" xfId="0" applyFont="1" applyFill="1" applyAlignment="1">
      <alignment wrapText="1"/>
    </xf>
    <xf numFmtId="10" fontId="1" fillId="5"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6" borderId="0" xfId="0" applyNumberFormat="1" applyFont="1" applyFill="1" applyAlignment="1">
      <alignment wrapText="1"/>
    </xf>
    <xf numFmtId="167" fontId="12" fillId="6" borderId="0" xfId="0" applyNumberFormat="1" applyFont="1" applyFill="1"/>
    <xf numFmtId="168" fontId="1" fillId="4" borderId="0" xfId="0" applyNumberFormat="1" applyFont="1" applyFill="1"/>
    <xf numFmtId="9" fontId="12" fillId="6" borderId="0" xfId="1" applyFont="1" applyFill="1" applyBorder="1"/>
    <xf numFmtId="0" fontId="12" fillId="6" borderId="0" xfId="0" applyFont="1" applyFill="1" applyAlignment="1">
      <alignment horizontal="right"/>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6" borderId="0" xfId="0" applyFont="1" applyFill="1" applyAlignment="1">
      <alignment horizontal="center"/>
    </xf>
    <xf numFmtId="0" fontId="14" fillId="6" borderId="0" xfId="0" applyFont="1" applyFill="1" applyAlignment="1">
      <alignment horizontal="center"/>
    </xf>
    <xf numFmtId="0" fontId="15" fillId="6" borderId="0" xfId="0" applyFont="1" applyFill="1" applyAlignment="1">
      <alignment horizont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Veeva</a:t>
            </a:r>
            <a:r>
              <a:rPr lang="en-US" sz="2400" baseline="0"/>
              <a:t> Systems</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1305785123967E-2"/>
          <c:y val="0.15115383770338744"/>
          <c:w val="0.88055537190082644"/>
          <c:h val="0.627887189756498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'Sheet 1'!$B$3:$N$3</c:f>
              <c:numCache>
                <c:formatCode>#,###,,;\(#,###,,\);\ \-\ \-</c:formatCode>
                <c:ptCount val="13"/>
                <c:pt idx="0">
                  <c:v>29129000</c:v>
                </c:pt>
                <c:pt idx="1">
                  <c:v>61262000</c:v>
                </c:pt>
                <c:pt idx="2">
                  <c:v>129548000</c:v>
                </c:pt>
                <c:pt idx="3">
                  <c:v>210151000</c:v>
                </c:pt>
                <c:pt idx="4">
                  <c:v>313222000</c:v>
                </c:pt>
                <c:pt idx="5">
                  <c:v>409221000</c:v>
                </c:pt>
                <c:pt idx="6">
                  <c:v>544043000</c:v>
                </c:pt>
                <c:pt idx="7">
                  <c:v>685571000</c:v>
                </c:pt>
                <c:pt idx="8">
                  <c:v>862210000</c:v>
                </c:pt>
                <c:pt idx="9">
                  <c:v>1104081000</c:v>
                </c:pt>
                <c:pt idx="10">
                  <c:v>1465069000</c:v>
                </c:pt>
                <c:pt idx="11">
                  <c:v>1850777000</c:v>
                </c:pt>
                <c:pt idx="12">
                  <c:v>2155060000</c:v>
                </c:pt>
              </c:numCache>
            </c:numRef>
          </c:val>
          <c:extLst>
            <c:ext xmlns:c16="http://schemas.microsoft.com/office/drawing/2014/chart" uri="{C3380CC4-5D6E-409C-BE32-E72D297353CC}">
              <c16:uniqueId val="{00000000-E620-A444-82E5-D6BBACFABD1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'Sheet 1'!$B$28:$N$28</c:f>
              <c:numCache>
                <c:formatCode>#,###,,;\(#,###,,\);\ \-\ \-</c:formatCode>
                <c:ptCount val="13"/>
                <c:pt idx="0">
                  <c:v>3909000</c:v>
                </c:pt>
                <c:pt idx="1">
                  <c:v>4230000</c:v>
                </c:pt>
                <c:pt idx="2">
                  <c:v>18783000</c:v>
                </c:pt>
                <c:pt idx="3">
                  <c:v>23615000</c:v>
                </c:pt>
                <c:pt idx="4">
                  <c:v>40383000</c:v>
                </c:pt>
                <c:pt idx="5">
                  <c:v>54460000</c:v>
                </c:pt>
                <c:pt idx="6">
                  <c:v>68804000</c:v>
                </c:pt>
                <c:pt idx="7">
                  <c:v>141966000</c:v>
                </c:pt>
                <c:pt idx="8">
                  <c:v>229832000</c:v>
                </c:pt>
                <c:pt idx="9">
                  <c:v>301118000</c:v>
                </c:pt>
                <c:pt idx="10">
                  <c:v>379998000</c:v>
                </c:pt>
                <c:pt idx="11">
                  <c:v>427390000</c:v>
                </c:pt>
                <c:pt idx="12">
                  <c:v>487706000</c:v>
                </c:pt>
              </c:numCache>
            </c:numRef>
          </c:val>
          <c:extLst>
            <c:ext xmlns:c16="http://schemas.microsoft.com/office/drawing/2014/chart" uri="{C3380CC4-5D6E-409C-BE32-E72D297353CC}">
              <c16:uniqueId val="{00000001-E620-A444-82E5-D6BBACFABD1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'Sheet 1'!$B$107:$N$107</c:f>
              <c:numCache>
                <c:formatCode>#,###,,;\(#,###,,\);\ \-\ \-</c:formatCode>
                <c:ptCount val="13"/>
                <c:pt idx="0">
                  <c:v>4321000</c:v>
                </c:pt>
                <c:pt idx="1">
                  <c:v>3543000</c:v>
                </c:pt>
                <c:pt idx="2">
                  <c:v>29245000</c:v>
                </c:pt>
                <c:pt idx="3">
                  <c:v>38776000</c:v>
                </c:pt>
                <c:pt idx="4">
                  <c:v>40630000</c:v>
                </c:pt>
                <c:pt idx="5">
                  <c:v>58002000</c:v>
                </c:pt>
                <c:pt idx="6">
                  <c:v>136504000</c:v>
                </c:pt>
                <c:pt idx="7">
                  <c:v>222070000</c:v>
                </c:pt>
                <c:pt idx="8">
                  <c:v>301008000</c:v>
                </c:pt>
                <c:pt idx="9">
                  <c:v>433054000</c:v>
                </c:pt>
                <c:pt idx="10">
                  <c:v>551246000</c:v>
                </c:pt>
                <c:pt idx="11">
                  <c:v>764463000</c:v>
                </c:pt>
                <c:pt idx="12">
                  <c:v>780470000</c:v>
                </c:pt>
              </c:numCache>
            </c:numRef>
          </c:val>
          <c:extLst>
            <c:ext xmlns:c16="http://schemas.microsoft.com/office/drawing/2014/chart" uri="{C3380CC4-5D6E-409C-BE32-E72D297353CC}">
              <c16:uniqueId val="{00000002-E620-A444-82E5-D6BBACFABD1E}"/>
            </c:ext>
          </c:extLst>
        </c:ser>
        <c:dLbls>
          <c:showLegendKey val="0"/>
          <c:showVal val="0"/>
          <c:showCatName val="0"/>
          <c:showSerName val="0"/>
          <c:showPercent val="0"/>
          <c:showBubbleSize val="0"/>
        </c:dLbls>
        <c:gapWidth val="100"/>
        <c:overlap val="-24"/>
        <c:axId val="1132530815"/>
        <c:axId val="1132773615"/>
      </c:barChart>
      <c:catAx>
        <c:axId val="1132530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32773615"/>
        <c:crosses val="autoZero"/>
        <c:auto val="1"/>
        <c:lblAlgn val="ctr"/>
        <c:lblOffset val="100"/>
        <c:noMultiLvlLbl val="0"/>
      </c:catAx>
      <c:valAx>
        <c:axId val="113277361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32530815"/>
        <c:crosses val="autoZero"/>
        <c:crossBetween val="between"/>
      </c:valAx>
      <c:spPr>
        <a:noFill/>
        <a:ln>
          <a:noFill/>
        </a:ln>
        <a:effectLst/>
      </c:spPr>
    </c:plotArea>
    <c:legend>
      <c:legendPos val="b"/>
      <c:layout>
        <c:manualLayout>
          <c:xMode val="edge"/>
          <c:yMode val="edge"/>
          <c:x val="0.3431097806989003"/>
          <c:y val="0.88195167931136975"/>
          <c:w val="0.31378033448298304"/>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15874</xdr:colOff>
      <xdr:row>108</xdr:row>
      <xdr:rowOff>17462</xdr:rowOff>
    </xdr:from>
    <xdr:to>
      <xdr:col>21</xdr:col>
      <xdr:colOff>1603374</xdr:colOff>
      <xdr:row>125</xdr:row>
      <xdr:rowOff>190499</xdr:rowOff>
    </xdr:to>
    <xdr:graphicFrame macro="">
      <xdr:nvGraphicFramePr>
        <xdr:cNvPr id="2" name="Chart 1">
          <a:extLst>
            <a:ext uri="{FF2B5EF4-FFF2-40B4-BE49-F238E27FC236}">
              <a16:creationId xmlns:a16="http://schemas.microsoft.com/office/drawing/2014/main" id="{61DA2CF6-73FF-DE53-71B6-E32526412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232.26</v>
    <v>151.02000000000001</v>
    <v>0.94679999999999997</v>
    <v>-2.74</v>
    <v>-1.3519000000000002E-2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201.18790000000001</v>
    <v>Healthcare Equipment &amp; Supplies</v>
    <v>Stock</v>
    <v>45099.995340578127</v>
    <v>0</v>
    <v>199.072</v>
    <v>32035166566</v>
    <v>VEEVA SYSTEMS INC.</v>
    <v>VEEVA SYSTEMS INC.</v>
    <v>200.45</v>
    <v>62.586500000000001</v>
    <v>202.68</v>
    <v>199.94</v>
    <v>160223900</v>
    <v>VEEV</v>
    <v>VEEVA SYSTEMS INC. (XNYS:VEEV)</v>
    <v>54</v>
    <v>1480640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93052/000119312514103258/0001193125-14-103258-index.htm" TargetMode="External"/><Relationship Id="rId13" Type="http://schemas.openxmlformats.org/officeDocument/2006/relationships/hyperlink" Target="https://www.sec.gov/Archives/edgar/data/1393052/000156459016015753/0001564590-16-015753-index.html" TargetMode="External"/><Relationship Id="rId18" Type="http://schemas.openxmlformats.org/officeDocument/2006/relationships/hyperlink" Target="https://www.sec.gov/Archives/edgar/data/1393052/000156459019009853/0001564590-19-009853-index.html"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93052/000162828020004385/0001628280-20-004385-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93052/000156459016015753/0001564590-16-015753-index.html" TargetMode="External"/><Relationship Id="rId17" Type="http://schemas.openxmlformats.org/officeDocument/2006/relationships/hyperlink" Target="https://www.sec.gov/Archives/edgar/data/1393052/000156459018007164/0001564590-18-007164-index.html" TargetMode="External"/><Relationship Id="rId25" Type="http://schemas.openxmlformats.org/officeDocument/2006/relationships/hyperlink" Target="https://www.sec.gov/Archives/edgar/data/1393052/000139305222000017/0001393052-22-00001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3052/000156459018007164/0001564590-18-007164-index.html" TargetMode="External"/><Relationship Id="rId20" Type="http://schemas.openxmlformats.org/officeDocument/2006/relationships/hyperlink" Target="https://www.sec.gov/Archives/edgar/data/1393052/000162828020004385/0001628280-20-004385-index.html" TargetMode="External"/><Relationship Id="rId29" Type="http://schemas.openxmlformats.org/officeDocument/2006/relationships/hyperlink" Target="https://finbox.com/NYSE:VEEV/explorer/fcf_unlev_proj/" TargetMode="External"/><Relationship Id="rId1" Type="http://schemas.openxmlformats.org/officeDocument/2006/relationships/hyperlink" Target="https://roic.ai/company/VEE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3052/000156459015002300/0001564590-15-002300-index.html" TargetMode="External"/><Relationship Id="rId24" Type="http://schemas.openxmlformats.org/officeDocument/2006/relationships/hyperlink" Target="https://www.sec.gov/Archives/edgar/data/1393052/000139305222000017/0001393052-22-00001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3052/000156459017005637/0001564590-17-005637-index.html" TargetMode="External"/><Relationship Id="rId23" Type="http://schemas.openxmlformats.org/officeDocument/2006/relationships/hyperlink" Target="https://www.sec.gov/Archives/edgar/data/1393052/000139305221000015/0001393052-21-000015-index.htm" TargetMode="External"/><Relationship Id="rId28" Type="http://schemas.openxmlformats.org/officeDocument/2006/relationships/hyperlink" Target="https://finbox.com/NYSE:VEEV/explorer/revenue_proj" TargetMode="External"/><Relationship Id="rId10" Type="http://schemas.openxmlformats.org/officeDocument/2006/relationships/hyperlink" Target="https://www.sec.gov/Archives/edgar/data/1393052/000156459015002300/0001564590-15-002300-index.html" TargetMode="External"/><Relationship Id="rId19" Type="http://schemas.openxmlformats.org/officeDocument/2006/relationships/hyperlink" Target="https://www.sec.gov/Archives/edgar/data/1393052/000156459019009853/0001564590-19-009853-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93052/000119312514103258/0001193125-14-103258-index.htm" TargetMode="External"/><Relationship Id="rId14" Type="http://schemas.openxmlformats.org/officeDocument/2006/relationships/hyperlink" Target="https://www.sec.gov/Archives/edgar/data/1393052/000156459017005637/0001564590-17-005637-index.html" TargetMode="External"/><Relationship Id="rId22" Type="http://schemas.openxmlformats.org/officeDocument/2006/relationships/hyperlink" Target="https://www.sec.gov/Archives/edgar/data/1393052/000139305221000015/0001393052-21-000015-index.htm" TargetMode="External"/><Relationship Id="rId27" Type="http://schemas.openxmlformats.org/officeDocument/2006/relationships/hyperlink" Target="https://sec.gov/"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M102" activePane="bottomRight" state="frozen"/>
      <selection pane="topRight"/>
      <selection pane="bottomLeft"/>
      <selection pane="bottomRight" activeCell="P132" sqref="P132"/>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8">
        <v>2023</v>
      </c>
      <c r="O1" s="23">
        <v>2024</v>
      </c>
      <c r="P1" s="23">
        <v>2025</v>
      </c>
      <c r="Q1" s="23">
        <v>2026</v>
      </c>
      <c r="R1" s="23">
        <v>2027</v>
      </c>
      <c r="S1" s="23">
        <v>2028</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v>29129000</v>
      </c>
      <c r="C3" s="1">
        <v>61262000</v>
      </c>
      <c r="D3" s="1">
        <v>129548000</v>
      </c>
      <c r="E3" s="1">
        <v>210151000</v>
      </c>
      <c r="F3" s="1">
        <v>313222000</v>
      </c>
      <c r="G3" s="1">
        <v>409221000</v>
      </c>
      <c r="H3" s="1">
        <v>544043000</v>
      </c>
      <c r="I3" s="1">
        <v>685571000</v>
      </c>
      <c r="J3" s="1">
        <v>862210000</v>
      </c>
      <c r="K3" s="1">
        <v>1104081000</v>
      </c>
      <c r="L3" s="1">
        <v>1465069000</v>
      </c>
      <c r="M3" s="1">
        <v>1850777000</v>
      </c>
      <c r="N3" s="1">
        <v>2155060000</v>
      </c>
      <c r="O3" s="24">
        <v>2366000000</v>
      </c>
      <c r="P3" s="24">
        <v>2816000000</v>
      </c>
      <c r="Q3" s="24">
        <v>3237000000</v>
      </c>
      <c r="R3" s="24">
        <v>3733000000</v>
      </c>
      <c r="S3" s="24">
        <v>4264000000</v>
      </c>
      <c r="T3" s="18" t="s">
        <v>107</v>
      </c>
      <c r="U3" s="19" t="s">
        <v>108</v>
      </c>
      <c r="V3" s="19" t="s">
        <v>109</v>
      </c>
      <c r="W3" s="19" t="s">
        <v>110</v>
      </c>
    </row>
    <row r="4" spans="1:23" ht="19" x14ac:dyDescent="0.25">
      <c r="A4" s="14" t="s">
        <v>93</v>
      </c>
      <c r="B4" s="1"/>
      <c r="C4" s="15">
        <f>(C3/B3)-1</f>
        <v>1.1031274674722784</v>
      </c>
      <c r="D4" s="15">
        <f>(D3/C3)-1</f>
        <v>1.1146550879827624</v>
      </c>
      <c r="E4" s="15">
        <f>(E3/D3)-1</f>
        <v>0.62218637107481389</v>
      </c>
      <c r="F4" s="15">
        <f t="shared" ref="F4:S4" si="0">(F3/E3)-1</f>
        <v>0.4904616204538641</v>
      </c>
      <c r="G4" s="15">
        <f t="shared" si="0"/>
        <v>0.30648868853401101</v>
      </c>
      <c r="H4" s="16">
        <f t="shared" si="0"/>
        <v>0.32946012057054741</v>
      </c>
      <c r="I4" s="16">
        <f t="shared" si="0"/>
        <v>0.26014120207410074</v>
      </c>
      <c r="J4" s="16">
        <f t="shared" si="0"/>
        <v>0.25765238027862902</v>
      </c>
      <c r="K4" s="16">
        <f t="shared" si="0"/>
        <v>0.28052446619733007</v>
      </c>
      <c r="L4" s="16">
        <f t="shared" si="0"/>
        <v>0.3269578952993486</v>
      </c>
      <c r="M4" s="16">
        <f t="shared" si="0"/>
        <v>0.26326951153836431</v>
      </c>
      <c r="N4" s="16">
        <f t="shared" si="0"/>
        <v>0.16440824583404701</v>
      </c>
      <c r="O4" s="16">
        <f t="shared" si="0"/>
        <v>9.7881265486807756E-2</v>
      </c>
      <c r="P4" s="16">
        <f t="shared" si="0"/>
        <v>0.19019442096365169</v>
      </c>
      <c r="Q4" s="16">
        <f t="shared" si="0"/>
        <v>0.14950284090909083</v>
      </c>
      <c r="R4" s="16">
        <f t="shared" si="0"/>
        <v>0.15322829780661107</v>
      </c>
      <c r="S4" s="16">
        <f t="shared" si="0"/>
        <v>0.14224484328957954</v>
      </c>
      <c r="T4" s="17">
        <f>(N4+M4+L4)/3</f>
        <v>0.25154521755725329</v>
      </c>
      <c r="U4" s="17">
        <f>(N20+M20+L20)/3</f>
        <v>0.18320456279079925</v>
      </c>
      <c r="V4" s="17">
        <f>(N29+M29+L29)/3</f>
        <v>0.17593330803013138</v>
      </c>
      <c r="W4" s="17">
        <f>(N106+M106+L106)/3</f>
        <v>0.14697899190960664</v>
      </c>
    </row>
    <row r="5" spans="1:23" ht="19" x14ac:dyDescent="0.25">
      <c r="A5" s="5" t="s">
        <v>2</v>
      </c>
      <c r="B5" s="1">
        <v>12317000</v>
      </c>
      <c r="C5" s="1">
        <v>29056000</v>
      </c>
      <c r="D5" s="1">
        <v>57016000</v>
      </c>
      <c r="E5" s="1">
        <v>82602000</v>
      </c>
      <c r="F5" s="1">
        <v>115658000</v>
      </c>
      <c r="G5" s="1">
        <v>142214000</v>
      </c>
      <c r="H5" s="1">
        <v>173681000</v>
      </c>
      <c r="I5" s="1">
        <v>211439000</v>
      </c>
      <c r="J5" s="1">
        <v>245281000</v>
      </c>
      <c r="K5" s="1">
        <v>303369000</v>
      </c>
      <c r="L5" s="1">
        <v>408928000</v>
      </c>
      <c r="M5" s="1">
        <v>503678000</v>
      </c>
      <c r="N5" s="1">
        <v>609405000</v>
      </c>
    </row>
    <row r="6" spans="1:23" ht="20" x14ac:dyDescent="0.25">
      <c r="A6" s="6" t="s">
        <v>3</v>
      </c>
      <c r="B6" s="10">
        <v>16812000</v>
      </c>
      <c r="C6" s="10">
        <v>32206000</v>
      </c>
      <c r="D6" s="10">
        <v>72532000</v>
      </c>
      <c r="E6" s="10">
        <v>127549000</v>
      </c>
      <c r="F6" s="10">
        <v>197564000</v>
      </c>
      <c r="G6" s="10">
        <v>267007000</v>
      </c>
      <c r="H6" s="10">
        <v>370362000</v>
      </c>
      <c r="I6" s="10">
        <v>474132000</v>
      </c>
      <c r="J6" s="10">
        <v>616929000</v>
      </c>
      <c r="K6" s="10">
        <v>800712000</v>
      </c>
      <c r="L6" s="10">
        <v>1056141000</v>
      </c>
      <c r="M6" s="10">
        <v>1347099000</v>
      </c>
      <c r="N6" s="10">
        <v>1545655000</v>
      </c>
      <c r="T6" s="18" t="s">
        <v>111</v>
      </c>
      <c r="U6" s="19" t="s">
        <v>112</v>
      </c>
      <c r="V6" s="19" t="s">
        <v>113</v>
      </c>
      <c r="W6" s="19" t="s">
        <v>114</v>
      </c>
    </row>
    <row r="7" spans="1:23" ht="19" x14ac:dyDescent="0.25">
      <c r="A7" s="5" t="s">
        <v>4</v>
      </c>
      <c r="B7" s="2">
        <v>0.57720000000000005</v>
      </c>
      <c r="C7" s="2">
        <v>0.52569999999999995</v>
      </c>
      <c r="D7" s="2">
        <v>0.55989999999999995</v>
      </c>
      <c r="E7" s="2">
        <v>0.6069</v>
      </c>
      <c r="F7" s="2">
        <v>0.63070000000000004</v>
      </c>
      <c r="G7" s="2">
        <v>0.65249999999999997</v>
      </c>
      <c r="H7" s="2">
        <v>0.68079999999999996</v>
      </c>
      <c r="I7" s="2">
        <v>0.69159999999999999</v>
      </c>
      <c r="J7" s="2">
        <v>0.71550000000000002</v>
      </c>
      <c r="K7" s="2">
        <v>0.72519999999999996</v>
      </c>
      <c r="L7" s="2">
        <v>0.72089999999999999</v>
      </c>
      <c r="M7" s="2">
        <v>0.72789999999999999</v>
      </c>
      <c r="N7" s="2">
        <v>0.71719999999999995</v>
      </c>
      <c r="T7" s="17">
        <f>N7</f>
        <v>0.71719999999999995</v>
      </c>
      <c r="U7" s="20">
        <f>N21</f>
        <v>0.24970000000000001</v>
      </c>
      <c r="V7" s="20">
        <f>N30</f>
        <v>0.2263</v>
      </c>
      <c r="W7" s="20">
        <f>N107/N3</f>
        <v>0.36215697010756082</v>
      </c>
    </row>
    <row r="8" spans="1:23" ht="19" x14ac:dyDescent="0.25">
      <c r="A8" s="5" t="s">
        <v>5</v>
      </c>
      <c r="B8" s="1">
        <v>3637000</v>
      </c>
      <c r="C8" s="1">
        <v>7750000</v>
      </c>
      <c r="D8" s="1">
        <v>14638000</v>
      </c>
      <c r="E8" s="1">
        <v>26327000</v>
      </c>
      <c r="F8" s="1">
        <v>41156000</v>
      </c>
      <c r="G8" s="1">
        <v>65976000</v>
      </c>
      <c r="H8" s="1">
        <v>96750000</v>
      </c>
      <c r="I8" s="1">
        <v>132051000</v>
      </c>
      <c r="J8" s="1">
        <v>158783000</v>
      </c>
      <c r="K8" s="1">
        <v>209895000</v>
      </c>
      <c r="L8" s="1">
        <v>294220000</v>
      </c>
      <c r="M8" s="1">
        <v>382035000</v>
      </c>
      <c r="N8" s="1">
        <v>520278000</v>
      </c>
    </row>
    <row r="9" spans="1:23" ht="19" customHeight="1" x14ac:dyDescent="0.25">
      <c r="A9" s="14" t="s">
        <v>94</v>
      </c>
      <c r="B9" s="15">
        <f>B8/B3</f>
        <v>0.12485838854749562</v>
      </c>
      <c r="C9" s="15">
        <f t="shared" ref="C9:N9" si="1">C8/C3</f>
        <v>0.12650582742972805</v>
      </c>
      <c r="D9" s="15">
        <f t="shared" si="1"/>
        <v>0.11299286750856825</v>
      </c>
      <c r="E9" s="15">
        <f t="shared" si="1"/>
        <v>0.12527658683518042</v>
      </c>
      <c r="F9" s="15">
        <f t="shared" si="1"/>
        <v>0.13139562355134696</v>
      </c>
      <c r="G9" s="15">
        <f t="shared" si="1"/>
        <v>0.16122339762622154</v>
      </c>
      <c r="H9" s="15">
        <f t="shared" si="1"/>
        <v>0.17783520787878898</v>
      </c>
      <c r="I9" s="15">
        <f t="shared" si="1"/>
        <v>0.19261462343068769</v>
      </c>
      <c r="J9" s="15">
        <f t="shared" si="1"/>
        <v>0.18415815172637756</v>
      </c>
      <c r="K9" s="15">
        <f t="shared" si="1"/>
        <v>0.19010833444285338</v>
      </c>
      <c r="L9" s="15">
        <f t="shared" si="1"/>
        <v>0.20082330593303113</v>
      </c>
      <c r="M9" s="15">
        <f t="shared" si="1"/>
        <v>0.2064187095473955</v>
      </c>
      <c r="N9" s="15">
        <f t="shared" si="1"/>
        <v>0.24142158454985013</v>
      </c>
      <c r="T9" s="18" t="s">
        <v>95</v>
      </c>
      <c r="U9" s="19" t="s">
        <v>96</v>
      </c>
      <c r="V9" s="19" t="s">
        <v>97</v>
      </c>
      <c r="W9" s="19" t="s">
        <v>98</v>
      </c>
    </row>
    <row r="10" spans="1:23" ht="19" x14ac:dyDescent="0.25">
      <c r="A10" s="5" t="s">
        <v>6</v>
      </c>
      <c r="B10" s="1">
        <v>2513000</v>
      </c>
      <c r="C10" s="1">
        <v>5539000</v>
      </c>
      <c r="D10" s="1">
        <v>8371000</v>
      </c>
      <c r="E10" s="1">
        <v>20411000</v>
      </c>
      <c r="F10" s="1">
        <v>30239000</v>
      </c>
      <c r="G10" s="1">
        <v>41458000</v>
      </c>
      <c r="H10" s="1">
        <v>48841000</v>
      </c>
      <c r="I10" s="1">
        <v>60391000</v>
      </c>
      <c r="J10" s="1">
        <v>86413000</v>
      </c>
      <c r="K10" s="1">
        <v>114267000</v>
      </c>
      <c r="L10" s="1">
        <v>149113000</v>
      </c>
      <c r="M10" s="1">
        <v>171507000</v>
      </c>
      <c r="N10" s="1">
        <v>217595000</v>
      </c>
      <c r="T10" s="17">
        <f>N9</f>
        <v>0.24142158454985013</v>
      </c>
      <c r="U10" s="20">
        <f>N13</f>
        <v>0.26277041010459107</v>
      </c>
      <c r="V10" s="20">
        <f>N80</f>
        <v>0.16329336538193831</v>
      </c>
      <c r="W10" s="20">
        <f>N89</f>
        <v>0</v>
      </c>
    </row>
    <row r="11" spans="1:23" ht="19" x14ac:dyDescent="0.25">
      <c r="A11" s="5" t="s">
        <v>7</v>
      </c>
      <c r="B11" s="1">
        <v>5571000</v>
      </c>
      <c r="C11" s="1">
        <v>12279000</v>
      </c>
      <c r="D11" s="1">
        <v>19490000</v>
      </c>
      <c r="E11" s="1">
        <v>41507000</v>
      </c>
      <c r="F11" s="1">
        <v>56203000</v>
      </c>
      <c r="G11" s="1">
        <v>80984000</v>
      </c>
      <c r="H11" s="1">
        <v>116803000</v>
      </c>
      <c r="I11" s="1">
        <v>130898000</v>
      </c>
      <c r="J11" s="1">
        <v>148867000</v>
      </c>
      <c r="K11" s="1">
        <v>190331000</v>
      </c>
      <c r="L11" s="1">
        <v>235014000</v>
      </c>
      <c r="M11" s="1">
        <v>288061000</v>
      </c>
      <c r="N11" s="1">
        <v>348691000</v>
      </c>
    </row>
    <row r="12" spans="1:23" ht="20" x14ac:dyDescent="0.25">
      <c r="A12" s="5" t="s">
        <v>8</v>
      </c>
      <c r="B12" s="1">
        <v>8084000</v>
      </c>
      <c r="C12" s="1">
        <v>17818000</v>
      </c>
      <c r="D12" s="1">
        <v>27861000</v>
      </c>
      <c r="E12" s="1">
        <v>61918000</v>
      </c>
      <c r="F12" s="1">
        <v>86442000</v>
      </c>
      <c r="G12" s="1">
        <v>122442000</v>
      </c>
      <c r="H12" s="1">
        <v>165644000</v>
      </c>
      <c r="I12" s="1">
        <v>191289000</v>
      </c>
      <c r="J12" s="1">
        <v>235280000</v>
      </c>
      <c r="K12" s="1">
        <v>304598000</v>
      </c>
      <c r="L12" s="1">
        <v>384127000</v>
      </c>
      <c r="M12" s="1">
        <v>459568000</v>
      </c>
      <c r="N12" s="1">
        <v>566286000</v>
      </c>
      <c r="T12" s="18" t="s">
        <v>115</v>
      </c>
      <c r="U12" s="19" t="s">
        <v>116</v>
      </c>
      <c r="V12" s="19" t="s">
        <v>117</v>
      </c>
      <c r="W12" s="19" t="s">
        <v>118</v>
      </c>
    </row>
    <row r="13" spans="1:23" ht="19" x14ac:dyDescent="0.25">
      <c r="A13" s="14" t="s">
        <v>99</v>
      </c>
      <c r="B13" s="15">
        <f>B12/B3</f>
        <v>0.27752411685948714</v>
      </c>
      <c r="C13" s="15">
        <f t="shared" ref="C13:N13" si="2">C12/C3</f>
        <v>0.29084913976037347</v>
      </c>
      <c r="D13" s="15">
        <f t="shared" si="2"/>
        <v>0.21506314261895204</v>
      </c>
      <c r="E13" s="15">
        <f t="shared" si="2"/>
        <v>0.29463576190453533</v>
      </c>
      <c r="F13" s="15">
        <f t="shared" si="2"/>
        <v>0.2759767832400023</v>
      </c>
      <c r="G13" s="15">
        <f t="shared" si="2"/>
        <v>0.29920751867572781</v>
      </c>
      <c r="H13" s="15">
        <f t="shared" si="2"/>
        <v>0.30446858060851806</v>
      </c>
      <c r="I13" s="15">
        <f t="shared" si="2"/>
        <v>0.27902142885273734</v>
      </c>
      <c r="J13" s="15">
        <f t="shared" si="2"/>
        <v>0.27288015680634647</v>
      </c>
      <c r="K13" s="15">
        <f t="shared" si="2"/>
        <v>0.27588374403689586</v>
      </c>
      <c r="L13" s="15">
        <f t="shared" si="2"/>
        <v>0.26219038147691337</v>
      </c>
      <c r="M13" s="15">
        <f t="shared" si="2"/>
        <v>0.24831084458041136</v>
      </c>
      <c r="N13" s="15">
        <f t="shared" si="2"/>
        <v>0.26277041010459107</v>
      </c>
      <c r="T13" s="17">
        <f>N28/N72</f>
        <v>0.13123598722583937</v>
      </c>
      <c r="U13" s="20">
        <f>N28/N54</f>
        <v>0.10151456113445133</v>
      </c>
      <c r="V13" s="20">
        <f>N22/(N72+N56+N61)</f>
        <v>0.12154177613848038</v>
      </c>
      <c r="W13" s="21">
        <f>N67/N72</f>
        <v>0.29277992988634788</v>
      </c>
    </row>
    <row r="14" spans="1:23"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row>
    <row r="15" spans="1:23" ht="20" x14ac:dyDescent="0.25">
      <c r="A15" s="5" t="s">
        <v>10</v>
      </c>
      <c r="B15" s="1">
        <v>11721000</v>
      </c>
      <c r="C15" s="1">
        <v>25568000</v>
      </c>
      <c r="D15" s="1">
        <v>42499000</v>
      </c>
      <c r="E15" s="1">
        <v>88245000</v>
      </c>
      <c r="F15" s="1">
        <v>127598000</v>
      </c>
      <c r="G15" s="1">
        <v>188418000</v>
      </c>
      <c r="H15" s="1">
        <v>262394000</v>
      </c>
      <c r="I15" s="1">
        <v>323340000</v>
      </c>
      <c r="J15" s="1">
        <v>394063000</v>
      </c>
      <c r="K15" s="1">
        <v>514493000</v>
      </c>
      <c r="L15" s="1">
        <v>678347000</v>
      </c>
      <c r="M15" s="1">
        <v>841603000</v>
      </c>
      <c r="N15" s="1">
        <v>1086564000</v>
      </c>
      <c r="T15" s="18" t="s">
        <v>119</v>
      </c>
      <c r="U15" s="19" t="s">
        <v>120</v>
      </c>
      <c r="V15" s="19" t="s">
        <v>121</v>
      </c>
      <c r="W15" s="19" t="s">
        <v>122</v>
      </c>
    </row>
    <row r="16" spans="1:23" ht="19" x14ac:dyDescent="0.25">
      <c r="A16" s="5" t="s">
        <v>11</v>
      </c>
      <c r="B16" s="1">
        <v>24038000</v>
      </c>
      <c r="C16" s="1">
        <v>54624000</v>
      </c>
      <c r="D16" s="1">
        <v>99515000</v>
      </c>
      <c r="E16" s="1">
        <v>170847000</v>
      </c>
      <c r="F16" s="1">
        <v>243256000</v>
      </c>
      <c r="G16" s="1">
        <v>330632000</v>
      </c>
      <c r="H16" s="1">
        <v>436075000</v>
      </c>
      <c r="I16" s="1">
        <v>534779000</v>
      </c>
      <c r="J16" s="1">
        <v>639344000</v>
      </c>
      <c r="K16" s="1">
        <v>817862000</v>
      </c>
      <c r="L16" s="1">
        <v>1087275000</v>
      </c>
      <c r="M16" s="1">
        <v>1345281000</v>
      </c>
      <c r="N16" s="1">
        <v>1695969000</v>
      </c>
      <c r="T16" s="25">
        <f>(N35+M35+L35+K35+J35)/5</f>
        <v>9.0394776739616267E-3</v>
      </c>
      <c r="U16" s="38">
        <f>V101/N3</f>
        <v>14.865092649856617</v>
      </c>
      <c r="V16" s="38">
        <f>V101/N28</f>
        <v>65.685405892074328</v>
      </c>
      <c r="W16" s="39">
        <f>V101/N107</f>
        <v>41.045993524414776</v>
      </c>
    </row>
    <row r="17" spans="1:23" ht="19" x14ac:dyDescent="0.25">
      <c r="A17" s="5" t="s">
        <v>12</v>
      </c>
      <c r="B17" s="1" t="s">
        <v>91</v>
      </c>
      <c r="C17" s="1" t="s">
        <v>91</v>
      </c>
      <c r="D17" s="1" t="s">
        <v>91</v>
      </c>
      <c r="E17" s="1" t="s">
        <v>91</v>
      </c>
      <c r="F17" s="1" t="s">
        <v>91</v>
      </c>
      <c r="G17" s="1" t="s">
        <v>91</v>
      </c>
      <c r="H17" s="1" t="s">
        <v>91</v>
      </c>
      <c r="I17" s="1" t="s">
        <v>91</v>
      </c>
      <c r="J17" s="1" t="s">
        <v>91</v>
      </c>
      <c r="K17" s="1" t="s">
        <v>91</v>
      </c>
      <c r="L17" s="1" t="s">
        <v>91</v>
      </c>
      <c r="M17" s="1">
        <v>14730000</v>
      </c>
      <c r="N17" s="1">
        <v>11487000</v>
      </c>
    </row>
    <row r="18" spans="1:23" ht="20" x14ac:dyDescent="0.25">
      <c r="A18" s="5" t="s">
        <v>13</v>
      </c>
      <c r="B18" s="1">
        <v>219000</v>
      </c>
      <c r="C18" s="1">
        <v>407000</v>
      </c>
      <c r="D18" s="1">
        <v>789000</v>
      </c>
      <c r="E18" s="1">
        <v>2410000</v>
      </c>
      <c r="F18" s="1">
        <v>3929000</v>
      </c>
      <c r="G18" s="1">
        <v>8464000</v>
      </c>
      <c r="H18" s="1">
        <v>13825000</v>
      </c>
      <c r="I18" s="1">
        <v>14277000</v>
      </c>
      <c r="J18" s="1">
        <v>14071000</v>
      </c>
      <c r="K18" s="1">
        <v>19859000</v>
      </c>
      <c r="L18" s="1">
        <v>29455000</v>
      </c>
      <c r="M18" s="1">
        <v>27448000</v>
      </c>
      <c r="N18" s="1">
        <v>29122000</v>
      </c>
      <c r="T18" s="18" t="s">
        <v>123</v>
      </c>
      <c r="U18" s="19" t="s">
        <v>162</v>
      </c>
      <c r="V18" s="19" t="s">
        <v>163</v>
      </c>
      <c r="W18" s="19" t="s">
        <v>164</v>
      </c>
    </row>
    <row r="19" spans="1:23" ht="19" x14ac:dyDescent="0.25">
      <c r="A19" s="6" t="s">
        <v>14</v>
      </c>
      <c r="B19" s="10">
        <v>5483000</v>
      </c>
      <c r="C19" s="10">
        <v>7060000</v>
      </c>
      <c r="D19" s="10">
        <v>29882000</v>
      </c>
      <c r="E19" s="10">
        <v>40910000</v>
      </c>
      <c r="F19" s="10">
        <v>71115000</v>
      </c>
      <c r="G19" s="10">
        <v>87081000</v>
      </c>
      <c r="H19" s="10">
        <v>123460000</v>
      </c>
      <c r="I19" s="10">
        <v>172911000</v>
      </c>
      <c r="J19" s="10">
        <v>252714000</v>
      </c>
      <c r="K19" s="10">
        <v>333556000</v>
      </c>
      <c r="L19" s="10">
        <v>423448000</v>
      </c>
      <c r="M19" s="10">
        <v>554489000</v>
      </c>
      <c r="N19" s="10">
        <v>538218000</v>
      </c>
      <c r="O19" s="33">
        <v>834000000</v>
      </c>
      <c r="P19" s="33">
        <v>1055000000</v>
      </c>
      <c r="Q19" s="33">
        <v>1217000000</v>
      </c>
      <c r="R19" s="33">
        <v>1591000000</v>
      </c>
      <c r="S19" s="33">
        <v>1697000000</v>
      </c>
      <c r="T19" s="26">
        <f>N40-N56-N61</f>
        <v>3041652000</v>
      </c>
      <c r="U19" s="38">
        <f>V101/O3</f>
        <v>13.539799901098901</v>
      </c>
      <c r="V19" s="38">
        <f>V101/O28</f>
        <v>42.839217124899704</v>
      </c>
      <c r="W19" s="39">
        <f>V101/O106</f>
        <v>43.408084777777781</v>
      </c>
    </row>
    <row r="20" spans="1:23" ht="19" customHeight="1" x14ac:dyDescent="0.25">
      <c r="A20" s="14" t="s">
        <v>100</v>
      </c>
      <c r="B20" s="1"/>
      <c r="C20" s="15">
        <f>(C19/B19)-1</f>
        <v>0.28761626846616806</v>
      </c>
      <c r="D20" s="15">
        <f>(D19/C19)-1</f>
        <v>3.2325779036827198</v>
      </c>
      <c r="E20" s="15">
        <f>(E19/D19)-1</f>
        <v>0.3690516029716886</v>
      </c>
      <c r="F20" s="15">
        <f t="shared" ref="F20:N20" si="3">(F19/E19)-1</f>
        <v>0.73832803715472983</v>
      </c>
      <c r="G20" s="15">
        <f t="shared" si="3"/>
        <v>0.22450959713140684</v>
      </c>
      <c r="H20" s="15">
        <f t="shared" si="3"/>
        <v>0.41776047587877962</v>
      </c>
      <c r="I20" s="15">
        <f t="shared" si="3"/>
        <v>0.40054268589016684</v>
      </c>
      <c r="J20" s="15">
        <f t="shared" si="3"/>
        <v>0.46152645002342241</v>
      </c>
      <c r="K20" s="15">
        <f t="shared" si="3"/>
        <v>0.31989521751861782</v>
      </c>
      <c r="L20" s="15">
        <f t="shared" si="3"/>
        <v>0.26949597668757264</v>
      </c>
      <c r="M20" s="15">
        <f t="shared" si="3"/>
        <v>0.30946184655494879</v>
      </c>
      <c r="N20" s="15">
        <f t="shared" si="3"/>
        <v>-2.9344134870123662E-2</v>
      </c>
      <c r="O20" s="16">
        <f t="shared" ref="O20" si="4">(O19/N19)-1</f>
        <v>0.54955798579757653</v>
      </c>
      <c r="P20" s="16">
        <f t="shared" ref="P20" si="5">(P19/O19)-1</f>
        <v>0.26498800959232605</v>
      </c>
      <c r="Q20" s="16">
        <f t="shared" ref="Q20" si="6">(Q19/P19)-1</f>
        <v>0.15355450236966828</v>
      </c>
      <c r="R20" s="16">
        <f t="shared" ref="R20" si="7">(R19/Q19)-1</f>
        <v>0.30731306491372234</v>
      </c>
      <c r="S20" s="16">
        <f t="shared" ref="S20" si="8">(S19/R19)-1</f>
        <v>6.6624764299182848E-2</v>
      </c>
    </row>
    <row r="21" spans="1:23" ht="20" x14ac:dyDescent="0.25">
      <c r="A21" s="5" t="s">
        <v>15</v>
      </c>
      <c r="B21" s="2">
        <v>0.18820000000000001</v>
      </c>
      <c r="C21" s="2">
        <v>0.1152</v>
      </c>
      <c r="D21" s="2">
        <v>0.23069999999999999</v>
      </c>
      <c r="E21" s="2">
        <v>0.19470000000000001</v>
      </c>
      <c r="F21" s="2">
        <v>0.22700000000000001</v>
      </c>
      <c r="G21" s="2">
        <v>0.21279999999999999</v>
      </c>
      <c r="H21" s="2">
        <v>0.22689999999999999</v>
      </c>
      <c r="I21" s="2">
        <v>0.25219999999999998</v>
      </c>
      <c r="J21" s="2">
        <v>0.29310000000000003</v>
      </c>
      <c r="K21" s="2">
        <v>0.30209999999999998</v>
      </c>
      <c r="L21" s="2">
        <v>0.28899999999999998</v>
      </c>
      <c r="M21" s="2">
        <v>0.29959999999999998</v>
      </c>
      <c r="N21" s="2">
        <v>0.24970000000000001</v>
      </c>
      <c r="O21" s="34">
        <f>O19/O3</f>
        <v>0.35249366018596789</v>
      </c>
      <c r="P21" s="34">
        <f t="shared" ref="P21:S21" si="9">P19/P3</f>
        <v>0.37464488636363635</v>
      </c>
      <c r="Q21" s="34">
        <f t="shared" si="9"/>
        <v>0.37596540006178558</v>
      </c>
      <c r="R21" s="34">
        <f t="shared" si="9"/>
        <v>0.42619876774712029</v>
      </c>
      <c r="S21" s="34">
        <f t="shared" si="9"/>
        <v>0.39798311444652906</v>
      </c>
      <c r="V21" s="18" t="s">
        <v>165</v>
      </c>
      <c r="W21" s="19" t="s">
        <v>166</v>
      </c>
    </row>
    <row r="22" spans="1:23" ht="19" x14ac:dyDescent="0.25">
      <c r="A22" s="6" t="s">
        <v>16</v>
      </c>
      <c r="B22" s="10">
        <v>5091000</v>
      </c>
      <c r="C22" s="10">
        <v>6638000</v>
      </c>
      <c r="D22" s="10">
        <v>30033000</v>
      </c>
      <c r="E22" s="10">
        <v>39304000</v>
      </c>
      <c r="F22" s="10">
        <v>69966000</v>
      </c>
      <c r="G22" s="10">
        <v>78589000</v>
      </c>
      <c r="H22" s="10">
        <v>107968000</v>
      </c>
      <c r="I22" s="10">
        <v>150792000</v>
      </c>
      <c r="J22" s="10">
        <v>222866000</v>
      </c>
      <c r="K22" s="10">
        <v>286219000</v>
      </c>
      <c r="L22" s="10">
        <v>377794000</v>
      </c>
      <c r="M22" s="10">
        <v>505496000</v>
      </c>
      <c r="N22" s="10">
        <v>459091000</v>
      </c>
      <c r="V22" s="61">
        <f>(-1*N98)/V101</f>
        <v>0</v>
      </c>
      <c r="W22" s="62">
        <f>N107/V101</f>
        <v>2.4362913749552316E-2</v>
      </c>
    </row>
    <row r="23" spans="1:23" ht="19" x14ac:dyDescent="0.25">
      <c r="A23" s="5" t="s">
        <v>17</v>
      </c>
      <c r="B23" s="2">
        <v>0.17480000000000001</v>
      </c>
      <c r="C23" s="2">
        <v>0.1084</v>
      </c>
      <c r="D23" s="2">
        <v>0.23180000000000001</v>
      </c>
      <c r="E23" s="2">
        <v>0.187</v>
      </c>
      <c r="F23" s="2">
        <v>0.22339999999999999</v>
      </c>
      <c r="G23" s="2">
        <v>0.192</v>
      </c>
      <c r="H23" s="2">
        <v>0.19850000000000001</v>
      </c>
      <c r="I23" s="2">
        <v>0.22</v>
      </c>
      <c r="J23" s="2">
        <v>0.25850000000000001</v>
      </c>
      <c r="K23" s="2">
        <v>0.25919999999999999</v>
      </c>
      <c r="L23" s="2">
        <v>0.25790000000000002</v>
      </c>
      <c r="M23" s="2">
        <v>0.27310000000000001</v>
      </c>
      <c r="N23" s="2">
        <v>0.21299999999999999</v>
      </c>
    </row>
    <row r="24" spans="1:23" ht="19" x14ac:dyDescent="0.25">
      <c r="A24" s="5" t="s">
        <v>18</v>
      </c>
      <c r="B24" s="1">
        <v>173000</v>
      </c>
      <c r="C24" s="1">
        <v>15000</v>
      </c>
      <c r="D24" s="1">
        <v>-940000</v>
      </c>
      <c r="E24" s="1">
        <v>-804000</v>
      </c>
      <c r="F24" s="1">
        <v>-2780000</v>
      </c>
      <c r="G24" s="1">
        <v>28000</v>
      </c>
      <c r="H24" s="1">
        <v>1667000</v>
      </c>
      <c r="I24" s="1">
        <v>7842000</v>
      </c>
      <c r="J24" s="1">
        <v>15777000</v>
      </c>
      <c r="K24" s="1">
        <v>27478000</v>
      </c>
      <c r="L24" s="1">
        <v>16199000</v>
      </c>
      <c r="M24" s="1">
        <v>6815000</v>
      </c>
      <c r="N24" s="1">
        <v>50005000</v>
      </c>
    </row>
    <row r="25" spans="1:23" ht="19" x14ac:dyDescent="0.25">
      <c r="A25" s="6" t="s">
        <v>19</v>
      </c>
      <c r="B25" s="10">
        <v>5264000</v>
      </c>
      <c r="C25" s="10">
        <v>6653000</v>
      </c>
      <c r="D25" s="10">
        <v>29093000</v>
      </c>
      <c r="E25" s="10">
        <v>38500000</v>
      </c>
      <c r="F25" s="10">
        <v>67186000</v>
      </c>
      <c r="G25" s="10">
        <v>78617000</v>
      </c>
      <c r="H25" s="10">
        <v>109635000</v>
      </c>
      <c r="I25" s="10">
        <v>158634000</v>
      </c>
      <c r="J25" s="10">
        <v>238643000</v>
      </c>
      <c r="K25" s="10">
        <v>313697000</v>
      </c>
      <c r="L25" s="10">
        <v>393993000</v>
      </c>
      <c r="M25" s="10">
        <v>512311000</v>
      </c>
      <c r="N25" s="10">
        <v>509096000</v>
      </c>
    </row>
    <row r="26" spans="1:23" ht="19" x14ac:dyDescent="0.25">
      <c r="A26" s="5" t="s">
        <v>20</v>
      </c>
      <c r="B26" s="2">
        <v>0.1807</v>
      </c>
      <c r="C26" s="2">
        <v>0.1086</v>
      </c>
      <c r="D26" s="2">
        <v>0.22459999999999999</v>
      </c>
      <c r="E26" s="2">
        <v>0.1832</v>
      </c>
      <c r="F26" s="2">
        <v>0.2145</v>
      </c>
      <c r="G26" s="2">
        <v>0.19209999999999999</v>
      </c>
      <c r="H26" s="2">
        <v>0.20150000000000001</v>
      </c>
      <c r="I26" s="2">
        <v>0.23139999999999999</v>
      </c>
      <c r="J26" s="2">
        <v>0.27679999999999999</v>
      </c>
      <c r="K26" s="2">
        <v>0.28410000000000002</v>
      </c>
      <c r="L26" s="2">
        <v>0.26889999999999997</v>
      </c>
      <c r="M26" s="2">
        <v>0.27679999999999999</v>
      </c>
      <c r="N26" s="2">
        <v>0.23619999999999999</v>
      </c>
    </row>
    <row r="27" spans="1:23" ht="19" x14ac:dyDescent="0.25">
      <c r="A27" s="5" t="s">
        <v>21</v>
      </c>
      <c r="B27" s="1">
        <v>1355000</v>
      </c>
      <c r="C27" s="1">
        <v>2423000</v>
      </c>
      <c r="D27" s="1">
        <v>10310000</v>
      </c>
      <c r="E27" s="1">
        <v>14885000</v>
      </c>
      <c r="F27" s="1">
        <v>26803000</v>
      </c>
      <c r="G27" s="1">
        <v>24157000</v>
      </c>
      <c r="H27" s="1">
        <v>40831000</v>
      </c>
      <c r="I27" s="1">
        <v>16668000</v>
      </c>
      <c r="J27" s="1">
        <v>8811000</v>
      </c>
      <c r="K27" s="1">
        <v>12579000</v>
      </c>
      <c r="L27" s="1">
        <v>13995000</v>
      </c>
      <c r="M27" s="1">
        <v>84921000</v>
      </c>
      <c r="N27" s="1">
        <v>21390000</v>
      </c>
    </row>
    <row r="28" spans="1:23" ht="20" thickBot="1" x14ac:dyDescent="0.3">
      <c r="A28" s="7" t="s">
        <v>22</v>
      </c>
      <c r="B28" s="11">
        <v>3909000</v>
      </c>
      <c r="C28" s="11">
        <v>4230000</v>
      </c>
      <c r="D28" s="11">
        <v>18783000</v>
      </c>
      <c r="E28" s="11">
        <v>23615000</v>
      </c>
      <c r="F28" s="11">
        <v>40383000</v>
      </c>
      <c r="G28" s="11">
        <v>54460000</v>
      </c>
      <c r="H28" s="11">
        <v>68804000</v>
      </c>
      <c r="I28" s="11">
        <v>141966000</v>
      </c>
      <c r="J28" s="11">
        <v>229832000</v>
      </c>
      <c r="K28" s="11">
        <v>301118000</v>
      </c>
      <c r="L28" s="11">
        <v>379998000</v>
      </c>
      <c r="M28" s="11">
        <v>427390000</v>
      </c>
      <c r="N28" s="11">
        <v>487706000</v>
      </c>
      <c r="O28" s="35">
        <v>747800000</v>
      </c>
      <c r="P28" s="35">
        <v>908000000</v>
      </c>
      <c r="Q28" s="35">
        <v>1021000000</v>
      </c>
      <c r="R28" s="35">
        <v>1065000000</v>
      </c>
      <c r="S28" s="35">
        <v>1188000000</v>
      </c>
    </row>
    <row r="29" spans="1:23" ht="20" customHeight="1" thickTop="1" x14ac:dyDescent="0.25">
      <c r="A29" s="14" t="s">
        <v>101</v>
      </c>
      <c r="B29" s="1"/>
      <c r="C29" s="15">
        <f>(C28/B28)-1</f>
        <v>8.2118188795088365E-2</v>
      </c>
      <c r="D29" s="15">
        <f>(D28/C28)-1</f>
        <v>3.4404255319148938</v>
      </c>
      <c r="E29" s="15">
        <f>(E28/D28)-1</f>
        <v>0.25725389980301339</v>
      </c>
      <c r="F29" s="15">
        <f t="shared" ref="F29:N29" si="10">(F28/E28)-1</f>
        <v>0.71005716705483812</v>
      </c>
      <c r="G29" s="15">
        <f t="shared" si="10"/>
        <v>0.34858727682440627</v>
      </c>
      <c r="H29" s="15">
        <f t="shared" si="10"/>
        <v>0.26338597135512298</v>
      </c>
      <c r="I29" s="15">
        <f t="shared" si="10"/>
        <v>1.0633393407360039</v>
      </c>
      <c r="J29" s="15">
        <f t="shared" si="10"/>
        <v>0.61892284068016279</v>
      </c>
      <c r="K29" s="15">
        <f t="shared" si="10"/>
        <v>0.31016568624038432</v>
      </c>
      <c r="L29" s="15">
        <f t="shared" si="10"/>
        <v>0.26195710651638238</v>
      </c>
      <c r="M29" s="15">
        <f t="shared" si="10"/>
        <v>0.12471644587603103</v>
      </c>
      <c r="N29" s="15">
        <f t="shared" si="10"/>
        <v>0.1411263716979807</v>
      </c>
      <c r="O29" s="16">
        <f t="shared" ref="O29" si="11">(O28/N28)-1</f>
        <v>0.53330080007217462</v>
      </c>
      <c r="P29" s="16">
        <f t="shared" ref="P29" si="12">(P28/O28)-1</f>
        <v>0.21422840331639481</v>
      </c>
      <c r="Q29" s="16">
        <f t="shared" ref="Q29" si="13">(Q28/P28)-1</f>
        <v>0.12444933920704848</v>
      </c>
      <c r="R29" s="16">
        <f t="shared" ref="R29" si="14">(R28/Q28)-1</f>
        <v>4.3095004897159672E-2</v>
      </c>
      <c r="S29" s="16">
        <f t="shared" ref="S29" si="15">(S28/R28)-1</f>
        <v>0.11549295774647894</v>
      </c>
    </row>
    <row r="30" spans="1:23" ht="19" x14ac:dyDescent="0.25">
      <c r="A30" s="5" t="s">
        <v>23</v>
      </c>
      <c r="B30" s="2">
        <v>0.13420000000000001</v>
      </c>
      <c r="C30" s="2">
        <v>6.9000000000000006E-2</v>
      </c>
      <c r="D30" s="2">
        <v>0.14499999999999999</v>
      </c>
      <c r="E30" s="2">
        <v>0.1124</v>
      </c>
      <c r="F30" s="2">
        <v>0.12889999999999999</v>
      </c>
      <c r="G30" s="2">
        <v>0.1331</v>
      </c>
      <c r="H30" s="2">
        <v>0.1265</v>
      </c>
      <c r="I30" s="2">
        <v>0.20710000000000001</v>
      </c>
      <c r="J30" s="2">
        <v>0.2666</v>
      </c>
      <c r="K30" s="2">
        <v>0.2727</v>
      </c>
      <c r="L30" s="2">
        <v>0.25940000000000002</v>
      </c>
      <c r="M30" s="2">
        <v>0.23089999999999999</v>
      </c>
      <c r="N30" s="2">
        <v>0.2263</v>
      </c>
      <c r="O30" s="36">
        <f>O28/O3</f>
        <v>0.31606086221470836</v>
      </c>
      <c r="P30" s="36">
        <f t="shared" ref="P30:S30" si="16">P28/P3</f>
        <v>0.32244318181818182</v>
      </c>
      <c r="Q30" s="36">
        <f t="shared" si="16"/>
        <v>0.31541550818659253</v>
      </c>
      <c r="R30" s="36">
        <f t="shared" si="16"/>
        <v>0.28529332976158583</v>
      </c>
      <c r="S30" s="36">
        <f t="shared" si="16"/>
        <v>0.27861163227016883</v>
      </c>
    </row>
    <row r="31" spans="1:23" ht="19" x14ac:dyDescent="0.25">
      <c r="A31" s="5" t="s">
        <v>24</v>
      </c>
      <c r="B31" s="12" t="s">
        <v>90</v>
      </c>
      <c r="C31" s="12">
        <v>0.01</v>
      </c>
      <c r="D31" s="12">
        <v>0.17</v>
      </c>
      <c r="E31" s="12">
        <v>0.24</v>
      </c>
      <c r="F31" s="12">
        <v>0.31</v>
      </c>
      <c r="G31" s="12">
        <v>0.41</v>
      </c>
      <c r="H31" s="12">
        <v>0.51</v>
      </c>
      <c r="I31" s="12">
        <v>1.01</v>
      </c>
      <c r="J31" s="12">
        <v>1.59</v>
      </c>
      <c r="K31" s="12">
        <v>2.0299999999999998</v>
      </c>
      <c r="L31" s="12">
        <v>2.52</v>
      </c>
      <c r="M31" s="12">
        <v>2.79</v>
      </c>
      <c r="N31" s="12">
        <v>3.24</v>
      </c>
      <c r="O31" s="37">
        <v>4.67</v>
      </c>
      <c r="P31" s="37">
        <v>5.66</v>
      </c>
      <c r="Q31" s="37">
        <v>6.37</v>
      </c>
      <c r="R31" s="37">
        <v>6.65</v>
      </c>
      <c r="S31" s="37">
        <v>7.42</v>
      </c>
    </row>
    <row r="32" spans="1:23" ht="19" x14ac:dyDescent="0.25">
      <c r="A32" s="5" t="s">
        <v>25</v>
      </c>
      <c r="B32" s="12" t="s">
        <v>90</v>
      </c>
      <c r="C32" s="12" t="s">
        <v>90</v>
      </c>
      <c r="D32" s="12">
        <v>0.16</v>
      </c>
      <c r="E32" s="12">
        <v>0.18</v>
      </c>
      <c r="F32" s="12">
        <v>0.28000000000000003</v>
      </c>
      <c r="G32" s="12">
        <v>0.38</v>
      </c>
      <c r="H32" s="12">
        <v>0.47</v>
      </c>
      <c r="I32" s="12">
        <v>0.92</v>
      </c>
      <c r="J32" s="12">
        <v>1.47</v>
      </c>
      <c r="K32" s="12">
        <v>1.9</v>
      </c>
      <c r="L32" s="12">
        <v>2.36</v>
      </c>
      <c r="M32" s="12">
        <v>2.63</v>
      </c>
      <c r="N32" s="12">
        <v>3.03</v>
      </c>
    </row>
    <row r="33" spans="1:14" ht="19" x14ac:dyDescent="0.25">
      <c r="A33" s="5" t="s">
        <v>26</v>
      </c>
      <c r="B33" s="1">
        <v>105887000</v>
      </c>
      <c r="C33" s="1">
        <v>108440000</v>
      </c>
      <c r="D33" s="1">
        <v>105887000</v>
      </c>
      <c r="E33" s="1">
        <v>51725000</v>
      </c>
      <c r="F33" s="1">
        <v>127713000</v>
      </c>
      <c r="G33" s="1">
        <v>132020000</v>
      </c>
      <c r="H33" s="1">
        <v>135698000</v>
      </c>
      <c r="I33" s="1">
        <v>140311000</v>
      </c>
      <c r="J33" s="1">
        <v>144244000</v>
      </c>
      <c r="K33" s="1">
        <v>147796000</v>
      </c>
      <c r="L33" s="1">
        <v>150666000</v>
      </c>
      <c r="M33" s="1">
        <v>150666000</v>
      </c>
      <c r="N33" s="1">
        <v>150666000</v>
      </c>
    </row>
    <row r="34" spans="1:14" ht="19" x14ac:dyDescent="0.25">
      <c r="A34" s="5" t="s">
        <v>27</v>
      </c>
      <c r="B34" s="1">
        <v>115599000</v>
      </c>
      <c r="C34" s="1">
        <v>120833000</v>
      </c>
      <c r="D34" s="1">
        <v>115599000</v>
      </c>
      <c r="E34" s="1">
        <v>129270000</v>
      </c>
      <c r="F34" s="1">
        <v>144204000</v>
      </c>
      <c r="G34" s="1">
        <v>144977000</v>
      </c>
      <c r="H34" s="1">
        <v>147578000</v>
      </c>
      <c r="I34" s="1">
        <v>153681000</v>
      </c>
      <c r="J34" s="1">
        <v>156117000</v>
      </c>
      <c r="K34" s="1">
        <v>158296000</v>
      </c>
      <c r="L34" s="1">
        <v>160732000</v>
      </c>
      <c r="M34" s="1">
        <v>160732000</v>
      </c>
      <c r="N34" s="1">
        <v>160732000</v>
      </c>
    </row>
    <row r="35" spans="1:14" ht="20" customHeight="1" x14ac:dyDescent="0.25">
      <c r="A35" s="14" t="s">
        <v>102</v>
      </c>
      <c r="B35" s="1"/>
      <c r="C35" s="22">
        <f>(C34-B34)/B34</f>
        <v>4.5277208280348445E-2</v>
      </c>
      <c r="D35" s="22">
        <f t="shared" ref="D35:N35" si="17">(D34-C34)/C34</f>
        <v>-4.3315981561328445E-2</v>
      </c>
      <c r="E35" s="22">
        <f t="shared" si="17"/>
        <v>0.11826226870474658</v>
      </c>
      <c r="F35" s="22">
        <f t="shared" si="17"/>
        <v>0.1155256440009283</v>
      </c>
      <c r="G35" s="22">
        <f t="shared" si="17"/>
        <v>5.3604615683337494E-3</v>
      </c>
      <c r="H35" s="22">
        <f t="shared" si="17"/>
        <v>1.7940776812873767E-2</v>
      </c>
      <c r="I35" s="22">
        <f t="shared" si="17"/>
        <v>4.1354402417704536E-2</v>
      </c>
      <c r="J35" s="22">
        <f t="shared" si="17"/>
        <v>1.5851016065746577E-2</v>
      </c>
      <c r="K35" s="22">
        <f t="shared" si="17"/>
        <v>1.3957480607493099E-2</v>
      </c>
      <c r="L35" s="22">
        <f t="shared" si="17"/>
        <v>1.5388891696568454E-2</v>
      </c>
      <c r="M35" s="22">
        <f t="shared" si="17"/>
        <v>0</v>
      </c>
      <c r="N35" s="22">
        <f t="shared" si="17"/>
        <v>0</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t="s">
        <v>91</v>
      </c>
      <c r="C38" s="1">
        <v>16880000</v>
      </c>
      <c r="D38" s="1">
        <v>31890000</v>
      </c>
      <c r="E38" s="1">
        <v>262507000</v>
      </c>
      <c r="F38" s="1">
        <v>129253000</v>
      </c>
      <c r="G38" s="1">
        <v>132179000</v>
      </c>
      <c r="H38" s="1">
        <v>217606000</v>
      </c>
      <c r="I38" s="1">
        <v>320183000</v>
      </c>
      <c r="J38" s="1">
        <v>550971000</v>
      </c>
      <c r="K38" s="1">
        <v>476733000</v>
      </c>
      <c r="L38" s="1">
        <v>730504000</v>
      </c>
      <c r="M38" s="1">
        <v>1138040000</v>
      </c>
      <c r="N38" s="1">
        <v>886465000</v>
      </c>
    </row>
    <row r="39" spans="1:14" ht="19" x14ac:dyDescent="0.25">
      <c r="A39" s="5" t="s">
        <v>31</v>
      </c>
      <c r="B39" s="1" t="s">
        <v>91</v>
      </c>
      <c r="C39" s="1" t="s">
        <v>91</v>
      </c>
      <c r="D39" s="1">
        <v>14276000</v>
      </c>
      <c r="E39" s="1">
        <v>25625000</v>
      </c>
      <c r="F39" s="1">
        <v>268620000</v>
      </c>
      <c r="G39" s="1">
        <v>214024000</v>
      </c>
      <c r="H39" s="1">
        <v>301266000</v>
      </c>
      <c r="I39" s="1">
        <v>441779000</v>
      </c>
      <c r="J39" s="1">
        <v>539190000</v>
      </c>
      <c r="K39" s="1">
        <v>610015000</v>
      </c>
      <c r="L39" s="1">
        <v>933122000</v>
      </c>
      <c r="M39" s="1">
        <v>1238064000</v>
      </c>
      <c r="N39" s="1">
        <v>2216163000</v>
      </c>
    </row>
    <row r="40" spans="1:14" ht="19" x14ac:dyDescent="0.25">
      <c r="A40" s="5" t="s">
        <v>32</v>
      </c>
      <c r="B40" s="1" t="s">
        <v>91</v>
      </c>
      <c r="C40" s="1">
        <v>16880000</v>
      </c>
      <c r="D40" s="1">
        <v>46166000</v>
      </c>
      <c r="E40" s="1">
        <v>288132000</v>
      </c>
      <c r="F40" s="1">
        <v>397873000</v>
      </c>
      <c r="G40" s="1">
        <v>346203000</v>
      </c>
      <c r="H40" s="1">
        <v>518872000</v>
      </c>
      <c r="I40" s="1">
        <v>761962000</v>
      </c>
      <c r="J40" s="1">
        <v>1090161000</v>
      </c>
      <c r="K40" s="1">
        <v>1086748000</v>
      </c>
      <c r="L40" s="1">
        <v>1663626000</v>
      </c>
      <c r="M40" s="1">
        <v>2376104000</v>
      </c>
      <c r="N40" s="1">
        <v>3102628000</v>
      </c>
    </row>
    <row r="41" spans="1:14" ht="19" x14ac:dyDescent="0.25">
      <c r="A41" s="5" t="s">
        <v>33</v>
      </c>
      <c r="B41" s="1" t="s">
        <v>91</v>
      </c>
      <c r="C41" s="1">
        <v>21869000</v>
      </c>
      <c r="D41" s="1">
        <v>38458000</v>
      </c>
      <c r="E41" s="1">
        <v>59822000</v>
      </c>
      <c r="F41" s="1">
        <v>92661000</v>
      </c>
      <c r="G41" s="1">
        <v>144798000</v>
      </c>
      <c r="H41" s="1">
        <v>182816000</v>
      </c>
      <c r="I41" s="1">
        <v>233731000</v>
      </c>
      <c r="J41" s="1">
        <v>321587000</v>
      </c>
      <c r="K41" s="1">
        <v>422507000</v>
      </c>
      <c r="L41" s="1">
        <v>611593000</v>
      </c>
      <c r="M41" s="1">
        <v>694400000</v>
      </c>
      <c r="N41" s="1">
        <v>703055000</v>
      </c>
    </row>
    <row r="42" spans="1:1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row>
    <row r="43" spans="1:14" ht="19" x14ac:dyDescent="0.25">
      <c r="A43" s="5" t="s">
        <v>35</v>
      </c>
      <c r="B43" s="1" t="s">
        <v>91</v>
      </c>
      <c r="C43" s="1">
        <v>915000</v>
      </c>
      <c r="D43" s="1">
        <v>2266000</v>
      </c>
      <c r="E43" s="1">
        <v>5778000</v>
      </c>
      <c r="F43" s="1">
        <v>11303000</v>
      </c>
      <c r="G43" s="1">
        <v>9963000</v>
      </c>
      <c r="H43" s="1">
        <v>10177000</v>
      </c>
      <c r="I43" s="1">
        <v>12443000</v>
      </c>
      <c r="J43" s="1">
        <v>21666000</v>
      </c>
      <c r="K43" s="1">
        <v>21869000</v>
      </c>
      <c r="L43" s="1">
        <v>35607000</v>
      </c>
      <c r="M43" s="1">
        <v>36679000</v>
      </c>
      <c r="N43" s="1">
        <v>163630000</v>
      </c>
    </row>
    <row r="44" spans="1:14" ht="19" x14ac:dyDescent="0.25">
      <c r="A44" s="6" t="s">
        <v>36</v>
      </c>
      <c r="B44" s="10" t="s">
        <v>91</v>
      </c>
      <c r="C44" s="10">
        <v>39664000</v>
      </c>
      <c r="D44" s="10">
        <v>86890000</v>
      </c>
      <c r="E44" s="10">
        <v>353732000</v>
      </c>
      <c r="F44" s="10">
        <v>501837000</v>
      </c>
      <c r="G44" s="10">
        <v>500964000</v>
      </c>
      <c r="H44" s="10">
        <v>711865000</v>
      </c>
      <c r="I44" s="10">
        <v>1008136000</v>
      </c>
      <c r="J44" s="10">
        <v>1433414000</v>
      </c>
      <c r="K44" s="10">
        <v>1531124000</v>
      </c>
      <c r="L44" s="10">
        <v>2310826000</v>
      </c>
      <c r="M44" s="10">
        <v>3107183000</v>
      </c>
      <c r="N44" s="10">
        <v>3969313000</v>
      </c>
    </row>
    <row r="45" spans="1:14" ht="19" x14ac:dyDescent="0.25">
      <c r="A45" s="5" t="s">
        <v>37</v>
      </c>
      <c r="B45" s="1" t="s">
        <v>91</v>
      </c>
      <c r="C45" s="1">
        <v>824000</v>
      </c>
      <c r="D45" s="1">
        <v>1379000</v>
      </c>
      <c r="E45" s="1">
        <v>2445000</v>
      </c>
      <c r="F45" s="1">
        <v>28203000</v>
      </c>
      <c r="G45" s="1">
        <v>47469000</v>
      </c>
      <c r="H45" s="1">
        <v>49907000</v>
      </c>
      <c r="I45" s="1">
        <v>52284000</v>
      </c>
      <c r="J45" s="1">
        <v>54966000</v>
      </c>
      <c r="K45" s="1">
        <v>103884000</v>
      </c>
      <c r="L45" s="1">
        <v>110567000</v>
      </c>
      <c r="M45" s="1">
        <v>104135000</v>
      </c>
      <c r="N45" s="1">
        <v>105153000</v>
      </c>
    </row>
    <row r="46" spans="1:14" ht="19" x14ac:dyDescent="0.25">
      <c r="A46" s="5" t="s">
        <v>38</v>
      </c>
      <c r="B46" s="1" t="s">
        <v>91</v>
      </c>
      <c r="C46" s="1" t="s">
        <v>91</v>
      </c>
      <c r="D46" s="1" t="s">
        <v>91</v>
      </c>
      <c r="E46" s="1">
        <v>4850000</v>
      </c>
      <c r="F46" s="1">
        <v>4850000</v>
      </c>
      <c r="G46" s="1">
        <v>95804000</v>
      </c>
      <c r="H46" s="1">
        <v>95804000</v>
      </c>
      <c r="I46" s="1">
        <v>95804000</v>
      </c>
      <c r="J46" s="1">
        <v>95804000</v>
      </c>
      <c r="K46" s="1">
        <v>438529000</v>
      </c>
      <c r="L46" s="1">
        <v>436029000</v>
      </c>
      <c r="M46" s="1">
        <v>439877000</v>
      </c>
      <c r="N46" s="1">
        <v>439877000</v>
      </c>
    </row>
    <row r="47" spans="1:14" ht="19" x14ac:dyDescent="0.25">
      <c r="A47" s="5" t="s">
        <v>39</v>
      </c>
      <c r="B47" s="1" t="s">
        <v>91</v>
      </c>
      <c r="C47" s="1">
        <v>590000</v>
      </c>
      <c r="D47" s="1">
        <v>880000</v>
      </c>
      <c r="E47" s="1">
        <v>8136000</v>
      </c>
      <c r="F47" s="1">
        <v>6144000</v>
      </c>
      <c r="G47" s="1">
        <v>48479000</v>
      </c>
      <c r="H47" s="1">
        <v>39283000</v>
      </c>
      <c r="I47" s="1">
        <v>31490000</v>
      </c>
      <c r="J47" s="1">
        <v>24521000</v>
      </c>
      <c r="K47" s="1">
        <v>134601000</v>
      </c>
      <c r="L47" s="1">
        <v>114595000</v>
      </c>
      <c r="M47" s="1">
        <v>101940000</v>
      </c>
      <c r="N47" s="1">
        <v>82476000</v>
      </c>
    </row>
    <row r="48" spans="1:14" ht="19" x14ac:dyDescent="0.25">
      <c r="A48" s="5" t="s">
        <v>40</v>
      </c>
      <c r="B48" s="1" t="s">
        <v>91</v>
      </c>
      <c r="C48" s="1">
        <v>590000</v>
      </c>
      <c r="D48" s="1">
        <v>880000</v>
      </c>
      <c r="E48" s="1">
        <v>12986000</v>
      </c>
      <c r="F48" s="1">
        <v>10994000</v>
      </c>
      <c r="G48" s="1">
        <v>144283000</v>
      </c>
      <c r="H48" s="1">
        <v>135087000</v>
      </c>
      <c r="I48" s="1">
        <v>127294000</v>
      </c>
      <c r="J48" s="1">
        <v>120325000</v>
      </c>
      <c r="K48" s="1">
        <v>573130000</v>
      </c>
      <c r="L48" s="1">
        <v>550624000</v>
      </c>
      <c r="M48" s="1">
        <v>541817000</v>
      </c>
      <c r="N48" s="1">
        <v>522353000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row>
    <row r="50" spans="1:14" ht="19" x14ac:dyDescent="0.25">
      <c r="A50" s="5" t="s">
        <v>42</v>
      </c>
      <c r="B50" s="1" t="s">
        <v>91</v>
      </c>
      <c r="C50" s="1" t="s">
        <v>91</v>
      </c>
      <c r="D50" s="1" t="s">
        <v>91</v>
      </c>
      <c r="E50" s="1" t="s">
        <v>91</v>
      </c>
      <c r="F50" s="1" t="s">
        <v>91</v>
      </c>
      <c r="G50" s="1">
        <v>9359000</v>
      </c>
      <c r="H50" s="1">
        <v>16784000</v>
      </c>
      <c r="I50" s="1">
        <v>3490000</v>
      </c>
      <c r="J50" s="1">
        <v>5938000</v>
      </c>
      <c r="K50" s="1">
        <v>11870000</v>
      </c>
      <c r="L50" s="1">
        <v>14100000</v>
      </c>
      <c r="M50" s="1">
        <v>5097000</v>
      </c>
      <c r="N50" s="1">
        <v>136697000</v>
      </c>
    </row>
    <row r="51" spans="1:14" ht="19" x14ac:dyDescent="0.25">
      <c r="A51" s="5" t="s">
        <v>43</v>
      </c>
      <c r="B51" s="1" t="s">
        <v>91</v>
      </c>
      <c r="C51" s="1">
        <v>336000</v>
      </c>
      <c r="D51" s="1">
        <v>671000</v>
      </c>
      <c r="E51" s="1">
        <v>1145000</v>
      </c>
      <c r="F51" s="1">
        <v>3856000</v>
      </c>
      <c r="G51" s="1">
        <v>3724000</v>
      </c>
      <c r="H51" s="1">
        <v>4057000</v>
      </c>
      <c r="I51" s="1">
        <v>5804000</v>
      </c>
      <c r="J51" s="1">
        <v>39123000</v>
      </c>
      <c r="K51" s="1">
        <v>51769000</v>
      </c>
      <c r="L51" s="1">
        <v>59950000</v>
      </c>
      <c r="M51" s="1">
        <v>58233000</v>
      </c>
      <c r="N51" s="1">
        <v>70780000</v>
      </c>
    </row>
    <row r="52" spans="1:14" ht="19" x14ac:dyDescent="0.25">
      <c r="A52" s="5" t="s">
        <v>44</v>
      </c>
      <c r="B52" s="1" t="s">
        <v>91</v>
      </c>
      <c r="C52" s="1">
        <v>1750000</v>
      </c>
      <c r="D52" s="1">
        <v>2930000</v>
      </c>
      <c r="E52" s="1">
        <v>16576000</v>
      </c>
      <c r="F52" s="1">
        <v>43053000</v>
      </c>
      <c r="G52" s="1">
        <v>204835000</v>
      </c>
      <c r="H52" s="1">
        <v>205835000</v>
      </c>
      <c r="I52" s="1">
        <v>188872000</v>
      </c>
      <c r="J52" s="1">
        <v>220352000</v>
      </c>
      <c r="K52" s="1">
        <v>740653000</v>
      </c>
      <c r="L52" s="1">
        <v>735241000</v>
      </c>
      <c r="M52" s="1">
        <v>709282000</v>
      </c>
      <c r="N52" s="1">
        <v>834983000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t="s">
        <v>91</v>
      </c>
      <c r="C54" s="11">
        <v>41414000</v>
      </c>
      <c r="D54" s="11">
        <v>89820000</v>
      </c>
      <c r="E54" s="11">
        <v>370308000</v>
      </c>
      <c r="F54" s="11">
        <v>544890000</v>
      </c>
      <c r="G54" s="11">
        <v>705799000</v>
      </c>
      <c r="H54" s="11">
        <v>917700000</v>
      </c>
      <c r="I54" s="11">
        <v>1197008000</v>
      </c>
      <c r="J54" s="11">
        <v>1653766000</v>
      </c>
      <c r="K54" s="11">
        <v>2271777000</v>
      </c>
      <c r="L54" s="11">
        <v>3046067000</v>
      </c>
      <c r="M54" s="11">
        <v>3816465000</v>
      </c>
      <c r="N54" s="11">
        <v>4804296000</v>
      </c>
    </row>
    <row r="55" spans="1:14" ht="20" thickTop="1" x14ac:dyDescent="0.25">
      <c r="A55" s="5" t="s">
        <v>47</v>
      </c>
      <c r="B55" s="1" t="s">
        <v>91</v>
      </c>
      <c r="C55" s="1">
        <v>1513000</v>
      </c>
      <c r="D55" s="1">
        <v>3340000</v>
      </c>
      <c r="E55" s="1">
        <v>2117000</v>
      </c>
      <c r="F55" s="1">
        <v>3886000</v>
      </c>
      <c r="G55" s="1">
        <v>4600000</v>
      </c>
      <c r="H55" s="1">
        <v>5677000</v>
      </c>
      <c r="I55" s="1">
        <v>6944000</v>
      </c>
      <c r="J55" s="1">
        <v>9110000</v>
      </c>
      <c r="K55" s="1">
        <v>19420000</v>
      </c>
      <c r="L55" s="1">
        <v>23253000</v>
      </c>
      <c r="M55" s="1">
        <v>20348000</v>
      </c>
      <c r="N55" s="1">
        <v>41678000</v>
      </c>
    </row>
    <row r="56" spans="1:14" ht="19" x14ac:dyDescent="0.25">
      <c r="A56" s="5" t="s">
        <v>48</v>
      </c>
      <c r="B56" s="1" t="s">
        <v>91</v>
      </c>
      <c r="C56" s="1" t="s">
        <v>91</v>
      </c>
      <c r="D56" s="1" t="s">
        <v>91</v>
      </c>
      <c r="E56" s="1" t="s">
        <v>91</v>
      </c>
      <c r="F56" s="1" t="s">
        <v>91</v>
      </c>
      <c r="G56" s="1" t="s">
        <v>91</v>
      </c>
      <c r="H56" s="1" t="s">
        <v>91</v>
      </c>
      <c r="I56" s="1" t="s">
        <v>91</v>
      </c>
      <c r="J56" s="1" t="s">
        <v>91</v>
      </c>
      <c r="K56" s="1">
        <v>10013000</v>
      </c>
      <c r="L56" s="1">
        <v>11725000</v>
      </c>
      <c r="M56" s="1">
        <v>10981000</v>
      </c>
      <c r="N56" s="1">
        <v>11306000</v>
      </c>
    </row>
    <row r="57" spans="1:14" ht="19" x14ac:dyDescent="0.25">
      <c r="A57" s="5" t="s">
        <v>49</v>
      </c>
      <c r="B57" s="1" t="s">
        <v>91</v>
      </c>
      <c r="C57" s="1" t="s">
        <v>91</v>
      </c>
      <c r="D57" s="1">
        <v>5183000</v>
      </c>
      <c r="E57" s="1">
        <v>439000</v>
      </c>
      <c r="F57" s="1">
        <v>4907000</v>
      </c>
      <c r="G57" s="1">
        <v>2347000</v>
      </c>
      <c r="H57" s="1">
        <v>5246000</v>
      </c>
      <c r="I57" s="1">
        <v>5089000</v>
      </c>
      <c r="J57" s="1">
        <v>6891000</v>
      </c>
      <c r="K57" s="1">
        <v>10527000</v>
      </c>
      <c r="L57" s="1">
        <v>16188000</v>
      </c>
      <c r="M57" s="1">
        <v>17504000</v>
      </c>
      <c r="N57" s="1">
        <v>4946000</v>
      </c>
    </row>
    <row r="58" spans="1:14" ht="19" x14ac:dyDescent="0.25">
      <c r="A58" s="5" t="s">
        <v>50</v>
      </c>
      <c r="B58" s="1" t="s">
        <v>91</v>
      </c>
      <c r="C58" s="1">
        <v>17925000</v>
      </c>
      <c r="D58" s="1">
        <v>38785000</v>
      </c>
      <c r="E58" s="1">
        <v>67380000</v>
      </c>
      <c r="F58" s="1">
        <v>112960000</v>
      </c>
      <c r="G58" s="1">
        <v>157419000</v>
      </c>
      <c r="H58" s="1">
        <v>213562000</v>
      </c>
      <c r="I58" s="1">
        <v>275446000</v>
      </c>
      <c r="J58" s="1">
        <v>356357000</v>
      </c>
      <c r="K58" s="1">
        <v>468887000</v>
      </c>
      <c r="L58" s="1">
        <v>616992000</v>
      </c>
      <c r="M58" s="1">
        <v>731746000</v>
      </c>
      <c r="N58" s="1">
        <v>869285000</v>
      </c>
    </row>
    <row r="59" spans="1:14" ht="19" x14ac:dyDescent="0.25">
      <c r="A59" s="5" t="s">
        <v>51</v>
      </c>
      <c r="B59" s="1" t="s">
        <v>91</v>
      </c>
      <c r="C59" s="1">
        <v>6770000</v>
      </c>
      <c r="D59" s="1">
        <v>6981000</v>
      </c>
      <c r="E59" s="1">
        <v>16681000</v>
      </c>
      <c r="F59" s="1">
        <v>13770000</v>
      </c>
      <c r="G59" s="1">
        <v>21913000</v>
      </c>
      <c r="H59" s="1">
        <v>22299000</v>
      </c>
      <c r="I59" s="1">
        <v>27197000</v>
      </c>
      <c r="J59" s="1">
        <v>28664000</v>
      </c>
      <c r="K59" s="1">
        <v>42325000</v>
      </c>
      <c r="L59" s="1">
        <v>47794000</v>
      </c>
      <c r="M59" s="1">
        <v>60200000</v>
      </c>
      <c r="N59" s="1">
        <v>79588000</v>
      </c>
    </row>
    <row r="60" spans="1:14" ht="19" x14ac:dyDescent="0.25">
      <c r="A60" s="6" t="s">
        <v>52</v>
      </c>
      <c r="B60" s="10" t="s">
        <v>91</v>
      </c>
      <c r="C60" s="10">
        <v>26208000</v>
      </c>
      <c r="D60" s="10">
        <v>54289000</v>
      </c>
      <c r="E60" s="10">
        <v>86617000</v>
      </c>
      <c r="F60" s="10">
        <v>135523000</v>
      </c>
      <c r="G60" s="10">
        <v>186279000</v>
      </c>
      <c r="H60" s="10">
        <v>246784000</v>
      </c>
      <c r="I60" s="10">
        <v>314676000</v>
      </c>
      <c r="J60" s="10">
        <v>401022000</v>
      </c>
      <c r="K60" s="10">
        <v>551172000</v>
      </c>
      <c r="L60" s="10">
        <v>715952000</v>
      </c>
      <c r="M60" s="10">
        <v>840779000</v>
      </c>
      <c r="N60" s="10">
        <v>1006803000</v>
      </c>
    </row>
    <row r="61" spans="1:14" ht="19" x14ac:dyDescent="0.25">
      <c r="A61" s="5" t="s">
        <v>53</v>
      </c>
      <c r="B61" s="1" t="s">
        <v>91</v>
      </c>
      <c r="C61" s="1" t="s">
        <v>91</v>
      </c>
      <c r="D61" s="1" t="s">
        <v>91</v>
      </c>
      <c r="E61" s="1" t="s">
        <v>91</v>
      </c>
      <c r="F61" s="1" t="s">
        <v>91</v>
      </c>
      <c r="G61" s="1" t="s">
        <v>91</v>
      </c>
      <c r="H61" s="1" t="s">
        <v>91</v>
      </c>
      <c r="I61" s="1" t="s">
        <v>91</v>
      </c>
      <c r="J61" s="1" t="s">
        <v>91</v>
      </c>
      <c r="K61" s="1" t="s">
        <v>91</v>
      </c>
      <c r="L61" s="1">
        <v>51393000</v>
      </c>
      <c r="M61" s="1">
        <v>43607000</v>
      </c>
      <c r="N61" s="1">
        <v>49670000</v>
      </c>
    </row>
    <row r="62" spans="1:1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row>
    <row r="63" spans="1:14" ht="19" x14ac:dyDescent="0.25">
      <c r="A63" s="5" t="s">
        <v>54</v>
      </c>
      <c r="B63" s="1" t="s">
        <v>91</v>
      </c>
      <c r="C63" s="1">
        <v>422000</v>
      </c>
      <c r="D63" s="1">
        <v>441000</v>
      </c>
      <c r="E63" s="1">
        <v>1698000</v>
      </c>
      <c r="F63" s="1" t="s">
        <v>91</v>
      </c>
      <c r="G63" s="1">
        <v>10622000</v>
      </c>
      <c r="H63" s="1">
        <v>12974000</v>
      </c>
      <c r="I63" s="1">
        <v>3828000</v>
      </c>
      <c r="J63" s="1">
        <v>6095000</v>
      </c>
      <c r="K63" s="1">
        <v>2417000</v>
      </c>
      <c r="L63" s="1">
        <v>1835000</v>
      </c>
      <c r="M63" s="1">
        <v>2216000</v>
      </c>
      <c r="N63" s="1">
        <v>1492000</v>
      </c>
    </row>
    <row r="64" spans="1:14" ht="19" x14ac:dyDescent="0.25">
      <c r="A64" s="5" t="s">
        <v>55</v>
      </c>
      <c r="B64" s="1" t="s">
        <v>91</v>
      </c>
      <c r="C64" s="1">
        <v>681000</v>
      </c>
      <c r="D64" s="1">
        <v>1124000</v>
      </c>
      <c r="E64" s="1">
        <v>1897000</v>
      </c>
      <c r="F64" s="1">
        <v>2534000</v>
      </c>
      <c r="G64" s="1">
        <v>3649000</v>
      </c>
      <c r="H64" s="1">
        <v>4964000</v>
      </c>
      <c r="I64" s="1">
        <v>6977000</v>
      </c>
      <c r="J64" s="1">
        <v>8900000</v>
      </c>
      <c r="K64" s="1">
        <v>52594000</v>
      </c>
      <c r="L64" s="1">
        <v>10567000</v>
      </c>
      <c r="M64" s="1">
        <v>18226000</v>
      </c>
      <c r="N64" s="1">
        <v>30079000</v>
      </c>
    </row>
    <row r="65" spans="1:14" ht="19" x14ac:dyDescent="0.25">
      <c r="A65" s="5" t="s">
        <v>56</v>
      </c>
      <c r="B65" s="1" t="s">
        <v>91</v>
      </c>
      <c r="C65" s="1">
        <v>1103000</v>
      </c>
      <c r="D65" s="1">
        <v>1565000</v>
      </c>
      <c r="E65" s="1">
        <v>3595000</v>
      </c>
      <c r="F65" s="1">
        <v>2534000</v>
      </c>
      <c r="G65" s="1">
        <v>14271000</v>
      </c>
      <c r="H65" s="1">
        <v>17938000</v>
      </c>
      <c r="I65" s="1">
        <v>10805000</v>
      </c>
      <c r="J65" s="1">
        <v>14995000</v>
      </c>
      <c r="K65" s="1">
        <v>55011000</v>
      </c>
      <c r="L65" s="1">
        <v>63795000</v>
      </c>
      <c r="M65" s="1">
        <v>64049000</v>
      </c>
      <c r="N65" s="1">
        <v>81241000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t="s">
        <v>91</v>
      </c>
      <c r="C67" s="10">
        <v>27311000</v>
      </c>
      <c r="D67" s="10">
        <v>55854000</v>
      </c>
      <c r="E67" s="10">
        <v>90212000</v>
      </c>
      <c r="F67" s="10">
        <v>138057000</v>
      </c>
      <c r="G67" s="10">
        <v>200550000</v>
      </c>
      <c r="H67" s="10">
        <v>264722000</v>
      </c>
      <c r="I67" s="10">
        <v>325481000</v>
      </c>
      <c r="J67" s="10">
        <v>416017000</v>
      </c>
      <c r="K67" s="10">
        <v>606183000</v>
      </c>
      <c r="L67" s="10">
        <v>779747000</v>
      </c>
      <c r="M67" s="10">
        <v>904828000</v>
      </c>
      <c r="N67" s="10">
        <v>1088044000</v>
      </c>
    </row>
    <row r="68" spans="1:14" ht="19" x14ac:dyDescent="0.25">
      <c r="A68" s="5" t="s">
        <v>59</v>
      </c>
      <c r="B68" s="1" t="s">
        <v>91</v>
      </c>
      <c r="C68" s="1" t="s">
        <v>91</v>
      </c>
      <c r="D68" s="1" t="s">
        <v>91</v>
      </c>
      <c r="E68" s="1">
        <v>1000</v>
      </c>
      <c r="F68" s="1">
        <v>1000</v>
      </c>
      <c r="G68" s="1">
        <v>1000</v>
      </c>
      <c r="H68" s="1">
        <v>1000</v>
      </c>
      <c r="I68" s="1">
        <v>1000</v>
      </c>
      <c r="J68" s="1">
        <v>1000</v>
      </c>
      <c r="K68" s="1">
        <v>1000</v>
      </c>
      <c r="L68" s="1">
        <v>2000</v>
      </c>
      <c r="M68" s="1">
        <v>2000</v>
      </c>
      <c r="N68" s="1">
        <v>2000</v>
      </c>
    </row>
    <row r="69" spans="1:14" ht="19" x14ac:dyDescent="0.25">
      <c r="A69" s="5" t="s">
        <v>60</v>
      </c>
      <c r="B69" s="1" t="s">
        <v>91</v>
      </c>
      <c r="C69" s="1">
        <v>6144000</v>
      </c>
      <c r="D69" s="1">
        <v>24927000</v>
      </c>
      <c r="E69" s="1">
        <v>48542000</v>
      </c>
      <c r="F69" s="1">
        <v>88925000</v>
      </c>
      <c r="G69" s="1">
        <v>143385000</v>
      </c>
      <c r="H69" s="1">
        <v>212189000</v>
      </c>
      <c r="I69" s="1">
        <v>354850000</v>
      </c>
      <c r="J69" s="1">
        <v>619197000</v>
      </c>
      <c r="K69" s="1">
        <v>919658000</v>
      </c>
      <c r="L69" s="1">
        <v>1299656000</v>
      </c>
      <c r="M69" s="1">
        <v>1727046000</v>
      </c>
      <c r="N69" s="1">
        <v>2214752000</v>
      </c>
    </row>
    <row r="70" spans="1:14" ht="19" x14ac:dyDescent="0.25">
      <c r="A70" s="5" t="s">
        <v>61</v>
      </c>
      <c r="B70" s="1" t="s">
        <v>91</v>
      </c>
      <c r="C70" s="1" t="s">
        <v>91</v>
      </c>
      <c r="D70" s="1">
        <v>5000</v>
      </c>
      <c r="E70" s="1">
        <v>19000</v>
      </c>
      <c r="F70" s="1">
        <v>26000</v>
      </c>
      <c r="G70" s="1">
        <v>172000</v>
      </c>
      <c r="H70" s="1">
        <v>111000</v>
      </c>
      <c r="I70" s="1">
        <v>1404000</v>
      </c>
      <c r="J70" s="1">
        <v>928000</v>
      </c>
      <c r="K70" s="1">
        <v>460000</v>
      </c>
      <c r="L70" s="1">
        <v>992000</v>
      </c>
      <c r="M70" s="1">
        <v>-11958000</v>
      </c>
      <c r="N70" s="1">
        <v>-31129000</v>
      </c>
    </row>
    <row r="71" spans="1:14" ht="19" x14ac:dyDescent="0.25">
      <c r="A71" s="5" t="s">
        <v>62</v>
      </c>
      <c r="B71" s="1" t="s">
        <v>91</v>
      </c>
      <c r="C71" s="1">
        <v>1026000</v>
      </c>
      <c r="D71" s="1">
        <v>2101000</v>
      </c>
      <c r="E71" s="1">
        <v>231534000</v>
      </c>
      <c r="F71" s="1">
        <v>317881000</v>
      </c>
      <c r="G71" s="1">
        <v>361691000</v>
      </c>
      <c r="H71" s="1">
        <v>440677000</v>
      </c>
      <c r="I71" s="1">
        <v>515272000</v>
      </c>
      <c r="J71" s="1">
        <v>617623000</v>
      </c>
      <c r="K71" s="1">
        <v>745475000</v>
      </c>
      <c r="L71" s="1">
        <v>965670000</v>
      </c>
      <c r="M71" s="1">
        <v>1196547000</v>
      </c>
      <c r="N71" s="1">
        <v>1532627000</v>
      </c>
    </row>
    <row r="72" spans="1:14" ht="19" x14ac:dyDescent="0.25">
      <c r="A72" s="6" t="s">
        <v>63</v>
      </c>
      <c r="B72" s="10" t="s">
        <v>91</v>
      </c>
      <c r="C72" s="10">
        <v>14103000</v>
      </c>
      <c r="D72" s="10">
        <v>33966000</v>
      </c>
      <c r="E72" s="10">
        <v>280096000</v>
      </c>
      <c r="F72" s="10">
        <v>406833000</v>
      </c>
      <c r="G72" s="10">
        <v>505249000</v>
      </c>
      <c r="H72" s="10">
        <v>652978000</v>
      </c>
      <c r="I72" s="10">
        <v>871527000</v>
      </c>
      <c r="J72" s="10">
        <v>1237749000</v>
      </c>
      <c r="K72" s="10">
        <v>1665594000</v>
      </c>
      <c r="L72" s="10">
        <v>2266320000</v>
      </c>
      <c r="M72" s="10">
        <v>2911637000</v>
      </c>
      <c r="N72" s="10">
        <v>3716252000</v>
      </c>
    </row>
    <row r="73" spans="1:14" ht="20" thickBot="1" x14ac:dyDescent="0.3">
      <c r="A73" s="7" t="s">
        <v>64</v>
      </c>
      <c r="B73" s="11" t="s">
        <v>91</v>
      </c>
      <c r="C73" s="11">
        <v>41414000</v>
      </c>
      <c r="D73" s="11">
        <v>89820000</v>
      </c>
      <c r="E73" s="11">
        <v>370308000</v>
      </c>
      <c r="F73" s="11">
        <v>544890000</v>
      </c>
      <c r="G73" s="11">
        <v>705799000</v>
      </c>
      <c r="H73" s="11">
        <v>917700000</v>
      </c>
      <c r="I73" s="11">
        <v>1197008000</v>
      </c>
      <c r="J73" s="11">
        <v>1653766000</v>
      </c>
      <c r="K73" s="11">
        <v>2271777000</v>
      </c>
      <c r="L73" s="11">
        <v>3046067000</v>
      </c>
      <c r="M73" s="11">
        <v>3816465000</v>
      </c>
      <c r="N73" s="11">
        <v>4804296000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3909000</v>
      </c>
      <c r="C76" s="1">
        <v>4230000</v>
      </c>
      <c r="D76" s="1">
        <v>18783000</v>
      </c>
      <c r="E76" s="1">
        <v>23615000</v>
      </c>
      <c r="F76" s="1">
        <v>40383000</v>
      </c>
      <c r="G76" s="1">
        <v>54460000</v>
      </c>
      <c r="H76" s="1">
        <v>68804000</v>
      </c>
      <c r="I76" s="1">
        <v>141966000</v>
      </c>
      <c r="J76" s="1">
        <v>229832000</v>
      </c>
      <c r="K76" s="1">
        <v>301118000</v>
      </c>
      <c r="L76" s="1">
        <v>379998000</v>
      </c>
      <c r="M76" s="1">
        <v>427390000</v>
      </c>
      <c r="N76" s="1">
        <v>487706000</v>
      </c>
    </row>
    <row r="77" spans="1:14" ht="19" x14ac:dyDescent="0.25">
      <c r="A77" s="5" t="s">
        <v>13</v>
      </c>
      <c r="B77" s="1">
        <v>219000</v>
      </c>
      <c r="C77" s="1">
        <v>407000</v>
      </c>
      <c r="D77" s="1">
        <v>789000</v>
      </c>
      <c r="E77" s="1">
        <v>2410000</v>
      </c>
      <c r="F77" s="1">
        <v>3929000</v>
      </c>
      <c r="G77" s="1">
        <v>8464000</v>
      </c>
      <c r="H77" s="1">
        <v>13825000</v>
      </c>
      <c r="I77" s="1">
        <v>14277000</v>
      </c>
      <c r="J77" s="1">
        <v>14071000</v>
      </c>
      <c r="K77" s="1">
        <v>19859000</v>
      </c>
      <c r="L77" s="1">
        <v>29455000</v>
      </c>
      <c r="M77" s="1">
        <v>27448000</v>
      </c>
      <c r="N77" s="1">
        <v>29122000</v>
      </c>
    </row>
    <row r="78" spans="1:14" ht="19" x14ac:dyDescent="0.25">
      <c r="A78" s="5" t="s">
        <v>67</v>
      </c>
      <c r="B78" s="1">
        <v>-619000</v>
      </c>
      <c r="C78" s="1">
        <v>530000</v>
      </c>
      <c r="D78" s="1">
        <v>-639000</v>
      </c>
      <c r="E78" s="1">
        <v>-1781000</v>
      </c>
      <c r="F78" s="1">
        <v>-4268000</v>
      </c>
      <c r="G78" s="1">
        <v>-6264000</v>
      </c>
      <c r="H78" s="1">
        <v>-5073000</v>
      </c>
      <c r="I78" s="1">
        <v>3282000</v>
      </c>
      <c r="J78" s="1">
        <v>-8091000</v>
      </c>
      <c r="K78" s="1">
        <v>-6663000</v>
      </c>
      <c r="L78" s="1">
        <v>-1048000</v>
      </c>
      <c r="M78" s="1">
        <v>11079000</v>
      </c>
      <c r="N78" s="1">
        <v>-127502000</v>
      </c>
    </row>
    <row r="79" spans="1:14" ht="19" x14ac:dyDescent="0.25">
      <c r="A79" s="5" t="s">
        <v>68</v>
      </c>
      <c r="B79" s="1">
        <v>169000</v>
      </c>
      <c r="C79" s="1">
        <v>434000</v>
      </c>
      <c r="D79" s="1">
        <v>715000</v>
      </c>
      <c r="E79" s="1">
        <v>6950000</v>
      </c>
      <c r="F79" s="1">
        <v>14325000</v>
      </c>
      <c r="G79" s="1">
        <v>24258000</v>
      </c>
      <c r="H79" s="1">
        <v>40798000</v>
      </c>
      <c r="I79" s="1">
        <v>54049000</v>
      </c>
      <c r="J79" s="1">
        <v>76425000</v>
      </c>
      <c r="K79" s="1">
        <v>115906000</v>
      </c>
      <c r="L79" s="1">
        <v>185001000</v>
      </c>
      <c r="M79" s="1">
        <v>234636000</v>
      </c>
      <c r="N79" s="1">
        <v>351907000</v>
      </c>
    </row>
    <row r="80" spans="1:14" ht="19" x14ac:dyDescent="0.25">
      <c r="A80" s="14" t="s">
        <v>103</v>
      </c>
      <c r="B80" s="15">
        <f t="shared" ref="B80:N80" si="18">B79/B3</f>
        <v>5.8017782965429643E-3</v>
      </c>
      <c r="C80" s="15">
        <f t="shared" si="18"/>
        <v>7.0843263360647708E-3</v>
      </c>
      <c r="D80" s="15">
        <f t="shared" si="18"/>
        <v>5.5191897983758913E-3</v>
      </c>
      <c r="E80" s="15">
        <f t="shared" si="18"/>
        <v>3.3071458142002658E-2</v>
      </c>
      <c r="F80" s="15">
        <f t="shared" si="18"/>
        <v>4.5734335391511449E-2</v>
      </c>
      <c r="G80" s="15">
        <f t="shared" si="18"/>
        <v>5.9278482775810624E-2</v>
      </c>
      <c r="H80" s="15">
        <f t="shared" si="18"/>
        <v>7.4990395979729549E-2</v>
      </c>
      <c r="I80" s="15">
        <f t="shared" si="18"/>
        <v>7.8837932176244324E-2</v>
      </c>
      <c r="J80" s="15">
        <f t="shared" si="18"/>
        <v>8.863849874160587E-2</v>
      </c>
      <c r="K80" s="15">
        <f t="shared" si="18"/>
        <v>0.10497961653175808</v>
      </c>
      <c r="L80" s="15">
        <f t="shared" si="18"/>
        <v>0.12627459867077934</v>
      </c>
      <c r="M80" s="15">
        <f t="shared" si="18"/>
        <v>0.12677702392022377</v>
      </c>
      <c r="N80" s="15">
        <f t="shared" si="18"/>
        <v>0.16329336538193831</v>
      </c>
    </row>
    <row r="81" spans="1:22" ht="19" x14ac:dyDescent="0.25">
      <c r="A81" s="5" t="s">
        <v>69</v>
      </c>
      <c r="B81" s="1">
        <v>1225000</v>
      </c>
      <c r="C81" s="1">
        <v>-1165000</v>
      </c>
      <c r="D81" s="1">
        <v>10510000</v>
      </c>
      <c r="E81" s="1">
        <v>10160000</v>
      </c>
      <c r="F81" s="1">
        <v>10802000</v>
      </c>
      <c r="G81" s="1">
        <v>-3769000</v>
      </c>
      <c r="H81" s="1">
        <v>23675000</v>
      </c>
      <c r="I81" s="1">
        <v>18451000</v>
      </c>
      <c r="J81" s="1">
        <v>-17378000</v>
      </c>
      <c r="K81" s="1">
        <v>-18182000</v>
      </c>
      <c r="L81" s="1">
        <v>-75646000</v>
      </c>
      <c r="M81" s="1">
        <v>20661000</v>
      </c>
      <c r="N81" s="1">
        <v>39237000</v>
      </c>
    </row>
    <row r="82" spans="1:22" ht="19" x14ac:dyDescent="0.25">
      <c r="A82" s="5" t="s">
        <v>70</v>
      </c>
      <c r="B82" s="1">
        <v>-5468000</v>
      </c>
      <c r="C82" s="1">
        <v>-12838000</v>
      </c>
      <c r="D82" s="1">
        <v>-17067000</v>
      </c>
      <c r="E82" s="1">
        <v>-19738000</v>
      </c>
      <c r="F82" s="1">
        <v>-34455000</v>
      </c>
      <c r="G82" s="1">
        <v>-46653000</v>
      </c>
      <c r="H82" s="1">
        <v>-38148000</v>
      </c>
      <c r="I82" s="1">
        <v>-50673000</v>
      </c>
      <c r="J82" s="1">
        <v>-78995000</v>
      </c>
      <c r="K82" s="1">
        <v>-55531000</v>
      </c>
      <c r="L82" s="1">
        <v>-174067000</v>
      </c>
      <c r="M82" s="1">
        <v>-67020000</v>
      </c>
      <c r="N82" s="1">
        <v>-72177000</v>
      </c>
    </row>
    <row r="83" spans="1:2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U83" s="64" t="s">
        <v>124</v>
      </c>
      <c r="V83" s="65"/>
    </row>
    <row r="84" spans="1:22" ht="19" x14ac:dyDescent="0.25">
      <c r="A84" s="5" t="s">
        <v>47</v>
      </c>
      <c r="B84" s="1">
        <v>430000</v>
      </c>
      <c r="C84" s="1">
        <v>416000</v>
      </c>
      <c r="D84" s="1">
        <v>1747000</v>
      </c>
      <c r="E84" s="1">
        <v>-1303000</v>
      </c>
      <c r="F84" s="1">
        <v>1290000</v>
      </c>
      <c r="G84" s="1">
        <v>-494000</v>
      </c>
      <c r="H84" s="1">
        <v>1113000</v>
      </c>
      <c r="I84" s="1">
        <v>1396000</v>
      </c>
      <c r="J84" s="1">
        <v>1822000</v>
      </c>
      <c r="K84" s="1">
        <v>2813000</v>
      </c>
      <c r="L84" s="1">
        <v>754000</v>
      </c>
      <c r="M84" s="1">
        <v>-2997000</v>
      </c>
      <c r="N84" s="1">
        <v>21429000</v>
      </c>
      <c r="U84" s="66" t="s">
        <v>125</v>
      </c>
      <c r="V84" s="66"/>
    </row>
    <row r="85" spans="1:22" ht="20" x14ac:dyDescent="0.25">
      <c r="A85" s="5" t="s">
        <v>71</v>
      </c>
      <c r="B85" s="1">
        <v>5403000</v>
      </c>
      <c r="C85" s="1">
        <v>7511000</v>
      </c>
      <c r="D85" s="1">
        <v>20860000</v>
      </c>
      <c r="E85" s="1">
        <v>28473000</v>
      </c>
      <c r="F85" s="1">
        <v>45580000</v>
      </c>
      <c r="G85" s="1">
        <v>39357000</v>
      </c>
      <c r="H85" s="1">
        <v>56208000</v>
      </c>
      <c r="I85" s="1">
        <v>61773000</v>
      </c>
      <c r="J85" s="1">
        <v>70475000</v>
      </c>
      <c r="K85" s="1">
        <v>72516000</v>
      </c>
      <c r="L85" s="1">
        <v>120315000</v>
      </c>
      <c r="M85" s="1">
        <v>99060000</v>
      </c>
      <c r="N85" s="1" t="s">
        <v>91</v>
      </c>
      <c r="U85" s="40" t="s">
        <v>126</v>
      </c>
      <c r="V85" s="41">
        <f>N17</f>
        <v>11487000</v>
      </c>
    </row>
    <row r="86" spans="1:22" ht="20" x14ac:dyDescent="0.25">
      <c r="A86" s="5" t="s">
        <v>72</v>
      </c>
      <c r="B86" s="1" t="s">
        <v>91</v>
      </c>
      <c r="C86" s="1">
        <v>300000</v>
      </c>
      <c r="D86" s="1">
        <v>641000</v>
      </c>
      <c r="E86" s="1">
        <v>399000</v>
      </c>
      <c r="F86" s="1">
        <v>2403000</v>
      </c>
      <c r="G86" s="1">
        <v>3005000</v>
      </c>
      <c r="H86" s="1">
        <v>1982000</v>
      </c>
      <c r="I86" s="1">
        <v>1412000</v>
      </c>
      <c r="J86" s="1">
        <v>15968000</v>
      </c>
      <c r="K86" s="1">
        <v>25337000</v>
      </c>
      <c r="L86" s="1">
        <v>33486000</v>
      </c>
      <c r="M86" s="1">
        <v>43249000</v>
      </c>
      <c r="N86" s="1" t="s">
        <v>91</v>
      </c>
      <c r="U86" s="40" t="s">
        <v>127</v>
      </c>
      <c r="V86" s="41">
        <f>N56</f>
        <v>11306000</v>
      </c>
    </row>
    <row r="87" spans="1:22" ht="20" x14ac:dyDescent="0.25">
      <c r="A87" s="6" t="s">
        <v>73</v>
      </c>
      <c r="B87" s="10">
        <v>4903000</v>
      </c>
      <c r="C87" s="10">
        <v>4736000</v>
      </c>
      <c r="D87" s="10">
        <v>30799000</v>
      </c>
      <c r="E87" s="10">
        <v>41753000</v>
      </c>
      <c r="F87" s="10">
        <v>67574000</v>
      </c>
      <c r="G87" s="10">
        <v>80154000</v>
      </c>
      <c r="H87" s="10">
        <v>144011000</v>
      </c>
      <c r="I87" s="10">
        <v>233437000</v>
      </c>
      <c r="J87" s="10">
        <v>310827000</v>
      </c>
      <c r="K87" s="10">
        <v>437375000</v>
      </c>
      <c r="L87" s="10">
        <v>551246000</v>
      </c>
      <c r="M87" s="10">
        <v>764463000</v>
      </c>
      <c r="N87" s="10">
        <v>780470000</v>
      </c>
      <c r="U87" s="40" t="s">
        <v>128</v>
      </c>
      <c r="V87" s="41">
        <f>N61</f>
        <v>49670000</v>
      </c>
    </row>
    <row r="88" spans="1:22" ht="20" x14ac:dyDescent="0.25">
      <c r="A88" s="5" t="s">
        <v>74</v>
      </c>
      <c r="B88" s="1">
        <v>-426000</v>
      </c>
      <c r="C88" s="1">
        <v>-650000</v>
      </c>
      <c r="D88" s="1">
        <v>-964000</v>
      </c>
      <c r="E88" s="1">
        <v>-1860000</v>
      </c>
      <c r="F88" s="1">
        <v>-26531000</v>
      </c>
      <c r="G88" s="1">
        <v>-21153000</v>
      </c>
      <c r="H88" s="1">
        <v>-6923000</v>
      </c>
      <c r="I88" s="1">
        <v>-9633000</v>
      </c>
      <c r="J88" s="1">
        <v>-8440000</v>
      </c>
      <c r="K88" s="1">
        <v>-3113000</v>
      </c>
      <c r="L88" s="1">
        <v>0</v>
      </c>
      <c r="M88" s="1">
        <v>0</v>
      </c>
      <c r="N88" s="1">
        <v>0</v>
      </c>
      <c r="U88" s="42" t="s">
        <v>129</v>
      </c>
      <c r="V88" s="43">
        <f>V85/(V86+V87)</f>
        <v>0.18838559433219629</v>
      </c>
    </row>
    <row r="89" spans="1:22" ht="20" customHeight="1" x14ac:dyDescent="0.25">
      <c r="A89" s="14" t="s">
        <v>104</v>
      </c>
      <c r="B89" s="15">
        <f t="shared" ref="B89:N89" si="19">(-1*B88)/B3</f>
        <v>1.4624600913179306E-2</v>
      </c>
      <c r="C89" s="15">
        <f t="shared" si="19"/>
        <v>1.0610166171525579E-2</v>
      </c>
      <c r="D89" s="15">
        <f t="shared" si="19"/>
        <v>7.4412572945935099E-3</v>
      </c>
      <c r="E89" s="15">
        <f t="shared" si="19"/>
        <v>8.8507787257733721E-3</v>
      </c>
      <c r="F89" s="15">
        <f t="shared" si="19"/>
        <v>8.4703501031217474E-2</v>
      </c>
      <c r="G89" s="15">
        <f t="shared" si="19"/>
        <v>5.1690895628523463E-2</v>
      </c>
      <c r="H89" s="15">
        <f t="shared" si="19"/>
        <v>1.2725097097104458E-2</v>
      </c>
      <c r="I89" s="15">
        <f t="shared" si="19"/>
        <v>1.405106108630616E-2</v>
      </c>
      <c r="J89" s="15">
        <f t="shared" si="19"/>
        <v>9.788798552556802E-3</v>
      </c>
      <c r="K89" s="15">
        <f t="shared" si="19"/>
        <v>2.8195395084237478E-3</v>
      </c>
      <c r="L89" s="15">
        <f t="shared" si="19"/>
        <v>0</v>
      </c>
      <c r="M89" s="15">
        <f t="shared" si="19"/>
        <v>0</v>
      </c>
      <c r="N89" s="15">
        <f t="shared" si="19"/>
        <v>0</v>
      </c>
      <c r="U89" s="40" t="s">
        <v>105</v>
      </c>
      <c r="V89" s="41">
        <f>N27</f>
        <v>21390000</v>
      </c>
    </row>
    <row r="90" spans="1:22" ht="20" x14ac:dyDescent="0.25">
      <c r="A90" s="5" t="s">
        <v>75</v>
      </c>
      <c r="B90" s="1" t="s">
        <v>91</v>
      </c>
      <c r="C90" s="1" t="s">
        <v>91</v>
      </c>
      <c r="D90" s="1" t="s">
        <v>91</v>
      </c>
      <c r="E90" s="1">
        <v>-12149000</v>
      </c>
      <c r="F90" s="1" t="s">
        <v>91</v>
      </c>
      <c r="G90" s="1">
        <v>-126183000</v>
      </c>
      <c r="H90" s="1" t="s">
        <v>91</v>
      </c>
      <c r="I90" s="1" t="s">
        <v>91</v>
      </c>
      <c r="J90" s="1" t="s">
        <v>91</v>
      </c>
      <c r="K90" s="1">
        <v>-448162000</v>
      </c>
      <c r="L90" s="1" t="s">
        <v>91</v>
      </c>
      <c r="M90" s="1">
        <v>-7780000</v>
      </c>
      <c r="N90" s="1" t="s">
        <v>91</v>
      </c>
      <c r="U90" s="40" t="s">
        <v>19</v>
      </c>
      <c r="V90" s="41">
        <f>N25</f>
        <v>509096000</v>
      </c>
    </row>
    <row r="91" spans="1:22" ht="20" x14ac:dyDescent="0.25">
      <c r="A91" s="5" t="s">
        <v>76</v>
      </c>
      <c r="B91" s="1" t="s">
        <v>91</v>
      </c>
      <c r="C91" s="1" t="s">
        <v>91</v>
      </c>
      <c r="D91" s="1">
        <v>-14372000</v>
      </c>
      <c r="E91" s="1">
        <v>-21403000</v>
      </c>
      <c r="F91" s="1">
        <v>-401955000</v>
      </c>
      <c r="G91" s="1">
        <v>-313357000</v>
      </c>
      <c r="H91" s="1">
        <v>-314847000</v>
      </c>
      <c r="I91" s="1">
        <v>-437858000</v>
      </c>
      <c r="J91" s="1">
        <v>-726379000</v>
      </c>
      <c r="K91" s="1">
        <v>-752518000</v>
      </c>
      <c r="L91" s="1">
        <v>-979292000</v>
      </c>
      <c r="M91" s="1">
        <v>-1117076000</v>
      </c>
      <c r="N91" s="1">
        <v>-1996878000</v>
      </c>
      <c r="U91" s="42" t="s">
        <v>130</v>
      </c>
      <c r="V91" s="43">
        <f>V89/V90</f>
        <v>4.201565127205871E-2</v>
      </c>
    </row>
    <row r="92" spans="1:22" ht="20" x14ac:dyDescent="0.25">
      <c r="A92" s="5" t="s">
        <v>77</v>
      </c>
      <c r="B92" s="1" t="s">
        <v>91</v>
      </c>
      <c r="C92" s="1" t="s">
        <v>91</v>
      </c>
      <c r="D92" s="1" t="s">
        <v>91</v>
      </c>
      <c r="E92" s="1">
        <v>9700000</v>
      </c>
      <c r="F92" s="1">
        <v>156860000</v>
      </c>
      <c r="G92" s="1">
        <v>364968000</v>
      </c>
      <c r="H92" s="1">
        <v>225600000</v>
      </c>
      <c r="I92" s="1">
        <v>294705000</v>
      </c>
      <c r="J92" s="1">
        <v>632329000</v>
      </c>
      <c r="K92" s="1">
        <v>688091000</v>
      </c>
      <c r="L92" s="1">
        <v>654341000</v>
      </c>
      <c r="M92" s="1">
        <v>792918000</v>
      </c>
      <c r="N92" s="1">
        <v>1002707000</v>
      </c>
      <c r="U92" s="42" t="s">
        <v>131</v>
      </c>
      <c r="V92" s="43">
        <f>V88*(1-V91)</f>
        <v>0.18047045089605521</v>
      </c>
    </row>
    <row r="93" spans="1:22" ht="19" x14ac:dyDescent="0.25">
      <c r="A93" s="5" t="s">
        <v>78</v>
      </c>
      <c r="B93" s="1">
        <v>-231000</v>
      </c>
      <c r="C93" s="1">
        <v>-1033000</v>
      </c>
      <c r="D93" s="1">
        <v>-1028000</v>
      </c>
      <c r="E93" s="1">
        <v>-864000</v>
      </c>
      <c r="F93" s="1">
        <v>-392000</v>
      </c>
      <c r="G93" s="1">
        <v>-958000</v>
      </c>
      <c r="H93" s="1">
        <v>-482000</v>
      </c>
      <c r="I93" s="1">
        <v>-1936000</v>
      </c>
      <c r="J93" s="1">
        <v>-1379000</v>
      </c>
      <c r="K93" s="1">
        <v>-1208000</v>
      </c>
      <c r="L93" s="1">
        <v>-8683000</v>
      </c>
      <c r="M93" s="1">
        <v>-14214000</v>
      </c>
      <c r="N93" s="1">
        <v>-13512000</v>
      </c>
      <c r="U93" s="66" t="s">
        <v>132</v>
      </c>
      <c r="V93" s="66"/>
    </row>
    <row r="94" spans="1:22" ht="20" x14ac:dyDescent="0.25">
      <c r="A94" s="6" t="s">
        <v>79</v>
      </c>
      <c r="B94" s="10">
        <v>-657000</v>
      </c>
      <c r="C94" s="10">
        <v>-1683000</v>
      </c>
      <c r="D94" s="10">
        <v>-16364000</v>
      </c>
      <c r="E94" s="10">
        <v>-26576000</v>
      </c>
      <c r="F94" s="10">
        <v>-272018000</v>
      </c>
      <c r="G94" s="10">
        <v>-96683000</v>
      </c>
      <c r="H94" s="10">
        <v>-96652000</v>
      </c>
      <c r="I94" s="10">
        <v>-154722000</v>
      </c>
      <c r="J94" s="10">
        <v>-103869000</v>
      </c>
      <c r="K94" s="10">
        <v>-516910000</v>
      </c>
      <c r="L94" s="10">
        <v>-333634000</v>
      </c>
      <c r="M94" s="10">
        <v>-346152000</v>
      </c>
      <c r="N94" s="10">
        <v>-1007683000</v>
      </c>
      <c r="U94" s="40" t="s">
        <v>133</v>
      </c>
      <c r="V94" s="44">
        <f>[1]Treasuries!$C$8</f>
        <v>3.9120000000000002E-2</v>
      </c>
    </row>
    <row r="95" spans="1:22" ht="20" x14ac:dyDescent="0.25">
      <c r="A95" s="5" t="s">
        <v>80</v>
      </c>
      <c r="B95" s="1" t="s">
        <v>91</v>
      </c>
      <c r="C95" s="1" t="s">
        <v>91</v>
      </c>
      <c r="D95" s="1" t="s">
        <v>91</v>
      </c>
      <c r="E95" s="1" t="s">
        <v>91</v>
      </c>
      <c r="F95" s="1" t="s">
        <v>91</v>
      </c>
      <c r="G95" s="1" t="s">
        <v>91</v>
      </c>
      <c r="H95" s="1" t="s">
        <v>91</v>
      </c>
      <c r="I95" s="1" t="s">
        <v>91</v>
      </c>
      <c r="J95" s="1" t="s">
        <v>91</v>
      </c>
      <c r="K95" s="1">
        <v>-984000</v>
      </c>
      <c r="L95" s="1">
        <v>-1039000</v>
      </c>
      <c r="M95" s="1">
        <v>-384000</v>
      </c>
      <c r="N95" s="1" t="s">
        <v>91</v>
      </c>
      <c r="U95" s="40" t="s">
        <v>134</v>
      </c>
      <c r="V95" s="45" cm="1">
        <f t="array" ref="V95">_FV(A1,"Beta")</f>
        <v>0.94679999999999997</v>
      </c>
    </row>
    <row r="96" spans="1:22" ht="20" x14ac:dyDescent="0.25">
      <c r="A96" s="5" t="s">
        <v>81</v>
      </c>
      <c r="B96" s="1" t="s">
        <v>91</v>
      </c>
      <c r="C96" s="1" t="s">
        <v>91</v>
      </c>
      <c r="D96" s="1" t="s">
        <v>91</v>
      </c>
      <c r="E96" s="1">
        <v>214523000</v>
      </c>
      <c r="F96" s="1">
        <v>34172000</v>
      </c>
      <c r="G96" s="1" t="s">
        <v>91</v>
      </c>
      <c r="H96" s="1" t="s">
        <v>91</v>
      </c>
      <c r="I96" s="1" t="s">
        <v>91</v>
      </c>
      <c r="J96" s="1" t="s">
        <v>91</v>
      </c>
      <c r="K96" s="1" t="s">
        <v>91</v>
      </c>
      <c r="L96" s="1" t="s">
        <v>91</v>
      </c>
      <c r="M96" s="1" t="s">
        <v>91</v>
      </c>
      <c r="N96" s="1" t="s">
        <v>91</v>
      </c>
      <c r="U96" s="40" t="s">
        <v>135</v>
      </c>
      <c r="V96" s="44">
        <v>8.4000000000000005E-2</v>
      </c>
    </row>
    <row r="97" spans="1:22"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U97" s="42" t="s">
        <v>136</v>
      </c>
      <c r="V97" s="43">
        <f>(V94)+((V95)*(V96-V94))</f>
        <v>8.161238400000001E-2</v>
      </c>
    </row>
    <row r="98" spans="1:2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0</v>
      </c>
      <c r="U98" s="66" t="s">
        <v>137</v>
      </c>
      <c r="V98" s="66"/>
    </row>
    <row r="99" spans="1:22" ht="20" x14ac:dyDescent="0.25">
      <c r="A99" s="5" t="s">
        <v>84</v>
      </c>
      <c r="B99" s="1">
        <v>887000</v>
      </c>
      <c r="C99" s="1">
        <v>49000</v>
      </c>
      <c r="D99" s="1">
        <v>575000</v>
      </c>
      <c r="E99" s="1">
        <v>917000</v>
      </c>
      <c r="F99" s="1">
        <v>37090000</v>
      </c>
      <c r="G99" s="1">
        <v>19406000</v>
      </c>
      <c r="H99" s="1">
        <v>37976000</v>
      </c>
      <c r="I99" s="1">
        <v>20773000</v>
      </c>
      <c r="J99" s="1">
        <v>25910000</v>
      </c>
      <c r="K99" s="1">
        <v>10994000</v>
      </c>
      <c r="L99" s="1">
        <v>34857000</v>
      </c>
      <c r="M99" s="1">
        <v>-3756000</v>
      </c>
      <c r="N99" s="1">
        <v>-19376000</v>
      </c>
      <c r="U99" s="40" t="s">
        <v>138</v>
      </c>
      <c r="V99" s="41">
        <f>V86+V87</f>
        <v>60976000</v>
      </c>
    </row>
    <row r="100" spans="1:22" ht="20" x14ac:dyDescent="0.25">
      <c r="A100" s="6" t="s">
        <v>85</v>
      </c>
      <c r="B100" s="10">
        <v>887000</v>
      </c>
      <c r="C100" s="10">
        <v>49000</v>
      </c>
      <c r="D100" s="10">
        <v>575000</v>
      </c>
      <c r="E100" s="10">
        <v>215440000</v>
      </c>
      <c r="F100" s="10">
        <v>71262000</v>
      </c>
      <c r="G100" s="10">
        <v>19406000</v>
      </c>
      <c r="H100" s="10">
        <v>37976000</v>
      </c>
      <c r="I100" s="10">
        <v>20773000</v>
      </c>
      <c r="J100" s="10">
        <v>25910000</v>
      </c>
      <c r="K100" s="10">
        <v>10010000</v>
      </c>
      <c r="L100" s="10">
        <v>33818000</v>
      </c>
      <c r="M100" s="10">
        <v>-4140000</v>
      </c>
      <c r="N100" s="10">
        <v>-19376000</v>
      </c>
      <c r="U100" s="42" t="s">
        <v>139</v>
      </c>
      <c r="V100" s="43">
        <f>V99/V103</f>
        <v>1.8997921595909453E-3</v>
      </c>
    </row>
    <row r="101" spans="1:22" ht="20" x14ac:dyDescent="0.25">
      <c r="A101" s="5" t="s">
        <v>86</v>
      </c>
      <c r="B101" s="1" t="s">
        <v>91</v>
      </c>
      <c r="C101" s="1" t="s">
        <v>91</v>
      </c>
      <c r="D101" s="1" t="s">
        <v>91</v>
      </c>
      <c r="E101" s="1" t="s">
        <v>91</v>
      </c>
      <c r="F101" s="1">
        <v>-72000</v>
      </c>
      <c r="G101" s="1">
        <v>49000</v>
      </c>
      <c r="H101" s="1">
        <v>92000</v>
      </c>
      <c r="I101" s="1">
        <v>3089000</v>
      </c>
      <c r="J101" s="1">
        <v>-2077000</v>
      </c>
      <c r="K101" s="1">
        <v>-2856000</v>
      </c>
      <c r="L101" s="1">
        <v>484000</v>
      </c>
      <c r="M101" s="1">
        <v>-4657000</v>
      </c>
      <c r="N101" s="1">
        <v>-4986000</v>
      </c>
      <c r="U101" s="40" t="s">
        <v>140</v>
      </c>
      <c r="V101" s="46" cm="1">
        <f t="array" ref="V101">_FV(A1,"Market cap",TRUE)</f>
        <v>32035166566</v>
      </c>
    </row>
    <row r="102" spans="1:22" ht="20" x14ac:dyDescent="0.25">
      <c r="A102" s="6" t="s">
        <v>87</v>
      </c>
      <c r="B102" s="10">
        <v>5133000</v>
      </c>
      <c r="C102" s="10">
        <v>3102000</v>
      </c>
      <c r="D102" s="10">
        <v>15010000</v>
      </c>
      <c r="E102" s="10">
        <v>230617000</v>
      </c>
      <c r="F102" s="10">
        <v>-133254000</v>
      </c>
      <c r="G102" s="10">
        <v>2926000</v>
      </c>
      <c r="H102" s="10">
        <v>85427000</v>
      </c>
      <c r="I102" s="10">
        <v>102577000</v>
      </c>
      <c r="J102" s="10">
        <v>230791000</v>
      </c>
      <c r="K102" s="10">
        <v>-72381000</v>
      </c>
      <c r="L102" s="10">
        <v>251914000</v>
      </c>
      <c r="M102" s="10">
        <v>409514000</v>
      </c>
      <c r="N102" s="10">
        <v>-251575000</v>
      </c>
      <c r="U102" s="42" t="s">
        <v>141</v>
      </c>
      <c r="V102" s="43">
        <f>V101/V103</f>
        <v>0.99810020784040909</v>
      </c>
    </row>
    <row r="103" spans="1:22" ht="20" x14ac:dyDescent="0.25">
      <c r="A103" s="5" t="s">
        <v>88</v>
      </c>
      <c r="B103" s="1">
        <v>8645000</v>
      </c>
      <c r="C103" s="1">
        <v>13778000</v>
      </c>
      <c r="D103" s="1">
        <v>16880000</v>
      </c>
      <c r="E103" s="1">
        <v>31890000</v>
      </c>
      <c r="F103" s="1">
        <v>262507000</v>
      </c>
      <c r="G103" s="1">
        <v>129253000</v>
      </c>
      <c r="H103" s="1">
        <v>132179000</v>
      </c>
      <c r="I103" s="1">
        <v>217606000</v>
      </c>
      <c r="J103" s="1">
        <v>321387000</v>
      </c>
      <c r="K103" s="1">
        <v>552178000</v>
      </c>
      <c r="L103" s="1">
        <v>479797000</v>
      </c>
      <c r="M103" s="1">
        <v>731711000</v>
      </c>
      <c r="N103" s="1">
        <v>1141225000</v>
      </c>
      <c r="U103" s="42" t="s">
        <v>142</v>
      </c>
      <c r="V103" s="47">
        <f>V99+V101</f>
        <v>32096142566</v>
      </c>
    </row>
    <row r="104" spans="1:22" ht="20" thickBot="1" x14ac:dyDescent="0.3">
      <c r="A104" s="7" t="s">
        <v>89</v>
      </c>
      <c r="B104" s="11">
        <v>13778000</v>
      </c>
      <c r="C104" s="11">
        <v>16880000</v>
      </c>
      <c r="D104" s="11">
        <v>31890000</v>
      </c>
      <c r="E104" s="11">
        <v>262507000</v>
      </c>
      <c r="F104" s="11">
        <v>129253000</v>
      </c>
      <c r="G104" s="11">
        <v>132179000</v>
      </c>
      <c r="H104" s="11">
        <v>217606000</v>
      </c>
      <c r="I104" s="11">
        <v>320183000</v>
      </c>
      <c r="J104" s="11">
        <v>552178000</v>
      </c>
      <c r="K104" s="11">
        <v>479797000</v>
      </c>
      <c r="L104" s="11">
        <v>731711000</v>
      </c>
      <c r="M104" s="11">
        <v>1141225000</v>
      </c>
      <c r="N104" s="11">
        <v>889650000</v>
      </c>
      <c r="U104" s="66" t="s">
        <v>143</v>
      </c>
      <c r="V104" s="66"/>
    </row>
    <row r="105" spans="1:22" ht="21" thickTop="1" x14ac:dyDescent="0.25">
      <c r="A105" s="14" t="s">
        <v>157</v>
      </c>
      <c r="B105" s="1">
        <f t="shared" ref="B105:M105" si="20">((B22*(1-$AT$91))+B77+B88-B81)</f>
        <v>3659000</v>
      </c>
      <c r="C105" s="1">
        <f t="shared" si="20"/>
        <v>7560000</v>
      </c>
      <c r="D105" s="1">
        <f t="shared" si="20"/>
        <v>19348000</v>
      </c>
      <c r="E105" s="1">
        <f t="shared" si="20"/>
        <v>29694000</v>
      </c>
      <c r="F105" s="1">
        <f t="shared" si="20"/>
        <v>36562000</v>
      </c>
      <c r="G105" s="1">
        <f t="shared" si="20"/>
        <v>69669000</v>
      </c>
      <c r="H105" s="1">
        <f t="shared" si="20"/>
        <v>91195000</v>
      </c>
      <c r="I105" s="1">
        <f t="shared" si="20"/>
        <v>136985000</v>
      </c>
      <c r="J105" s="1">
        <f t="shared" si="20"/>
        <v>245875000</v>
      </c>
      <c r="K105" s="1">
        <f t="shared" si="20"/>
        <v>321147000</v>
      </c>
      <c r="L105" s="1">
        <f t="shared" si="20"/>
        <v>482895000</v>
      </c>
      <c r="M105" s="1">
        <f t="shared" si="20"/>
        <v>512283000</v>
      </c>
      <c r="N105" s="1">
        <f>((N22*(1-$AT$91))+N77+N88-N81)</f>
        <v>448976000</v>
      </c>
      <c r="O105" s="27">
        <f>N105*(1+$V$106)</f>
        <v>514800521.17931694</v>
      </c>
      <c r="P105" s="27">
        <f t="shared" ref="P105:S105" si="21">O105*(1+$V$106)</f>
        <v>590275597.3737936</v>
      </c>
      <c r="Q105" s="27">
        <f t="shared" si="21"/>
        <v>676816099.67450726</v>
      </c>
      <c r="R105" s="27">
        <f t="shared" si="21"/>
        <v>776044333.89532816</v>
      </c>
      <c r="S105" s="27">
        <f t="shared" si="21"/>
        <v>889820452.64684701</v>
      </c>
      <c r="T105" s="28" t="s">
        <v>160</v>
      </c>
      <c r="U105" s="48" t="s">
        <v>106</v>
      </c>
      <c r="V105" s="49">
        <f>(V100*V92)+(V102*V97)</f>
        <v>8.1800193780401459E-2</v>
      </c>
    </row>
    <row r="106" spans="1:22" ht="19" x14ac:dyDescent="0.25">
      <c r="A106" s="14" t="s">
        <v>161</v>
      </c>
      <c r="B106" s="1"/>
      <c r="C106" s="15">
        <f t="shared" ref="C106:M106" si="22">(C105/B105)-1</f>
        <v>1.0661382891500408</v>
      </c>
      <c r="D106" s="15">
        <f t="shared" si="22"/>
        <v>1.5592592592592593</v>
      </c>
      <c r="E106" s="15">
        <f t="shared" si="22"/>
        <v>0.5347322720694645</v>
      </c>
      <c r="F106" s="15">
        <f t="shared" si="22"/>
        <v>0.23129251700680276</v>
      </c>
      <c r="G106" s="15">
        <f t="shared" si="22"/>
        <v>0.90550298123735029</v>
      </c>
      <c r="H106" s="15">
        <f t="shared" si="22"/>
        <v>0.30897529747807484</v>
      </c>
      <c r="I106" s="15">
        <f t="shared" si="22"/>
        <v>0.50211086134108229</v>
      </c>
      <c r="J106" s="15">
        <f t="shared" si="22"/>
        <v>0.79490455159324003</v>
      </c>
      <c r="K106" s="15">
        <f t="shared" si="22"/>
        <v>0.3061392984239959</v>
      </c>
      <c r="L106" s="15">
        <f t="shared" si="22"/>
        <v>0.50365720371045031</v>
      </c>
      <c r="M106" s="15">
        <f t="shared" si="22"/>
        <v>6.085795048613063E-2</v>
      </c>
      <c r="N106" s="15">
        <f>(N105/M105)-1</f>
        <v>-0.12357817846776098</v>
      </c>
      <c r="O106" s="31">
        <v>738000000</v>
      </c>
      <c r="P106" s="31">
        <v>964200000</v>
      </c>
      <c r="Q106" s="31">
        <v>1096000000</v>
      </c>
      <c r="R106" s="31">
        <v>1441000000</v>
      </c>
      <c r="S106" s="31">
        <v>1548000000</v>
      </c>
      <c r="T106" s="28" t="s">
        <v>159</v>
      </c>
      <c r="U106" s="50" t="s">
        <v>144</v>
      </c>
      <c r="V106" s="51">
        <f>(SUM(O4:S4)/5)</f>
        <v>0.14661033369114818</v>
      </c>
    </row>
    <row r="107" spans="1:22" ht="19" x14ac:dyDescent="0.25">
      <c r="A107" s="30" t="s">
        <v>158</v>
      </c>
      <c r="B107" s="1">
        <v>4321000</v>
      </c>
      <c r="C107" s="1">
        <v>3543000</v>
      </c>
      <c r="D107" s="1">
        <v>29245000</v>
      </c>
      <c r="E107" s="1">
        <v>38776000</v>
      </c>
      <c r="F107" s="1">
        <v>40630000</v>
      </c>
      <c r="G107" s="1">
        <v>58002000</v>
      </c>
      <c r="H107" s="1">
        <v>136504000</v>
      </c>
      <c r="I107" s="1">
        <v>222070000</v>
      </c>
      <c r="J107" s="1">
        <v>301008000</v>
      </c>
      <c r="K107" s="1">
        <v>433054000</v>
      </c>
      <c r="L107" s="1">
        <v>551246000</v>
      </c>
      <c r="M107" s="1">
        <v>764463000</v>
      </c>
      <c r="N107" s="1">
        <v>780470000</v>
      </c>
      <c r="O107" s="28"/>
      <c r="P107" s="28"/>
      <c r="Q107" s="28"/>
      <c r="R107" s="28"/>
      <c r="S107" s="32">
        <f>S106*(1+V107)/(V108-V107)</f>
        <v>27934763851.940948</v>
      </c>
      <c r="T107" s="29" t="s">
        <v>145</v>
      </c>
      <c r="U107" s="52" t="s">
        <v>146</v>
      </c>
      <c r="V107" s="53">
        <v>2.5000000000000001E-2</v>
      </c>
    </row>
    <row r="108" spans="1:22" ht="19" x14ac:dyDescent="0.25">
      <c r="O108" s="32">
        <f t="shared" ref="O108:R108" si="23">O107+O106</f>
        <v>738000000</v>
      </c>
      <c r="P108" s="32">
        <f t="shared" si="23"/>
        <v>964200000</v>
      </c>
      <c r="Q108" s="32">
        <f t="shared" si="23"/>
        <v>1096000000</v>
      </c>
      <c r="R108" s="32">
        <f t="shared" si="23"/>
        <v>1441000000</v>
      </c>
      <c r="S108" s="32">
        <f>S107+S106</f>
        <v>29482763851.940948</v>
      </c>
      <c r="T108" s="29" t="s">
        <v>142</v>
      </c>
      <c r="U108" s="54" t="s">
        <v>147</v>
      </c>
      <c r="V108" s="51">
        <f>V105</f>
        <v>8.1800193780401459E-2</v>
      </c>
    </row>
    <row r="109" spans="1:22" ht="19" x14ac:dyDescent="0.25">
      <c r="O109" s="63" t="s">
        <v>148</v>
      </c>
      <c r="P109" s="63"/>
    </row>
    <row r="110" spans="1:22" ht="20" x14ac:dyDescent="0.25">
      <c r="O110" s="55" t="s">
        <v>149</v>
      </c>
      <c r="P110" s="46">
        <f>NPV(V108,O108,P108,Q108,R108,S108)</f>
        <v>23323019128.421711</v>
      </c>
    </row>
    <row r="111" spans="1:22" ht="20" x14ac:dyDescent="0.25">
      <c r="O111" s="55" t="s">
        <v>150</v>
      </c>
      <c r="P111" s="46">
        <f>N40</f>
        <v>3102628000</v>
      </c>
    </row>
    <row r="112" spans="1:22" ht="20" x14ac:dyDescent="0.25">
      <c r="O112" s="55" t="s">
        <v>138</v>
      </c>
      <c r="P112" s="46">
        <f>V99</f>
        <v>60976000</v>
      </c>
    </row>
    <row r="113" spans="15:16" ht="20" x14ac:dyDescent="0.25">
      <c r="O113" s="55" t="s">
        <v>151</v>
      </c>
      <c r="P113" s="46">
        <f>P110+P111-P112</f>
        <v>26364671128.421711</v>
      </c>
    </row>
    <row r="114" spans="15:16" ht="20" x14ac:dyDescent="0.25">
      <c r="O114" s="55" t="s">
        <v>152</v>
      </c>
      <c r="P114" s="55">
        <f>N34*(1+(5*T16))</f>
        <v>167996666.62745601</v>
      </c>
    </row>
    <row r="115" spans="15:16" ht="20" x14ac:dyDescent="0.25">
      <c r="O115" s="56" t="s">
        <v>153</v>
      </c>
      <c r="P115" s="57">
        <f>P113/P114</f>
        <v>156.9356800804099</v>
      </c>
    </row>
    <row r="116" spans="15:16" ht="20" x14ac:dyDescent="0.25">
      <c r="O116" s="55" t="s">
        <v>154</v>
      </c>
      <c r="P116" s="58" cm="1">
        <f t="array" ref="P116">_FV(A1,"Price",TRUE)</f>
        <v>199.94</v>
      </c>
    </row>
    <row r="117" spans="15:16" ht="20" x14ac:dyDescent="0.25">
      <c r="O117" s="56" t="s">
        <v>155</v>
      </c>
      <c r="P117" s="59">
        <f>P115/P116-1</f>
        <v>-0.21508612543558114</v>
      </c>
    </row>
    <row r="118" spans="15:16" ht="20" x14ac:dyDescent="0.25">
      <c r="O118" s="56" t="s">
        <v>156</v>
      </c>
      <c r="P118" s="60" t="str">
        <f>IF(P115&gt;P116,"BUY","SELL")</f>
        <v>SELL</v>
      </c>
    </row>
  </sheetData>
  <mergeCells count="6">
    <mergeCell ref="O109:P109"/>
    <mergeCell ref="U83:V83"/>
    <mergeCell ref="U84:V84"/>
    <mergeCell ref="U93:V93"/>
    <mergeCell ref="U98:V98"/>
    <mergeCell ref="U104:V104"/>
  </mergeCells>
  <hyperlinks>
    <hyperlink ref="A1" r:id="rId1" tooltip="https://roic.ai/company/VEEV" display="ROIC.AI | VEE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93052/000119312514103258/0001193125-14-103258-index.htm" xr:uid="{00000000-0004-0000-0000-00000A000000}"/>
    <hyperlink ref="E74" r:id="rId9" tooltip="https://www.sec.gov/Archives/edgar/data/1393052/000119312514103258/0001193125-14-103258-index.htm" xr:uid="{00000000-0004-0000-0000-00000B000000}"/>
    <hyperlink ref="F36" r:id="rId10" tooltip="https://www.sec.gov/Archives/edgar/data/1393052/000156459015002300/0001564590-15-002300-index.html" xr:uid="{00000000-0004-0000-0000-00000D000000}"/>
    <hyperlink ref="F74" r:id="rId11" tooltip="https://www.sec.gov/Archives/edgar/data/1393052/000156459015002300/0001564590-15-002300-index.html" xr:uid="{00000000-0004-0000-0000-00000E000000}"/>
    <hyperlink ref="G36" r:id="rId12" tooltip="https://www.sec.gov/Archives/edgar/data/1393052/000156459016015753/0001564590-16-015753-index.html" xr:uid="{00000000-0004-0000-0000-000010000000}"/>
    <hyperlink ref="G74" r:id="rId13" tooltip="https://www.sec.gov/Archives/edgar/data/1393052/000156459016015753/0001564590-16-015753-index.html" xr:uid="{00000000-0004-0000-0000-000011000000}"/>
    <hyperlink ref="H36" r:id="rId14" tooltip="https://www.sec.gov/Archives/edgar/data/1393052/000156459017005637/0001564590-17-005637-index.html" xr:uid="{00000000-0004-0000-0000-000013000000}"/>
    <hyperlink ref="H74" r:id="rId15" tooltip="https://www.sec.gov/Archives/edgar/data/1393052/000156459017005637/0001564590-17-005637-index.html" xr:uid="{00000000-0004-0000-0000-000014000000}"/>
    <hyperlink ref="I36" r:id="rId16" tooltip="https://www.sec.gov/Archives/edgar/data/1393052/000156459018007164/0001564590-18-007164-index.html" xr:uid="{00000000-0004-0000-0000-000016000000}"/>
    <hyperlink ref="I74" r:id="rId17" tooltip="https://www.sec.gov/Archives/edgar/data/1393052/000156459018007164/0001564590-18-007164-index.html" xr:uid="{00000000-0004-0000-0000-000017000000}"/>
    <hyperlink ref="J36" r:id="rId18" tooltip="https://www.sec.gov/Archives/edgar/data/1393052/000156459019009853/0001564590-19-009853-index.html" xr:uid="{00000000-0004-0000-0000-000019000000}"/>
    <hyperlink ref="J74" r:id="rId19" tooltip="https://www.sec.gov/Archives/edgar/data/1393052/000156459019009853/0001564590-19-009853-index.html" xr:uid="{00000000-0004-0000-0000-00001A000000}"/>
    <hyperlink ref="K36" r:id="rId20" tooltip="https://www.sec.gov/Archives/edgar/data/1393052/000162828020004385/0001628280-20-004385-index.html" xr:uid="{00000000-0004-0000-0000-00001C000000}"/>
    <hyperlink ref="K74" r:id="rId21" tooltip="https://www.sec.gov/Archives/edgar/data/1393052/000162828020004385/0001628280-20-004385-index.html" xr:uid="{00000000-0004-0000-0000-00001D000000}"/>
    <hyperlink ref="L36" r:id="rId22" tooltip="https://www.sec.gov/Archives/edgar/data/1393052/000139305221000015/0001393052-21-000015-index.htm" xr:uid="{00000000-0004-0000-0000-00001F000000}"/>
    <hyperlink ref="L74" r:id="rId23" tooltip="https://www.sec.gov/Archives/edgar/data/1393052/000139305221000015/0001393052-21-000015-index.htm" xr:uid="{00000000-0004-0000-0000-000020000000}"/>
    <hyperlink ref="M36" r:id="rId24" tooltip="https://www.sec.gov/Archives/edgar/data/1393052/000139305222000017/0001393052-22-000017-index.htm" xr:uid="{00000000-0004-0000-0000-000022000000}"/>
    <hyperlink ref="M74" r:id="rId25" tooltip="https://www.sec.gov/Archives/edgar/data/1393052/000139305222000017/0001393052-22-000017-index.htm" xr:uid="{00000000-0004-0000-0000-000023000000}"/>
    <hyperlink ref="N36" r:id="rId26" tooltip="https://sec.gov" xr:uid="{00000000-0004-0000-0000-000025000000}"/>
    <hyperlink ref="N74" r:id="rId27" tooltip="https://sec.gov" xr:uid="{00000000-0004-0000-0000-000026000000}"/>
    <hyperlink ref="O1" r:id="rId28" display="https://finbox.com/NYSE:VEEV/explorer/revenue_proj" xr:uid="{A3B58C53-98F8-6F43-8A14-223CBD8FEF63}"/>
    <hyperlink ref="T106" r:id="rId29" xr:uid="{C3792482-46C1-574A-9227-EF0C9F8DEDA5}"/>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2023-03-13T19:46:15Z</dcterms:created>
  <dcterms:modified xsi:type="dcterms:W3CDTF">2023-07-30T00:07:02Z</dcterms:modified>
</cp:coreProperties>
</file>