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90199BB-5965-814D-879A-B7429A0818A5}"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8" i="1" l="1"/>
  <c r="AF108" i="1"/>
  <c r="AG108" i="1"/>
  <c r="AH108" i="1"/>
  <c r="AF116" i="1" a="1"/>
  <c r="AF116" i="1" s="1"/>
  <c r="AL101" i="1" a="1"/>
  <c r="AL101" i="1" s="1"/>
  <c r="AL95" i="1" a="1"/>
  <c r="AL95" i="1" s="1"/>
  <c r="AF105" i="1"/>
  <c r="AG105" i="1" s="1"/>
  <c r="AH105" i="1" s="1"/>
  <c r="AI105" i="1" s="1"/>
  <c r="AE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F111" i="1"/>
  <c r="AL94" i="1"/>
  <c r="AL91" i="1"/>
  <c r="AL90" i="1"/>
  <c r="AL89" i="1"/>
  <c r="AL87" i="1"/>
  <c r="AL86" i="1"/>
  <c r="AL99" i="1" s="1"/>
  <c r="AL85" i="1"/>
  <c r="AI30" i="1"/>
  <c r="AH30" i="1"/>
  <c r="AG30" i="1"/>
  <c r="AF30" i="1"/>
  <c r="AE30" i="1"/>
  <c r="AI29" i="1"/>
  <c r="AH29" i="1"/>
  <c r="AG29" i="1"/>
  <c r="AF29" i="1"/>
  <c r="AE29" i="1"/>
  <c r="AI21" i="1"/>
  <c r="AH21" i="1"/>
  <c r="AG21" i="1"/>
  <c r="AF21" i="1"/>
  <c r="AE21" i="1"/>
  <c r="AI20" i="1"/>
  <c r="AH20" i="1"/>
  <c r="AG20" i="1"/>
  <c r="AF20" i="1"/>
  <c r="AE20" i="1"/>
  <c r="AJ19" i="1"/>
  <c r="AJ16" i="1"/>
  <c r="AF114" i="1" s="1"/>
  <c r="AM13" i="1"/>
  <c r="AL13" i="1"/>
  <c r="AK13" i="1"/>
  <c r="AJ13" i="1"/>
  <c r="AM10" i="1"/>
  <c r="AL10" i="1"/>
  <c r="AK10" i="1"/>
  <c r="AJ10" i="1"/>
  <c r="AM7" i="1"/>
  <c r="AL7" i="1"/>
  <c r="AK7" i="1"/>
  <c r="AJ7" i="1"/>
  <c r="AM4" i="1"/>
  <c r="AL4" i="1"/>
  <c r="AK4" i="1"/>
  <c r="AJ4" i="1"/>
  <c r="AI4" i="1"/>
  <c r="AH4" i="1"/>
  <c r="AG4" i="1"/>
  <c r="AF4" i="1"/>
  <c r="AE4" i="1"/>
  <c r="AB4" i="1"/>
  <c r="AC4" i="1"/>
  <c r="AD4" i="1"/>
  <c r="AB13" i="1"/>
  <c r="AC13" i="1"/>
  <c r="AD13" i="1"/>
  <c r="AB9" i="1"/>
  <c r="AC9" i="1"/>
  <c r="AD9" i="1"/>
  <c r="AA20" i="1"/>
  <c r="AB20" i="1"/>
  <c r="AC20" i="1"/>
  <c r="AD20" i="1"/>
  <c r="Z29" i="1"/>
  <c r="AA29" i="1"/>
  <c r="AB29" i="1"/>
  <c r="AC29" i="1"/>
  <c r="AD29" i="1"/>
  <c r="AB35" i="1"/>
  <c r="AC35" i="1"/>
  <c r="AD35" i="1"/>
  <c r="AB80" i="1"/>
  <c r="AC80" i="1"/>
  <c r="AD80" i="1"/>
  <c r="AB89" i="1"/>
  <c r="AC89" i="1"/>
  <c r="AD89" i="1"/>
  <c r="AB106" i="1"/>
  <c r="AC106" i="1"/>
  <c r="AD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L97" i="1" l="1"/>
  <c r="AL106" i="1"/>
  <c r="AL19" i="1"/>
  <c r="AK19" i="1"/>
  <c r="AM19" i="1"/>
  <c r="AM22" i="1"/>
  <c r="AM16" i="1"/>
  <c r="AL16" i="1"/>
  <c r="AL22" i="1"/>
  <c r="AK16" i="1"/>
  <c r="AL103" i="1"/>
  <c r="AL102" i="1" s="1"/>
  <c r="AF112" i="1"/>
  <c r="AL88" i="1"/>
  <c r="AL92" i="1" s="1"/>
  <c r="AL100" i="1" l="1"/>
  <c r="AL105" i="1"/>
  <c r="AL108" i="1" s="1"/>
  <c r="AI107" i="1" s="1"/>
  <c r="AI108" i="1" s="1"/>
  <c r="AF110" i="1" l="1"/>
  <c r="AF113" i="1" s="1"/>
  <c r="AF115" i="1" s="1"/>
  <c r="AF118" i="1" l="1"/>
  <c r="AF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<sst xmlns="http://schemas.openxmlformats.org/spreadsheetml/2006/main" count="909" uniqueCount="167">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</sst>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164" fontId="1" fillId="5"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 fillId="7" borderId="0" xfId="0" applyFont="1" applyFill="1" applyAlignment="1">
      <alignment horizontal="center"/>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Dollar Tree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3041015706370038"/>
          <c:w val="0.85675747508305655"/>
          <c:h val="0.700620964046160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1'!$B$3:$AD$3</c:f>
              <c:numCache>
                <c:formatCode>#,###,,;\(#,###,,\);\ \-\ \-</c:formatCode>
                <c:ptCount val="29"/>
                <c:pt idx="0">
                  <c:v>300200000</c:v>
                </c:pt>
                <c:pt idx="1">
                  <c:v>493000000</c:v>
                </c:pt>
                <c:pt idx="2">
                  <c:v>635500000</c:v>
                </c:pt>
                <c:pt idx="3">
                  <c:v>918800000</c:v>
                </c:pt>
                <c:pt idx="4">
                  <c:v>1198000000</c:v>
                </c:pt>
                <c:pt idx="5">
                  <c:v>1688105000</c:v>
                </c:pt>
                <c:pt idx="6">
                  <c:v>1987271000</c:v>
                </c:pt>
                <c:pt idx="7">
                  <c:v>2329188000</c:v>
                </c:pt>
                <c:pt idx="8">
                  <c:v>161000000</c:v>
                </c:pt>
                <c:pt idx="9">
                  <c:v>2799872000</c:v>
                </c:pt>
                <c:pt idx="10">
                  <c:v>3126009000</c:v>
                </c:pt>
                <c:pt idx="11">
                  <c:v>3393924000</c:v>
                </c:pt>
                <c:pt idx="12">
                  <c:v>3969400000</c:v>
                </c:pt>
                <c:pt idx="13">
                  <c:v>4242600000</c:v>
                </c:pt>
                <c:pt idx="14">
                  <c:v>4644900000</c:v>
                </c:pt>
                <c:pt idx="15">
                  <c:v>5231200000</c:v>
                </c:pt>
                <c:pt idx="16">
                  <c:v>5882400000</c:v>
                </c:pt>
                <c:pt idx="17">
                  <c:v>6630500000</c:v>
                </c:pt>
                <c:pt idx="18">
                  <c:v>7394500000</c:v>
                </c:pt>
                <c:pt idx="19">
                  <c:v>7840300000</c:v>
                </c:pt>
                <c:pt idx="20">
                  <c:v>8602200000</c:v>
                </c:pt>
                <c:pt idx="21">
                  <c:v>15498400000</c:v>
                </c:pt>
                <c:pt idx="22">
                  <c:v>20719200000</c:v>
                </c:pt>
                <c:pt idx="23">
                  <c:v>22245500000</c:v>
                </c:pt>
                <c:pt idx="24">
                  <c:v>22823300000</c:v>
                </c:pt>
                <c:pt idx="25">
                  <c:v>23610800000</c:v>
                </c:pt>
                <c:pt idx="26">
                  <c:v>25509300000</c:v>
                </c:pt>
                <c:pt idx="27">
                  <c:v>26321200000</c:v>
                </c:pt>
                <c:pt idx="28">
                  <c:v>28331700000</c:v>
                </c:pt>
              </c:numCache>
            </c:numRef>
          </c:val>
          <c:extLst>
            <c:ext xmlns:c16="http://schemas.microsoft.com/office/drawing/2014/chart" uri="{C3380CC4-5D6E-409C-BE32-E72D297353CC}">
              <c16:uniqueId val="{00000000-3AFB-294D-86F4-B780A0B6739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1'!$B$28:$AD$28</c:f>
              <c:numCache>
                <c:formatCode>#,###,,;\(#,###,,\);\ \-\ \-</c:formatCode>
                <c:ptCount val="29"/>
                <c:pt idx="0">
                  <c:v>21000000</c:v>
                </c:pt>
                <c:pt idx="1">
                  <c:v>33800000</c:v>
                </c:pt>
                <c:pt idx="2">
                  <c:v>48600000</c:v>
                </c:pt>
                <c:pt idx="3">
                  <c:v>68900000</c:v>
                </c:pt>
                <c:pt idx="4">
                  <c:v>98500000</c:v>
                </c:pt>
                <c:pt idx="5">
                  <c:v>121622000</c:v>
                </c:pt>
                <c:pt idx="6">
                  <c:v>123081000</c:v>
                </c:pt>
                <c:pt idx="7">
                  <c:v>154647000</c:v>
                </c:pt>
                <c:pt idx="8">
                  <c:v>-11000000</c:v>
                </c:pt>
                <c:pt idx="9">
                  <c:v>177583000</c:v>
                </c:pt>
                <c:pt idx="10">
                  <c:v>180250000</c:v>
                </c:pt>
                <c:pt idx="11">
                  <c:v>173918000</c:v>
                </c:pt>
                <c:pt idx="12">
                  <c:v>192000000</c:v>
                </c:pt>
                <c:pt idx="13">
                  <c:v>201300000</c:v>
                </c:pt>
                <c:pt idx="14">
                  <c:v>229500000</c:v>
                </c:pt>
                <c:pt idx="15">
                  <c:v>320500000</c:v>
                </c:pt>
                <c:pt idx="16">
                  <c:v>397300000</c:v>
                </c:pt>
                <c:pt idx="17">
                  <c:v>488300000</c:v>
                </c:pt>
                <c:pt idx="18">
                  <c:v>619300000</c:v>
                </c:pt>
                <c:pt idx="19">
                  <c:v>596700000</c:v>
                </c:pt>
                <c:pt idx="20">
                  <c:v>599200000</c:v>
                </c:pt>
                <c:pt idx="21">
                  <c:v>282400000</c:v>
                </c:pt>
                <c:pt idx="22">
                  <c:v>896200000</c:v>
                </c:pt>
                <c:pt idx="23">
                  <c:v>1714300000</c:v>
                </c:pt>
                <c:pt idx="24">
                  <c:v>-1590800000</c:v>
                </c:pt>
                <c:pt idx="25">
                  <c:v>827000000</c:v>
                </c:pt>
                <c:pt idx="26">
                  <c:v>1341900000</c:v>
                </c:pt>
                <c:pt idx="27">
                  <c:v>1327900000</c:v>
                </c:pt>
                <c:pt idx="28">
                  <c:v>1615400000</c:v>
                </c:pt>
              </c:numCache>
            </c:numRef>
          </c:val>
          <c:extLst>
            <c:ext xmlns:c16="http://schemas.microsoft.com/office/drawing/2014/chart" uri="{C3380CC4-5D6E-409C-BE32-E72D297353CC}">
              <c16:uniqueId val="{00000001-3AFB-294D-86F4-B780A0B6739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1'!$B$107:$AD$107</c:f>
              <c:numCache>
                <c:formatCode>#,###,,;\(#,###,,\);\ \-\ \-</c:formatCode>
                <c:ptCount val="29"/>
                <c:pt idx="0">
                  <c:v>15600000</c:v>
                </c:pt>
                <c:pt idx="1">
                  <c:v>22700000</c:v>
                </c:pt>
                <c:pt idx="2">
                  <c:v>12200000</c:v>
                </c:pt>
                <c:pt idx="3">
                  <c:v>15200000</c:v>
                </c:pt>
                <c:pt idx="4">
                  <c:v>72500000</c:v>
                </c:pt>
                <c:pt idx="5">
                  <c:v>12614000</c:v>
                </c:pt>
                <c:pt idx="6">
                  <c:v>57160000</c:v>
                </c:pt>
                <c:pt idx="7">
                  <c:v>70750000</c:v>
                </c:pt>
                <c:pt idx="8">
                  <c:v>-35600000</c:v>
                </c:pt>
                <c:pt idx="9">
                  <c:v>6969000</c:v>
                </c:pt>
                <c:pt idx="10">
                  <c:v>94707000</c:v>
                </c:pt>
                <c:pt idx="11">
                  <c:v>225899000</c:v>
                </c:pt>
                <c:pt idx="12">
                  <c:v>183400000</c:v>
                </c:pt>
                <c:pt idx="13">
                  <c:v>171700000</c:v>
                </c:pt>
                <c:pt idx="14">
                  <c:v>271800000</c:v>
                </c:pt>
                <c:pt idx="15">
                  <c:v>416200000</c:v>
                </c:pt>
                <c:pt idx="16">
                  <c:v>339800000</c:v>
                </c:pt>
                <c:pt idx="17">
                  <c:v>436400000</c:v>
                </c:pt>
                <c:pt idx="18">
                  <c:v>365500000</c:v>
                </c:pt>
                <c:pt idx="19">
                  <c:v>463000000</c:v>
                </c:pt>
                <c:pt idx="20">
                  <c:v>601200000</c:v>
                </c:pt>
                <c:pt idx="21">
                  <c:v>300400000</c:v>
                </c:pt>
                <c:pt idx="22">
                  <c:v>1107700000</c:v>
                </c:pt>
                <c:pt idx="23">
                  <c:v>878000000</c:v>
                </c:pt>
                <c:pt idx="24">
                  <c:v>948900000</c:v>
                </c:pt>
                <c:pt idx="25">
                  <c:v>833100000</c:v>
                </c:pt>
                <c:pt idx="26">
                  <c:v>1817500000</c:v>
                </c:pt>
                <c:pt idx="27">
                  <c:v>410000000</c:v>
                </c:pt>
                <c:pt idx="28">
                  <c:v>366000000</c:v>
                </c:pt>
              </c:numCache>
            </c:numRef>
          </c:val>
          <c:extLst>
            <c:ext xmlns:c16="http://schemas.microsoft.com/office/drawing/2014/chart" uri="{C3380CC4-5D6E-409C-BE32-E72D297353CC}">
              <c16:uniqueId val="{00000002-3AFB-294D-86F4-B780A0B67392}"/>
            </c:ext>
          </c:extLst>
        </c:ser>
        <c:dLbls>
          <c:showLegendKey val="0"/>
          <c:showVal val="0"/>
          <c:showCatName val="0"/>
          <c:showSerName val="0"/>
          <c:showPercent val="0"/>
          <c:showBubbleSize val="0"/>
        </c:dLbls>
        <c:gapWidth val="100"/>
        <c:overlap val="-24"/>
        <c:axId val="479535536"/>
        <c:axId val="479537264"/>
      </c:barChart>
      <c:catAx>
        <c:axId val="479535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9537264"/>
        <c:crosses val="autoZero"/>
        <c:auto val="1"/>
        <c:lblAlgn val="ctr"/>
        <c:lblOffset val="100"/>
        <c:noMultiLvlLbl val="0"/>
      </c:catAx>
      <c:valAx>
        <c:axId val="4795372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79535536"/>
        <c:crosses val="autoZero"/>
        <c:crossBetween val="between"/>
      </c:valAx>
      <c:spPr>
        <a:noFill/>
        <a:ln>
          <a:noFill/>
        </a:ln>
        <a:effectLst/>
      </c:spPr>
    </c:plotArea>
    <c:legend>
      <c:legendPos val="b"/>
      <c:layout>
        <c:manualLayout>
          <c:xMode val="edge"/>
          <c:yMode val="edge"/>
          <c:x val="0.34365689172574354"/>
          <c:y val="0.91137961921426491"/>
          <c:w val="0.31534402385748295"/>
          <c:h val="5.422884639420072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31750</xdr:colOff>
      <xdr:row>108</xdr:row>
      <xdr:rowOff>9525</xdr:rowOff>
    </xdr:from>
    <xdr:to>
      <xdr:col>37</xdr:col>
      <xdr:colOff>1571625</xdr:colOff>
      <xdr:row>129</xdr:row>
      <xdr:rowOff>15875</xdr:rowOff>
    </xdr:to>
    <xdr:graphicFrame macro="">
      <xdr:nvGraphicFramePr>
        <xdr:cNvPr id="2" name="Chart 1">
          <a:extLst>
            <a:ext uri="{FF2B5EF4-FFF2-40B4-BE49-F238E27FC236}">
              <a16:creationId xmlns:a16="http://schemas.microsoft.com/office/drawing/2014/main" id="{218E060D-16B7-680A-2D16-045E47437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https://www.bing.com/financeapi/forcetrigger?t=a1r63m&amp;q=XNAS%3aDLTR&amp;form=skydnc</v>
    <v>Learn more on Bing</v>
  </rv>
  <rv s="1">
    <v>0</v>
    <v>DOLLAR TREE, INC. (XNAS:DLTR)</v>
    <v>2</v>
    <v>3</v>
    <v>Finance</v>
    <v>4</v>
    <v>en-US</v>
    <v>a1r63m</v>
    <v>268435456</v>
    <v>1</v>
    <v>Powered by Refinitiv</v>
    <v>175.68</v>
    <v>128.85</v>
    <v>0.67849999999999999</v>
    <v>1.6850000000000001</v>
    <v>1.1629E-2</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146.76</v>
    <v>Diversified Retail</v>
    <v>Stock</v>
    <v>45118.753020392971</v>
    <v>0</v>
    <v>144.91</v>
    <v>32305193859</v>
    <v>DOLLAR TREE, INC.</v>
    <v>DOLLAR TREE, INC.</v>
    <v>145.34</v>
    <v>23.4389</v>
    <v>144.9</v>
    <v>146.58500000000001</v>
    <v>220385400</v>
    <v>DLTR</v>
    <v>DOLLAR TREE, INC. (XNAS:DLTR)</v>
    <v>722973</v>
    <v>2241777</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5703/000093570307000017/0000935703-07-000017-index.html" TargetMode="External"/><Relationship Id="rId39" Type="http://schemas.openxmlformats.org/officeDocument/2006/relationships/hyperlink" Target="https://www.sec.gov/Archives/edgar/data/935703/000093570313000014/0000935703-13-00001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935703/000093570311000014/form10k.htm" TargetMode="External"/><Relationship Id="rId42" Type="http://schemas.openxmlformats.org/officeDocument/2006/relationships/hyperlink" Target="https://www.sec.gov/Archives/edgar/data/935703/000093570315000034/dltr-2015x01x31x10k.htm" TargetMode="External"/><Relationship Id="rId47" Type="http://schemas.openxmlformats.org/officeDocument/2006/relationships/hyperlink" Target="https://www.sec.gov/Archives/edgar/data/935703/000093570317000011/0000935703-17-000011-index.html" TargetMode="External"/><Relationship Id="rId50" Type="http://schemas.openxmlformats.org/officeDocument/2006/relationships/hyperlink" Target="https://www.sec.gov/Archives/edgar/data/935703/000093570319000024/0000935703-19-000024-index.html" TargetMode="External"/><Relationship Id="rId55" Type="http://schemas.openxmlformats.org/officeDocument/2006/relationships/hyperlink" Target="https://www.sec.gov/Archives/edgar/data/935703/000093570321000014/0000935703-21-00001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5703/000093570308000048/0000935703-08-000048-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35703/000093570310000010/0000935703-10-000010-index.html" TargetMode="External"/><Relationship Id="rId37" Type="http://schemas.openxmlformats.org/officeDocument/2006/relationships/hyperlink" Target="https://www.sec.gov/Archives/edgar/data/935703/000093570312000007/0000935703-12-000007-index.html" TargetMode="External"/><Relationship Id="rId40" Type="http://schemas.openxmlformats.org/officeDocument/2006/relationships/hyperlink" Target="https://www.sec.gov/Archives/edgar/data/935703/000093570314000008/dltr-2014x02x01x10k.htm" TargetMode="External"/><Relationship Id="rId45" Type="http://schemas.openxmlformats.org/officeDocument/2006/relationships/hyperlink" Target="https://www.sec.gov/Archives/edgar/data/935703/000093570316000127/0000935703-16-000127-index.html" TargetMode="External"/><Relationship Id="rId53" Type="http://schemas.openxmlformats.org/officeDocument/2006/relationships/hyperlink" Target="https://www.sec.gov/Archives/edgar/data/935703/000093570320000006/0000935703-20-000006-index.html" TargetMode="External"/><Relationship Id="rId58" Type="http://schemas.openxmlformats.org/officeDocument/2006/relationships/hyperlink" Target="https://www.sec.gov/Archives/edgar/data/935703/000093570323000016/0000935703-23-000016-index.htm" TargetMode="External"/><Relationship Id="rId5" Type="http://schemas.openxmlformats.org/officeDocument/2006/relationships/hyperlink" Target="https://sec.gov/" TargetMode="External"/><Relationship Id="rId61" Type="http://schemas.openxmlformats.org/officeDocument/2006/relationships/hyperlink" Target="https://finbox.com/NASDAQGS:DLTR/explorer/fcf_unlev_proj"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5703/000093570302000009/0000935703-02-000009-index.htm" TargetMode="External"/><Relationship Id="rId22" Type="http://schemas.openxmlformats.org/officeDocument/2006/relationships/hyperlink" Target="https://www.sec.gov/Archives/edgar/data/935703/000119312505076605/d10k.htm" TargetMode="External"/><Relationship Id="rId27" Type="http://schemas.openxmlformats.org/officeDocument/2006/relationships/hyperlink" Target="https://www.sec.gov/Archives/edgar/data/935703/000093570307000017/0000935703-07-000017-index.html" TargetMode="External"/><Relationship Id="rId30" Type="http://schemas.openxmlformats.org/officeDocument/2006/relationships/hyperlink" Target="https://www.sec.gov/Archives/edgar/data/935703/000093570309000013/0000935703-09-000013-index.html" TargetMode="External"/><Relationship Id="rId35" Type="http://schemas.openxmlformats.org/officeDocument/2006/relationships/hyperlink" Target="https://www.sec.gov/Archives/edgar/data/935703/000093570311000014/form10k.htm" TargetMode="External"/><Relationship Id="rId43" Type="http://schemas.openxmlformats.org/officeDocument/2006/relationships/hyperlink" Target="https://www.sec.gov/Archives/edgar/data/935703/000093570315000034/dltr-2015x01x31x10k.htm" TargetMode="External"/><Relationship Id="rId48" Type="http://schemas.openxmlformats.org/officeDocument/2006/relationships/hyperlink" Target="https://www.sec.gov/Archives/edgar/data/935703/000093570318000013/0000935703-18-000013-index.html" TargetMode="External"/><Relationship Id="rId56" Type="http://schemas.openxmlformats.org/officeDocument/2006/relationships/hyperlink" Target="https://www.sec.gov/Archives/edgar/data/935703/000093570322000020/0000935703-22-00002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5703/000093570319000024/0000935703-19-000024-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35703/000093570310000010/0000935703-10-000010-index.html" TargetMode="External"/><Relationship Id="rId38" Type="http://schemas.openxmlformats.org/officeDocument/2006/relationships/hyperlink" Target="https://www.sec.gov/Archives/edgar/data/935703/000093570313000014/0000935703-13-000014-index.html" TargetMode="External"/><Relationship Id="rId46" Type="http://schemas.openxmlformats.org/officeDocument/2006/relationships/hyperlink" Target="https://www.sec.gov/Archives/edgar/data/935703/000093570317000011/0000935703-17-000011-index.html" TargetMode="External"/><Relationship Id="rId59" Type="http://schemas.openxmlformats.org/officeDocument/2006/relationships/hyperlink" Target="https://www.sec.gov/Archives/edgar/data/935703/000093570323000016/0000935703-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35703/000093570314000008/dltr-2014x02x01x10k.htm" TargetMode="External"/><Relationship Id="rId54" Type="http://schemas.openxmlformats.org/officeDocument/2006/relationships/hyperlink" Target="https://www.sec.gov/Archives/edgar/data/935703/000093570321000014/0000935703-21-000014-index.htm" TargetMode="External"/><Relationship Id="rId62" Type="http://schemas.openxmlformats.org/officeDocument/2006/relationships/drawing" Target="../drawings/drawing1.xml"/><Relationship Id="rId1" Type="http://schemas.openxmlformats.org/officeDocument/2006/relationships/hyperlink" Target="https://roic.ai/company/DLTR"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5703/000093570302000009/0000935703-02-000009-index.htm" TargetMode="External"/><Relationship Id="rId23" Type="http://schemas.openxmlformats.org/officeDocument/2006/relationships/hyperlink" Target="https://www.sec.gov/Archives/edgar/data/935703/000119312505076605/d10k.htm" TargetMode="External"/><Relationship Id="rId28" Type="http://schemas.openxmlformats.org/officeDocument/2006/relationships/hyperlink" Target="https://www.sec.gov/Archives/edgar/data/935703/000093570308000048/0000935703-08-000048-index.html" TargetMode="External"/><Relationship Id="rId36" Type="http://schemas.openxmlformats.org/officeDocument/2006/relationships/hyperlink" Target="https://www.sec.gov/Archives/edgar/data/935703/000093570312000007/0000935703-12-000007-index.html" TargetMode="External"/><Relationship Id="rId49" Type="http://schemas.openxmlformats.org/officeDocument/2006/relationships/hyperlink" Target="https://www.sec.gov/Archives/edgar/data/935703/000093570318000013/0000935703-18-000013-index.html" TargetMode="External"/><Relationship Id="rId57" Type="http://schemas.openxmlformats.org/officeDocument/2006/relationships/hyperlink" Target="https://www.sec.gov/Archives/edgar/data/935703/000093570322000020/0000935703-22-000020-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5703/000093570309000013/0000935703-09-000013-index.html" TargetMode="External"/><Relationship Id="rId44" Type="http://schemas.openxmlformats.org/officeDocument/2006/relationships/hyperlink" Target="https://www.sec.gov/Archives/edgar/data/935703/000093570316000127/0000935703-16-000127-index.html" TargetMode="External"/><Relationship Id="rId52" Type="http://schemas.openxmlformats.org/officeDocument/2006/relationships/hyperlink" Target="https://www.sec.gov/Archives/edgar/data/935703/000093570320000006/0000935703-20-000006-index.html" TargetMode="External"/><Relationship Id="rId60" Type="http://schemas.openxmlformats.org/officeDocument/2006/relationships/hyperlink" Target="https://finbox.com/NASDAQGS:DLTR/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AA2" activePane="bottomRight" state="frozen"/>
      <selection pane="topRight"/>
      <selection pane="bottomLeft"/>
      <selection pane="bottomRight" activeCell="AG12" sqref="AG12"/>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8">
        <v>2023</v>
      </c>
      <c r="AE1" s="35">
        <v>2024</v>
      </c>
      <c r="AF1" s="35">
        <v>2025</v>
      </c>
      <c r="AG1" s="35">
        <v>2026</v>
      </c>
      <c r="AH1" s="35">
        <v>2027</v>
      </c>
      <c r="AI1" s="35">
        <v>2028</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c r="AI2" s="9"/>
    </row>
    <row r="3" spans="1:39" ht="40" x14ac:dyDescent="0.25">
      <c r="A3" s="5" t="s">
        <v>1</v>
      </c>
      <c r="B3" s="1">
        <v>300200000</v>
      </c>
      <c r="C3" s="1">
        <v>493000000</v>
      </c>
      <c r="D3" s="1">
        <v>635500000</v>
      </c>
      <c r="E3" s="1">
        <v>918800000</v>
      </c>
      <c r="F3" s="1">
        <v>1198000000</v>
      </c>
      <c r="G3" s="1">
        <v>1688105000</v>
      </c>
      <c r="H3" s="1">
        <v>1987271000</v>
      </c>
      <c r="I3" s="1">
        <v>2329188000</v>
      </c>
      <c r="J3" s="1">
        <v>161000000</v>
      </c>
      <c r="K3" s="1">
        <v>2799872000</v>
      </c>
      <c r="L3" s="1">
        <v>3126009000</v>
      </c>
      <c r="M3" s="1">
        <v>3393924000</v>
      </c>
      <c r="N3" s="1">
        <v>3969400000</v>
      </c>
      <c r="O3" s="1">
        <v>4242600000</v>
      </c>
      <c r="P3" s="1">
        <v>4644900000</v>
      </c>
      <c r="Q3" s="1">
        <v>5231200000</v>
      </c>
      <c r="R3" s="1">
        <v>5882400000</v>
      </c>
      <c r="S3" s="1">
        <v>6630500000</v>
      </c>
      <c r="T3" s="1">
        <v>7394500000</v>
      </c>
      <c r="U3" s="1">
        <v>7840300000</v>
      </c>
      <c r="V3" s="1">
        <v>8602200000</v>
      </c>
      <c r="W3" s="1">
        <v>15498400000</v>
      </c>
      <c r="X3" s="1">
        <v>20719200000</v>
      </c>
      <c r="Y3" s="1">
        <v>22245500000</v>
      </c>
      <c r="Z3" s="1">
        <v>22823300000</v>
      </c>
      <c r="AA3" s="1">
        <v>23610800000</v>
      </c>
      <c r="AB3" s="1">
        <v>25509300000</v>
      </c>
      <c r="AC3" s="1">
        <v>26321200000</v>
      </c>
      <c r="AD3" s="1">
        <v>28331700000</v>
      </c>
      <c r="AE3" s="36">
        <v>30414000000</v>
      </c>
      <c r="AF3" s="36">
        <v>31687000000</v>
      </c>
      <c r="AG3" s="36">
        <v>33531000000</v>
      </c>
      <c r="AH3" s="36">
        <v>35066000000</v>
      </c>
      <c r="AI3" s="36">
        <v>36717000000</v>
      </c>
      <c r="AJ3" s="20" t="s">
        <v>113</v>
      </c>
      <c r="AK3" s="21" t="s">
        <v>114</v>
      </c>
      <c r="AL3" s="21" t="s">
        <v>115</v>
      </c>
      <c r="AM3" s="21" t="s">
        <v>116</v>
      </c>
    </row>
    <row r="4" spans="1:39" ht="19" x14ac:dyDescent="0.25">
      <c r="A4" s="14" t="s">
        <v>93</v>
      </c>
      <c r="B4" s="15"/>
      <c r="C4" s="16">
        <f>(C3/B3)-1</f>
        <v>0.64223850766155888</v>
      </c>
      <c r="D4" s="16">
        <f>(D3/C3)-1</f>
        <v>0.28904665314401612</v>
      </c>
      <c r="E4" s="16">
        <f>(E3/D3)-1</f>
        <v>0.44579071597167585</v>
      </c>
      <c r="F4" s="16">
        <f t="shared" ref="F4:AA4" si="0">(F3/E3)-1</f>
        <v>0.30387461906835012</v>
      </c>
      <c r="G4" s="16">
        <f t="shared" si="0"/>
        <v>0.40910267111853083</v>
      </c>
      <c r="H4" s="16">
        <f t="shared" si="0"/>
        <v>0.17722001889692884</v>
      </c>
      <c r="I4" s="16">
        <f t="shared" si="0"/>
        <v>0.17205353472173646</v>
      </c>
      <c r="J4" s="16">
        <f t="shared" si="0"/>
        <v>-0.93087719840562466</v>
      </c>
      <c r="K4" s="16">
        <f t="shared" si="0"/>
        <v>16.390509316770185</v>
      </c>
      <c r="L4" s="16">
        <f t="shared" si="0"/>
        <v>0.11648282492913964</v>
      </c>
      <c r="M4" s="16">
        <f t="shared" si="0"/>
        <v>8.5705127528423519E-2</v>
      </c>
      <c r="N4" s="16">
        <f t="shared" si="0"/>
        <v>0.16956066193585939</v>
      </c>
      <c r="O4" s="16">
        <f t="shared" si="0"/>
        <v>6.8826522900186315E-2</v>
      </c>
      <c r="P4" s="16">
        <f t="shared" si="0"/>
        <v>9.4823928722952866E-2</v>
      </c>
      <c r="Q4" s="16">
        <f t="shared" si="0"/>
        <v>0.12622446123705577</v>
      </c>
      <c r="R4" s="16">
        <f t="shared" si="0"/>
        <v>0.12448386603456196</v>
      </c>
      <c r="S4" s="16">
        <f t="shared" si="0"/>
        <v>0.12717598259213925</v>
      </c>
      <c r="T4" s="16">
        <f t="shared" si="0"/>
        <v>0.11522509614659526</v>
      </c>
      <c r="U4" s="16">
        <f t="shared" si="0"/>
        <v>6.0288051930488917E-2</v>
      </c>
      <c r="V4" s="16">
        <f t="shared" si="0"/>
        <v>9.7177403925870154E-2</v>
      </c>
      <c r="W4" s="16">
        <f t="shared" si="0"/>
        <v>0.80167864034781799</v>
      </c>
      <c r="X4" s="16">
        <f t="shared" si="0"/>
        <v>0.3368605791565582</v>
      </c>
      <c r="Y4" s="16">
        <f t="shared" si="0"/>
        <v>7.3665971659137464E-2</v>
      </c>
      <c r="Z4" s="16">
        <f t="shared" si="0"/>
        <v>2.5973792452406164E-2</v>
      </c>
      <c r="AA4" s="16">
        <f t="shared" si="0"/>
        <v>3.4504212800077205E-2</v>
      </c>
      <c r="AB4" s="16">
        <f t="shared" ref="AB4" si="1">(AB3/AA3)-1</f>
        <v>8.0408118318735511E-2</v>
      </c>
      <c r="AC4" s="16">
        <f t="shared" ref="AC4" si="2">(AC3/AB3)-1</f>
        <v>3.1827607970426497E-2</v>
      </c>
      <c r="AD4" s="16">
        <f t="shared" ref="AD4:AI4" si="3">(AD3/AC3)-1</f>
        <v>7.6383295594425693E-2</v>
      </c>
      <c r="AE4" s="17">
        <f t="shared" si="3"/>
        <v>7.3497178072618352E-2</v>
      </c>
      <c r="AF4" s="17">
        <f t="shared" si="3"/>
        <v>4.1855724337476197E-2</v>
      </c>
      <c r="AG4" s="17">
        <f t="shared" si="3"/>
        <v>5.819421213746967E-2</v>
      </c>
      <c r="AH4" s="17">
        <f t="shared" si="3"/>
        <v>4.5778533297545554E-2</v>
      </c>
      <c r="AI4" s="17">
        <f t="shared" si="3"/>
        <v>4.7082644156732911E-2</v>
      </c>
      <c r="AJ4" s="18">
        <f>(AD4+AC4+AB4)/3</f>
        <v>6.2873007294529229E-2</v>
      </c>
      <c r="AK4" s="18">
        <f>(AD20+AC20+AB20)/3</f>
        <v>0.17356736179983176</v>
      </c>
      <c r="AL4" s="18">
        <f>(AD29+AC29+AB29)/3</f>
        <v>0.27622871633149998</v>
      </c>
      <c r="AM4" s="18">
        <f>(AD106+AC106+AB106)/3</f>
        <v>9.9959457363464163E-2</v>
      </c>
    </row>
    <row r="5" spans="1:39" ht="19" x14ac:dyDescent="0.25">
      <c r="A5" s="5" t="s">
        <v>2</v>
      </c>
      <c r="B5" s="1">
        <v>187600000</v>
      </c>
      <c r="C5" s="1">
        <v>310900000</v>
      </c>
      <c r="D5" s="1">
        <v>397100000</v>
      </c>
      <c r="E5" s="1">
        <v>571000000</v>
      </c>
      <c r="F5" s="1">
        <v>746500000</v>
      </c>
      <c r="G5" s="1">
        <v>1063416000</v>
      </c>
      <c r="H5" s="1">
        <v>1271314000</v>
      </c>
      <c r="I5" s="1">
        <v>1481232000</v>
      </c>
      <c r="J5" s="1">
        <v>114000000</v>
      </c>
      <c r="K5" s="1">
        <v>1787052000</v>
      </c>
      <c r="L5" s="1">
        <v>2013470000</v>
      </c>
      <c r="M5" s="1">
        <v>2221561000</v>
      </c>
      <c r="N5" s="1">
        <v>2612200000</v>
      </c>
      <c r="O5" s="1">
        <v>2781500000</v>
      </c>
      <c r="P5" s="1">
        <v>3052700000</v>
      </c>
      <c r="Q5" s="1">
        <v>3374400000</v>
      </c>
      <c r="R5" s="1">
        <v>3794800000</v>
      </c>
      <c r="S5" s="1">
        <v>4252200000</v>
      </c>
      <c r="T5" s="1">
        <v>4741800000</v>
      </c>
      <c r="U5" s="1">
        <v>5050500000</v>
      </c>
      <c r="V5" s="1">
        <v>5568200000</v>
      </c>
      <c r="W5" s="1">
        <v>10841700000</v>
      </c>
      <c r="X5" s="1">
        <v>14324500000</v>
      </c>
      <c r="Y5" s="1">
        <v>15223600000</v>
      </c>
      <c r="Z5" s="1">
        <v>15875800000</v>
      </c>
      <c r="AA5" s="1">
        <v>16570100000</v>
      </c>
      <c r="AB5" s="1">
        <v>17721000000</v>
      </c>
      <c r="AC5" s="1">
        <v>18583900000</v>
      </c>
      <c r="AD5" s="1">
        <v>19396300000</v>
      </c>
    </row>
    <row r="6" spans="1:39" ht="20" x14ac:dyDescent="0.25">
      <c r="A6" s="6" t="s">
        <v>3</v>
      </c>
      <c r="B6" s="10">
        <v>112600000</v>
      </c>
      <c r="C6" s="10">
        <v>182100000</v>
      </c>
      <c r="D6" s="10">
        <v>238400000</v>
      </c>
      <c r="E6" s="10">
        <v>347800000</v>
      </c>
      <c r="F6" s="10">
        <v>451500000</v>
      </c>
      <c r="G6" s="10">
        <v>624689000</v>
      </c>
      <c r="H6" s="10">
        <v>715957000</v>
      </c>
      <c r="I6" s="10">
        <v>847956000</v>
      </c>
      <c r="J6" s="10">
        <v>47000000</v>
      </c>
      <c r="K6" s="10">
        <v>1012820000</v>
      </c>
      <c r="L6" s="10">
        <v>1112539000</v>
      </c>
      <c r="M6" s="10">
        <v>1172363000</v>
      </c>
      <c r="N6" s="10">
        <v>1357200000</v>
      </c>
      <c r="O6" s="10">
        <v>1461100000</v>
      </c>
      <c r="P6" s="10">
        <v>1592200000</v>
      </c>
      <c r="Q6" s="10">
        <v>1856800000</v>
      </c>
      <c r="R6" s="10">
        <v>2087600000</v>
      </c>
      <c r="S6" s="10">
        <v>2378300000</v>
      </c>
      <c r="T6" s="10">
        <v>2652700000</v>
      </c>
      <c r="U6" s="10">
        <v>2789800000</v>
      </c>
      <c r="V6" s="10">
        <v>3034000000</v>
      </c>
      <c r="W6" s="10">
        <v>4656700000</v>
      </c>
      <c r="X6" s="10">
        <v>6394700000</v>
      </c>
      <c r="Y6" s="10">
        <v>7021900000</v>
      </c>
      <c r="Z6" s="10">
        <v>6947500000</v>
      </c>
      <c r="AA6" s="10">
        <v>7040700000</v>
      </c>
      <c r="AB6" s="10">
        <v>7788300000</v>
      </c>
      <c r="AC6" s="10">
        <v>7737300000</v>
      </c>
      <c r="AD6" s="10">
        <v>8935400000</v>
      </c>
      <c r="AJ6" s="20" t="s">
        <v>117</v>
      </c>
      <c r="AK6" s="21" t="s">
        <v>118</v>
      </c>
      <c r="AL6" s="21" t="s">
        <v>119</v>
      </c>
      <c r="AM6" s="21" t="s">
        <v>120</v>
      </c>
    </row>
    <row r="7" spans="1:39" ht="19" x14ac:dyDescent="0.25">
      <c r="A7" s="5" t="s">
        <v>4</v>
      </c>
      <c r="B7" s="2">
        <v>0.37509999999999999</v>
      </c>
      <c r="C7" s="2">
        <v>0.36940000000000001</v>
      </c>
      <c r="D7" s="2">
        <v>0.37509999999999999</v>
      </c>
      <c r="E7" s="2">
        <v>0.3785</v>
      </c>
      <c r="F7" s="2">
        <v>0.37690000000000001</v>
      </c>
      <c r="G7" s="2">
        <v>0.37009999999999998</v>
      </c>
      <c r="H7" s="2">
        <v>0.36030000000000001</v>
      </c>
      <c r="I7" s="2">
        <v>0.36409999999999998</v>
      </c>
      <c r="J7" s="2">
        <v>0.29189999999999999</v>
      </c>
      <c r="K7" s="2">
        <v>0.36170000000000002</v>
      </c>
      <c r="L7" s="2">
        <v>0.35589999999999999</v>
      </c>
      <c r="M7" s="2">
        <v>0.34539999999999998</v>
      </c>
      <c r="N7" s="2">
        <v>0.34189999999999998</v>
      </c>
      <c r="O7" s="2">
        <v>0.34439999999999998</v>
      </c>
      <c r="P7" s="2">
        <v>0.34279999999999999</v>
      </c>
      <c r="Q7" s="2">
        <v>0.35489999999999999</v>
      </c>
      <c r="R7" s="2">
        <v>0.35489999999999999</v>
      </c>
      <c r="S7" s="2">
        <v>0.35870000000000002</v>
      </c>
      <c r="T7" s="2">
        <v>0.35870000000000002</v>
      </c>
      <c r="U7" s="2">
        <v>0.35580000000000001</v>
      </c>
      <c r="V7" s="2">
        <v>0.35270000000000001</v>
      </c>
      <c r="W7" s="2">
        <v>0.30049999999999999</v>
      </c>
      <c r="X7" s="2">
        <v>0.30859999999999999</v>
      </c>
      <c r="Y7" s="2">
        <v>0.31569999999999998</v>
      </c>
      <c r="Z7" s="2">
        <v>0.3044</v>
      </c>
      <c r="AA7" s="2">
        <v>0.29820000000000002</v>
      </c>
      <c r="AB7" s="2">
        <v>0.30530000000000002</v>
      </c>
      <c r="AC7" s="2">
        <v>0.29399999999999998</v>
      </c>
      <c r="AD7" s="2">
        <v>0.31540000000000001</v>
      </c>
      <c r="AJ7" s="18">
        <f>AD7</f>
        <v>0.31540000000000001</v>
      </c>
      <c r="AK7" s="22">
        <f>AD21</f>
        <v>0.106</v>
      </c>
      <c r="AL7" s="22">
        <f>AD30</f>
        <v>5.7000000000000002E-2</v>
      </c>
      <c r="AM7" s="22">
        <f>AD107/AD3</f>
        <v>1.2918391766113577E-2</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94</v>
      </c>
      <c r="B9" s="19">
        <f>B8/B3</f>
        <v>0</v>
      </c>
      <c r="C9" s="19">
        <f t="shared" ref="C9:AD9" si="4">C8/C3</f>
        <v>0</v>
      </c>
      <c r="D9" s="19">
        <f t="shared" si="4"/>
        <v>0</v>
      </c>
      <c r="E9" s="19">
        <f t="shared" si="4"/>
        <v>0</v>
      </c>
      <c r="F9" s="19">
        <f t="shared" si="4"/>
        <v>0</v>
      </c>
      <c r="G9" s="19">
        <f t="shared" si="4"/>
        <v>0</v>
      </c>
      <c r="H9" s="19">
        <f t="shared" si="4"/>
        <v>0</v>
      </c>
      <c r="I9" s="19">
        <f t="shared" si="4"/>
        <v>0</v>
      </c>
      <c r="J9" s="19">
        <f t="shared" si="4"/>
        <v>0</v>
      </c>
      <c r="K9" s="19">
        <f t="shared" si="4"/>
        <v>0</v>
      </c>
      <c r="L9" s="19">
        <f t="shared" si="4"/>
        <v>0</v>
      </c>
      <c r="M9" s="19">
        <f t="shared" si="4"/>
        <v>0</v>
      </c>
      <c r="N9" s="19">
        <f t="shared" si="4"/>
        <v>0</v>
      </c>
      <c r="O9" s="19">
        <f t="shared" si="4"/>
        <v>0</v>
      </c>
      <c r="P9" s="19">
        <f t="shared" si="4"/>
        <v>0</v>
      </c>
      <c r="Q9" s="19">
        <f t="shared" si="4"/>
        <v>0</v>
      </c>
      <c r="R9" s="19">
        <f t="shared" si="4"/>
        <v>0</v>
      </c>
      <c r="S9" s="19">
        <f t="shared" si="4"/>
        <v>0</v>
      </c>
      <c r="T9" s="19">
        <f t="shared" si="4"/>
        <v>0</v>
      </c>
      <c r="U9" s="19">
        <f t="shared" si="4"/>
        <v>0</v>
      </c>
      <c r="V9" s="19">
        <f t="shared" si="4"/>
        <v>0</v>
      </c>
      <c r="W9" s="19">
        <f t="shared" si="4"/>
        <v>0</v>
      </c>
      <c r="X9" s="19">
        <f t="shared" si="4"/>
        <v>0</v>
      </c>
      <c r="Y9" s="19">
        <f t="shared" si="4"/>
        <v>0</v>
      </c>
      <c r="Z9" s="19">
        <f t="shared" si="4"/>
        <v>0</v>
      </c>
      <c r="AA9" s="19">
        <f t="shared" si="4"/>
        <v>0</v>
      </c>
      <c r="AB9" s="19">
        <f t="shared" si="4"/>
        <v>0</v>
      </c>
      <c r="AC9" s="19">
        <f t="shared" si="4"/>
        <v>0</v>
      </c>
      <c r="AD9" s="19">
        <f t="shared" si="4"/>
        <v>0</v>
      </c>
      <c r="AJ9" s="20" t="s">
        <v>95</v>
      </c>
      <c r="AK9" s="21" t="s">
        <v>96</v>
      </c>
      <c r="AL9" s="21" t="s">
        <v>97</v>
      </c>
      <c r="AM9" s="21" t="s">
        <v>98</v>
      </c>
    </row>
    <row r="10" spans="1:39" ht="19" x14ac:dyDescent="0.25">
      <c r="A10" s="5" t="s">
        <v>6</v>
      </c>
      <c r="B10" s="1" t="s">
        <v>91</v>
      </c>
      <c r="C10" s="1" t="s">
        <v>91</v>
      </c>
      <c r="D10" s="1" t="s">
        <v>91</v>
      </c>
      <c r="E10" s="1" t="s">
        <v>91</v>
      </c>
      <c r="F10" s="1" t="s">
        <v>91</v>
      </c>
      <c r="G10" s="1" t="s">
        <v>91</v>
      </c>
      <c r="H10" s="1" t="s">
        <v>91</v>
      </c>
      <c r="I10" s="1" t="s">
        <v>91</v>
      </c>
      <c r="J10" s="1">
        <v>55000000</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v>5925900000</v>
      </c>
      <c r="AD10" s="1" t="s">
        <v>91</v>
      </c>
      <c r="AJ10" s="18">
        <f>AD9</f>
        <v>0</v>
      </c>
      <c r="AK10" s="22">
        <f>AD13</f>
        <v>0.23645245431795481</v>
      </c>
      <c r="AL10" s="22">
        <f>AD80</f>
        <v>3.8966952212539309E-3</v>
      </c>
      <c r="AM10" s="22">
        <f>AD89</f>
        <v>4.4254315837030607E-2</v>
      </c>
    </row>
    <row r="11" spans="1:3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row>
    <row r="12" spans="1:39" ht="20" x14ac:dyDescent="0.25">
      <c r="A12" s="5" t="s">
        <v>8</v>
      </c>
      <c r="B12" s="1">
        <v>70500000</v>
      </c>
      <c r="C12" s="1">
        <v>111400000</v>
      </c>
      <c r="D12" s="1">
        <v>143400000</v>
      </c>
      <c r="E12" s="1">
        <v>204200000</v>
      </c>
      <c r="F12" s="1">
        <v>259900000</v>
      </c>
      <c r="G12" s="1">
        <v>375316000</v>
      </c>
      <c r="H12" s="1">
        <v>458329000</v>
      </c>
      <c r="I12" s="1">
        <v>594035000</v>
      </c>
      <c r="J12" s="1">
        <v>55000000</v>
      </c>
      <c r="K12" s="1">
        <v>719223000</v>
      </c>
      <c r="L12" s="1">
        <v>818988000</v>
      </c>
      <c r="M12" s="1">
        <v>889124000</v>
      </c>
      <c r="N12" s="1">
        <v>1046400000</v>
      </c>
      <c r="O12" s="1">
        <v>1130800000</v>
      </c>
      <c r="P12" s="1">
        <v>1226400000</v>
      </c>
      <c r="Q12" s="1">
        <v>1344000000</v>
      </c>
      <c r="R12" s="1">
        <v>1457600000</v>
      </c>
      <c r="S12" s="1">
        <v>1596200000</v>
      </c>
      <c r="T12" s="1">
        <v>1732600000</v>
      </c>
      <c r="U12" s="1">
        <v>1819500000</v>
      </c>
      <c r="V12" s="1">
        <v>1993800000</v>
      </c>
      <c r="W12" s="1">
        <v>3607000000</v>
      </c>
      <c r="X12" s="1">
        <v>4689900000</v>
      </c>
      <c r="Y12" s="1">
        <v>5004300000</v>
      </c>
      <c r="Z12" s="1">
        <v>5160000000</v>
      </c>
      <c r="AA12" s="1">
        <v>5465500000</v>
      </c>
      <c r="AB12" s="1">
        <v>5900400000</v>
      </c>
      <c r="AC12" s="1">
        <v>1561000000</v>
      </c>
      <c r="AD12" s="1">
        <v>6699100000</v>
      </c>
      <c r="AJ12" s="20" t="s">
        <v>121</v>
      </c>
      <c r="AK12" s="21" t="s">
        <v>122</v>
      </c>
      <c r="AL12" s="21" t="s">
        <v>123</v>
      </c>
      <c r="AM12" s="21" t="s">
        <v>124</v>
      </c>
    </row>
    <row r="13" spans="1:39" ht="19" x14ac:dyDescent="0.25">
      <c r="A13" s="14" t="s">
        <v>99</v>
      </c>
      <c r="B13" s="19">
        <f>B12/B3</f>
        <v>0.23484343770819455</v>
      </c>
      <c r="C13" s="19">
        <f t="shared" ref="C13:AD13" si="5">C12/C3</f>
        <v>0.2259634888438134</v>
      </c>
      <c r="D13" s="19">
        <f t="shared" si="5"/>
        <v>0.22564909520062942</v>
      </c>
      <c r="E13" s="19">
        <f t="shared" si="5"/>
        <v>0.22224640835872878</v>
      </c>
      <c r="F13" s="19">
        <f t="shared" si="5"/>
        <v>0.21694490818030049</v>
      </c>
      <c r="G13" s="19">
        <f t="shared" si="5"/>
        <v>0.22232977214095095</v>
      </c>
      <c r="H13" s="19">
        <f t="shared" si="5"/>
        <v>0.2306323596530116</v>
      </c>
      <c r="I13" s="19">
        <f t="shared" si="5"/>
        <v>0.2550395245038185</v>
      </c>
      <c r="J13" s="19">
        <f t="shared" si="5"/>
        <v>0.34161490683229812</v>
      </c>
      <c r="K13" s="19">
        <f t="shared" si="5"/>
        <v>0.2568771000960044</v>
      </c>
      <c r="L13" s="19">
        <f t="shared" si="5"/>
        <v>0.26199156816247171</v>
      </c>
      <c r="M13" s="19">
        <f t="shared" si="5"/>
        <v>0.26197522395905154</v>
      </c>
      <c r="N13" s="19">
        <f t="shared" si="5"/>
        <v>0.26361666750642415</v>
      </c>
      <c r="O13" s="19">
        <f t="shared" si="5"/>
        <v>0.26653467213501153</v>
      </c>
      <c r="P13" s="19">
        <f t="shared" si="5"/>
        <v>0.26403151843957889</v>
      </c>
      <c r="Q13" s="19">
        <f t="shared" si="5"/>
        <v>0.25692001835142986</v>
      </c>
      <c r="R13" s="19">
        <f t="shared" si="5"/>
        <v>0.24779001767985856</v>
      </c>
      <c r="S13" s="19">
        <f t="shared" si="5"/>
        <v>0.24073599276072694</v>
      </c>
      <c r="T13" s="19">
        <f t="shared" si="5"/>
        <v>0.23430928392724323</v>
      </c>
      <c r="U13" s="19">
        <f t="shared" si="5"/>
        <v>0.23207020139535478</v>
      </c>
      <c r="V13" s="19">
        <f t="shared" si="5"/>
        <v>0.23177791727697566</v>
      </c>
      <c r="W13" s="19">
        <f t="shared" si="5"/>
        <v>0.23273370154338513</v>
      </c>
      <c r="X13" s="19">
        <f t="shared" si="5"/>
        <v>0.22635526468203407</v>
      </c>
      <c r="Y13" s="19">
        <f t="shared" si="5"/>
        <v>0.22495785664516418</v>
      </c>
      <c r="Z13" s="19">
        <f t="shared" si="5"/>
        <v>0.22608474672812434</v>
      </c>
      <c r="AA13" s="19">
        <f t="shared" si="5"/>
        <v>0.23148305012960171</v>
      </c>
      <c r="AB13" s="19">
        <f t="shared" si="5"/>
        <v>0.23130387740941538</v>
      </c>
      <c r="AC13" s="19">
        <f t="shared" si="5"/>
        <v>5.9305806726137104E-2</v>
      </c>
      <c r="AD13" s="19">
        <f t="shared" si="5"/>
        <v>0.23645245431795481</v>
      </c>
      <c r="AJ13" s="18">
        <f>AD28/AD72</f>
        <v>0.1845854996286351</v>
      </c>
      <c r="AK13" s="22">
        <f>AD28/AD54</f>
        <v>7.0167360927109165E-2</v>
      </c>
      <c r="AL13" s="22">
        <f>AD22/(AD72+AD56+AD61)</f>
        <v>0.11846064201716283</v>
      </c>
      <c r="AM13" s="23">
        <f>AD67/AD72</f>
        <v>1.6306461749414387</v>
      </c>
    </row>
    <row r="14" spans="1:39" ht="19" x14ac:dyDescent="0.25">
      <c r="A14" s="5" t="s">
        <v>9</v>
      </c>
      <c r="B14" s="1">
        <v>5500000</v>
      </c>
      <c r="C14" s="1">
        <v>10500000</v>
      </c>
      <c r="D14" s="1">
        <v>13100000</v>
      </c>
      <c r="E14" s="1">
        <v>20500000</v>
      </c>
      <c r="F14" s="1">
        <v>28100000</v>
      </c>
      <c r="G14" s="1">
        <v>41971000</v>
      </c>
      <c r="H14" s="1">
        <v>53763000</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row>
    <row r="15" spans="1:39" ht="20" x14ac:dyDescent="0.25">
      <c r="A15" s="5" t="s">
        <v>10</v>
      </c>
      <c r="B15" s="1">
        <v>76000000</v>
      </c>
      <c r="C15" s="1">
        <v>121900000</v>
      </c>
      <c r="D15" s="1">
        <v>156500000</v>
      </c>
      <c r="E15" s="1">
        <v>224700000</v>
      </c>
      <c r="F15" s="1">
        <v>288000000</v>
      </c>
      <c r="G15" s="1">
        <v>417287000</v>
      </c>
      <c r="H15" s="1">
        <v>512092000</v>
      </c>
      <c r="I15" s="1">
        <v>594035000</v>
      </c>
      <c r="J15" s="1">
        <v>55000000</v>
      </c>
      <c r="K15" s="1">
        <v>719223000</v>
      </c>
      <c r="L15" s="1">
        <v>818988000</v>
      </c>
      <c r="M15" s="1">
        <v>889124000</v>
      </c>
      <c r="N15" s="1">
        <v>1046400000</v>
      </c>
      <c r="O15" s="1">
        <v>1130800000</v>
      </c>
      <c r="P15" s="1">
        <v>1226400000</v>
      </c>
      <c r="Q15" s="1">
        <v>1344000000</v>
      </c>
      <c r="R15" s="1">
        <v>1457600000</v>
      </c>
      <c r="S15" s="1">
        <v>1596200000</v>
      </c>
      <c r="T15" s="1">
        <v>1732600000</v>
      </c>
      <c r="U15" s="1">
        <v>1819500000</v>
      </c>
      <c r="V15" s="1">
        <v>1993800000</v>
      </c>
      <c r="W15" s="1">
        <v>3607000000</v>
      </c>
      <c r="X15" s="1">
        <v>4689900000</v>
      </c>
      <c r="Y15" s="1">
        <v>5004300000</v>
      </c>
      <c r="Z15" s="1">
        <v>5160000000</v>
      </c>
      <c r="AA15" s="1">
        <v>5465500000</v>
      </c>
      <c r="AB15" s="1">
        <v>5900400000</v>
      </c>
      <c r="AC15" s="1">
        <v>1561000000</v>
      </c>
      <c r="AD15" s="1">
        <v>6699100000</v>
      </c>
      <c r="AJ15" s="20" t="s">
        <v>125</v>
      </c>
      <c r="AK15" s="21" t="s">
        <v>126</v>
      </c>
      <c r="AL15" s="21" t="s">
        <v>127</v>
      </c>
      <c r="AM15" s="21" t="s">
        <v>128</v>
      </c>
    </row>
    <row r="16" spans="1:39" ht="19" x14ac:dyDescent="0.25">
      <c r="A16" s="5" t="s">
        <v>11</v>
      </c>
      <c r="B16" s="1">
        <v>263600000</v>
      </c>
      <c r="C16" s="1">
        <v>432800000</v>
      </c>
      <c r="D16" s="1">
        <v>553600000</v>
      </c>
      <c r="E16" s="1">
        <v>795700000</v>
      </c>
      <c r="F16" s="1">
        <v>1034500000</v>
      </c>
      <c r="G16" s="1">
        <v>1480703000</v>
      </c>
      <c r="H16" s="1">
        <v>1783406000</v>
      </c>
      <c r="I16" s="1">
        <v>2075267000</v>
      </c>
      <c r="J16" s="1">
        <v>169000000</v>
      </c>
      <c r="K16" s="1">
        <v>2506275000</v>
      </c>
      <c r="L16" s="1">
        <v>2832458000</v>
      </c>
      <c r="M16" s="1">
        <v>3110685000</v>
      </c>
      <c r="N16" s="1">
        <v>3658600000</v>
      </c>
      <c r="O16" s="1">
        <v>3912300000</v>
      </c>
      <c r="P16" s="1">
        <v>4279100000</v>
      </c>
      <c r="Q16" s="1">
        <v>4718400000</v>
      </c>
      <c r="R16" s="1">
        <v>5252400000</v>
      </c>
      <c r="S16" s="1">
        <v>5848400000</v>
      </c>
      <c r="T16" s="1">
        <v>6474400000</v>
      </c>
      <c r="U16" s="1">
        <v>6870000000</v>
      </c>
      <c r="V16" s="1">
        <v>7562000000</v>
      </c>
      <c r="W16" s="1">
        <v>14448700000</v>
      </c>
      <c r="X16" s="1">
        <v>19014400000</v>
      </c>
      <c r="Y16" s="1">
        <v>20227900000</v>
      </c>
      <c r="Z16" s="1">
        <v>21035800000</v>
      </c>
      <c r="AA16" s="1">
        <v>22035600000</v>
      </c>
      <c r="AB16" s="1">
        <v>23621400000</v>
      </c>
      <c r="AC16" s="1">
        <v>6501000000</v>
      </c>
      <c r="AD16" s="1">
        <v>26095400000</v>
      </c>
      <c r="AJ16" s="37">
        <f>(AD35+AC35+AB35+AA35+Z35)/5</f>
        <v>-6.9069872408577624E-3</v>
      </c>
      <c r="AK16" s="38">
        <f>AL101/AD3</f>
        <v>1.1402490446743401</v>
      </c>
      <c r="AL16" s="38">
        <f>AL101/AD28</f>
        <v>19.998262881639221</v>
      </c>
      <c r="AM16" s="39">
        <f>AL101/AD107</f>
        <v>88.26555699180328</v>
      </c>
    </row>
    <row r="17" spans="1:39"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7100000</v>
      </c>
      <c r="R17" s="1" t="s">
        <v>91</v>
      </c>
      <c r="S17" s="1">
        <v>2900000</v>
      </c>
      <c r="T17" s="1">
        <v>2800000</v>
      </c>
      <c r="U17" s="1">
        <v>15400000</v>
      </c>
      <c r="V17" s="1">
        <v>80100000</v>
      </c>
      <c r="W17" s="1">
        <v>599400000</v>
      </c>
      <c r="X17" s="1">
        <v>375500000</v>
      </c>
      <c r="Y17" s="1">
        <v>301800000</v>
      </c>
      <c r="Z17" s="1">
        <v>370000000</v>
      </c>
      <c r="AA17" s="1">
        <v>162100000</v>
      </c>
      <c r="AB17" s="1">
        <v>147300000</v>
      </c>
      <c r="AC17" s="1">
        <v>178900000</v>
      </c>
      <c r="AD17" s="1">
        <v>125300000</v>
      </c>
    </row>
    <row r="18" spans="1:39" ht="20" x14ac:dyDescent="0.25">
      <c r="A18" s="5" t="s">
        <v>13</v>
      </c>
      <c r="B18" s="1">
        <v>5500000</v>
      </c>
      <c r="C18" s="1">
        <v>10500000</v>
      </c>
      <c r="D18" s="1">
        <v>13100000</v>
      </c>
      <c r="E18" s="1">
        <v>20500000</v>
      </c>
      <c r="F18" s="1">
        <v>28100000</v>
      </c>
      <c r="G18" s="1">
        <v>41971000</v>
      </c>
      <c r="H18" s="1">
        <v>53763000</v>
      </c>
      <c r="I18" s="1">
        <v>71615000</v>
      </c>
      <c r="J18" s="1">
        <v>7200000</v>
      </c>
      <c r="K18" s="1">
        <v>101495000</v>
      </c>
      <c r="L18" s="1">
        <v>129291000</v>
      </c>
      <c r="M18" s="1">
        <v>140717000</v>
      </c>
      <c r="N18" s="1">
        <v>159000000</v>
      </c>
      <c r="O18" s="1">
        <v>159300000</v>
      </c>
      <c r="P18" s="1">
        <v>161700000</v>
      </c>
      <c r="Q18" s="1">
        <v>157800000</v>
      </c>
      <c r="R18" s="1">
        <v>159700000</v>
      </c>
      <c r="S18" s="1">
        <v>163900000</v>
      </c>
      <c r="T18" s="1">
        <v>175300000</v>
      </c>
      <c r="U18" s="1">
        <v>190500000</v>
      </c>
      <c r="V18" s="1">
        <v>205900000</v>
      </c>
      <c r="W18" s="1">
        <v>487600000</v>
      </c>
      <c r="X18" s="1">
        <v>637500000</v>
      </c>
      <c r="Y18" s="1">
        <v>611200000</v>
      </c>
      <c r="Z18" s="1">
        <v>621100000</v>
      </c>
      <c r="AA18" s="1">
        <v>645400000</v>
      </c>
      <c r="AB18" s="1">
        <v>686600000</v>
      </c>
      <c r="AC18" s="1">
        <v>716000000</v>
      </c>
      <c r="AD18" s="1">
        <v>767900000</v>
      </c>
      <c r="AJ18" s="20" t="s">
        <v>129</v>
      </c>
      <c r="AK18" s="21" t="s">
        <v>130</v>
      </c>
      <c r="AL18" s="21" t="s">
        <v>131</v>
      </c>
      <c r="AM18" s="21" t="s">
        <v>132</v>
      </c>
    </row>
    <row r="19" spans="1:39" ht="19" x14ac:dyDescent="0.25">
      <c r="A19" s="6" t="s">
        <v>14</v>
      </c>
      <c r="B19" s="10">
        <v>39600000</v>
      </c>
      <c r="C19" s="10">
        <v>65500000</v>
      </c>
      <c r="D19" s="10">
        <v>92100000</v>
      </c>
      <c r="E19" s="10">
        <v>133900000</v>
      </c>
      <c r="F19" s="10">
        <v>187700000</v>
      </c>
      <c r="G19" s="10">
        <v>241069000</v>
      </c>
      <c r="H19" s="10">
        <v>254014000</v>
      </c>
      <c r="I19" s="10">
        <v>323074000</v>
      </c>
      <c r="J19" s="10">
        <v>-6800000</v>
      </c>
      <c r="K19" s="10">
        <v>390247000</v>
      </c>
      <c r="L19" s="10">
        <v>417461000</v>
      </c>
      <c r="M19" s="10">
        <v>415935000</v>
      </c>
      <c r="N19" s="10">
        <v>461900000</v>
      </c>
      <c r="O19" s="10">
        <v>479100000</v>
      </c>
      <c r="P19" s="10">
        <v>520800000</v>
      </c>
      <c r="Q19" s="10">
        <v>672500000</v>
      </c>
      <c r="R19" s="10">
        <v>789600000</v>
      </c>
      <c r="S19" s="10">
        <v>946300000</v>
      </c>
      <c r="T19" s="10">
        <v>1157000000</v>
      </c>
      <c r="U19" s="10">
        <v>1160200000</v>
      </c>
      <c r="V19" s="10">
        <v>1240200000</v>
      </c>
      <c r="W19" s="10">
        <v>1535200000</v>
      </c>
      <c r="X19" s="10">
        <v>2342400000</v>
      </c>
      <c r="Y19" s="10">
        <v>2617000000</v>
      </c>
      <c r="Z19" s="10">
        <v>-317900000</v>
      </c>
      <c r="AA19" s="10">
        <v>1906200000</v>
      </c>
      <c r="AB19" s="10">
        <v>2573700000</v>
      </c>
      <c r="AC19" s="10">
        <v>2527100000</v>
      </c>
      <c r="AD19" s="10">
        <v>3003800000</v>
      </c>
      <c r="AE19" s="40">
        <v>2703000000</v>
      </c>
      <c r="AF19" s="40">
        <v>3087000000</v>
      </c>
      <c r="AG19" s="40">
        <v>3575000000</v>
      </c>
      <c r="AH19" s="40">
        <v>3912000000</v>
      </c>
      <c r="AI19" s="40">
        <v>4014000000</v>
      </c>
      <c r="AJ19" s="41">
        <f>AD40-AD56-AD61</f>
        <v>-9483700000</v>
      </c>
      <c r="AK19" s="38">
        <f>AL101/AE3</f>
        <v>1.0621816880055237</v>
      </c>
      <c r="AL19" s="38">
        <f>AL101/AE28</f>
        <v>24.30789605643341</v>
      </c>
      <c r="AM19" s="39">
        <f>AL101/AE106</f>
        <v>400.44120607630714</v>
      </c>
    </row>
    <row r="20" spans="1:39" ht="19" customHeight="1" x14ac:dyDescent="0.25">
      <c r="A20" s="14" t="s">
        <v>100</v>
      </c>
      <c r="B20" s="1"/>
      <c r="C20" s="19">
        <f>(C19/B19)-1</f>
        <v>0.65404040404040398</v>
      </c>
      <c r="D20" s="19">
        <f>(D19/C19)-1</f>
        <v>0.4061068702290076</v>
      </c>
      <c r="E20" s="19">
        <f>(E19/D19)-1</f>
        <v>0.45385450597176979</v>
      </c>
      <c r="F20" s="19">
        <f t="shared" ref="F20:Z20" si="6">(F19/E19)-1</f>
        <v>0.40179238237490655</v>
      </c>
      <c r="G20" s="19">
        <f t="shared" si="6"/>
        <v>0.28433137986148105</v>
      </c>
      <c r="H20" s="19">
        <f t="shared" si="6"/>
        <v>5.3698318738618411E-2</v>
      </c>
      <c r="I20" s="19">
        <f t="shared" si="6"/>
        <v>0.27187477855551268</v>
      </c>
      <c r="J20" s="19">
        <f t="shared" si="6"/>
        <v>-1.0210478094801809</v>
      </c>
      <c r="K20" s="19">
        <f t="shared" si="6"/>
        <v>-58.389264705882354</v>
      </c>
      <c r="L20" s="19">
        <f t="shared" si="6"/>
        <v>6.9735321475885792E-2</v>
      </c>
      <c r="M20" s="19">
        <f t="shared" si="6"/>
        <v>-3.6554312857967064E-3</v>
      </c>
      <c r="N20" s="19">
        <f t="shared" si="6"/>
        <v>0.11051005565773497</v>
      </c>
      <c r="O20" s="19">
        <f t="shared" si="6"/>
        <v>3.7237497293786559E-2</v>
      </c>
      <c r="P20" s="19">
        <f t="shared" si="6"/>
        <v>8.7038196618659969E-2</v>
      </c>
      <c r="Q20" s="19">
        <f t="shared" si="6"/>
        <v>0.29128264208909371</v>
      </c>
      <c r="R20" s="19">
        <f t="shared" si="6"/>
        <v>0.17412639405204455</v>
      </c>
      <c r="S20" s="19">
        <f t="shared" si="6"/>
        <v>0.19845491388044589</v>
      </c>
      <c r="T20" s="19">
        <f t="shared" si="6"/>
        <v>0.22265666279192642</v>
      </c>
      <c r="U20" s="19">
        <f t="shared" si="6"/>
        <v>2.7657735522903515E-3</v>
      </c>
      <c r="V20" s="19">
        <f t="shared" si="6"/>
        <v>6.8953628684709445E-2</v>
      </c>
      <c r="W20" s="19">
        <f t="shared" si="6"/>
        <v>0.23786486050637001</v>
      </c>
      <c r="X20" s="19">
        <f t="shared" si="6"/>
        <v>0.52579468473163105</v>
      </c>
      <c r="Y20" s="19">
        <f t="shared" si="6"/>
        <v>0.11723019125683054</v>
      </c>
      <c r="Z20" s="19">
        <f t="shared" si="6"/>
        <v>-1.1214749713412304</v>
      </c>
      <c r="AA20" s="19">
        <f t="shared" ref="AA20" si="7">(AA19/Z19)-1</f>
        <v>-6.9962252280591377</v>
      </c>
      <c r="AB20" s="19">
        <f t="shared" ref="AB20" si="8">(AB19/AA19)-1</f>
        <v>0.35017311929493222</v>
      </c>
      <c r="AC20" s="19">
        <f t="shared" ref="AC20" si="9">(AC19/AB19)-1</f>
        <v>-1.8106228387146928E-2</v>
      </c>
      <c r="AD20" s="19">
        <f t="shared" ref="AD20:AI20" si="10">(AD19/AC19)-1</f>
        <v>0.18863519449170996</v>
      </c>
      <c r="AE20" s="17">
        <f t="shared" si="10"/>
        <v>-0.10013982289100476</v>
      </c>
      <c r="AF20" s="17">
        <f t="shared" si="10"/>
        <v>0.142064372918979</v>
      </c>
      <c r="AG20" s="17">
        <f t="shared" si="10"/>
        <v>0.15808228053126006</v>
      </c>
      <c r="AH20" s="17">
        <f t="shared" si="10"/>
        <v>9.4265734265734258E-2</v>
      </c>
      <c r="AI20" s="17">
        <f t="shared" si="10"/>
        <v>2.6073619631901801E-2</v>
      </c>
    </row>
    <row r="21" spans="1:39" ht="20" x14ac:dyDescent="0.25">
      <c r="A21" s="5" t="s">
        <v>15</v>
      </c>
      <c r="B21" s="2">
        <v>0.13189999999999999</v>
      </c>
      <c r="C21" s="2">
        <v>0.13289999999999999</v>
      </c>
      <c r="D21" s="2">
        <v>0.1449</v>
      </c>
      <c r="E21" s="2">
        <v>0.1457</v>
      </c>
      <c r="F21" s="2">
        <v>0.15670000000000001</v>
      </c>
      <c r="G21" s="2">
        <v>0.14280000000000001</v>
      </c>
      <c r="H21" s="2">
        <v>0.1278</v>
      </c>
      <c r="I21" s="2">
        <v>0.13869999999999999</v>
      </c>
      <c r="J21" s="2">
        <v>-4.2200000000000001E-2</v>
      </c>
      <c r="K21" s="2">
        <v>0.1394</v>
      </c>
      <c r="L21" s="2">
        <v>0.13350000000000001</v>
      </c>
      <c r="M21" s="2">
        <v>0.1226</v>
      </c>
      <c r="N21" s="2">
        <v>0.1164</v>
      </c>
      <c r="O21" s="2">
        <v>0.1129</v>
      </c>
      <c r="P21" s="2">
        <v>0.11210000000000001</v>
      </c>
      <c r="Q21" s="2">
        <v>0.12859999999999999</v>
      </c>
      <c r="R21" s="2">
        <v>0.13420000000000001</v>
      </c>
      <c r="S21" s="2">
        <v>0.14269999999999999</v>
      </c>
      <c r="T21" s="2">
        <v>0.1565</v>
      </c>
      <c r="U21" s="2">
        <v>0.14799999999999999</v>
      </c>
      <c r="V21" s="2">
        <v>0.14419999999999999</v>
      </c>
      <c r="W21" s="2">
        <v>9.9099999999999994E-2</v>
      </c>
      <c r="X21" s="2">
        <v>0.11310000000000001</v>
      </c>
      <c r="Y21" s="2">
        <v>0.1176</v>
      </c>
      <c r="Z21" s="2">
        <v>-1.3899999999999999E-2</v>
      </c>
      <c r="AA21" s="2">
        <v>8.0699999999999994E-2</v>
      </c>
      <c r="AB21" s="2">
        <v>0.1009</v>
      </c>
      <c r="AC21" s="2">
        <v>9.6000000000000002E-2</v>
      </c>
      <c r="AD21" s="2">
        <v>0.106</v>
      </c>
      <c r="AE21" s="42">
        <f>AE19/AE3</f>
        <v>8.8873545077924637E-2</v>
      </c>
      <c r="AF21" s="42">
        <f t="shared" ref="AF21:AI21" si="11">AF19/AF3</f>
        <v>9.7421655568529678E-2</v>
      </c>
      <c r="AG21" s="42">
        <f t="shared" si="11"/>
        <v>0.10661775670275268</v>
      </c>
      <c r="AH21" s="42">
        <f t="shared" si="11"/>
        <v>0.11156105629384588</v>
      </c>
      <c r="AI21" s="42">
        <f t="shared" si="11"/>
        <v>0.10932265707982679</v>
      </c>
      <c r="AL21" s="20" t="s">
        <v>133</v>
      </c>
      <c r="AM21" s="21" t="s">
        <v>134</v>
      </c>
    </row>
    <row r="22" spans="1:39" ht="19" x14ac:dyDescent="0.25">
      <c r="A22" s="6" t="s">
        <v>16</v>
      </c>
      <c r="B22" s="10">
        <v>36600000</v>
      </c>
      <c r="C22" s="10">
        <v>60200000</v>
      </c>
      <c r="D22" s="10">
        <v>81900000</v>
      </c>
      <c r="E22" s="10">
        <v>123100000</v>
      </c>
      <c r="F22" s="10">
        <v>163500000</v>
      </c>
      <c r="G22" s="10">
        <v>207402000</v>
      </c>
      <c r="H22" s="10">
        <v>203865000</v>
      </c>
      <c r="I22" s="10">
        <v>253921000</v>
      </c>
      <c r="J22" s="10">
        <v>-8000000</v>
      </c>
      <c r="K22" s="10">
        <v>293597000</v>
      </c>
      <c r="L22" s="10">
        <v>293551000</v>
      </c>
      <c r="M22" s="10">
        <v>283239000</v>
      </c>
      <c r="N22" s="10">
        <v>310800000</v>
      </c>
      <c r="O22" s="10">
        <v>330300000</v>
      </c>
      <c r="P22" s="10">
        <v>365800000</v>
      </c>
      <c r="Q22" s="10">
        <v>512800000</v>
      </c>
      <c r="R22" s="10">
        <v>630000000</v>
      </c>
      <c r="S22" s="10">
        <v>782100000</v>
      </c>
      <c r="T22" s="10">
        <v>920100000</v>
      </c>
      <c r="U22" s="10">
        <v>970300000</v>
      </c>
      <c r="V22" s="10">
        <v>1040200000</v>
      </c>
      <c r="W22" s="10">
        <v>1049700000</v>
      </c>
      <c r="X22" s="10">
        <v>1704800000</v>
      </c>
      <c r="Y22" s="10">
        <v>1999100000</v>
      </c>
      <c r="Z22" s="10">
        <v>-939500000</v>
      </c>
      <c r="AA22" s="10">
        <v>1262200000</v>
      </c>
      <c r="AB22" s="10">
        <v>1887900000</v>
      </c>
      <c r="AC22" s="10">
        <v>1811400000</v>
      </c>
      <c r="AD22" s="10">
        <v>2236300000</v>
      </c>
      <c r="AL22" s="43">
        <f>(-1*AD98)/AL101</f>
        <v>0</v>
      </c>
      <c r="AM22" s="44">
        <f>AD107/AL101</f>
        <v>1.1329447568011883E-2</v>
      </c>
    </row>
    <row r="23" spans="1:39" ht="19" x14ac:dyDescent="0.25">
      <c r="A23" s="5" t="s">
        <v>17</v>
      </c>
      <c r="B23" s="2">
        <v>0.12189999999999999</v>
      </c>
      <c r="C23" s="2">
        <v>0.1221</v>
      </c>
      <c r="D23" s="2">
        <v>0.12889999999999999</v>
      </c>
      <c r="E23" s="2">
        <v>0.13400000000000001</v>
      </c>
      <c r="F23" s="2">
        <v>0.13650000000000001</v>
      </c>
      <c r="G23" s="2">
        <v>0.1229</v>
      </c>
      <c r="H23" s="2">
        <v>0.1026</v>
      </c>
      <c r="I23" s="2">
        <v>0.109</v>
      </c>
      <c r="J23" s="2">
        <v>-4.9700000000000001E-2</v>
      </c>
      <c r="K23" s="2">
        <v>0.10489999999999999</v>
      </c>
      <c r="L23" s="2">
        <v>9.3899999999999997E-2</v>
      </c>
      <c r="M23" s="2">
        <v>8.3500000000000005E-2</v>
      </c>
      <c r="N23" s="2">
        <v>7.8299999999999995E-2</v>
      </c>
      <c r="O23" s="2">
        <v>7.7899999999999997E-2</v>
      </c>
      <c r="P23" s="2">
        <v>7.8799999999999995E-2</v>
      </c>
      <c r="Q23" s="2">
        <v>9.8000000000000004E-2</v>
      </c>
      <c r="R23" s="2">
        <v>0.1071</v>
      </c>
      <c r="S23" s="2">
        <v>0.11799999999999999</v>
      </c>
      <c r="T23" s="2">
        <v>0.1244</v>
      </c>
      <c r="U23" s="2">
        <v>0.12379999999999999</v>
      </c>
      <c r="V23" s="2">
        <v>0.12089999999999999</v>
      </c>
      <c r="W23" s="2">
        <v>6.7699999999999996E-2</v>
      </c>
      <c r="X23" s="2">
        <v>8.2299999999999998E-2</v>
      </c>
      <c r="Y23" s="2">
        <v>8.9899999999999994E-2</v>
      </c>
      <c r="Z23" s="2">
        <v>-4.1200000000000001E-2</v>
      </c>
      <c r="AA23" s="2">
        <v>5.3499999999999999E-2</v>
      </c>
      <c r="AB23" s="2">
        <v>7.3999999999999996E-2</v>
      </c>
      <c r="AC23" s="2">
        <v>6.88E-2</v>
      </c>
      <c r="AD23" s="2">
        <v>7.8899999999999998E-2</v>
      </c>
    </row>
    <row r="24" spans="1:39" ht="19" x14ac:dyDescent="0.25">
      <c r="A24" s="5" t="s">
        <v>18</v>
      </c>
      <c r="B24" s="1">
        <v>-2500000</v>
      </c>
      <c r="C24" s="1">
        <v>-5200000</v>
      </c>
      <c r="D24" s="1">
        <v>-2900000</v>
      </c>
      <c r="E24" s="1">
        <v>-9700000</v>
      </c>
      <c r="F24" s="1">
        <v>-3900000</v>
      </c>
      <c r="G24" s="1">
        <v>-7917000</v>
      </c>
      <c r="H24" s="1">
        <v>-3614000</v>
      </c>
      <c r="I24" s="1">
        <v>-2462000</v>
      </c>
      <c r="J24" s="1">
        <v>-1000000</v>
      </c>
      <c r="K24" s="1">
        <v>-4845000</v>
      </c>
      <c r="L24" s="1">
        <v>-5381000</v>
      </c>
      <c r="M24" s="1">
        <v>-8021000</v>
      </c>
      <c r="N24" s="1">
        <v>-7900000</v>
      </c>
      <c r="O24" s="1">
        <v>-10500000</v>
      </c>
      <c r="P24" s="1">
        <v>-6700000</v>
      </c>
      <c r="Q24" s="1">
        <v>-5200000</v>
      </c>
      <c r="R24" s="1">
        <v>-100000</v>
      </c>
      <c r="S24" s="1">
        <v>-2600000</v>
      </c>
      <c r="T24" s="1">
        <v>58800000</v>
      </c>
      <c r="U24" s="1">
        <v>-16000000</v>
      </c>
      <c r="V24" s="1">
        <v>-86000000</v>
      </c>
      <c r="W24" s="1">
        <v>-601500000</v>
      </c>
      <c r="X24" s="1">
        <v>-375400000</v>
      </c>
      <c r="Y24" s="1">
        <v>-295100000</v>
      </c>
      <c r="Z24" s="1">
        <v>-369500000</v>
      </c>
      <c r="AA24" s="1">
        <v>-163500000</v>
      </c>
      <c r="AB24" s="1">
        <v>-148100000</v>
      </c>
      <c r="AC24" s="1">
        <v>-179200000</v>
      </c>
      <c r="AD24" s="1">
        <v>-125700000</v>
      </c>
    </row>
    <row r="25" spans="1:39" ht="19" x14ac:dyDescent="0.25">
      <c r="A25" s="6" t="s">
        <v>19</v>
      </c>
      <c r="B25" s="10">
        <v>34100000</v>
      </c>
      <c r="C25" s="10">
        <v>55000000</v>
      </c>
      <c r="D25" s="10">
        <v>79000000</v>
      </c>
      <c r="E25" s="10">
        <v>113400000</v>
      </c>
      <c r="F25" s="10">
        <v>159600000</v>
      </c>
      <c r="G25" s="10">
        <v>199485000</v>
      </c>
      <c r="H25" s="10">
        <v>200251000</v>
      </c>
      <c r="I25" s="10">
        <v>251459000</v>
      </c>
      <c r="J25" s="10">
        <v>-9000000</v>
      </c>
      <c r="K25" s="10">
        <v>288752000</v>
      </c>
      <c r="L25" s="10">
        <v>288170000</v>
      </c>
      <c r="M25" s="10">
        <v>275218000</v>
      </c>
      <c r="N25" s="10">
        <v>302900000</v>
      </c>
      <c r="O25" s="10">
        <v>319800000</v>
      </c>
      <c r="P25" s="10">
        <v>359100000</v>
      </c>
      <c r="Q25" s="10">
        <v>507600000</v>
      </c>
      <c r="R25" s="10">
        <v>629900000</v>
      </c>
      <c r="S25" s="10">
        <v>779500000</v>
      </c>
      <c r="T25" s="10">
        <v>978900000</v>
      </c>
      <c r="U25" s="10">
        <v>954300000</v>
      </c>
      <c r="V25" s="10">
        <v>954200000</v>
      </c>
      <c r="W25" s="10">
        <v>448200000</v>
      </c>
      <c r="X25" s="10">
        <v>1329400000</v>
      </c>
      <c r="Y25" s="10">
        <v>1704000000</v>
      </c>
      <c r="Z25" s="10">
        <v>-1309000000</v>
      </c>
      <c r="AA25" s="10">
        <v>1098700000</v>
      </c>
      <c r="AB25" s="10">
        <v>1739800000</v>
      </c>
      <c r="AC25" s="10">
        <v>1632200000</v>
      </c>
      <c r="AD25" s="10">
        <v>2110600000</v>
      </c>
    </row>
    <row r="26" spans="1:39" ht="19" x14ac:dyDescent="0.25">
      <c r="A26" s="5" t="s">
        <v>20</v>
      </c>
      <c r="B26" s="2">
        <v>0.11360000000000001</v>
      </c>
      <c r="C26" s="2">
        <v>0.1116</v>
      </c>
      <c r="D26" s="2">
        <v>0.12429999999999999</v>
      </c>
      <c r="E26" s="2">
        <v>0.1234</v>
      </c>
      <c r="F26" s="2">
        <v>0.13320000000000001</v>
      </c>
      <c r="G26" s="2">
        <v>0.1182</v>
      </c>
      <c r="H26" s="2">
        <v>0.1008</v>
      </c>
      <c r="I26" s="2">
        <v>0.108</v>
      </c>
      <c r="J26" s="2">
        <v>-5.5899999999999998E-2</v>
      </c>
      <c r="K26" s="2">
        <v>0.1031</v>
      </c>
      <c r="L26" s="2">
        <v>9.2200000000000004E-2</v>
      </c>
      <c r="M26" s="2">
        <v>8.1100000000000005E-2</v>
      </c>
      <c r="N26" s="2">
        <v>7.6300000000000007E-2</v>
      </c>
      <c r="O26" s="2">
        <v>7.5399999999999995E-2</v>
      </c>
      <c r="P26" s="2">
        <v>7.7299999999999994E-2</v>
      </c>
      <c r="Q26" s="2">
        <v>9.7000000000000003E-2</v>
      </c>
      <c r="R26" s="2">
        <v>0.1071</v>
      </c>
      <c r="S26" s="2">
        <v>0.1176</v>
      </c>
      <c r="T26" s="2">
        <v>0.13239999999999999</v>
      </c>
      <c r="U26" s="2">
        <v>0.1217</v>
      </c>
      <c r="V26" s="2">
        <v>0.1109</v>
      </c>
      <c r="W26" s="2">
        <v>2.8899999999999999E-2</v>
      </c>
      <c r="X26" s="2">
        <v>6.4199999999999993E-2</v>
      </c>
      <c r="Y26" s="2">
        <v>7.6600000000000001E-2</v>
      </c>
      <c r="Z26" s="2">
        <v>-5.74E-2</v>
      </c>
      <c r="AA26" s="2">
        <v>4.65E-2</v>
      </c>
      <c r="AB26" s="2">
        <v>6.8199999999999997E-2</v>
      </c>
      <c r="AC26" s="2">
        <v>6.2E-2</v>
      </c>
      <c r="AD26" s="2">
        <v>7.4499999999999997E-2</v>
      </c>
    </row>
    <row r="27" spans="1:39" ht="19" x14ac:dyDescent="0.25">
      <c r="A27" s="5" t="s">
        <v>21</v>
      </c>
      <c r="B27" s="1">
        <v>13100000</v>
      </c>
      <c r="C27" s="1">
        <v>21200000</v>
      </c>
      <c r="D27" s="1">
        <v>30400000</v>
      </c>
      <c r="E27" s="1">
        <v>44500000</v>
      </c>
      <c r="F27" s="1">
        <v>61100000</v>
      </c>
      <c r="G27" s="1">
        <v>77476000</v>
      </c>
      <c r="H27" s="1">
        <v>77170000</v>
      </c>
      <c r="I27" s="1">
        <v>96812000</v>
      </c>
      <c r="J27" s="1">
        <v>-3000000</v>
      </c>
      <c r="K27" s="1">
        <v>111169000</v>
      </c>
      <c r="L27" s="1">
        <v>107920000</v>
      </c>
      <c r="M27" s="1">
        <v>101300000</v>
      </c>
      <c r="N27" s="1">
        <v>110900000</v>
      </c>
      <c r="O27" s="1">
        <v>118500000</v>
      </c>
      <c r="P27" s="1">
        <v>129600000</v>
      </c>
      <c r="Q27" s="1">
        <v>187100000</v>
      </c>
      <c r="R27" s="1">
        <v>232600000</v>
      </c>
      <c r="S27" s="1">
        <v>291200000</v>
      </c>
      <c r="T27" s="1">
        <v>359600000</v>
      </c>
      <c r="U27" s="1">
        <v>357600000</v>
      </c>
      <c r="V27" s="1">
        <v>355000000</v>
      </c>
      <c r="W27" s="1">
        <v>165800000</v>
      </c>
      <c r="X27" s="1">
        <v>433200000</v>
      </c>
      <c r="Y27" s="1">
        <v>-10300000</v>
      </c>
      <c r="Z27" s="1">
        <v>281800000</v>
      </c>
      <c r="AA27" s="1">
        <v>271700000</v>
      </c>
      <c r="AB27" s="1">
        <v>397900000</v>
      </c>
      <c r="AC27" s="1">
        <v>304300000</v>
      </c>
      <c r="AD27" s="1">
        <v>495200000</v>
      </c>
    </row>
    <row r="28" spans="1:39" ht="20" thickBot="1" x14ac:dyDescent="0.3">
      <c r="A28" s="7" t="s">
        <v>22</v>
      </c>
      <c r="B28" s="11">
        <v>21000000</v>
      </c>
      <c r="C28" s="11">
        <v>33800000</v>
      </c>
      <c r="D28" s="11">
        <v>48600000</v>
      </c>
      <c r="E28" s="11">
        <v>68900000</v>
      </c>
      <c r="F28" s="11">
        <v>98500000</v>
      </c>
      <c r="G28" s="11">
        <v>121622000</v>
      </c>
      <c r="H28" s="11">
        <v>123081000</v>
      </c>
      <c r="I28" s="11">
        <v>154647000</v>
      </c>
      <c r="J28" s="11">
        <v>-11000000</v>
      </c>
      <c r="K28" s="11">
        <v>177583000</v>
      </c>
      <c r="L28" s="11">
        <v>180250000</v>
      </c>
      <c r="M28" s="11">
        <v>173918000</v>
      </c>
      <c r="N28" s="11">
        <v>192000000</v>
      </c>
      <c r="O28" s="11">
        <v>201300000</v>
      </c>
      <c r="P28" s="11">
        <v>229500000</v>
      </c>
      <c r="Q28" s="11">
        <v>320500000</v>
      </c>
      <c r="R28" s="11">
        <v>397300000</v>
      </c>
      <c r="S28" s="11">
        <v>488300000</v>
      </c>
      <c r="T28" s="11">
        <v>619300000</v>
      </c>
      <c r="U28" s="11">
        <v>596700000</v>
      </c>
      <c r="V28" s="11">
        <v>599200000</v>
      </c>
      <c r="W28" s="11">
        <v>282400000</v>
      </c>
      <c r="X28" s="11">
        <v>896200000</v>
      </c>
      <c r="Y28" s="11">
        <v>1714300000</v>
      </c>
      <c r="Z28" s="11">
        <v>-1590800000</v>
      </c>
      <c r="AA28" s="11">
        <v>827000000</v>
      </c>
      <c r="AB28" s="11">
        <v>1341900000</v>
      </c>
      <c r="AC28" s="11">
        <v>1327900000</v>
      </c>
      <c r="AD28" s="11">
        <v>1615400000</v>
      </c>
      <c r="AE28" s="45">
        <v>1329000000</v>
      </c>
      <c r="AF28" s="45">
        <v>1585000000</v>
      </c>
      <c r="AG28" s="45">
        <v>1874000000</v>
      </c>
      <c r="AH28" s="45">
        <v>2050000000</v>
      </c>
      <c r="AI28" s="45">
        <v>2184000000</v>
      </c>
    </row>
    <row r="29" spans="1:39" ht="20" customHeight="1" thickTop="1" x14ac:dyDescent="0.25">
      <c r="A29" s="14" t="s">
        <v>101</v>
      </c>
      <c r="B29" s="1"/>
      <c r="C29" s="19">
        <f>(C28/B28)-1</f>
        <v>0.60952380952380958</v>
      </c>
      <c r="D29" s="19">
        <f>(D28/C28)-1</f>
        <v>0.43786982248520712</v>
      </c>
      <c r="E29" s="19">
        <f>(E28/D28)-1</f>
        <v>0.41769547325102874</v>
      </c>
      <c r="F29" s="19">
        <f t="shared" ref="F29:Y29" si="12">(F28/E28)-1</f>
        <v>0.42960812772133528</v>
      </c>
      <c r="G29" s="19">
        <f t="shared" si="12"/>
        <v>0.23474111675126896</v>
      </c>
      <c r="H29" s="19">
        <f t="shared" si="12"/>
        <v>1.1996184900758156E-2</v>
      </c>
      <c r="I29" s="19">
        <f t="shared" si="12"/>
        <v>0.25646525458844183</v>
      </c>
      <c r="J29" s="19">
        <f t="shared" si="12"/>
        <v>-1.0711297341687844</v>
      </c>
      <c r="K29" s="19">
        <f t="shared" si="12"/>
        <v>-17.143909090909091</v>
      </c>
      <c r="L29" s="19">
        <f t="shared" si="12"/>
        <v>1.5018329457211488E-2</v>
      </c>
      <c r="M29" s="19">
        <f t="shared" si="12"/>
        <v>-3.5128987517337062E-2</v>
      </c>
      <c r="N29" s="19">
        <f t="shared" si="12"/>
        <v>0.10396853689669849</v>
      </c>
      <c r="O29" s="19">
        <f t="shared" si="12"/>
        <v>4.8437499999999911E-2</v>
      </c>
      <c r="P29" s="19">
        <f t="shared" si="12"/>
        <v>0.14008941877794334</v>
      </c>
      <c r="Q29" s="19">
        <f t="shared" si="12"/>
        <v>0.39651416122004357</v>
      </c>
      <c r="R29" s="19">
        <f t="shared" si="12"/>
        <v>0.23962558502340103</v>
      </c>
      <c r="S29" s="19">
        <f t="shared" si="12"/>
        <v>0.22904606091115021</v>
      </c>
      <c r="T29" s="19">
        <f t="shared" si="12"/>
        <v>0.26827769813639146</v>
      </c>
      <c r="U29" s="19">
        <f t="shared" si="12"/>
        <v>-3.6492814467947721E-2</v>
      </c>
      <c r="V29" s="19">
        <f t="shared" si="12"/>
        <v>4.1897100720629243E-3</v>
      </c>
      <c r="W29" s="19">
        <f t="shared" si="12"/>
        <v>-0.5287049399198932</v>
      </c>
      <c r="X29" s="19">
        <f t="shared" si="12"/>
        <v>2.1735127478753542</v>
      </c>
      <c r="Y29" s="19">
        <f t="shared" si="12"/>
        <v>0.912854273599643</v>
      </c>
      <c r="Z29" s="19">
        <f t="shared" ref="Z29" si="13">(Z28/Y28)-1</f>
        <v>-1.9279589336755527</v>
      </c>
      <c r="AA29" s="19">
        <f t="shared" ref="AA29" si="14">(AA28/Z28)-1</f>
        <v>-1.5198642192607492</v>
      </c>
      <c r="AB29" s="19">
        <f t="shared" ref="AB29" si="15">(AB28/AA28)-1</f>
        <v>0.62261185006045938</v>
      </c>
      <c r="AC29" s="19">
        <f t="shared" ref="AC29" si="16">(AC28/AB28)-1</f>
        <v>-1.0432968179447055E-2</v>
      </c>
      <c r="AD29" s="19">
        <f t="shared" ref="AD29:AI29" si="17">(AD28/AC28)-1</f>
        <v>0.21650726711348756</v>
      </c>
      <c r="AE29" s="17">
        <f t="shared" si="17"/>
        <v>-0.17729354958524202</v>
      </c>
      <c r="AF29" s="17">
        <f t="shared" si="17"/>
        <v>0.19262603461249062</v>
      </c>
      <c r="AG29" s="17">
        <f t="shared" si="17"/>
        <v>0.1823343848580441</v>
      </c>
      <c r="AH29" s="17">
        <f t="shared" si="17"/>
        <v>9.3916755602988289E-2</v>
      </c>
      <c r="AI29" s="17">
        <f t="shared" si="17"/>
        <v>6.5365853658536643E-2</v>
      </c>
    </row>
    <row r="30" spans="1:39" ht="19" x14ac:dyDescent="0.25">
      <c r="A30" s="5" t="s">
        <v>23</v>
      </c>
      <c r="B30" s="2">
        <v>7.0000000000000007E-2</v>
      </c>
      <c r="C30" s="2">
        <v>6.8599999999999994E-2</v>
      </c>
      <c r="D30" s="2">
        <v>7.6499999999999999E-2</v>
      </c>
      <c r="E30" s="2">
        <v>7.4999999999999997E-2</v>
      </c>
      <c r="F30" s="2">
        <v>8.2199999999999995E-2</v>
      </c>
      <c r="G30" s="2">
        <v>7.1999999999999995E-2</v>
      </c>
      <c r="H30" s="2">
        <v>6.1899999999999997E-2</v>
      </c>
      <c r="I30" s="2">
        <v>6.6400000000000001E-2</v>
      </c>
      <c r="J30" s="2">
        <v>-6.83E-2</v>
      </c>
      <c r="K30" s="2">
        <v>6.3399999999999998E-2</v>
      </c>
      <c r="L30" s="2">
        <v>5.7700000000000001E-2</v>
      </c>
      <c r="M30" s="2">
        <v>5.1200000000000002E-2</v>
      </c>
      <c r="N30" s="2">
        <v>4.8399999999999999E-2</v>
      </c>
      <c r="O30" s="2">
        <v>4.7399999999999998E-2</v>
      </c>
      <c r="P30" s="2">
        <v>4.9399999999999999E-2</v>
      </c>
      <c r="Q30" s="2">
        <v>6.13E-2</v>
      </c>
      <c r="R30" s="2">
        <v>6.7500000000000004E-2</v>
      </c>
      <c r="S30" s="2">
        <v>7.3599999999999999E-2</v>
      </c>
      <c r="T30" s="2">
        <v>8.3799999999999999E-2</v>
      </c>
      <c r="U30" s="2">
        <v>7.6100000000000001E-2</v>
      </c>
      <c r="V30" s="2">
        <v>6.9699999999999998E-2</v>
      </c>
      <c r="W30" s="2">
        <v>1.8200000000000001E-2</v>
      </c>
      <c r="X30" s="2">
        <v>4.3299999999999998E-2</v>
      </c>
      <c r="Y30" s="2">
        <v>7.7100000000000002E-2</v>
      </c>
      <c r="Z30" s="2">
        <v>-6.9699999999999998E-2</v>
      </c>
      <c r="AA30" s="2">
        <v>3.5000000000000003E-2</v>
      </c>
      <c r="AB30" s="2">
        <v>5.2600000000000001E-2</v>
      </c>
      <c r="AC30" s="2">
        <v>5.04E-2</v>
      </c>
      <c r="AD30" s="2">
        <v>5.7000000000000002E-2</v>
      </c>
      <c r="AE30" s="46">
        <f>AE28/AE3</f>
        <v>4.3696981653186036E-2</v>
      </c>
      <c r="AF30" s="46">
        <f t="shared" ref="AF30:AI30" si="18">AF28/AF3</f>
        <v>5.0020513144191626E-2</v>
      </c>
      <c r="AG30" s="46">
        <f t="shared" si="18"/>
        <v>5.5888580716352033E-2</v>
      </c>
      <c r="AH30" s="46">
        <f t="shared" si="18"/>
        <v>5.8461187475047055E-2</v>
      </c>
      <c r="AI30" s="46">
        <f t="shared" si="18"/>
        <v>5.94819838222077E-2</v>
      </c>
    </row>
    <row r="31" spans="1:39" ht="19" x14ac:dyDescent="0.25">
      <c r="A31" s="5" t="s">
        <v>24</v>
      </c>
      <c r="B31" s="12">
        <v>0.08</v>
      </c>
      <c r="C31" s="12">
        <v>0.12</v>
      </c>
      <c r="D31" s="12">
        <v>0.18</v>
      </c>
      <c r="E31" s="12">
        <v>0.25</v>
      </c>
      <c r="F31" s="12">
        <v>0.35</v>
      </c>
      <c r="G31" s="12">
        <v>0.39</v>
      </c>
      <c r="H31" s="12">
        <v>0.37</v>
      </c>
      <c r="I31" s="12">
        <v>0.45</v>
      </c>
      <c r="J31" s="12">
        <v>-0.03</v>
      </c>
      <c r="K31" s="12">
        <v>0.52</v>
      </c>
      <c r="L31" s="12">
        <v>0.53</v>
      </c>
      <c r="M31" s="12">
        <v>0.54</v>
      </c>
      <c r="N31" s="12">
        <v>0.62</v>
      </c>
      <c r="O31" s="12">
        <v>0.7</v>
      </c>
      <c r="P31" s="12">
        <v>0.85</v>
      </c>
      <c r="Q31" s="12">
        <v>1.2</v>
      </c>
      <c r="R31" s="12">
        <v>1.56</v>
      </c>
      <c r="S31" s="12">
        <v>2.0299999999999998</v>
      </c>
      <c r="T31" s="12">
        <v>2.7</v>
      </c>
      <c r="U31" s="12">
        <v>2.74</v>
      </c>
      <c r="V31" s="12">
        <v>3.13</v>
      </c>
      <c r="W31" s="12">
        <v>1.27</v>
      </c>
      <c r="X31" s="12">
        <v>3.8</v>
      </c>
      <c r="Y31" s="12">
        <v>7.24</v>
      </c>
      <c r="Z31" s="12">
        <v>-6.69</v>
      </c>
      <c r="AA31" s="12">
        <v>3.49</v>
      </c>
      <c r="AB31" s="12">
        <v>5.68</v>
      </c>
      <c r="AC31" s="12">
        <v>5.81</v>
      </c>
      <c r="AD31" s="12">
        <v>7.07</v>
      </c>
      <c r="AE31" s="47">
        <v>6.03</v>
      </c>
      <c r="AF31" s="47">
        <v>7.19</v>
      </c>
      <c r="AG31" s="47">
        <v>8.5</v>
      </c>
      <c r="AH31" s="47">
        <v>9.3000000000000007</v>
      </c>
      <c r="AI31" s="47">
        <v>9.91</v>
      </c>
    </row>
    <row r="32" spans="1:39" ht="19" x14ac:dyDescent="0.25">
      <c r="A32" s="5" t="s">
        <v>25</v>
      </c>
      <c r="B32" s="12">
        <v>0.08</v>
      </c>
      <c r="C32" s="12">
        <v>0.12</v>
      </c>
      <c r="D32" s="12">
        <v>0.17</v>
      </c>
      <c r="E32" s="12">
        <v>0.23</v>
      </c>
      <c r="F32" s="12">
        <v>0.32</v>
      </c>
      <c r="G32" s="12">
        <v>0.36</v>
      </c>
      <c r="H32" s="12">
        <v>0.36</v>
      </c>
      <c r="I32" s="12">
        <v>0.45</v>
      </c>
      <c r="J32" s="12">
        <v>-0.03</v>
      </c>
      <c r="K32" s="12">
        <v>0.51</v>
      </c>
      <c r="L32" s="12">
        <v>0.53</v>
      </c>
      <c r="M32" s="12">
        <v>0.53</v>
      </c>
      <c r="N32" s="12">
        <v>0.62</v>
      </c>
      <c r="O32" s="12">
        <v>0.7</v>
      </c>
      <c r="P32" s="12">
        <v>0.84</v>
      </c>
      <c r="Q32" s="12">
        <v>1.19</v>
      </c>
      <c r="R32" s="12">
        <v>1.55</v>
      </c>
      <c r="S32" s="12">
        <v>2.02</v>
      </c>
      <c r="T32" s="12">
        <v>2.68</v>
      </c>
      <c r="U32" s="12">
        <v>2.72</v>
      </c>
      <c r="V32" s="12">
        <v>3.12</v>
      </c>
      <c r="W32" s="12">
        <v>1.26</v>
      </c>
      <c r="X32" s="12">
        <v>3.78</v>
      </c>
      <c r="Y32" s="12">
        <v>7.21</v>
      </c>
      <c r="Z32" s="12">
        <v>-6.69</v>
      </c>
      <c r="AA32" s="12">
        <v>3.47</v>
      </c>
      <c r="AB32" s="12">
        <v>5.65</v>
      </c>
      <c r="AC32" s="12">
        <v>5.79</v>
      </c>
      <c r="AD32" s="12">
        <v>7.04</v>
      </c>
    </row>
    <row r="33" spans="1:30" ht="19" x14ac:dyDescent="0.25">
      <c r="A33" s="5" t="s">
        <v>26</v>
      </c>
      <c r="B33" s="1">
        <v>252000000</v>
      </c>
      <c r="C33" s="1">
        <v>286810875</v>
      </c>
      <c r="D33" s="1">
        <v>263472750</v>
      </c>
      <c r="E33" s="1">
        <v>273073500</v>
      </c>
      <c r="F33" s="1">
        <v>278275500</v>
      </c>
      <c r="G33" s="1">
        <v>310885345</v>
      </c>
      <c r="H33" s="1">
        <v>335675455</v>
      </c>
      <c r="I33" s="1">
        <v>341133088</v>
      </c>
      <c r="J33" s="1">
        <v>343000000</v>
      </c>
      <c r="K33" s="1">
        <v>343709032</v>
      </c>
      <c r="L33" s="1">
        <v>339885000</v>
      </c>
      <c r="M33" s="1">
        <v>325005000</v>
      </c>
      <c r="N33" s="1">
        <v>309600000</v>
      </c>
      <c r="O33" s="1">
        <v>287700000</v>
      </c>
      <c r="P33" s="1">
        <v>270900000</v>
      </c>
      <c r="Q33" s="1">
        <v>268200000</v>
      </c>
      <c r="R33" s="1">
        <v>254200000</v>
      </c>
      <c r="S33" s="1">
        <v>240600000</v>
      </c>
      <c r="T33" s="1">
        <v>229300000</v>
      </c>
      <c r="U33" s="1">
        <v>218100000</v>
      </c>
      <c r="V33" s="1">
        <v>206000000</v>
      </c>
      <c r="W33" s="1">
        <v>222500000</v>
      </c>
      <c r="X33" s="1">
        <v>235700000</v>
      </c>
      <c r="Y33" s="1">
        <v>236800000</v>
      </c>
      <c r="Z33" s="1">
        <v>237900000</v>
      </c>
      <c r="AA33" s="1">
        <v>237200000</v>
      </c>
      <c r="AB33" s="1">
        <v>236400000</v>
      </c>
      <c r="AC33" s="1">
        <v>228600000</v>
      </c>
      <c r="AD33" s="1">
        <v>228600000</v>
      </c>
    </row>
    <row r="34" spans="1:30" ht="19" x14ac:dyDescent="0.25">
      <c r="A34" s="5" t="s">
        <v>27</v>
      </c>
      <c r="B34" s="1">
        <v>273913043</v>
      </c>
      <c r="C34" s="1">
        <v>287489250</v>
      </c>
      <c r="D34" s="1">
        <v>290965500</v>
      </c>
      <c r="E34" s="1">
        <v>302058000</v>
      </c>
      <c r="F34" s="1">
        <v>306607500</v>
      </c>
      <c r="G34" s="1">
        <v>333913889</v>
      </c>
      <c r="H34" s="1">
        <v>338755046</v>
      </c>
      <c r="I34" s="1">
        <v>343660000</v>
      </c>
      <c r="J34" s="1">
        <v>343000000</v>
      </c>
      <c r="K34" s="1">
        <v>345940909</v>
      </c>
      <c r="L34" s="1">
        <v>341958000</v>
      </c>
      <c r="M34" s="1">
        <v>326277000</v>
      </c>
      <c r="N34" s="1">
        <v>311400000</v>
      </c>
      <c r="O34" s="1">
        <v>289200000</v>
      </c>
      <c r="P34" s="1">
        <v>272400000</v>
      </c>
      <c r="Q34" s="1">
        <v>270000000</v>
      </c>
      <c r="R34" s="1">
        <v>256000000</v>
      </c>
      <c r="S34" s="1">
        <v>242400000</v>
      </c>
      <c r="T34" s="1">
        <v>230700000</v>
      </c>
      <c r="U34" s="1">
        <v>219100000</v>
      </c>
      <c r="V34" s="1">
        <v>207000000</v>
      </c>
      <c r="W34" s="1">
        <v>223500000</v>
      </c>
      <c r="X34" s="1">
        <v>236800000</v>
      </c>
      <c r="Y34" s="1">
        <v>237700000</v>
      </c>
      <c r="Z34" s="1">
        <v>238700000</v>
      </c>
      <c r="AA34" s="1">
        <v>238300000</v>
      </c>
      <c r="AB34" s="1">
        <v>237300000</v>
      </c>
      <c r="AC34" s="1">
        <v>229500000</v>
      </c>
      <c r="AD34" s="1">
        <v>229500000</v>
      </c>
    </row>
    <row r="35" spans="1:30" ht="20" customHeight="1" x14ac:dyDescent="0.25">
      <c r="A35" s="14" t="s">
        <v>102</v>
      </c>
      <c r="B35" s="1"/>
      <c r="C35" s="24">
        <f>(C34-B34)/B34</f>
        <v>4.9563930404000513E-2</v>
      </c>
      <c r="D35" s="24">
        <f t="shared" ref="D35:AA35" si="19">(D34-C34)/C34</f>
        <v>1.2091756474372521E-2</v>
      </c>
      <c r="E35" s="24">
        <f t="shared" si="19"/>
        <v>3.8123076447207659E-2</v>
      </c>
      <c r="F35" s="24">
        <f t="shared" si="19"/>
        <v>1.5061676896490078E-2</v>
      </c>
      <c r="G35" s="24">
        <f t="shared" si="19"/>
        <v>8.9059755550663311E-2</v>
      </c>
      <c r="H35" s="24">
        <f t="shared" si="19"/>
        <v>1.4498219928791281E-2</v>
      </c>
      <c r="I35" s="24">
        <f t="shared" si="19"/>
        <v>1.447935332009785E-2</v>
      </c>
      <c r="J35" s="24">
        <f t="shared" si="19"/>
        <v>-1.9205028225571785E-3</v>
      </c>
      <c r="K35" s="24">
        <f t="shared" si="19"/>
        <v>8.5740787172011654E-3</v>
      </c>
      <c r="L35" s="24">
        <f t="shared" si="19"/>
        <v>-1.1513263960348789E-2</v>
      </c>
      <c r="M35" s="24">
        <f t="shared" si="19"/>
        <v>-4.5856508694050148E-2</v>
      </c>
      <c r="N35" s="24">
        <f t="shared" si="19"/>
        <v>-4.5596226519184622E-2</v>
      </c>
      <c r="O35" s="24">
        <f t="shared" si="19"/>
        <v>-7.1290944123314062E-2</v>
      </c>
      <c r="P35" s="24">
        <f t="shared" si="19"/>
        <v>-5.8091286307053944E-2</v>
      </c>
      <c r="Q35" s="24">
        <f t="shared" si="19"/>
        <v>-8.8105726872246704E-3</v>
      </c>
      <c r="R35" s="24">
        <f t="shared" si="19"/>
        <v>-5.185185185185185E-2</v>
      </c>
      <c r="S35" s="24">
        <f t="shared" si="19"/>
        <v>-5.3124999999999999E-2</v>
      </c>
      <c r="T35" s="24">
        <f t="shared" si="19"/>
        <v>-4.8267326732673269E-2</v>
      </c>
      <c r="U35" s="24">
        <f t="shared" si="19"/>
        <v>-5.0281751192024271E-2</v>
      </c>
      <c r="V35" s="24">
        <f t="shared" si="19"/>
        <v>-5.52259242355089E-2</v>
      </c>
      <c r="W35" s="24">
        <f t="shared" si="19"/>
        <v>7.9710144927536225E-2</v>
      </c>
      <c r="X35" s="24">
        <f t="shared" si="19"/>
        <v>5.9507829977628636E-2</v>
      </c>
      <c r="Y35" s="24">
        <f t="shared" si="19"/>
        <v>3.8006756756756759E-3</v>
      </c>
      <c r="Z35" s="24">
        <f t="shared" si="19"/>
        <v>4.2069835927639881E-3</v>
      </c>
      <c r="AA35" s="24">
        <f t="shared" si="19"/>
        <v>-1.6757436112274822E-3</v>
      </c>
      <c r="AB35" s="24">
        <f t="shared" ref="AB35" si="20">(AB34-AA34)/AA34</f>
        <v>-4.1963911036508603E-3</v>
      </c>
      <c r="AC35" s="24">
        <f t="shared" ref="AC35" si="21">(AC34-AB34)/AB34</f>
        <v>-3.286978508217446E-2</v>
      </c>
      <c r="AD35" s="24">
        <f t="shared" ref="AD35" si="22">(AD34-AC34)/AC34</f>
        <v>0</v>
      </c>
    </row>
    <row r="36" spans="1:3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row>
    <row r="37" spans="1:3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row>
    <row r="38" spans="1:30" ht="19" x14ac:dyDescent="0.25">
      <c r="A38" s="5" t="s">
        <v>30</v>
      </c>
      <c r="B38" s="1" t="s">
        <v>91</v>
      </c>
      <c r="C38" s="1">
        <v>3000000</v>
      </c>
      <c r="D38" s="1">
        <v>43700000</v>
      </c>
      <c r="E38" s="1">
        <v>71100000</v>
      </c>
      <c r="F38" s="1">
        <v>176500000</v>
      </c>
      <c r="G38" s="1">
        <v>181553000</v>
      </c>
      <c r="H38" s="1">
        <v>236653000</v>
      </c>
      <c r="I38" s="1">
        <v>292192000</v>
      </c>
      <c r="J38" s="1">
        <v>237000000</v>
      </c>
      <c r="K38" s="1">
        <v>168685000</v>
      </c>
      <c r="L38" s="1">
        <v>106532000</v>
      </c>
      <c r="M38" s="1">
        <v>65834000</v>
      </c>
      <c r="N38" s="1">
        <v>85000000</v>
      </c>
      <c r="O38" s="1">
        <v>40600000</v>
      </c>
      <c r="P38" s="1">
        <v>364400000</v>
      </c>
      <c r="Q38" s="1">
        <v>571600000</v>
      </c>
      <c r="R38" s="1">
        <v>311200000</v>
      </c>
      <c r="S38" s="1">
        <v>288300000</v>
      </c>
      <c r="T38" s="1">
        <v>399900000</v>
      </c>
      <c r="U38" s="1">
        <v>267700000</v>
      </c>
      <c r="V38" s="1">
        <v>864100000</v>
      </c>
      <c r="W38" s="1">
        <v>736100000</v>
      </c>
      <c r="X38" s="1">
        <v>866400000</v>
      </c>
      <c r="Y38" s="1">
        <v>1097800000</v>
      </c>
      <c r="Z38" s="1">
        <v>422100000</v>
      </c>
      <c r="AA38" s="1">
        <v>539200000</v>
      </c>
      <c r="AB38" s="1">
        <v>1416700000</v>
      </c>
      <c r="AC38" s="1">
        <v>984000000</v>
      </c>
      <c r="AD38" s="1">
        <v>642800000</v>
      </c>
    </row>
    <row r="39" spans="1:30" ht="19" x14ac:dyDescent="0.25">
      <c r="A39" s="5" t="s">
        <v>31</v>
      </c>
      <c r="B39" s="1" t="s">
        <v>91</v>
      </c>
      <c r="C39" s="1" t="s">
        <v>91</v>
      </c>
      <c r="D39" s="1" t="s">
        <v>91</v>
      </c>
      <c r="E39" s="1" t="s">
        <v>91</v>
      </c>
      <c r="F39" s="1" t="s">
        <v>91</v>
      </c>
      <c r="G39" s="1" t="s">
        <v>91</v>
      </c>
      <c r="H39" s="1" t="s">
        <v>91</v>
      </c>
      <c r="I39" s="1">
        <v>43780000</v>
      </c>
      <c r="J39" s="1">
        <v>64000000</v>
      </c>
      <c r="K39" s="1" t="s">
        <v>91</v>
      </c>
      <c r="L39" s="1">
        <v>211275000</v>
      </c>
      <c r="M39" s="1">
        <v>273950000</v>
      </c>
      <c r="N39" s="1" t="s">
        <v>91</v>
      </c>
      <c r="O39" s="1">
        <v>40500000</v>
      </c>
      <c r="P39" s="1" t="s">
        <v>91</v>
      </c>
      <c r="Q39" s="1">
        <v>27800000</v>
      </c>
      <c r="R39" s="1">
        <v>174800000</v>
      </c>
      <c r="S39" s="1" t="s">
        <v>91</v>
      </c>
      <c r="T39" s="1" t="s">
        <v>91</v>
      </c>
      <c r="U39" s="1" t="s">
        <v>91</v>
      </c>
      <c r="V39" s="1" t="s">
        <v>91</v>
      </c>
      <c r="W39" s="1">
        <v>4000000</v>
      </c>
      <c r="X39" s="1">
        <v>4000000</v>
      </c>
      <c r="Y39" s="1" t="s">
        <v>91</v>
      </c>
      <c r="Z39" s="1" t="s">
        <v>91</v>
      </c>
      <c r="AA39" s="1" t="s">
        <v>91</v>
      </c>
      <c r="AB39" s="1" t="s">
        <v>91</v>
      </c>
      <c r="AC39" s="1" t="s">
        <v>91</v>
      </c>
      <c r="AD39" s="1" t="s">
        <v>91</v>
      </c>
    </row>
    <row r="40" spans="1:30" ht="19" x14ac:dyDescent="0.25">
      <c r="A40" s="5" t="s">
        <v>32</v>
      </c>
      <c r="B40" s="1" t="s">
        <v>91</v>
      </c>
      <c r="C40" s="1">
        <v>3000000</v>
      </c>
      <c r="D40" s="1">
        <v>43700000</v>
      </c>
      <c r="E40" s="1">
        <v>71100000</v>
      </c>
      <c r="F40" s="1">
        <v>176500000</v>
      </c>
      <c r="G40" s="1">
        <v>181553000</v>
      </c>
      <c r="H40" s="1">
        <v>236653000</v>
      </c>
      <c r="I40" s="1">
        <v>335972000</v>
      </c>
      <c r="J40" s="1">
        <v>301000000</v>
      </c>
      <c r="K40" s="1">
        <v>168685000</v>
      </c>
      <c r="L40" s="1">
        <v>317807000</v>
      </c>
      <c r="M40" s="1">
        <v>339784000</v>
      </c>
      <c r="N40" s="1">
        <v>85000000</v>
      </c>
      <c r="O40" s="1">
        <v>81100000</v>
      </c>
      <c r="P40" s="1">
        <v>364400000</v>
      </c>
      <c r="Q40" s="1">
        <v>599400000</v>
      </c>
      <c r="R40" s="1">
        <v>486000000</v>
      </c>
      <c r="S40" s="1">
        <v>288300000</v>
      </c>
      <c r="T40" s="1">
        <v>399900000</v>
      </c>
      <c r="U40" s="1">
        <v>267700000</v>
      </c>
      <c r="V40" s="1">
        <v>864100000</v>
      </c>
      <c r="W40" s="1">
        <v>740100000</v>
      </c>
      <c r="X40" s="1">
        <v>870400000</v>
      </c>
      <c r="Y40" s="1">
        <v>1097800000</v>
      </c>
      <c r="Z40" s="1">
        <v>422100000</v>
      </c>
      <c r="AA40" s="1">
        <v>539200000</v>
      </c>
      <c r="AB40" s="1">
        <v>1416700000</v>
      </c>
      <c r="AC40" s="1">
        <v>984000000</v>
      </c>
      <c r="AD40" s="1">
        <v>642800000</v>
      </c>
    </row>
    <row r="41" spans="1:30" ht="19" x14ac:dyDescent="0.25">
      <c r="A41" s="5" t="s">
        <v>33</v>
      </c>
      <c r="B41" s="1" t="s">
        <v>91</v>
      </c>
      <c r="C41" s="1">
        <v>1900000</v>
      </c>
      <c r="D41" s="1">
        <v>1400000</v>
      </c>
      <c r="E41" s="1" t="s">
        <v>91</v>
      </c>
      <c r="F41" s="1">
        <v>174600000</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v>154700000</v>
      </c>
      <c r="X41" s="1">
        <v>137900000</v>
      </c>
      <c r="Y41" s="1">
        <v>90400000</v>
      </c>
      <c r="Z41" s="1">
        <v>100900000</v>
      </c>
      <c r="AA41" s="1">
        <v>113300000</v>
      </c>
      <c r="AB41" s="1" t="s">
        <v>91</v>
      </c>
      <c r="AC41" s="1" t="s">
        <v>91</v>
      </c>
      <c r="AD41" s="1" t="s">
        <v>91</v>
      </c>
    </row>
    <row r="42" spans="1:30" ht="19" x14ac:dyDescent="0.25">
      <c r="A42" s="5" t="s">
        <v>34</v>
      </c>
      <c r="B42" s="1" t="s">
        <v>91</v>
      </c>
      <c r="C42" s="1">
        <v>75100000</v>
      </c>
      <c r="D42" s="1">
        <v>89100000</v>
      </c>
      <c r="E42" s="1">
        <v>140900000</v>
      </c>
      <c r="F42" s="1" t="s">
        <v>91</v>
      </c>
      <c r="G42" s="1">
        <v>258687000</v>
      </c>
      <c r="H42" s="1">
        <v>296473000</v>
      </c>
      <c r="I42" s="1">
        <v>357665000</v>
      </c>
      <c r="J42" s="1">
        <v>438000000</v>
      </c>
      <c r="K42" s="1">
        <v>525643000</v>
      </c>
      <c r="L42" s="1">
        <v>615483000</v>
      </c>
      <c r="M42" s="1">
        <v>576545000</v>
      </c>
      <c r="N42" s="1">
        <v>605000000</v>
      </c>
      <c r="O42" s="1">
        <v>641200000</v>
      </c>
      <c r="P42" s="1">
        <v>675800000</v>
      </c>
      <c r="Q42" s="1">
        <v>679800000</v>
      </c>
      <c r="R42" s="1">
        <v>803100000</v>
      </c>
      <c r="S42" s="1">
        <v>867400000</v>
      </c>
      <c r="T42" s="1">
        <v>971700000</v>
      </c>
      <c r="U42" s="1">
        <v>1035300000</v>
      </c>
      <c r="V42" s="1">
        <v>1035700000</v>
      </c>
      <c r="W42" s="1">
        <v>2885500000</v>
      </c>
      <c r="X42" s="1">
        <v>2865800000</v>
      </c>
      <c r="Y42" s="1">
        <v>3169300000</v>
      </c>
      <c r="Z42" s="1">
        <v>3536000000</v>
      </c>
      <c r="AA42" s="1">
        <v>3522000000</v>
      </c>
      <c r="AB42" s="1">
        <v>3427000000</v>
      </c>
      <c r="AC42" s="1">
        <v>4367000000</v>
      </c>
      <c r="AD42" s="1">
        <v>5449300000</v>
      </c>
    </row>
    <row r="43" spans="1:30" ht="19" x14ac:dyDescent="0.25">
      <c r="A43" s="5" t="s">
        <v>35</v>
      </c>
      <c r="B43" s="1" t="s">
        <v>91</v>
      </c>
      <c r="C43" s="1">
        <v>6000000</v>
      </c>
      <c r="D43" s="1">
        <v>8800000</v>
      </c>
      <c r="E43" s="1">
        <v>14100000</v>
      </c>
      <c r="F43" s="1">
        <v>18400000</v>
      </c>
      <c r="G43" s="1">
        <v>37661000</v>
      </c>
      <c r="H43" s="1">
        <v>27653000</v>
      </c>
      <c r="I43" s="1">
        <v>22503000</v>
      </c>
      <c r="J43" s="1">
        <v>30000000</v>
      </c>
      <c r="K43" s="1">
        <v>28241000</v>
      </c>
      <c r="L43" s="1">
        <v>36597000</v>
      </c>
      <c r="M43" s="1">
        <v>27347000</v>
      </c>
      <c r="N43" s="1">
        <v>269000000</v>
      </c>
      <c r="O43" s="1">
        <v>66500000</v>
      </c>
      <c r="P43" s="1">
        <v>33000000</v>
      </c>
      <c r="Q43" s="1">
        <v>26400000</v>
      </c>
      <c r="R43" s="1">
        <v>44200000</v>
      </c>
      <c r="S43" s="1">
        <v>53700000</v>
      </c>
      <c r="T43" s="1">
        <v>101900000</v>
      </c>
      <c r="U43" s="1">
        <v>75500000</v>
      </c>
      <c r="V43" s="1">
        <v>94800000</v>
      </c>
      <c r="W43" s="1">
        <v>155600000</v>
      </c>
      <c r="X43" s="1">
        <v>63900000</v>
      </c>
      <c r="Y43" s="1">
        <v>218800000</v>
      </c>
      <c r="Z43" s="1">
        <v>234300000</v>
      </c>
      <c r="AA43" s="1">
        <v>94900000</v>
      </c>
      <c r="AB43" s="1">
        <v>207100000</v>
      </c>
      <c r="AC43" s="1">
        <v>258000000</v>
      </c>
      <c r="AD43" s="1">
        <v>275000000</v>
      </c>
    </row>
    <row r="44" spans="1:30" ht="19" x14ac:dyDescent="0.25">
      <c r="A44" s="6" t="s">
        <v>36</v>
      </c>
      <c r="B44" s="10" t="s">
        <v>91</v>
      </c>
      <c r="C44" s="10">
        <v>86000000</v>
      </c>
      <c r="D44" s="10">
        <v>143000000</v>
      </c>
      <c r="E44" s="10">
        <v>226100000</v>
      </c>
      <c r="F44" s="10">
        <v>369500000</v>
      </c>
      <c r="G44" s="10">
        <v>477901000</v>
      </c>
      <c r="H44" s="10">
        <v>560779000</v>
      </c>
      <c r="I44" s="10">
        <v>716140000</v>
      </c>
      <c r="J44" s="10">
        <v>769000000</v>
      </c>
      <c r="K44" s="10">
        <v>722569000</v>
      </c>
      <c r="L44" s="10">
        <v>969887000</v>
      </c>
      <c r="M44" s="10">
        <v>943676000</v>
      </c>
      <c r="N44" s="10">
        <v>959000000</v>
      </c>
      <c r="O44" s="10">
        <v>788800000</v>
      </c>
      <c r="P44" s="10">
        <v>1073200000</v>
      </c>
      <c r="Q44" s="10">
        <v>1305600000</v>
      </c>
      <c r="R44" s="10">
        <v>1333300000</v>
      </c>
      <c r="S44" s="10">
        <v>1209400000</v>
      </c>
      <c r="T44" s="10">
        <v>1473500000</v>
      </c>
      <c r="U44" s="10">
        <v>1378500000</v>
      </c>
      <c r="V44" s="10">
        <v>1994600000</v>
      </c>
      <c r="W44" s="10">
        <v>3935900000</v>
      </c>
      <c r="X44" s="10">
        <v>3938000000</v>
      </c>
      <c r="Y44" s="10">
        <v>4576300000</v>
      </c>
      <c r="Z44" s="10">
        <v>4293300000</v>
      </c>
      <c r="AA44" s="10">
        <v>4269400000</v>
      </c>
      <c r="AB44" s="10">
        <v>5050800000</v>
      </c>
      <c r="AC44" s="10">
        <v>5609000000</v>
      </c>
      <c r="AD44" s="10">
        <v>6367100000</v>
      </c>
    </row>
    <row r="45" spans="1:30" ht="19" x14ac:dyDescent="0.25">
      <c r="A45" s="5" t="s">
        <v>37</v>
      </c>
      <c r="B45" s="1" t="s">
        <v>91</v>
      </c>
      <c r="C45" s="1">
        <v>36000000</v>
      </c>
      <c r="D45" s="1">
        <v>82100000</v>
      </c>
      <c r="E45" s="1">
        <v>122400000</v>
      </c>
      <c r="F45" s="1">
        <v>144000000</v>
      </c>
      <c r="G45" s="1">
        <v>211632000</v>
      </c>
      <c r="H45" s="1">
        <v>279011000</v>
      </c>
      <c r="I45" s="1">
        <v>344322000</v>
      </c>
      <c r="J45" s="1">
        <v>478000000</v>
      </c>
      <c r="K45" s="1">
        <v>613214000</v>
      </c>
      <c r="L45" s="1">
        <v>685386000</v>
      </c>
      <c r="M45" s="1">
        <v>681801000</v>
      </c>
      <c r="N45" s="1">
        <v>715300000</v>
      </c>
      <c r="O45" s="1">
        <v>743600000</v>
      </c>
      <c r="P45" s="1">
        <v>710300000</v>
      </c>
      <c r="Q45" s="1">
        <v>714300000</v>
      </c>
      <c r="R45" s="1">
        <v>741100000</v>
      </c>
      <c r="S45" s="1">
        <v>825300000</v>
      </c>
      <c r="T45" s="1">
        <v>960700000</v>
      </c>
      <c r="U45" s="1">
        <v>1094000000</v>
      </c>
      <c r="V45" s="1">
        <v>1210500000</v>
      </c>
      <c r="W45" s="1">
        <v>3125500000</v>
      </c>
      <c r="X45" s="1">
        <v>3115800000</v>
      </c>
      <c r="Y45" s="1">
        <v>3200700000</v>
      </c>
      <c r="Z45" s="1">
        <v>3445300000</v>
      </c>
      <c r="AA45" s="1">
        <v>10106800000</v>
      </c>
      <c r="AB45" s="1">
        <v>10440400000</v>
      </c>
      <c r="AC45" s="1">
        <v>10902000000</v>
      </c>
      <c r="AD45" s="1">
        <v>11430200000</v>
      </c>
    </row>
    <row r="46" spans="1:30" ht="19" x14ac:dyDescent="0.25">
      <c r="A46" s="5" t="s">
        <v>38</v>
      </c>
      <c r="B46" s="1" t="s">
        <v>91</v>
      </c>
      <c r="C46" s="1" t="s">
        <v>91</v>
      </c>
      <c r="D46" s="1" t="s">
        <v>91</v>
      </c>
      <c r="E46" s="1" t="s">
        <v>91</v>
      </c>
      <c r="F46" s="1" t="s">
        <v>91</v>
      </c>
      <c r="G46" s="1" t="s">
        <v>91</v>
      </c>
      <c r="H46" s="1" t="s">
        <v>91</v>
      </c>
      <c r="I46" s="1" t="s">
        <v>91</v>
      </c>
      <c r="J46" s="1">
        <v>38000000</v>
      </c>
      <c r="K46" s="1" t="s">
        <v>91</v>
      </c>
      <c r="L46" s="1" t="s">
        <v>91</v>
      </c>
      <c r="M46" s="1" t="s">
        <v>91</v>
      </c>
      <c r="N46" s="1" t="s">
        <v>91</v>
      </c>
      <c r="O46" s="1" t="s">
        <v>91</v>
      </c>
      <c r="P46" s="1">
        <v>133300000</v>
      </c>
      <c r="Q46" s="1">
        <v>133300000</v>
      </c>
      <c r="R46" s="1">
        <v>173100000</v>
      </c>
      <c r="S46" s="1">
        <v>173100000</v>
      </c>
      <c r="T46" s="1">
        <v>173300000</v>
      </c>
      <c r="U46" s="1">
        <v>169300000</v>
      </c>
      <c r="V46" s="1">
        <v>164600000</v>
      </c>
      <c r="W46" s="1">
        <v>5021700000</v>
      </c>
      <c r="X46" s="1">
        <v>5023500000</v>
      </c>
      <c r="Y46" s="1">
        <v>5025200000</v>
      </c>
      <c r="Z46" s="1">
        <v>2296600000</v>
      </c>
      <c r="AA46" s="1">
        <v>1983300000</v>
      </c>
      <c r="AB46" s="1">
        <v>1984400000</v>
      </c>
      <c r="AC46" s="1">
        <v>1984000000</v>
      </c>
      <c r="AD46" s="1">
        <v>1983100000</v>
      </c>
    </row>
    <row r="47" spans="1:30" ht="19" x14ac:dyDescent="0.25">
      <c r="A47" s="5" t="s">
        <v>39</v>
      </c>
      <c r="B47" s="1" t="s">
        <v>91</v>
      </c>
      <c r="C47" s="1">
        <v>46400000</v>
      </c>
      <c r="D47" s="1">
        <v>44500000</v>
      </c>
      <c r="E47" s="1">
        <v>42600000</v>
      </c>
      <c r="F47" s="1">
        <v>42400000</v>
      </c>
      <c r="G47" s="1">
        <v>40376000</v>
      </c>
      <c r="H47" s="1">
        <v>38358000</v>
      </c>
      <c r="I47" s="1">
        <v>38358000</v>
      </c>
      <c r="J47" s="1" t="s">
        <v>91</v>
      </c>
      <c r="K47" s="1">
        <v>123738000</v>
      </c>
      <c r="L47" s="1">
        <v>129032000</v>
      </c>
      <c r="M47" s="1">
        <v>129348000</v>
      </c>
      <c r="N47" s="1">
        <v>146600000</v>
      </c>
      <c r="O47" s="1">
        <v>147800000</v>
      </c>
      <c r="P47" s="1" t="s">
        <v>91</v>
      </c>
      <c r="Q47" s="1" t="s">
        <v>91</v>
      </c>
      <c r="R47" s="1" t="s">
        <v>91</v>
      </c>
      <c r="S47" s="1" t="s">
        <v>91</v>
      </c>
      <c r="T47" s="1" t="s">
        <v>91</v>
      </c>
      <c r="U47" s="1" t="s">
        <v>91</v>
      </c>
      <c r="V47" s="1">
        <v>1500000</v>
      </c>
      <c r="W47" s="1">
        <v>3675200000</v>
      </c>
      <c r="X47" s="1">
        <v>3573700000</v>
      </c>
      <c r="Y47" s="1">
        <v>3480100000</v>
      </c>
      <c r="Z47" s="1">
        <v>3388700000</v>
      </c>
      <c r="AA47" s="1">
        <v>3100000000</v>
      </c>
      <c r="AB47" s="1">
        <v>3100000000</v>
      </c>
      <c r="AC47" s="1">
        <v>3100000000</v>
      </c>
      <c r="AD47" s="1">
        <v>3100000000</v>
      </c>
    </row>
    <row r="48" spans="1:30" ht="19" x14ac:dyDescent="0.25">
      <c r="A48" s="5" t="s">
        <v>40</v>
      </c>
      <c r="B48" s="1" t="s">
        <v>91</v>
      </c>
      <c r="C48" s="1">
        <v>46400000</v>
      </c>
      <c r="D48" s="1">
        <v>44500000</v>
      </c>
      <c r="E48" s="1">
        <v>42600000</v>
      </c>
      <c r="F48" s="1">
        <v>42400000</v>
      </c>
      <c r="G48" s="1">
        <v>40376000</v>
      </c>
      <c r="H48" s="1">
        <v>38358000</v>
      </c>
      <c r="I48" s="1">
        <v>38358000</v>
      </c>
      <c r="J48" s="1">
        <v>38000000</v>
      </c>
      <c r="K48" s="1">
        <v>123738000</v>
      </c>
      <c r="L48" s="1">
        <v>129032000</v>
      </c>
      <c r="M48" s="1">
        <v>129348000</v>
      </c>
      <c r="N48" s="1">
        <v>146600000</v>
      </c>
      <c r="O48" s="1">
        <v>147800000</v>
      </c>
      <c r="P48" s="1">
        <v>133300000</v>
      </c>
      <c r="Q48" s="1">
        <v>133300000</v>
      </c>
      <c r="R48" s="1">
        <v>173100000</v>
      </c>
      <c r="S48" s="1">
        <v>173100000</v>
      </c>
      <c r="T48" s="1">
        <v>173300000</v>
      </c>
      <c r="U48" s="1">
        <v>169300000</v>
      </c>
      <c r="V48" s="1">
        <v>166100000</v>
      </c>
      <c r="W48" s="1">
        <v>8696900000</v>
      </c>
      <c r="X48" s="1">
        <v>8597200000</v>
      </c>
      <c r="Y48" s="1">
        <v>8505300000</v>
      </c>
      <c r="Z48" s="1">
        <v>5685300000</v>
      </c>
      <c r="AA48" s="1">
        <v>5083300000</v>
      </c>
      <c r="AB48" s="1">
        <v>5084400000</v>
      </c>
      <c r="AC48" s="1">
        <v>5084000000</v>
      </c>
      <c r="AD48" s="1">
        <v>5083100000</v>
      </c>
    </row>
    <row r="49" spans="1:30"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v>78900000</v>
      </c>
      <c r="W49" s="1">
        <v>94100000</v>
      </c>
      <c r="X49" s="1">
        <v>9000000</v>
      </c>
      <c r="Y49" s="1">
        <v>8000000</v>
      </c>
      <c r="Z49" s="1" t="s">
        <v>91</v>
      </c>
      <c r="AA49" s="1" t="s">
        <v>91</v>
      </c>
      <c r="AB49" s="1" t="s">
        <v>91</v>
      </c>
      <c r="AC49" s="1" t="s">
        <v>91</v>
      </c>
      <c r="AD49" s="1" t="s">
        <v>91</v>
      </c>
    </row>
    <row r="50" spans="1:30" ht="19" x14ac:dyDescent="0.25">
      <c r="A50" s="5" t="s">
        <v>42</v>
      </c>
      <c r="B50" s="1" t="s">
        <v>91</v>
      </c>
      <c r="C50" s="1" t="s">
        <v>91</v>
      </c>
      <c r="D50" s="1" t="s">
        <v>91</v>
      </c>
      <c r="E50" s="1" t="s">
        <v>91</v>
      </c>
      <c r="F50" s="1" t="s">
        <v>91</v>
      </c>
      <c r="G50" s="1" t="s">
        <v>91</v>
      </c>
      <c r="H50" s="1">
        <v>7436000</v>
      </c>
      <c r="I50" s="1" t="s">
        <v>91</v>
      </c>
      <c r="J50" s="1">
        <v>12000000</v>
      </c>
      <c r="K50" s="1" t="s">
        <v>91</v>
      </c>
      <c r="L50" s="1" t="s">
        <v>91</v>
      </c>
      <c r="M50" s="1" t="s">
        <v>91</v>
      </c>
      <c r="N50" s="1" t="s">
        <v>91</v>
      </c>
      <c r="O50" s="1">
        <v>38700000</v>
      </c>
      <c r="P50" s="1">
        <v>33000000</v>
      </c>
      <c r="Q50" s="1">
        <v>35000000</v>
      </c>
      <c r="R50" s="1">
        <v>38000000</v>
      </c>
      <c r="S50" s="1">
        <v>16800000</v>
      </c>
      <c r="T50" s="1">
        <v>28300000</v>
      </c>
      <c r="U50" s="1">
        <v>24100000</v>
      </c>
      <c r="V50" s="1">
        <v>32800000</v>
      </c>
      <c r="W50" s="1">
        <v>10300000</v>
      </c>
      <c r="X50" s="1" t="s">
        <v>91</v>
      </c>
      <c r="Y50" s="1" t="s">
        <v>91</v>
      </c>
      <c r="Z50" s="1" t="s">
        <v>91</v>
      </c>
      <c r="AA50" s="1">
        <v>24400000</v>
      </c>
      <c r="AB50" s="1">
        <v>23200000</v>
      </c>
      <c r="AC50" s="1">
        <v>20000000</v>
      </c>
      <c r="AD50" s="1">
        <v>15000000</v>
      </c>
    </row>
    <row r="51" spans="1:30" ht="19" x14ac:dyDescent="0.25">
      <c r="A51" s="5" t="s">
        <v>43</v>
      </c>
      <c r="B51" s="1" t="s">
        <v>91</v>
      </c>
      <c r="C51" s="1">
        <v>2700000</v>
      </c>
      <c r="D51" s="1">
        <v>3000000</v>
      </c>
      <c r="E51" s="1">
        <v>8500000</v>
      </c>
      <c r="F51" s="1">
        <v>15200000</v>
      </c>
      <c r="G51" s="1">
        <v>16950000</v>
      </c>
      <c r="H51" s="1">
        <v>16464000</v>
      </c>
      <c r="I51" s="1">
        <v>17557000</v>
      </c>
      <c r="J51" s="1">
        <v>7000000</v>
      </c>
      <c r="K51" s="1">
        <v>20785000</v>
      </c>
      <c r="L51" s="1">
        <v>8367000</v>
      </c>
      <c r="M51" s="1">
        <v>43575000</v>
      </c>
      <c r="N51" s="1">
        <v>52400000</v>
      </c>
      <c r="O51" s="1">
        <v>68800000</v>
      </c>
      <c r="P51" s="1">
        <v>85900000</v>
      </c>
      <c r="Q51" s="1">
        <v>101500000</v>
      </c>
      <c r="R51" s="1">
        <v>95000000</v>
      </c>
      <c r="S51" s="1">
        <v>104000000</v>
      </c>
      <c r="T51" s="1">
        <v>116200000</v>
      </c>
      <c r="U51" s="1">
        <v>106000000</v>
      </c>
      <c r="V51" s="1">
        <v>84100000</v>
      </c>
      <c r="W51" s="1">
        <v>38500000</v>
      </c>
      <c r="X51" s="1">
        <v>41600000</v>
      </c>
      <c r="Y51" s="1">
        <v>42500000</v>
      </c>
      <c r="Z51" s="1">
        <v>77300000</v>
      </c>
      <c r="AA51" s="1">
        <v>90700000</v>
      </c>
      <c r="AB51" s="1">
        <v>97200000</v>
      </c>
      <c r="AC51" s="1">
        <v>106000000</v>
      </c>
      <c r="AD51" s="1">
        <v>126700000</v>
      </c>
    </row>
    <row r="52" spans="1:30" ht="19" x14ac:dyDescent="0.25">
      <c r="A52" s="5" t="s">
        <v>44</v>
      </c>
      <c r="B52" s="1" t="s">
        <v>91</v>
      </c>
      <c r="C52" s="1">
        <v>85100000</v>
      </c>
      <c r="D52" s="1">
        <v>129600000</v>
      </c>
      <c r="E52" s="1">
        <v>173500000</v>
      </c>
      <c r="F52" s="1">
        <v>201600000</v>
      </c>
      <c r="G52" s="1">
        <v>268958000</v>
      </c>
      <c r="H52" s="1">
        <v>341269000</v>
      </c>
      <c r="I52" s="1">
        <v>400237000</v>
      </c>
      <c r="J52" s="1">
        <v>535000000</v>
      </c>
      <c r="K52" s="1">
        <v>757737000</v>
      </c>
      <c r="L52" s="1">
        <v>822785000</v>
      </c>
      <c r="M52" s="1">
        <v>854724000</v>
      </c>
      <c r="N52" s="1">
        <v>914300000</v>
      </c>
      <c r="O52" s="1">
        <v>998900000</v>
      </c>
      <c r="P52" s="1">
        <v>962500000</v>
      </c>
      <c r="Q52" s="1">
        <v>984100000</v>
      </c>
      <c r="R52" s="1">
        <v>1047200000</v>
      </c>
      <c r="S52" s="1">
        <v>1119200000</v>
      </c>
      <c r="T52" s="1">
        <v>1278500000</v>
      </c>
      <c r="U52" s="1">
        <v>1393400000</v>
      </c>
      <c r="V52" s="1">
        <v>1572400000</v>
      </c>
      <c r="W52" s="1">
        <v>11965300000</v>
      </c>
      <c r="X52" s="1">
        <v>11763600000</v>
      </c>
      <c r="Y52" s="1">
        <v>11756500000</v>
      </c>
      <c r="Z52" s="1">
        <v>9207900000</v>
      </c>
      <c r="AA52" s="1">
        <v>15305200000</v>
      </c>
      <c r="AB52" s="1">
        <v>15645200000</v>
      </c>
      <c r="AC52" s="1">
        <v>16112000000</v>
      </c>
      <c r="AD52" s="1">
        <v>16655000000</v>
      </c>
    </row>
    <row r="53" spans="1:3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row>
    <row r="54" spans="1:30" ht="20" thickBot="1" x14ac:dyDescent="0.3">
      <c r="A54" s="7" t="s">
        <v>46</v>
      </c>
      <c r="B54" s="11" t="s">
        <v>91</v>
      </c>
      <c r="C54" s="11">
        <v>171100000</v>
      </c>
      <c r="D54" s="11">
        <v>272600000</v>
      </c>
      <c r="E54" s="11">
        <v>399600000</v>
      </c>
      <c r="F54" s="11">
        <v>571100000</v>
      </c>
      <c r="G54" s="11">
        <v>746859000</v>
      </c>
      <c r="H54" s="11">
        <v>902048000</v>
      </c>
      <c r="I54" s="11">
        <v>1116377000</v>
      </c>
      <c r="J54" s="11">
        <v>1304000000</v>
      </c>
      <c r="K54" s="11">
        <v>1480306000</v>
      </c>
      <c r="L54" s="11">
        <v>1792672000</v>
      </c>
      <c r="M54" s="11">
        <v>1798400000</v>
      </c>
      <c r="N54" s="11">
        <v>1873300000</v>
      </c>
      <c r="O54" s="11">
        <v>1787700000</v>
      </c>
      <c r="P54" s="11">
        <v>2035700000</v>
      </c>
      <c r="Q54" s="11">
        <v>2289700000</v>
      </c>
      <c r="R54" s="11">
        <v>2380500000</v>
      </c>
      <c r="S54" s="11">
        <v>2328600000</v>
      </c>
      <c r="T54" s="11">
        <v>2752000000</v>
      </c>
      <c r="U54" s="11">
        <v>2771900000</v>
      </c>
      <c r="V54" s="11">
        <v>3567000000</v>
      </c>
      <c r="W54" s="11">
        <v>15901200000</v>
      </c>
      <c r="X54" s="11">
        <v>15701600000</v>
      </c>
      <c r="Y54" s="11">
        <v>16332800000</v>
      </c>
      <c r="Z54" s="11">
        <v>13501200000</v>
      </c>
      <c r="AA54" s="11">
        <v>19574600000</v>
      </c>
      <c r="AB54" s="11">
        <v>20696000000</v>
      </c>
      <c r="AC54" s="11">
        <v>21721000000</v>
      </c>
      <c r="AD54" s="11">
        <v>23022100000</v>
      </c>
    </row>
    <row r="55" spans="1:30" ht="20" thickTop="1" x14ac:dyDescent="0.25">
      <c r="A55" s="5" t="s">
        <v>47</v>
      </c>
      <c r="B55" s="1" t="s">
        <v>91</v>
      </c>
      <c r="C55" s="1">
        <v>35300000</v>
      </c>
      <c r="D55" s="1">
        <v>44100000</v>
      </c>
      <c r="E55" s="1">
        <v>52200000</v>
      </c>
      <c r="F55" s="1">
        <v>63200000</v>
      </c>
      <c r="G55" s="1">
        <v>75404000</v>
      </c>
      <c r="H55" s="1">
        <v>68653000</v>
      </c>
      <c r="I55" s="1">
        <v>59451000</v>
      </c>
      <c r="J55" s="1">
        <v>138000000</v>
      </c>
      <c r="K55" s="1">
        <v>114972000</v>
      </c>
      <c r="L55" s="1">
        <v>124195000</v>
      </c>
      <c r="M55" s="1">
        <v>135555000</v>
      </c>
      <c r="N55" s="1">
        <v>189200000</v>
      </c>
      <c r="O55" s="1">
        <v>200400000</v>
      </c>
      <c r="P55" s="1">
        <v>192900000</v>
      </c>
      <c r="Q55" s="1">
        <v>219900000</v>
      </c>
      <c r="R55" s="1">
        <v>261400000</v>
      </c>
      <c r="S55" s="1">
        <v>286700000</v>
      </c>
      <c r="T55" s="1">
        <v>346500000</v>
      </c>
      <c r="U55" s="1">
        <v>393900000</v>
      </c>
      <c r="V55" s="1">
        <v>433600000</v>
      </c>
      <c r="W55" s="1">
        <v>1251900000</v>
      </c>
      <c r="X55" s="1">
        <v>1119600000</v>
      </c>
      <c r="Y55" s="1">
        <v>1174800000</v>
      </c>
      <c r="Z55" s="1">
        <v>1416400000</v>
      </c>
      <c r="AA55" s="1">
        <v>1336500000</v>
      </c>
      <c r="AB55" s="1">
        <v>1480500000</v>
      </c>
      <c r="AC55" s="1">
        <v>1884000000</v>
      </c>
      <c r="AD55" s="1">
        <v>1899800000</v>
      </c>
    </row>
    <row r="56" spans="1:30" ht="19" x14ac:dyDescent="0.25">
      <c r="A56" s="5" t="s">
        <v>48</v>
      </c>
      <c r="B56" s="1" t="s">
        <v>91</v>
      </c>
      <c r="C56" s="1">
        <v>300000</v>
      </c>
      <c r="D56" s="1">
        <v>300000</v>
      </c>
      <c r="E56" s="1">
        <v>16500000</v>
      </c>
      <c r="F56" s="1">
        <v>29700000</v>
      </c>
      <c r="G56" s="1">
        <v>28547000</v>
      </c>
      <c r="H56" s="1">
        <v>28865000</v>
      </c>
      <c r="I56" s="1">
        <v>30782000</v>
      </c>
      <c r="J56" s="1" t="s">
        <v>91</v>
      </c>
      <c r="K56" s="1">
        <v>30324000</v>
      </c>
      <c r="L56" s="1">
        <v>31212000</v>
      </c>
      <c r="M56" s="1">
        <v>19000000</v>
      </c>
      <c r="N56" s="1">
        <v>18800000</v>
      </c>
      <c r="O56" s="1">
        <v>18500000</v>
      </c>
      <c r="P56" s="1">
        <v>17600000</v>
      </c>
      <c r="Q56" s="1">
        <v>17500000</v>
      </c>
      <c r="R56" s="1">
        <v>16500000</v>
      </c>
      <c r="S56" s="1">
        <v>15500000</v>
      </c>
      <c r="T56" s="1">
        <v>14300000</v>
      </c>
      <c r="U56" s="1">
        <v>12800000</v>
      </c>
      <c r="V56" s="1" t="s">
        <v>91</v>
      </c>
      <c r="W56" s="1">
        <v>108000000</v>
      </c>
      <c r="X56" s="1">
        <v>152100000</v>
      </c>
      <c r="Y56" s="1">
        <v>915900000</v>
      </c>
      <c r="Z56" s="1" t="s">
        <v>91</v>
      </c>
      <c r="AA56" s="1">
        <v>1529300000</v>
      </c>
      <c r="AB56" s="1">
        <v>1348200000</v>
      </c>
      <c r="AC56" s="1">
        <v>1407000000</v>
      </c>
      <c r="AD56" s="1">
        <v>1449600000</v>
      </c>
    </row>
    <row r="57" spans="1:3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48600000</v>
      </c>
      <c r="R57" s="1">
        <v>64400000</v>
      </c>
      <c r="S57" s="1">
        <v>96900000</v>
      </c>
      <c r="T57" s="1">
        <v>111400000</v>
      </c>
      <c r="U57" s="1">
        <v>73700000</v>
      </c>
      <c r="V57" s="1">
        <v>73300000</v>
      </c>
      <c r="W57" s="1">
        <v>156300000</v>
      </c>
      <c r="X57" s="1">
        <v>253100000</v>
      </c>
      <c r="Y57" s="1">
        <v>208100000</v>
      </c>
      <c r="Z57" s="1">
        <v>219500000</v>
      </c>
      <c r="AA57" s="1">
        <v>246000000</v>
      </c>
      <c r="AB57" s="1">
        <v>391300000</v>
      </c>
      <c r="AC57" s="1">
        <v>82000000</v>
      </c>
      <c r="AD57" s="1">
        <v>58100000</v>
      </c>
    </row>
    <row r="58" spans="1:30"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row>
    <row r="59" spans="1:30" ht="19" x14ac:dyDescent="0.25">
      <c r="A59" s="5" t="s">
        <v>51</v>
      </c>
      <c r="B59" s="1" t="s">
        <v>91</v>
      </c>
      <c r="C59" s="1">
        <v>26900000</v>
      </c>
      <c r="D59" s="1">
        <v>38400000</v>
      </c>
      <c r="E59" s="1">
        <v>47700000</v>
      </c>
      <c r="F59" s="1">
        <v>57100000</v>
      </c>
      <c r="G59" s="1">
        <v>70354000</v>
      </c>
      <c r="H59" s="1">
        <v>102504000</v>
      </c>
      <c r="I59" s="1">
        <v>116278000</v>
      </c>
      <c r="J59" s="1">
        <v>129000000</v>
      </c>
      <c r="K59" s="1">
        <v>119806000</v>
      </c>
      <c r="L59" s="1">
        <v>138948000</v>
      </c>
      <c r="M59" s="1">
        <v>140901000</v>
      </c>
      <c r="N59" s="1">
        <v>175300000</v>
      </c>
      <c r="O59" s="1">
        <v>187000000</v>
      </c>
      <c r="P59" s="1">
        <v>199400000</v>
      </c>
      <c r="Q59" s="1">
        <v>189900000</v>
      </c>
      <c r="R59" s="1">
        <v>190500000</v>
      </c>
      <c r="S59" s="1">
        <v>181900000</v>
      </c>
      <c r="T59" s="1">
        <v>204000000</v>
      </c>
      <c r="U59" s="1">
        <v>205900000</v>
      </c>
      <c r="V59" s="1">
        <v>354700000</v>
      </c>
      <c r="W59" s="1">
        <v>579200000</v>
      </c>
      <c r="X59" s="1">
        <v>581100000</v>
      </c>
      <c r="Y59" s="1">
        <v>560300000</v>
      </c>
      <c r="Z59" s="1">
        <v>459800000</v>
      </c>
      <c r="AA59" s="1">
        <v>434700000</v>
      </c>
      <c r="AB59" s="1">
        <v>510300000</v>
      </c>
      <c r="AC59" s="1">
        <v>803000000</v>
      </c>
      <c r="AD59" s="1">
        <v>817700000</v>
      </c>
    </row>
    <row r="60" spans="1:30" ht="19" x14ac:dyDescent="0.25">
      <c r="A60" s="6" t="s">
        <v>52</v>
      </c>
      <c r="B60" s="10" t="s">
        <v>91</v>
      </c>
      <c r="C60" s="10">
        <v>62500000</v>
      </c>
      <c r="D60" s="10">
        <v>82800000</v>
      </c>
      <c r="E60" s="10">
        <v>116400000</v>
      </c>
      <c r="F60" s="10">
        <v>150000000</v>
      </c>
      <c r="G60" s="10">
        <v>174305000</v>
      </c>
      <c r="H60" s="10">
        <v>200022000</v>
      </c>
      <c r="I60" s="10">
        <v>206511000</v>
      </c>
      <c r="J60" s="10">
        <v>267000000</v>
      </c>
      <c r="K60" s="10">
        <v>265102000</v>
      </c>
      <c r="L60" s="10">
        <v>294355000</v>
      </c>
      <c r="M60" s="10">
        <v>295456000</v>
      </c>
      <c r="N60" s="10">
        <v>383300000</v>
      </c>
      <c r="O60" s="10">
        <v>405900000</v>
      </c>
      <c r="P60" s="10">
        <v>409900000</v>
      </c>
      <c r="Q60" s="10">
        <v>475900000</v>
      </c>
      <c r="R60" s="10">
        <v>532800000</v>
      </c>
      <c r="S60" s="10">
        <v>581000000</v>
      </c>
      <c r="T60" s="10">
        <v>676200000</v>
      </c>
      <c r="U60" s="10">
        <v>686300000</v>
      </c>
      <c r="V60" s="10">
        <v>861600000</v>
      </c>
      <c r="W60" s="10">
        <v>2095400000</v>
      </c>
      <c r="X60" s="10">
        <v>2105900000</v>
      </c>
      <c r="Y60" s="10">
        <v>2859100000</v>
      </c>
      <c r="Z60" s="10">
        <v>2095700000</v>
      </c>
      <c r="AA60" s="10">
        <v>3546500000</v>
      </c>
      <c r="AB60" s="10">
        <v>3730300000</v>
      </c>
      <c r="AC60" s="10">
        <v>4176000000</v>
      </c>
      <c r="AD60" s="10">
        <v>4225200000</v>
      </c>
    </row>
    <row r="61" spans="1:30" ht="19" x14ac:dyDescent="0.25">
      <c r="A61" s="5" t="s">
        <v>53</v>
      </c>
      <c r="B61" s="1" t="s">
        <v>91</v>
      </c>
      <c r="C61" s="1">
        <v>4100000</v>
      </c>
      <c r="D61" s="1">
        <v>30800000</v>
      </c>
      <c r="E61" s="1">
        <v>30000000</v>
      </c>
      <c r="F61" s="1">
        <v>52400000</v>
      </c>
      <c r="G61" s="1">
        <v>43183000</v>
      </c>
      <c r="H61" s="1">
        <v>12000000</v>
      </c>
      <c r="I61" s="1">
        <v>23647000</v>
      </c>
      <c r="J61" s="1">
        <v>164000000</v>
      </c>
      <c r="K61" s="1">
        <v>154827000</v>
      </c>
      <c r="L61" s="1">
        <v>250534000</v>
      </c>
      <c r="M61" s="1">
        <v>250611000</v>
      </c>
      <c r="N61" s="1">
        <v>250000000</v>
      </c>
      <c r="O61" s="1">
        <v>250000000</v>
      </c>
      <c r="P61" s="1">
        <v>250000000</v>
      </c>
      <c r="Q61" s="1">
        <v>250000000</v>
      </c>
      <c r="R61" s="1">
        <v>250000000</v>
      </c>
      <c r="S61" s="1">
        <v>250000000</v>
      </c>
      <c r="T61" s="1">
        <v>257000000</v>
      </c>
      <c r="U61" s="1">
        <v>757000000</v>
      </c>
      <c r="V61" s="1">
        <v>757000000</v>
      </c>
      <c r="W61" s="1">
        <v>7238400000</v>
      </c>
      <c r="X61" s="1">
        <v>6169700000</v>
      </c>
      <c r="Y61" s="1">
        <v>4762100000</v>
      </c>
      <c r="Z61" s="1">
        <v>4265300000</v>
      </c>
      <c r="AA61" s="1">
        <v>8807300000</v>
      </c>
      <c r="AB61" s="1">
        <v>8291700000</v>
      </c>
      <c r="AC61" s="1">
        <v>13707000000</v>
      </c>
      <c r="AD61" s="1">
        <v>8676900000</v>
      </c>
    </row>
    <row r="62" spans="1:3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v>987000000</v>
      </c>
      <c r="AD62" s="1" t="s">
        <v>91</v>
      </c>
    </row>
    <row r="63" spans="1:30" ht="19" x14ac:dyDescent="0.25">
      <c r="A63" s="5" t="s">
        <v>54</v>
      </c>
      <c r="B63" s="1" t="s">
        <v>91</v>
      </c>
      <c r="C63" s="1" t="s">
        <v>91</v>
      </c>
      <c r="D63" s="1" t="s">
        <v>91</v>
      </c>
      <c r="E63" s="1" t="s">
        <v>91</v>
      </c>
      <c r="F63" s="1" t="s">
        <v>91</v>
      </c>
      <c r="G63" s="1" t="s">
        <v>91</v>
      </c>
      <c r="H63" s="1" t="s">
        <v>91</v>
      </c>
      <c r="I63" s="1">
        <v>9899000</v>
      </c>
      <c r="J63" s="1" t="s">
        <v>91</v>
      </c>
      <c r="K63" s="1">
        <v>29717000</v>
      </c>
      <c r="L63" s="1">
        <v>42075000</v>
      </c>
      <c r="M63" s="1">
        <v>23553000</v>
      </c>
      <c r="N63" s="1">
        <v>1500000</v>
      </c>
      <c r="O63" s="1" t="s">
        <v>91</v>
      </c>
      <c r="P63" s="1" t="s">
        <v>91</v>
      </c>
      <c r="Q63" s="1">
        <v>14400000</v>
      </c>
      <c r="R63" s="1">
        <v>15200000</v>
      </c>
      <c r="S63" s="1" t="s">
        <v>91</v>
      </c>
      <c r="T63" s="1" t="s">
        <v>91</v>
      </c>
      <c r="U63" s="1" t="s">
        <v>91</v>
      </c>
      <c r="V63" s="1" t="s">
        <v>91</v>
      </c>
      <c r="W63" s="1">
        <v>1586600000</v>
      </c>
      <c r="X63" s="1">
        <v>1458900000</v>
      </c>
      <c r="Y63" s="1">
        <v>985200000</v>
      </c>
      <c r="Z63" s="1">
        <v>973200000</v>
      </c>
      <c r="AA63" s="1">
        <v>984700000</v>
      </c>
      <c r="AB63" s="1">
        <v>1013500000</v>
      </c>
      <c r="AC63" s="1">
        <v>987000000</v>
      </c>
      <c r="AD63" s="1">
        <v>1105700000</v>
      </c>
    </row>
    <row r="64" spans="1:30" ht="19" x14ac:dyDescent="0.25">
      <c r="A64" s="5" t="s">
        <v>55</v>
      </c>
      <c r="B64" s="1" t="s">
        <v>91</v>
      </c>
      <c r="C64" s="1">
        <v>2900000</v>
      </c>
      <c r="D64" s="1">
        <v>4100000</v>
      </c>
      <c r="E64" s="1">
        <v>9000000</v>
      </c>
      <c r="F64" s="1">
        <v>7700000</v>
      </c>
      <c r="G64" s="1">
        <v>10713000</v>
      </c>
      <c r="H64" s="1">
        <v>38290000</v>
      </c>
      <c r="I64" s="1">
        <v>20916000</v>
      </c>
      <c r="J64" s="1">
        <v>27000000</v>
      </c>
      <c r="K64" s="1">
        <v>16138000</v>
      </c>
      <c r="L64" s="1">
        <v>41496000</v>
      </c>
      <c r="M64" s="1">
        <v>56505000</v>
      </c>
      <c r="N64" s="1">
        <v>70800000</v>
      </c>
      <c r="O64" s="1">
        <v>143400000</v>
      </c>
      <c r="P64" s="1">
        <v>122600000</v>
      </c>
      <c r="Q64" s="1">
        <v>120200000</v>
      </c>
      <c r="R64" s="1">
        <v>123500000</v>
      </c>
      <c r="S64" s="1">
        <v>153000000</v>
      </c>
      <c r="T64" s="1">
        <v>151500000</v>
      </c>
      <c r="U64" s="1">
        <v>157900000</v>
      </c>
      <c r="V64" s="1">
        <v>163400000</v>
      </c>
      <c r="W64" s="1">
        <v>573900000</v>
      </c>
      <c r="X64" s="1">
        <v>577600000</v>
      </c>
      <c r="Y64" s="1">
        <v>544100000</v>
      </c>
      <c r="Z64" s="1">
        <v>524100000</v>
      </c>
      <c r="AA64" s="1">
        <v>-18700000</v>
      </c>
      <c r="AB64" s="1">
        <v>375200000</v>
      </c>
      <c r="AC64" s="1">
        <v>-5854000000</v>
      </c>
      <c r="AD64" s="1">
        <v>262800000</v>
      </c>
    </row>
    <row r="65" spans="1:30" ht="19" x14ac:dyDescent="0.25">
      <c r="A65" s="5" t="s">
        <v>56</v>
      </c>
      <c r="B65" s="1" t="s">
        <v>91</v>
      </c>
      <c r="C65" s="1">
        <v>7000000</v>
      </c>
      <c r="D65" s="1">
        <v>34900000</v>
      </c>
      <c r="E65" s="1">
        <v>39000000</v>
      </c>
      <c r="F65" s="1">
        <v>60100000</v>
      </c>
      <c r="G65" s="1">
        <v>53896000</v>
      </c>
      <c r="H65" s="1">
        <v>50290000</v>
      </c>
      <c r="I65" s="1">
        <v>54462000</v>
      </c>
      <c r="J65" s="1">
        <v>191000000</v>
      </c>
      <c r="K65" s="1">
        <v>200682000</v>
      </c>
      <c r="L65" s="1">
        <v>334105000</v>
      </c>
      <c r="M65" s="1">
        <v>330669000</v>
      </c>
      <c r="N65" s="1">
        <v>322300000</v>
      </c>
      <c r="O65" s="1">
        <v>393400000</v>
      </c>
      <c r="P65" s="1">
        <v>372600000</v>
      </c>
      <c r="Q65" s="1">
        <v>384600000</v>
      </c>
      <c r="R65" s="1">
        <v>388700000</v>
      </c>
      <c r="S65" s="1">
        <v>403000000</v>
      </c>
      <c r="T65" s="1">
        <v>408500000</v>
      </c>
      <c r="U65" s="1">
        <v>914900000</v>
      </c>
      <c r="V65" s="1">
        <v>920400000</v>
      </c>
      <c r="W65" s="1">
        <v>9398900000</v>
      </c>
      <c r="X65" s="1">
        <v>8206200000</v>
      </c>
      <c r="Y65" s="1">
        <v>6291400000</v>
      </c>
      <c r="Z65" s="1">
        <v>5762600000</v>
      </c>
      <c r="AA65" s="1">
        <v>9773300000</v>
      </c>
      <c r="AB65" s="1">
        <v>9680400000</v>
      </c>
      <c r="AC65" s="1">
        <v>9827000000</v>
      </c>
      <c r="AD65" s="1">
        <v>10045400000</v>
      </c>
    </row>
    <row r="66" spans="1:3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row>
    <row r="67" spans="1:30" ht="19" x14ac:dyDescent="0.25">
      <c r="A67" s="6" t="s">
        <v>58</v>
      </c>
      <c r="B67" s="10" t="s">
        <v>91</v>
      </c>
      <c r="C67" s="10">
        <v>69500000</v>
      </c>
      <c r="D67" s="10">
        <v>117700000</v>
      </c>
      <c r="E67" s="10">
        <v>155400000</v>
      </c>
      <c r="F67" s="10">
        <v>210100000</v>
      </c>
      <c r="G67" s="10">
        <v>228201000</v>
      </c>
      <c r="H67" s="10">
        <v>250312000</v>
      </c>
      <c r="I67" s="10">
        <v>260973000</v>
      </c>
      <c r="J67" s="10">
        <v>458000000</v>
      </c>
      <c r="K67" s="10">
        <v>465784000</v>
      </c>
      <c r="L67" s="10">
        <v>628460000</v>
      </c>
      <c r="M67" s="10">
        <v>626125000</v>
      </c>
      <c r="N67" s="10">
        <v>705600000</v>
      </c>
      <c r="O67" s="10">
        <v>799300000</v>
      </c>
      <c r="P67" s="10">
        <v>782500000</v>
      </c>
      <c r="Q67" s="10">
        <v>860500000</v>
      </c>
      <c r="R67" s="10">
        <v>921500000</v>
      </c>
      <c r="S67" s="10">
        <v>984000000</v>
      </c>
      <c r="T67" s="10">
        <v>1084700000</v>
      </c>
      <c r="U67" s="10">
        <v>1601200000</v>
      </c>
      <c r="V67" s="10">
        <v>1782000000</v>
      </c>
      <c r="W67" s="10">
        <v>11494300000</v>
      </c>
      <c r="X67" s="10">
        <v>10312100000</v>
      </c>
      <c r="Y67" s="10">
        <v>9150500000</v>
      </c>
      <c r="Z67" s="10">
        <v>7858300000</v>
      </c>
      <c r="AA67" s="10">
        <v>13319800000</v>
      </c>
      <c r="AB67" s="10">
        <v>13410700000</v>
      </c>
      <c r="AC67" s="10">
        <v>14003000000</v>
      </c>
      <c r="AD67" s="10">
        <v>14270600000</v>
      </c>
    </row>
    <row r="68" spans="1:30" ht="19" x14ac:dyDescent="0.25">
      <c r="A68" s="5" t="s">
        <v>59</v>
      </c>
      <c r="B68" s="1" t="s">
        <v>91</v>
      </c>
      <c r="C68" s="1" t="s">
        <v>91</v>
      </c>
      <c r="D68" s="1" t="s">
        <v>91</v>
      </c>
      <c r="E68" s="1" t="s">
        <v>91</v>
      </c>
      <c r="F68" s="1">
        <v>600000</v>
      </c>
      <c r="G68" s="1">
        <v>1121000</v>
      </c>
      <c r="H68" s="1">
        <v>1125000</v>
      </c>
      <c r="I68" s="1">
        <v>1142000</v>
      </c>
      <c r="J68" s="1">
        <v>1000000</v>
      </c>
      <c r="K68" s="1">
        <v>1141000</v>
      </c>
      <c r="L68" s="1">
        <v>1130000</v>
      </c>
      <c r="M68" s="1">
        <v>1065000</v>
      </c>
      <c r="N68" s="1">
        <v>1000000</v>
      </c>
      <c r="O68" s="1">
        <v>900000</v>
      </c>
      <c r="P68" s="1">
        <v>900000</v>
      </c>
      <c r="Q68" s="1">
        <v>900000</v>
      </c>
      <c r="R68" s="1">
        <v>1200000</v>
      </c>
      <c r="S68" s="1">
        <v>1100000</v>
      </c>
      <c r="T68" s="1">
        <v>2200000</v>
      </c>
      <c r="U68" s="1">
        <v>2100000</v>
      </c>
      <c r="V68" s="1">
        <v>2100000</v>
      </c>
      <c r="W68" s="1">
        <v>2400000</v>
      </c>
      <c r="X68" s="1">
        <v>2400000</v>
      </c>
      <c r="Y68" s="1">
        <v>2400000</v>
      </c>
      <c r="Z68" s="1">
        <v>2400000</v>
      </c>
      <c r="AA68" s="1">
        <v>2400000</v>
      </c>
      <c r="AB68" s="1">
        <v>2300000</v>
      </c>
      <c r="AC68" s="1">
        <v>2000000</v>
      </c>
      <c r="AD68" s="1">
        <v>2200000</v>
      </c>
    </row>
    <row r="69" spans="1:30" ht="19" x14ac:dyDescent="0.25">
      <c r="A69" s="5" t="s">
        <v>60</v>
      </c>
      <c r="B69" s="1" t="s">
        <v>91</v>
      </c>
      <c r="C69" s="1">
        <v>69800000</v>
      </c>
      <c r="D69" s="1">
        <v>118400000</v>
      </c>
      <c r="E69" s="1">
        <v>190600000</v>
      </c>
      <c r="F69" s="1">
        <v>287800000</v>
      </c>
      <c r="G69" s="1">
        <v>360757000</v>
      </c>
      <c r="H69" s="1">
        <v>483838000</v>
      </c>
      <c r="I69" s="1">
        <v>638485000</v>
      </c>
      <c r="J69" s="1">
        <v>628000000</v>
      </c>
      <c r="K69" s="1">
        <v>805543000</v>
      </c>
      <c r="L69" s="1">
        <v>985793000</v>
      </c>
      <c r="M69" s="1">
        <v>1159711000</v>
      </c>
      <c r="N69" s="1">
        <v>1166600000</v>
      </c>
      <c r="O69" s="1">
        <v>987400000</v>
      </c>
      <c r="P69" s="1">
        <v>1216900000</v>
      </c>
      <c r="Q69" s="1">
        <v>1430700000</v>
      </c>
      <c r="R69" s="1">
        <v>1458200000</v>
      </c>
      <c r="S69" s="1">
        <v>1344100000</v>
      </c>
      <c r="T69" s="1">
        <v>1666300000</v>
      </c>
      <c r="U69" s="1">
        <v>1174800000</v>
      </c>
      <c r="V69" s="1">
        <v>1774000000</v>
      </c>
      <c r="W69" s="1">
        <v>2056400000</v>
      </c>
      <c r="X69" s="1">
        <v>2952600000</v>
      </c>
      <c r="Y69" s="1">
        <v>4666900000</v>
      </c>
      <c r="Z69" s="1">
        <v>3076100000</v>
      </c>
      <c r="AA69" s="1">
        <v>3837800000</v>
      </c>
      <c r="AB69" s="1">
        <v>5179700000</v>
      </c>
      <c r="AC69" s="1">
        <v>6507000000</v>
      </c>
      <c r="AD69" s="1">
        <v>8122400000</v>
      </c>
    </row>
    <row r="70" spans="1:30" ht="19" x14ac:dyDescent="0.25">
      <c r="A70" s="5" t="s">
        <v>61</v>
      </c>
      <c r="B70" s="1" t="s">
        <v>91</v>
      </c>
      <c r="C70" s="1">
        <v>-24200000</v>
      </c>
      <c r="D70" s="1">
        <v>-34800000</v>
      </c>
      <c r="E70" s="1">
        <v>-34800000</v>
      </c>
      <c r="F70" s="1">
        <v>-76100000</v>
      </c>
      <c r="G70" s="1">
        <v>-124047000</v>
      </c>
      <c r="H70" s="1">
        <v>-164670000</v>
      </c>
      <c r="I70" s="1">
        <v>-1490000</v>
      </c>
      <c r="J70" s="1">
        <v>-2000000</v>
      </c>
      <c r="K70" s="1">
        <v>-1032000</v>
      </c>
      <c r="L70" s="1">
        <v>-395000</v>
      </c>
      <c r="M70" s="1">
        <v>61000</v>
      </c>
      <c r="N70" s="1">
        <v>100000</v>
      </c>
      <c r="O70" s="1">
        <v>100000</v>
      </c>
      <c r="P70" s="1">
        <v>-2600000</v>
      </c>
      <c r="Q70" s="1">
        <v>-2400000</v>
      </c>
      <c r="R70" s="1">
        <v>-400000</v>
      </c>
      <c r="S70" s="1">
        <v>-600000</v>
      </c>
      <c r="T70" s="1">
        <v>-1500000</v>
      </c>
      <c r="U70" s="1">
        <v>-16900000</v>
      </c>
      <c r="V70" s="1">
        <v>-34100000</v>
      </c>
      <c r="W70" s="1">
        <v>-43100000</v>
      </c>
      <c r="X70" s="1">
        <v>-37600000</v>
      </c>
      <c r="Y70" s="1">
        <v>-32300000</v>
      </c>
      <c r="Z70" s="1">
        <v>-38300000</v>
      </c>
      <c r="AA70" s="1">
        <v>-39800000</v>
      </c>
      <c r="AB70" s="1">
        <v>-35200000</v>
      </c>
      <c r="AC70" s="1">
        <v>-35000000</v>
      </c>
      <c r="AD70" s="1">
        <v>-41200000</v>
      </c>
    </row>
    <row r="71" spans="1:30" ht="19" x14ac:dyDescent="0.25">
      <c r="A71" s="5" t="s">
        <v>62</v>
      </c>
      <c r="B71" s="1" t="s">
        <v>91</v>
      </c>
      <c r="C71" s="1">
        <v>56000000</v>
      </c>
      <c r="D71" s="1">
        <v>71300000</v>
      </c>
      <c r="E71" s="1">
        <v>88400000</v>
      </c>
      <c r="F71" s="1">
        <v>148700000</v>
      </c>
      <c r="G71" s="1">
        <v>280827000</v>
      </c>
      <c r="H71" s="1">
        <v>331443000</v>
      </c>
      <c r="I71" s="1" t="s">
        <v>91</v>
      </c>
      <c r="J71" s="1">
        <v>219000000</v>
      </c>
      <c r="K71" s="1">
        <v>208870000</v>
      </c>
      <c r="L71" s="1">
        <v>177684000</v>
      </c>
      <c r="M71" s="1">
        <v>11438000</v>
      </c>
      <c r="N71" s="1" t="s">
        <v>91</v>
      </c>
      <c r="O71" s="1" t="s">
        <v>91</v>
      </c>
      <c r="P71" s="1">
        <v>38000000</v>
      </c>
      <c r="Q71" s="1" t="s">
        <v>91</v>
      </c>
      <c r="R71" s="1" t="s">
        <v>91</v>
      </c>
      <c r="S71" s="1" t="s">
        <v>91</v>
      </c>
      <c r="T71" s="1">
        <v>300000</v>
      </c>
      <c r="U71" s="1">
        <v>10700000</v>
      </c>
      <c r="V71" s="1">
        <v>43000000</v>
      </c>
      <c r="W71" s="1">
        <v>2391200000</v>
      </c>
      <c r="X71" s="1">
        <v>2472100000</v>
      </c>
      <c r="Y71" s="1">
        <v>2545300000</v>
      </c>
      <c r="Z71" s="1">
        <v>2602700000</v>
      </c>
      <c r="AA71" s="1">
        <v>2454400000</v>
      </c>
      <c r="AB71" s="1">
        <v>2138500000</v>
      </c>
      <c r="AC71" s="1">
        <v>1244000000</v>
      </c>
      <c r="AD71" s="1">
        <v>629100000</v>
      </c>
    </row>
    <row r="72" spans="1:30" ht="19" x14ac:dyDescent="0.25">
      <c r="A72" s="6" t="s">
        <v>63</v>
      </c>
      <c r="B72" s="10" t="s">
        <v>91</v>
      </c>
      <c r="C72" s="10">
        <v>101600000</v>
      </c>
      <c r="D72" s="10">
        <v>154900000</v>
      </c>
      <c r="E72" s="10">
        <v>244200000</v>
      </c>
      <c r="F72" s="10">
        <v>361000000</v>
      </c>
      <c r="G72" s="10">
        <v>518658000</v>
      </c>
      <c r="H72" s="10">
        <v>651736000</v>
      </c>
      <c r="I72" s="10">
        <v>855404000</v>
      </c>
      <c r="J72" s="10">
        <v>846000000</v>
      </c>
      <c r="K72" s="10">
        <v>1014522000</v>
      </c>
      <c r="L72" s="10">
        <v>1164212000</v>
      </c>
      <c r="M72" s="10">
        <v>1172275000</v>
      </c>
      <c r="N72" s="10">
        <v>1167700000</v>
      </c>
      <c r="O72" s="10">
        <v>988400000</v>
      </c>
      <c r="P72" s="10">
        <v>1253200000</v>
      </c>
      <c r="Q72" s="10">
        <v>1429200000</v>
      </c>
      <c r="R72" s="10">
        <v>1459000000</v>
      </c>
      <c r="S72" s="10">
        <v>1344600000</v>
      </c>
      <c r="T72" s="10">
        <v>1667300000</v>
      </c>
      <c r="U72" s="10">
        <v>1170700000</v>
      </c>
      <c r="V72" s="10">
        <v>1785000000</v>
      </c>
      <c r="W72" s="10">
        <v>4406900000</v>
      </c>
      <c r="X72" s="10">
        <v>5389500000</v>
      </c>
      <c r="Y72" s="10">
        <v>7182300000</v>
      </c>
      <c r="Z72" s="10">
        <v>5642900000</v>
      </c>
      <c r="AA72" s="10">
        <v>6254800000</v>
      </c>
      <c r="AB72" s="10">
        <v>7285300000</v>
      </c>
      <c r="AC72" s="10">
        <v>7718000000</v>
      </c>
      <c r="AD72" s="10">
        <v>8751500000</v>
      </c>
    </row>
    <row r="73" spans="1:30" ht="20" thickBot="1" x14ac:dyDescent="0.3">
      <c r="A73" s="7" t="s">
        <v>64</v>
      </c>
      <c r="B73" s="11" t="s">
        <v>91</v>
      </c>
      <c r="C73" s="11">
        <v>171100000</v>
      </c>
      <c r="D73" s="11">
        <v>272600000</v>
      </c>
      <c r="E73" s="11">
        <v>399600000</v>
      </c>
      <c r="F73" s="11">
        <v>571100000</v>
      </c>
      <c r="G73" s="11">
        <v>746859000</v>
      </c>
      <c r="H73" s="11">
        <v>902048000</v>
      </c>
      <c r="I73" s="11">
        <v>1116377000</v>
      </c>
      <c r="J73" s="11">
        <v>1304000000</v>
      </c>
      <c r="K73" s="11">
        <v>1480306000</v>
      </c>
      <c r="L73" s="11">
        <v>1792672000</v>
      </c>
      <c r="M73" s="11">
        <v>1798400000</v>
      </c>
      <c r="N73" s="11">
        <v>1873300000</v>
      </c>
      <c r="O73" s="11">
        <v>1787700000</v>
      </c>
      <c r="P73" s="11">
        <v>2035700000</v>
      </c>
      <c r="Q73" s="11">
        <v>2289700000</v>
      </c>
      <c r="R73" s="11">
        <v>2380500000</v>
      </c>
      <c r="S73" s="11">
        <v>2328600000</v>
      </c>
      <c r="T73" s="11">
        <v>2752000000</v>
      </c>
      <c r="U73" s="11">
        <v>2771900000</v>
      </c>
      <c r="V73" s="11">
        <v>3567000000</v>
      </c>
      <c r="W73" s="11">
        <v>15901200000</v>
      </c>
      <c r="X73" s="11">
        <v>15701600000</v>
      </c>
      <c r="Y73" s="11">
        <v>16332800000</v>
      </c>
      <c r="Z73" s="11">
        <v>13501200000</v>
      </c>
      <c r="AA73" s="11">
        <v>19574600000</v>
      </c>
      <c r="AB73" s="11">
        <v>20696000000</v>
      </c>
      <c r="AC73" s="11">
        <v>21721000000</v>
      </c>
      <c r="AD73" s="11">
        <v>23022100000</v>
      </c>
    </row>
    <row r="74" spans="1:3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row>
    <row r="75" spans="1:3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row>
    <row r="76" spans="1:30" ht="19" x14ac:dyDescent="0.25">
      <c r="A76" s="5" t="s">
        <v>66</v>
      </c>
      <c r="B76" s="1">
        <v>21000000</v>
      </c>
      <c r="C76" s="1">
        <v>33800000</v>
      </c>
      <c r="D76" s="1">
        <v>48600000</v>
      </c>
      <c r="E76" s="1">
        <v>68900000</v>
      </c>
      <c r="F76" s="1">
        <v>98500000</v>
      </c>
      <c r="G76" s="1">
        <v>121622000</v>
      </c>
      <c r="H76" s="1">
        <v>123081000</v>
      </c>
      <c r="I76" s="1">
        <v>154647000</v>
      </c>
      <c r="J76" s="1">
        <v>-11000000</v>
      </c>
      <c r="K76" s="1">
        <v>177583000</v>
      </c>
      <c r="L76" s="1">
        <v>180250000</v>
      </c>
      <c r="M76" s="1">
        <v>173918000</v>
      </c>
      <c r="N76" s="1">
        <v>192000000</v>
      </c>
      <c r="O76" s="1">
        <v>201300000</v>
      </c>
      <c r="P76" s="1">
        <v>229500000</v>
      </c>
      <c r="Q76" s="1">
        <v>320500000</v>
      </c>
      <c r="R76" s="1">
        <v>397300000</v>
      </c>
      <c r="S76" s="1">
        <v>488300000</v>
      </c>
      <c r="T76" s="1">
        <v>619300000</v>
      </c>
      <c r="U76" s="1">
        <v>596700000</v>
      </c>
      <c r="V76" s="1">
        <v>599200000</v>
      </c>
      <c r="W76" s="1">
        <v>282400000</v>
      </c>
      <c r="X76" s="1">
        <v>896200000</v>
      </c>
      <c r="Y76" s="1">
        <v>1714300000</v>
      </c>
      <c r="Z76" s="1">
        <v>-1590800000</v>
      </c>
      <c r="AA76" s="1">
        <v>827000000</v>
      </c>
      <c r="AB76" s="1">
        <v>1341900000</v>
      </c>
      <c r="AC76" s="1">
        <v>1327900000</v>
      </c>
      <c r="AD76" s="1">
        <v>1615400000</v>
      </c>
    </row>
    <row r="77" spans="1:30" ht="19" x14ac:dyDescent="0.25">
      <c r="A77" s="5" t="s">
        <v>13</v>
      </c>
      <c r="B77" s="1">
        <v>5500000</v>
      </c>
      <c r="C77" s="1">
        <v>10500000</v>
      </c>
      <c r="D77" s="1">
        <v>13100000</v>
      </c>
      <c r="E77" s="1">
        <v>20500000</v>
      </c>
      <c r="F77" s="1">
        <v>28100000</v>
      </c>
      <c r="G77" s="1">
        <v>41971000</v>
      </c>
      <c r="H77" s="1">
        <v>53763000</v>
      </c>
      <c r="I77" s="1">
        <v>71615000</v>
      </c>
      <c r="J77" s="1">
        <v>7200000</v>
      </c>
      <c r="K77" s="1">
        <v>101495000</v>
      </c>
      <c r="L77" s="1">
        <v>129291000</v>
      </c>
      <c r="M77" s="1">
        <v>140717000</v>
      </c>
      <c r="N77" s="1">
        <v>159000000</v>
      </c>
      <c r="O77" s="1">
        <v>159300000</v>
      </c>
      <c r="P77" s="1">
        <v>161700000</v>
      </c>
      <c r="Q77" s="1">
        <v>157800000</v>
      </c>
      <c r="R77" s="1">
        <v>159700000</v>
      </c>
      <c r="S77" s="1">
        <v>163900000</v>
      </c>
      <c r="T77" s="1">
        <v>175300000</v>
      </c>
      <c r="U77" s="1">
        <v>190500000</v>
      </c>
      <c r="V77" s="1">
        <v>205900000</v>
      </c>
      <c r="W77" s="1">
        <v>487600000</v>
      </c>
      <c r="X77" s="1">
        <v>637500000</v>
      </c>
      <c r="Y77" s="1">
        <v>611200000</v>
      </c>
      <c r="Z77" s="1">
        <v>621100000</v>
      </c>
      <c r="AA77" s="1">
        <v>645400000</v>
      </c>
      <c r="AB77" s="1">
        <v>686600000</v>
      </c>
      <c r="AC77" s="1">
        <v>716000000</v>
      </c>
      <c r="AD77" s="1">
        <v>767900000</v>
      </c>
    </row>
    <row r="78" spans="1:30" ht="19" x14ac:dyDescent="0.25">
      <c r="A78" s="5" t="s">
        <v>67</v>
      </c>
      <c r="B78" s="1">
        <v>600000</v>
      </c>
      <c r="C78" s="1">
        <v>-1000000</v>
      </c>
      <c r="D78" s="1">
        <v>-3200000</v>
      </c>
      <c r="E78" s="1">
        <v>-1200000</v>
      </c>
      <c r="F78" s="1">
        <v>4700000</v>
      </c>
      <c r="G78" s="1">
        <v>-3294000</v>
      </c>
      <c r="H78" s="1">
        <v>-6219000</v>
      </c>
      <c r="I78" s="1">
        <v>16439000</v>
      </c>
      <c r="J78" s="1">
        <v>1100000</v>
      </c>
      <c r="K78" s="1">
        <v>21059000</v>
      </c>
      <c r="L78" s="1">
        <v>15578000</v>
      </c>
      <c r="M78" s="1">
        <v>-21501000</v>
      </c>
      <c r="N78" s="1">
        <v>-21900000</v>
      </c>
      <c r="O78" s="1">
        <v>-46800000</v>
      </c>
      <c r="P78" s="1">
        <v>17000000</v>
      </c>
      <c r="Q78" s="1" t="s">
        <v>91</v>
      </c>
      <c r="R78" s="1" t="s">
        <v>91</v>
      </c>
      <c r="S78" s="1">
        <v>10900000</v>
      </c>
      <c r="T78" s="1">
        <v>-7700000</v>
      </c>
      <c r="U78" s="1">
        <v>6700000</v>
      </c>
      <c r="V78" s="1">
        <v>-18100000</v>
      </c>
      <c r="W78" s="1">
        <v>25600000</v>
      </c>
      <c r="X78" s="1">
        <v>-124100000</v>
      </c>
      <c r="Y78" s="1">
        <v>-473500000</v>
      </c>
      <c r="Z78" s="1">
        <v>-12100000</v>
      </c>
      <c r="AA78" s="1">
        <v>9100000</v>
      </c>
      <c r="AB78" s="1">
        <v>30700000</v>
      </c>
      <c r="AC78" s="1">
        <v>-23000000</v>
      </c>
      <c r="AD78" s="1">
        <v>123000000</v>
      </c>
    </row>
    <row r="79" spans="1:3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21700000</v>
      </c>
      <c r="R79" s="1">
        <v>28300000</v>
      </c>
      <c r="S79" s="1">
        <v>31600000</v>
      </c>
      <c r="T79" s="1">
        <v>35500000</v>
      </c>
      <c r="U79" s="1">
        <v>37000000</v>
      </c>
      <c r="V79" s="1">
        <v>38300000</v>
      </c>
      <c r="W79" s="1">
        <v>53200000</v>
      </c>
      <c r="X79" s="1">
        <v>61600000</v>
      </c>
      <c r="Y79" s="1">
        <v>65700000</v>
      </c>
      <c r="Z79" s="1">
        <v>63100000</v>
      </c>
      <c r="AA79" s="1">
        <v>61400000</v>
      </c>
      <c r="AB79" s="1">
        <v>83900000</v>
      </c>
      <c r="AC79" s="1">
        <v>79000000</v>
      </c>
      <c r="AD79" s="1">
        <v>110400000</v>
      </c>
    </row>
    <row r="80" spans="1:30" ht="19" x14ac:dyDescent="0.25">
      <c r="A80" s="14" t="s">
        <v>103</v>
      </c>
      <c r="B80" s="19" t="e">
        <f t="shared" ref="B80:AD80" si="23">B79/B3</f>
        <v>#VALUE!</v>
      </c>
      <c r="C80" s="19" t="e">
        <f t="shared" si="23"/>
        <v>#VALUE!</v>
      </c>
      <c r="D80" s="19" t="e">
        <f t="shared" si="23"/>
        <v>#VALUE!</v>
      </c>
      <c r="E80" s="19" t="e">
        <f t="shared" si="23"/>
        <v>#VALUE!</v>
      </c>
      <c r="F80" s="19" t="e">
        <f t="shared" si="23"/>
        <v>#VALUE!</v>
      </c>
      <c r="G80" s="19" t="e">
        <f t="shared" si="23"/>
        <v>#VALUE!</v>
      </c>
      <c r="H80" s="19" t="e">
        <f t="shared" si="23"/>
        <v>#VALUE!</v>
      </c>
      <c r="I80" s="19" t="e">
        <f t="shared" si="23"/>
        <v>#VALUE!</v>
      </c>
      <c r="J80" s="19" t="e">
        <f t="shared" si="23"/>
        <v>#VALUE!</v>
      </c>
      <c r="K80" s="19" t="e">
        <f t="shared" si="23"/>
        <v>#VALUE!</v>
      </c>
      <c r="L80" s="19" t="e">
        <f t="shared" si="23"/>
        <v>#VALUE!</v>
      </c>
      <c r="M80" s="19" t="e">
        <f t="shared" si="23"/>
        <v>#VALUE!</v>
      </c>
      <c r="N80" s="19" t="e">
        <f t="shared" si="23"/>
        <v>#VALUE!</v>
      </c>
      <c r="O80" s="19" t="e">
        <f t="shared" si="23"/>
        <v>#VALUE!</v>
      </c>
      <c r="P80" s="19" t="e">
        <f t="shared" si="23"/>
        <v>#VALUE!</v>
      </c>
      <c r="Q80" s="19">
        <f t="shared" si="23"/>
        <v>4.1481877962991284E-3</v>
      </c>
      <c r="R80" s="19">
        <f t="shared" si="23"/>
        <v>4.8109615123079017E-3</v>
      </c>
      <c r="S80" s="19">
        <f t="shared" si="23"/>
        <v>4.765854762084307E-3</v>
      </c>
      <c r="T80" s="19">
        <f t="shared" si="23"/>
        <v>4.8008655081479478E-3</v>
      </c>
      <c r="U80" s="19">
        <f t="shared" si="23"/>
        <v>4.7192071731949033E-3</v>
      </c>
      <c r="V80" s="19">
        <f t="shared" si="23"/>
        <v>4.4523493989909561E-3</v>
      </c>
      <c r="W80" s="19">
        <f t="shared" si="23"/>
        <v>3.4326123986992206E-3</v>
      </c>
      <c r="X80" s="19">
        <f t="shared" si="23"/>
        <v>2.9730877640063323E-3</v>
      </c>
      <c r="Y80" s="19">
        <f t="shared" si="23"/>
        <v>2.9534063068935288E-3</v>
      </c>
      <c r="Z80" s="19">
        <f t="shared" si="23"/>
        <v>2.7647185113458613E-3</v>
      </c>
      <c r="AA80" s="19">
        <f t="shared" si="23"/>
        <v>2.6005048537110138E-3</v>
      </c>
      <c r="AB80" s="19">
        <f t="shared" si="23"/>
        <v>3.2889965620381588E-3</v>
      </c>
      <c r="AC80" s="19">
        <f t="shared" si="23"/>
        <v>3.0013829156725377E-3</v>
      </c>
      <c r="AD80" s="19">
        <f t="shared" si="23"/>
        <v>3.8966952212539309E-3</v>
      </c>
    </row>
    <row r="81" spans="1:38" ht="19" x14ac:dyDescent="0.25">
      <c r="A81" s="5" t="s">
        <v>69</v>
      </c>
      <c r="B81" s="1">
        <v>-200000</v>
      </c>
      <c r="C81" s="1">
        <v>-4400000</v>
      </c>
      <c r="D81" s="1">
        <v>10900000</v>
      </c>
      <c r="E81" s="1">
        <v>-22300000</v>
      </c>
      <c r="F81" s="1">
        <v>-11800000</v>
      </c>
      <c r="G81" s="1">
        <v>-54084000</v>
      </c>
      <c r="H81" s="1">
        <v>989000</v>
      </c>
      <c r="I81" s="1">
        <v>-49901000</v>
      </c>
      <c r="J81" s="1">
        <v>-7629000</v>
      </c>
      <c r="K81" s="1">
        <v>-75185000</v>
      </c>
      <c r="L81" s="1">
        <v>-54627000</v>
      </c>
      <c r="M81" s="1">
        <v>62748000</v>
      </c>
      <c r="N81" s="1">
        <v>71900000</v>
      </c>
      <c r="O81" s="1">
        <v>34200000</v>
      </c>
      <c r="P81" s="1">
        <v>-29700000</v>
      </c>
      <c r="Q81" s="1">
        <v>74800000</v>
      </c>
      <c r="R81" s="1">
        <v>-83500000</v>
      </c>
      <c r="S81" s="1">
        <v>-12600000</v>
      </c>
      <c r="T81" s="1">
        <v>-88000000</v>
      </c>
      <c r="U81" s="1">
        <v>-41400000</v>
      </c>
      <c r="V81" s="1">
        <v>97200000</v>
      </c>
      <c r="W81" s="1">
        <v>-140300000</v>
      </c>
      <c r="X81" s="1">
        <v>137500000</v>
      </c>
      <c r="Y81" s="1">
        <v>-452300000</v>
      </c>
      <c r="Z81" s="1">
        <v>-222000000</v>
      </c>
      <c r="AA81" s="1">
        <v>-17500000</v>
      </c>
      <c r="AB81" s="1">
        <v>550200000</v>
      </c>
      <c r="AC81" s="1">
        <v>-733000000</v>
      </c>
      <c r="AD81" s="1">
        <v>-1001900000</v>
      </c>
    </row>
    <row r="82" spans="1:38"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row>
    <row r="83" spans="1:38" ht="21" x14ac:dyDescent="0.25">
      <c r="A83" s="5" t="s">
        <v>34</v>
      </c>
      <c r="B83" s="1">
        <v>-8100000</v>
      </c>
      <c r="C83" s="1">
        <v>-18700000</v>
      </c>
      <c r="D83" s="1">
        <v>-14000000</v>
      </c>
      <c r="E83" s="1">
        <v>-31500000</v>
      </c>
      <c r="F83" s="1">
        <v>-31100000</v>
      </c>
      <c r="G83" s="1">
        <v>-65849000</v>
      </c>
      <c r="H83" s="1">
        <v>-37786000</v>
      </c>
      <c r="I83" s="1">
        <v>-61192000</v>
      </c>
      <c r="J83" s="1">
        <v>-80000000</v>
      </c>
      <c r="K83" s="1">
        <v>-61166000</v>
      </c>
      <c r="L83" s="1">
        <v>-89840000</v>
      </c>
      <c r="M83" s="1">
        <v>38938000</v>
      </c>
      <c r="N83" s="1">
        <v>-6200000</v>
      </c>
      <c r="O83" s="1">
        <v>-36200000</v>
      </c>
      <c r="P83" s="1">
        <v>-34600000</v>
      </c>
      <c r="Q83" s="1">
        <v>-4000000</v>
      </c>
      <c r="R83" s="1">
        <v>-126700000</v>
      </c>
      <c r="S83" s="1">
        <v>-64500000</v>
      </c>
      <c r="T83" s="1">
        <v>-104000000</v>
      </c>
      <c r="U83" s="1">
        <v>-67700000</v>
      </c>
      <c r="V83" s="1">
        <v>-6000000</v>
      </c>
      <c r="W83" s="1">
        <v>-87800000</v>
      </c>
      <c r="X83" s="1">
        <v>21900000</v>
      </c>
      <c r="Y83" s="1">
        <v>-300900000</v>
      </c>
      <c r="Z83" s="1">
        <v>-369200000</v>
      </c>
      <c r="AA83" s="1">
        <v>13600000</v>
      </c>
      <c r="AB83" s="1">
        <v>97100000</v>
      </c>
      <c r="AC83" s="1" t="s">
        <v>91</v>
      </c>
      <c r="AD83" s="1">
        <v>-1085400000</v>
      </c>
      <c r="AK83" s="67" t="s">
        <v>135</v>
      </c>
      <c r="AL83" s="68"/>
    </row>
    <row r="84" spans="1:38" ht="19" x14ac:dyDescent="0.25">
      <c r="A84" s="5" t="s">
        <v>47</v>
      </c>
      <c r="B84" s="1" t="s">
        <v>91</v>
      </c>
      <c r="C84" s="1" t="s">
        <v>91</v>
      </c>
      <c r="D84" s="1" t="s">
        <v>91</v>
      </c>
      <c r="E84" s="1" t="s">
        <v>91</v>
      </c>
      <c r="F84" s="1" t="s">
        <v>91</v>
      </c>
      <c r="G84" s="1" t="s">
        <v>91</v>
      </c>
      <c r="H84" s="1" t="s">
        <v>91</v>
      </c>
      <c r="I84" s="1" t="s">
        <v>91</v>
      </c>
      <c r="J84" s="1">
        <v>-79000000</v>
      </c>
      <c r="K84" s="1" t="s">
        <v>91</v>
      </c>
      <c r="L84" s="1" t="s">
        <v>91</v>
      </c>
      <c r="M84" s="1" t="s">
        <v>91</v>
      </c>
      <c r="N84" s="1" t="s">
        <v>91</v>
      </c>
      <c r="O84" s="1" t="s">
        <v>91</v>
      </c>
      <c r="P84" s="1" t="s">
        <v>91</v>
      </c>
      <c r="Q84" s="1">
        <v>27000000</v>
      </c>
      <c r="R84" s="1">
        <v>28100000</v>
      </c>
      <c r="S84" s="1">
        <v>26900000</v>
      </c>
      <c r="T84" s="1">
        <v>59300000</v>
      </c>
      <c r="U84" s="1">
        <v>46900000</v>
      </c>
      <c r="V84" s="1">
        <v>41900000</v>
      </c>
      <c r="W84" s="1">
        <v>183900000</v>
      </c>
      <c r="X84" s="1">
        <v>-133800000</v>
      </c>
      <c r="Y84" s="1">
        <v>54500000</v>
      </c>
      <c r="Z84" s="1">
        <v>242600000</v>
      </c>
      <c r="AA84" s="1">
        <v>-79800000</v>
      </c>
      <c r="AB84" s="1">
        <v>142600000</v>
      </c>
      <c r="AC84" s="1" t="s">
        <v>91</v>
      </c>
      <c r="AD84" s="1">
        <v>16800000</v>
      </c>
      <c r="AK84" s="69" t="s">
        <v>136</v>
      </c>
      <c r="AL84" s="69"/>
    </row>
    <row r="85" spans="1:38" ht="20" x14ac:dyDescent="0.25">
      <c r="A85" s="5" t="s">
        <v>71</v>
      </c>
      <c r="B85" s="1" t="s">
        <v>91</v>
      </c>
      <c r="C85" s="1">
        <v>23500000</v>
      </c>
      <c r="D85" s="1">
        <v>60200000</v>
      </c>
      <c r="E85" s="1">
        <v>109700000</v>
      </c>
      <c r="F85" s="1">
        <v>219500000</v>
      </c>
      <c r="G85" s="1">
        <v>303596000</v>
      </c>
      <c r="H85" s="1">
        <v>18182000</v>
      </c>
      <c r="I85" s="1" t="s">
        <v>91</v>
      </c>
      <c r="J85" s="1">
        <v>502000000</v>
      </c>
      <c r="K85" s="1">
        <v>457467000</v>
      </c>
      <c r="L85" s="1">
        <v>13502000</v>
      </c>
      <c r="M85" s="1">
        <v>16391000</v>
      </c>
      <c r="N85" s="1">
        <v>-9000000</v>
      </c>
      <c r="O85" s="1">
        <v>59400000</v>
      </c>
      <c r="P85" s="1">
        <v>6300000</v>
      </c>
      <c r="Q85" s="1">
        <v>19300000</v>
      </c>
      <c r="R85" s="1">
        <v>9100000</v>
      </c>
      <c r="S85" s="1">
        <v>700000</v>
      </c>
      <c r="T85" s="1">
        <v>-79900000</v>
      </c>
      <c r="U85" s="1">
        <v>14600000</v>
      </c>
      <c r="V85" s="1">
        <v>-9400000</v>
      </c>
      <c r="W85" s="1">
        <v>-11900000</v>
      </c>
      <c r="X85" s="1">
        <v>24700000</v>
      </c>
      <c r="Y85" s="1">
        <v>-10100000</v>
      </c>
      <c r="Z85" s="1">
        <v>-18500000</v>
      </c>
      <c r="AA85" s="1">
        <v>36500000</v>
      </c>
      <c r="AB85" s="1">
        <v>600000</v>
      </c>
      <c r="AC85" s="1">
        <v>-5500000</v>
      </c>
      <c r="AD85" s="1" t="s">
        <v>91</v>
      </c>
      <c r="AK85" s="25" t="s">
        <v>137</v>
      </c>
      <c r="AL85" s="26">
        <f>AD17</f>
        <v>125300000</v>
      </c>
    </row>
    <row r="86" spans="1:38" ht="20" x14ac:dyDescent="0.25">
      <c r="A86" s="5" t="s">
        <v>72</v>
      </c>
      <c r="B86" s="1">
        <v>300000</v>
      </c>
      <c r="C86" s="1">
        <v>300000</v>
      </c>
      <c r="D86" s="1">
        <v>300000</v>
      </c>
      <c r="E86" s="1">
        <v>2800000</v>
      </c>
      <c r="F86" s="1">
        <v>1200000</v>
      </c>
      <c r="G86" s="1">
        <v>1437000</v>
      </c>
      <c r="H86" s="1">
        <v>7112000</v>
      </c>
      <c r="I86" s="1">
        <v>14077000</v>
      </c>
      <c r="J86" s="1">
        <v>-13671000</v>
      </c>
      <c r="K86" s="1">
        <v>9333000</v>
      </c>
      <c r="L86" s="1">
        <v>5997000</v>
      </c>
      <c r="M86" s="1">
        <v>9264000</v>
      </c>
      <c r="N86" s="1">
        <v>11800000</v>
      </c>
      <c r="O86" s="1">
        <v>19300000</v>
      </c>
      <c r="P86" s="1">
        <v>24600000</v>
      </c>
      <c r="Q86" s="1">
        <v>6200000</v>
      </c>
      <c r="R86" s="1">
        <v>16900000</v>
      </c>
      <c r="S86" s="1">
        <v>4400000</v>
      </c>
      <c r="T86" s="1">
        <v>-56700000</v>
      </c>
      <c r="U86" s="1">
        <v>3900000</v>
      </c>
      <c r="V86" s="1">
        <v>4300000</v>
      </c>
      <c r="W86" s="1">
        <v>72400000</v>
      </c>
      <c r="X86" s="1">
        <v>64600000</v>
      </c>
      <c r="Y86" s="1">
        <v>44800000</v>
      </c>
      <c r="Z86" s="1">
        <v>2906700000</v>
      </c>
      <c r="AA86" s="1">
        <v>344400000</v>
      </c>
      <c r="AB86" s="1">
        <v>23000000</v>
      </c>
      <c r="AC86" s="1">
        <v>64100000</v>
      </c>
      <c r="AD86" s="1" t="s">
        <v>91</v>
      </c>
      <c r="AK86" s="25" t="s">
        <v>138</v>
      </c>
      <c r="AL86" s="26">
        <f>AD56</f>
        <v>1449600000</v>
      </c>
    </row>
    <row r="87" spans="1:38" ht="20" x14ac:dyDescent="0.25">
      <c r="A87" s="6" t="s">
        <v>73</v>
      </c>
      <c r="B87" s="10">
        <v>27200000</v>
      </c>
      <c r="C87" s="10">
        <v>39200000</v>
      </c>
      <c r="D87" s="10">
        <v>69700000</v>
      </c>
      <c r="E87" s="10">
        <v>68700000</v>
      </c>
      <c r="F87" s="10">
        <v>120700000</v>
      </c>
      <c r="G87" s="10">
        <v>107652000</v>
      </c>
      <c r="H87" s="10">
        <v>178726000</v>
      </c>
      <c r="I87" s="10">
        <v>206877000</v>
      </c>
      <c r="J87" s="10">
        <v>-24000000</v>
      </c>
      <c r="K87" s="10">
        <v>234285000</v>
      </c>
      <c r="L87" s="10">
        <v>276489000</v>
      </c>
      <c r="M87" s="10">
        <v>365146000</v>
      </c>
      <c r="N87" s="10">
        <v>412800000</v>
      </c>
      <c r="O87" s="10">
        <v>367300000</v>
      </c>
      <c r="P87" s="10">
        <v>403100000</v>
      </c>
      <c r="Q87" s="10">
        <v>581000000</v>
      </c>
      <c r="R87" s="10">
        <v>518700000</v>
      </c>
      <c r="S87" s="10">
        <v>686500000</v>
      </c>
      <c r="T87" s="10">
        <v>677700000</v>
      </c>
      <c r="U87" s="10">
        <v>793400000</v>
      </c>
      <c r="V87" s="10">
        <v>926800000</v>
      </c>
      <c r="W87" s="10">
        <v>780900000</v>
      </c>
      <c r="X87" s="10">
        <v>1673300000</v>
      </c>
      <c r="Y87" s="10">
        <v>1510200000</v>
      </c>
      <c r="Z87" s="10">
        <v>1766000000</v>
      </c>
      <c r="AA87" s="10">
        <v>1869800000</v>
      </c>
      <c r="AB87" s="10">
        <v>2716300000</v>
      </c>
      <c r="AC87" s="10">
        <v>1431000000</v>
      </c>
      <c r="AD87" s="10">
        <v>1614800000</v>
      </c>
      <c r="AK87" s="25" t="s">
        <v>139</v>
      </c>
      <c r="AL87" s="26">
        <f>AD61</f>
        <v>8676900000</v>
      </c>
    </row>
    <row r="88" spans="1:38" ht="20" x14ac:dyDescent="0.25">
      <c r="A88" s="5" t="s">
        <v>74</v>
      </c>
      <c r="B88" s="1">
        <v>-11600000</v>
      </c>
      <c r="C88" s="1">
        <v>-16500000</v>
      </c>
      <c r="D88" s="1">
        <v>-57500000</v>
      </c>
      <c r="E88" s="1">
        <v>-53500000</v>
      </c>
      <c r="F88" s="1">
        <v>-48200000</v>
      </c>
      <c r="G88" s="1">
        <v>-95038000</v>
      </c>
      <c r="H88" s="1">
        <v>-121566000</v>
      </c>
      <c r="I88" s="1">
        <v>-136127000</v>
      </c>
      <c r="J88" s="1">
        <v>-11600000</v>
      </c>
      <c r="K88" s="1">
        <v>-227316000</v>
      </c>
      <c r="L88" s="1">
        <v>-181782000</v>
      </c>
      <c r="M88" s="1">
        <v>-139247000</v>
      </c>
      <c r="N88" s="1">
        <v>-229400000</v>
      </c>
      <c r="O88" s="1">
        <v>-195600000</v>
      </c>
      <c r="P88" s="1">
        <v>-131300000</v>
      </c>
      <c r="Q88" s="1" t="s">
        <v>91</v>
      </c>
      <c r="R88" s="1">
        <v>-178700000</v>
      </c>
      <c r="S88" s="1">
        <v>-249900000</v>
      </c>
      <c r="T88" s="1">
        <v>-312600000</v>
      </c>
      <c r="U88" s="1">
        <v>-330500000</v>
      </c>
      <c r="V88" s="1">
        <v>-324000000</v>
      </c>
      <c r="W88" s="1">
        <v>-480000000</v>
      </c>
      <c r="X88" s="1">
        <v>-565600000</v>
      </c>
      <c r="Y88" s="1">
        <v>-631900000</v>
      </c>
      <c r="Z88" s="1">
        <v>-816700000</v>
      </c>
      <c r="AA88" s="1">
        <v>-1020200000</v>
      </c>
      <c r="AB88" s="1">
        <v>-889700000</v>
      </c>
      <c r="AC88" s="1">
        <v>-1019000000</v>
      </c>
      <c r="AD88" s="1">
        <v>-1253800000</v>
      </c>
      <c r="AK88" s="48" t="s">
        <v>140</v>
      </c>
      <c r="AL88" s="49">
        <f>AL85/(AL86+AL87)</f>
        <v>1.2373475534488717E-2</v>
      </c>
    </row>
    <row r="89" spans="1:38" ht="20" customHeight="1" x14ac:dyDescent="0.25">
      <c r="A89" s="14" t="s">
        <v>104</v>
      </c>
      <c r="B89" s="19">
        <f t="shared" ref="B89:AD89" si="24">(-1*B88)/B3</f>
        <v>3.8640906062624915E-2</v>
      </c>
      <c r="C89" s="19">
        <f t="shared" si="24"/>
        <v>3.3468559837728194E-2</v>
      </c>
      <c r="D89" s="19">
        <f t="shared" si="24"/>
        <v>9.0479937057435095E-2</v>
      </c>
      <c r="E89" s="19">
        <f t="shared" si="24"/>
        <v>5.8228123639529825E-2</v>
      </c>
      <c r="F89" s="19">
        <f t="shared" si="24"/>
        <v>4.0233722871452424E-2</v>
      </c>
      <c r="G89" s="19">
        <f t="shared" si="24"/>
        <v>5.629863071313692E-2</v>
      </c>
      <c r="H89" s="19">
        <f t="shared" si="24"/>
        <v>6.1172331302575239E-2</v>
      </c>
      <c r="I89" s="19">
        <f t="shared" si="24"/>
        <v>5.8443972749301472E-2</v>
      </c>
      <c r="J89" s="19">
        <f t="shared" si="24"/>
        <v>7.2049689440993783E-2</v>
      </c>
      <c r="K89" s="19">
        <f t="shared" si="24"/>
        <v>8.118799716558471E-2</v>
      </c>
      <c r="L89" s="19">
        <f t="shared" si="24"/>
        <v>5.8151464055285831E-2</v>
      </c>
      <c r="M89" s="19">
        <f t="shared" si="24"/>
        <v>4.102832002130867E-2</v>
      </c>
      <c r="N89" s="19">
        <f t="shared" si="24"/>
        <v>5.7792109638736336E-2</v>
      </c>
      <c r="O89" s="19">
        <f t="shared" si="24"/>
        <v>4.6103804270965915E-2</v>
      </c>
      <c r="P89" s="19">
        <f t="shared" si="24"/>
        <v>2.8267562272600057E-2</v>
      </c>
      <c r="Q89" s="19" t="e">
        <f t="shared" si="24"/>
        <v>#VALUE!</v>
      </c>
      <c r="R89" s="19">
        <f t="shared" si="24"/>
        <v>3.0378756969944239E-2</v>
      </c>
      <c r="S89" s="19">
        <f t="shared" si="24"/>
        <v>3.7689465349521153E-2</v>
      </c>
      <c r="T89" s="19">
        <f t="shared" si="24"/>
        <v>4.2274663601325306E-2</v>
      </c>
      <c r="U89" s="19">
        <f t="shared" si="24"/>
        <v>4.2153999209213935E-2</v>
      </c>
      <c r="V89" s="19">
        <f t="shared" si="24"/>
        <v>3.7664783427495289E-2</v>
      </c>
      <c r="W89" s="19">
        <f t="shared" si="24"/>
        <v>3.0970938935632065E-2</v>
      </c>
      <c r="X89" s="19">
        <f t="shared" si="24"/>
        <v>2.7298351287694506E-2</v>
      </c>
      <c r="Y89" s="19">
        <f t="shared" si="24"/>
        <v>2.8405744982131217E-2</v>
      </c>
      <c r="Z89" s="19">
        <f t="shared" si="24"/>
        <v>3.5783607103267272E-2</v>
      </c>
      <c r="AA89" s="19">
        <f t="shared" si="24"/>
        <v>4.3209039930879087E-2</v>
      </c>
      <c r="AB89" s="19">
        <f t="shared" si="24"/>
        <v>3.4877476057751489E-2</v>
      </c>
      <c r="AC89" s="19">
        <f t="shared" si="24"/>
        <v>3.8714040393295138E-2</v>
      </c>
      <c r="AD89" s="19">
        <f t="shared" si="24"/>
        <v>4.4254315837030607E-2</v>
      </c>
      <c r="AK89" s="25" t="s">
        <v>105</v>
      </c>
      <c r="AL89" s="26">
        <f>AD27</f>
        <v>495200000</v>
      </c>
    </row>
    <row r="90" spans="1:38" ht="20" x14ac:dyDescent="0.25">
      <c r="A90" s="5" t="s">
        <v>75</v>
      </c>
      <c r="B90" s="1" t="s">
        <v>91</v>
      </c>
      <c r="C90" s="1" t="s">
        <v>91</v>
      </c>
      <c r="D90" s="1" t="s">
        <v>91</v>
      </c>
      <c r="E90" s="1" t="s">
        <v>91</v>
      </c>
      <c r="F90" s="1" t="s">
        <v>91</v>
      </c>
      <c r="G90" s="1" t="s">
        <v>91</v>
      </c>
      <c r="H90" s="1" t="s">
        <v>91</v>
      </c>
      <c r="I90" s="1">
        <v>-813000</v>
      </c>
      <c r="J90" s="1" t="s">
        <v>91</v>
      </c>
      <c r="K90" s="1">
        <v>-100628000</v>
      </c>
      <c r="L90" s="1" t="s">
        <v>91</v>
      </c>
      <c r="M90" s="1">
        <v>-3646000</v>
      </c>
      <c r="N90" s="1">
        <v>-4200000</v>
      </c>
      <c r="O90" s="1" t="s">
        <v>91</v>
      </c>
      <c r="P90" s="1">
        <v>-400000</v>
      </c>
      <c r="Q90" s="1" t="s">
        <v>91</v>
      </c>
      <c r="R90" s="1">
        <v>-49400000</v>
      </c>
      <c r="S90" s="1" t="s">
        <v>91</v>
      </c>
      <c r="T90" s="1">
        <v>62300000</v>
      </c>
      <c r="U90" s="1" t="s">
        <v>91</v>
      </c>
      <c r="V90" s="1" t="s">
        <v>91</v>
      </c>
      <c r="W90" s="1">
        <v>-6527700000</v>
      </c>
      <c r="X90" s="1" t="s">
        <v>91</v>
      </c>
      <c r="Y90" s="1" t="s">
        <v>91</v>
      </c>
      <c r="Z90" s="1" t="s">
        <v>91</v>
      </c>
      <c r="AA90" s="1" t="s">
        <v>91</v>
      </c>
      <c r="AB90" s="1" t="s">
        <v>91</v>
      </c>
      <c r="AC90" s="1" t="s">
        <v>91</v>
      </c>
      <c r="AD90" s="1" t="s">
        <v>91</v>
      </c>
      <c r="AK90" s="25" t="s">
        <v>19</v>
      </c>
      <c r="AL90" s="26">
        <f>AD25</f>
        <v>2110600000</v>
      </c>
    </row>
    <row r="91" spans="1:38" ht="20" x14ac:dyDescent="0.25">
      <c r="A91" s="5" t="s">
        <v>76</v>
      </c>
      <c r="B91" s="1" t="s">
        <v>91</v>
      </c>
      <c r="C91" s="1" t="s">
        <v>91</v>
      </c>
      <c r="D91" s="1" t="s">
        <v>91</v>
      </c>
      <c r="E91" s="1" t="s">
        <v>91</v>
      </c>
      <c r="F91" s="1" t="s">
        <v>91</v>
      </c>
      <c r="G91" s="1" t="s">
        <v>91</v>
      </c>
      <c r="H91" s="1" t="s">
        <v>91</v>
      </c>
      <c r="I91" s="1">
        <v>-60280000</v>
      </c>
      <c r="J91" s="1" t="s">
        <v>91</v>
      </c>
      <c r="K91" s="1">
        <v>-30360000</v>
      </c>
      <c r="L91" s="1">
        <v>-465815000</v>
      </c>
      <c r="M91" s="1">
        <v>-915424000</v>
      </c>
      <c r="N91" s="1">
        <v>-1053700000</v>
      </c>
      <c r="O91" s="1">
        <v>-1218500000</v>
      </c>
      <c r="P91" s="1">
        <v>-63700000</v>
      </c>
      <c r="Q91" s="1">
        <v>-65100000</v>
      </c>
      <c r="R91" s="1">
        <v>-208700000</v>
      </c>
      <c r="S91" s="1">
        <v>-22300000</v>
      </c>
      <c r="T91" s="1">
        <v>-11000000</v>
      </c>
      <c r="U91" s="1">
        <v>-8800000</v>
      </c>
      <c r="V91" s="1">
        <v>-6800000</v>
      </c>
      <c r="W91" s="1">
        <v>-23700000</v>
      </c>
      <c r="X91" s="1">
        <v>-36100000</v>
      </c>
      <c r="Y91" s="1" t="s">
        <v>91</v>
      </c>
      <c r="Z91" s="1" t="s">
        <v>91</v>
      </c>
      <c r="AA91" s="1" t="s">
        <v>91</v>
      </c>
      <c r="AB91" s="1" t="s">
        <v>91</v>
      </c>
      <c r="AC91" s="1" t="s">
        <v>91</v>
      </c>
      <c r="AD91" s="1" t="s">
        <v>91</v>
      </c>
      <c r="AK91" s="48" t="s">
        <v>141</v>
      </c>
      <c r="AL91" s="49">
        <f>AL89/AL90</f>
        <v>0.23462522505448688</v>
      </c>
    </row>
    <row r="92" spans="1:38" ht="20" x14ac:dyDescent="0.25">
      <c r="A92" s="5" t="s">
        <v>77</v>
      </c>
      <c r="B92" s="1" t="s">
        <v>91</v>
      </c>
      <c r="C92" s="1" t="s">
        <v>91</v>
      </c>
      <c r="D92" s="1" t="s">
        <v>91</v>
      </c>
      <c r="E92" s="1" t="s">
        <v>91</v>
      </c>
      <c r="F92" s="1" t="s">
        <v>91</v>
      </c>
      <c r="G92" s="1" t="s">
        <v>91</v>
      </c>
      <c r="H92" s="1" t="s">
        <v>91</v>
      </c>
      <c r="I92" s="1">
        <v>16500000</v>
      </c>
      <c r="J92" s="1" t="s">
        <v>91</v>
      </c>
      <c r="K92" s="1">
        <v>93885000</v>
      </c>
      <c r="L92" s="1">
        <v>339035000</v>
      </c>
      <c r="M92" s="1">
        <v>822805000</v>
      </c>
      <c r="N92" s="1">
        <v>1096600000</v>
      </c>
      <c r="O92" s="1">
        <v>1391400000</v>
      </c>
      <c r="P92" s="1">
        <v>93400000</v>
      </c>
      <c r="Q92" s="1">
        <v>17400000</v>
      </c>
      <c r="R92" s="1">
        <v>62900000</v>
      </c>
      <c r="S92" s="1">
        <v>186100000</v>
      </c>
      <c r="T92" s="1" t="s">
        <v>91</v>
      </c>
      <c r="U92" s="1">
        <v>15000000</v>
      </c>
      <c r="V92" s="1">
        <v>15800000</v>
      </c>
      <c r="W92" s="1">
        <v>53000000</v>
      </c>
      <c r="X92" s="1">
        <v>118100000</v>
      </c>
      <c r="Y92" s="1">
        <v>4000000</v>
      </c>
      <c r="Z92" s="1" t="s">
        <v>91</v>
      </c>
      <c r="AA92" s="1" t="s">
        <v>91</v>
      </c>
      <c r="AB92" s="1" t="s">
        <v>91</v>
      </c>
      <c r="AC92" s="1" t="s">
        <v>91</v>
      </c>
      <c r="AD92" s="1" t="s">
        <v>91</v>
      </c>
      <c r="AK92" s="48" t="s">
        <v>142</v>
      </c>
      <c r="AL92" s="49">
        <f>AL88*(1-AL91)</f>
        <v>9.470346052503114E-3</v>
      </c>
    </row>
    <row r="93" spans="1:38" ht="19" x14ac:dyDescent="0.25">
      <c r="A93" s="5" t="s">
        <v>78</v>
      </c>
      <c r="B93" s="1" t="s">
        <v>91</v>
      </c>
      <c r="C93" s="1">
        <v>-52200000</v>
      </c>
      <c r="D93" s="1" t="s">
        <v>91</v>
      </c>
      <c r="E93" s="1">
        <v>200000</v>
      </c>
      <c r="F93" s="1">
        <v>100000</v>
      </c>
      <c r="G93" s="1">
        <v>271000</v>
      </c>
      <c r="H93" s="1">
        <v>98000</v>
      </c>
      <c r="I93" s="1">
        <v>6902000</v>
      </c>
      <c r="J93" s="1">
        <v>-19700000</v>
      </c>
      <c r="K93" s="1">
        <v>-2944000</v>
      </c>
      <c r="L93" s="1">
        <v>-6845000</v>
      </c>
      <c r="M93" s="1" t="s">
        <v>91</v>
      </c>
      <c r="N93" s="1" t="s">
        <v>91</v>
      </c>
      <c r="O93" s="1" t="s">
        <v>91</v>
      </c>
      <c r="P93" s="1" t="s">
        <v>91</v>
      </c>
      <c r="Q93" s="1">
        <v>-164800000</v>
      </c>
      <c r="R93" s="1">
        <v>-200000</v>
      </c>
      <c r="S93" s="1">
        <v>-249900000</v>
      </c>
      <c r="T93" s="1">
        <v>-312600000</v>
      </c>
      <c r="U93" s="1">
        <v>-330500000</v>
      </c>
      <c r="V93" s="1">
        <v>-324000000</v>
      </c>
      <c r="W93" s="1">
        <v>-480000000</v>
      </c>
      <c r="X93" s="1">
        <v>-565600000</v>
      </c>
      <c r="Y93" s="1">
        <v>-631900000</v>
      </c>
      <c r="Z93" s="1">
        <v>-816700000</v>
      </c>
      <c r="AA93" s="1">
        <v>-1020200000</v>
      </c>
      <c r="AB93" s="1">
        <v>-889700000</v>
      </c>
      <c r="AC93" s="1">
        <v>-1019000000</v>
      </c>
      <c r="AD93" s="1">
        <v>-1253800000</v>
      </c>
      <c r="AK93" s="69" t="s">
        <v>143</v>
      </c>
      <c r="AL93" s="69"/>
    </row>
    <row r="94" spans="1:38" ht="20" x14ac:dyDescent="0.25">
      <c r="A94" s="6" t="s">
        <v>79</v>
      </c>
      <c r="B94" s="10">
        <v>-11600000</v>
      </c>
      <c r="C94" s="10">
        <v>-68700000</v>
      </c>
      <c r="D94" s="10">
        <v>-57500000</v>
      </c>
      <c r="E94" s="10">
        <v>-53300000</v>
      </c>
      <c r="F94" s="10">
        <v>-48100000</v>
      </c>
      <c r="G94" s="10">
        <v>-94767000</v>
      </c>
      <c r="H94" s="10">
        <v>-121468000</v>
      </c>
      <c r="I94" s="10">
        <v>-173818000</v>
      </c>
      <c r="J94" s="10">
        <v>-31300000</v>
      </c>
      <c r="K94" s="10">
        <v>-267363000</v>
      </c>
      <c r="L94" s="10">
        <v>-315407000</v>
      </c>
      <c r="M94" s="10">
        <v>-235512000</v>
      </c>
      <c r="N94" s="10">
        <v>-190700000</v>
      </c>
      <c r="O94" s="10">
        <v>-22700000</v>
      </c>
      <c r="P94" s="10">
        <v>-102000000</v>
      </c>
      <c r="Q94" s="10">
        <v>-212500000</v>
      </c>
      <c r="R94" s="10">
        <v>-374100000</v>
      </c>
      <c r="S94" s="10">
        <v>-86100000</v>
      </c>
      <c r="T94" s="10">
        <v>-261300000</v>
      </c>
      <c r="U94" s="10">
        <v>-324300000</v>
      </c>
      <c r="V94" s="10">
        <v>-315000000</v>
      </c>
      <c r="W94" s="10">
        <v>-6978400000</v>
      </c>
      <c r="X94" s="10">
        <v>-483600000</v>
      </c>
      <c r="Y94" s="10">
        <v>-627900000</v>
      </c>
      <c r="Z94" s="10">
        <v>-816700000</v>
      </c>
      <c r="AA94" s="10">
        <v>-1020200000</v>
      </c>
      <c r="AB94" s="10">
        <v>-889700000</v>
      </c>
      <c r="AC94" s="10">
        <v>-1019000000</v>
      </c>
      <c r="AD94" s="10">
        <v>-1253800000</v>
      </c>
      <c r="AK94" s="25" t="s">
        <v>144</v>
      </c>
      <c r="AL94" s="50">
        <f>[1]Treasuries!$C$8</f>
        <v>4.0480000000000002E-2</v>
      </c>
    </row>
    <row r="95" spans="1:3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-400000</v>
      </c>
      <c r="R95" s="1">
        <v>-15100000</v>
      </c>
      <c r="S95" s="1">
        <v>-2000000</v>
      </c>
      <c r="T95" s="1">
        <v>-1500000</v>
      </c>
      <c r="U95" s="1">
        <v>-271500000</v>
      </c>
      <c r="V95" s="1">
        <v>-12800000</v>
      </c>
      <c r="W95" s="1">
        <v>-5926700000</v>
      </c>
      <c r="X95" s="1">
        <v>-4176200000</v>
      </c>
      <c r="Y95" s="1">
        <v>-659100000</v>
      </c>
      <c r="Z95" s="1">
        <v>-6264700000</v>
      </c>
      <c r="AA95" s="1">
        <v>-500000000</v>
      </c>
      <c r="AB95" s="1">
        <v>-1300000000</v>
      </c>
      <c r="AC95" s="1">
        <v>-1000000000</v>
      </c>
      <c r="AD95" s="1">
        <v>-555000000</v>
      </c>
      <c r="AK95" s="51" t="s">
        <v>145</v>
      </c>
      <c r="AL95" s="52" cm="1">
        <f t="array" ref="AL95">_FV(A1,"Beta")</f>
        <v>0.67849999999999999</v>
      </c>
    </row>
    <row r="96" spans="1:38" ht="20" x14ac:dyDescent="0.25">
      <c r="A96" s="5" t="s">
        <v>81</v>
      </c>
      <c r="B96" s="1">
        <v>900000</v>
      </c>
      <c r="C96" s="1">
        <v>28700000</v>
      </c>
      <c r="D96" s="1">
        <v>2000000</v>
      </c>
      <c r="E96" s="1">
        <v>4900000</v>
      </c>
      <c r="F96" s="1">
        <v>8800000</v>
      </c>
      <c r="G96" s="1">
        <v>24563000</v>
      </c>
      <c r="H96" s="1">
        <v>11805000</v>
      </c>
      <c r="I96" s="1">
        <v>32476000</v>
      </c>
      <c r="J96" s="1" t="s">
        <v>91</v>
      </c>
      <c r="K96" s="1">
        <v>22175000</v>
      </c>
      <c r="L96" s="1">
        <v>15105000</v>
      </c>
      <c r="M96" s="1">
        <v>10667000</v>
      </c>
      <c r="N96" s="1">
        <v>40300000</v>
      </c>
      <c r="O96" s="1">
        <v>71600000</v>
      </c>
      <c r="P96" s="1">
        <v>21600000</v>
      </c>
      <c r="Q96" s="1">
        <v>25900000</v>
      </c>
      <c r="R96" s="1" t="s">
        <v>91</v>
      </c>
      <c r="S96" s="1" t="s">
        <v>91</v>
      </c>
      <c r="T96" s="1" t="s">
        <v>91</v>
      </c>
      <c r="U96" s="1" t="s">
        <v>91</v>
      </c>
      <c r="V96" s="1" t="s">
        <v>91</v>
      </c>
      <c r="W96" s="1" t="s">
        <v>91</v>
      </c>
      <c r="X96" s="1" t="s">
        <v>91</v>
      </c>
      <c r="Y96" s="1" t="s">
        <v>91</v>
      </c>
      <c r="Z96" s="1" t="s">
        <v>91</v>
      </c>
      <c r="AA96" s="1" t="s">
        <v>91</v>
      </c>
      <c r="AB96" s="1" t="s">
        <v>91</v>
      </c>
      <c r="AC96" s="1" t="s">
        <v>91</v>
      </c>
      <c r="AD96" s="1" t="s">
        <v>91</v>
      </c>
      <c r="AK96" s="25" t="s">
        <v>146</v>
      </c>
      <c r="AL96" s="50">
        <v>8.4000000000000005E-2</v>
      </c>
    </row>
    <row r="97" spans="1:38" ht="20" x14ac:dyDescent="0.25">
      <c r="A97" s="5" t="s">
        <v>82</v>
      </c>
      <c r="B97" s="1" t="s">
        <v>91</v>
      </c>
      <c r="C97" s="1" t="s">
        <v>91</v>
      </c>
      <c r="D97" s="1" t="s">
        <v>91</v>
      </c>
      <c r="E97" s="1" t="s">
        <v>91</v>
      </c>
      <c r="F97" s="1" t="s">
        <v>91</v>
      </c>
      <c r="G97" s="1" t="s">
        <v>91</v>
      </c>
      <c r="H97" s="1">
        <v>-3775000</v>
      </c>
      <c r="I97" s="1" t="s">
        <v>91</v>
      </c>
      <c r="J97" s="1">
        <v>800000</v>
      </c>
      <c r="K97" s="1">
        <v>-38053000</v>
      </c>
      <c r="L97" s="1">
        <v>-48611000</v>
      </c>
      <c r="M97" s="1">
        <v>-180398000</v>
      </c>
      <c r="N97" s="1">
        <v>-248200000</v>
      </c>
      <c r="O97" s="1">
        <v>-473000000</v>
      </c>
      <c r="P97" s="1" t="s">
        <v>91</v>
      </c>
      <c r="Q97" s="1">
        <v>-190700000</v>
      </c>
      <c r="R97" s="1">
        <v>-417100000</v>
      </c>
      <c r="S97" s="1">
        <v>-645900000</v>
      </c>
      <c r="T97" s="1">
        <v>-340200000</v>
      </c>
      <c r="U97" s="1">
        <v>-1112100000</v>
      </c>
      <c r="V97" s="1" t="s">
        <v>91</v>
      </c>
      <c r="W97" s="1" t="s">
        <v>91</v>
      </c>
      <c r="X97" s="1" t="s">
        <v>91</v>
      </c>
      <c r="Y97" s="1" t="s">
        <v>91</v>
      </c>
      <c r="Z97" s="1" t="s">
        <v>91</v>
      </c>
      <c r="AA97" s="1">
        <v>-200000000</v>
      </c>
      <c r="AB97" s="1">
        <v>-400000000</v>
      </c>
      <c r="AC97" s="1" t="s">
        <v>91</v>
      </c>
      <c r="AD97" s="1" t="s">
        <v>91</v>
      </c>
      <c r="AK97" s="48" t="s">
        <v>147</v>
      </c>
      <c r="AL97" s="49">
        <f>(AL94)+((AL95)*(AL96-AL94))</f>
        <v>7.0008319999999999E-2</v>
      </c>
    </row>
    <row r="98" spans="1:38" ht="19" x14ac:dyDescent="0.25">
      <c r="A98" s="5" t="s">
        <v>83</v>
      </c>
      <c r="B98" s="1" t="s">
        <v>91</v>
      </c>
      <c r="C98" s="1" t="s">
        <v>91</v>
      </c>
      <c r="D98" s="1" t="s">
        <v>91</v>
      </c>
      <c r="E98" s="1" t="s">
        <v>91</v>
      </c>
      <c r="F98" s="1">
        <v>-1400000</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v>0</v>
      </c>
      <c r="AK98" s="69" t="s">
        <v>148</v>
      </c>
      <c r="AL98" s="69"/>
    </row>
    <row r="99" spans="1:38" ht="20" x14ac:dyDescent="0.25">
      <c r="A99" s="5" t="s">
        <v>84</v>
      </c>
      <c r="B99" s="1">
        <v>-100000</v>
      </c>
      <c r="C99" s="1">
        <v>-18600000</v>
      </c>
      <c r="D99" s="1">
        <v>26500000</v>
      </c>
      <c r="E99" s="1">
        <v>5800000</v>
      </c>
      <c r="F99" s="1">
        <v>21800000</v>
      </c>
      <c r="G99" s="1">
        <v>-37482000</v>
      </c>
      <c r="H99" s="1">
        <v>-9801000</v>
      </c>
      <c r="I99" s="1">
        <v>-9996000</v>
      </c>
      <c r="J99" s="1">
        <v>-400000</v>
      </c>
      <c r="K99" s="1">
        <v>-19661000</v>
      </c>
      <c r="L99" s="1">
        <v>94766000</v>
      </c>
      <c r="M99" s="1">
        <v>-601000</v>
      </c>
      <c r="N99" s="1">
        <v>5000000</v>
      </c>
      <c r="O99" s="1">
        <v>12400000</v>
      </c>
      <c r="P99" s="1">
        <v>1100000</v>
      </c>
      <c r="Q99" s="1">
        <v>3900000</v>
      </c>
      <c r="R99" s="1">
        <v>27900000</v>
      </c>
      <c r="S99" s="1">
        <v>24700000</v>
      </c>
      <c r="T99" s="1">
        <v>38300000</v>
      </c>
      <c r="U99" s="1">
        <v>785800000</v>
      </c>
      <c r="V99" s="1">
        <v>-1800000</v>
      </c>
      <c r="W99" s="1">
        <v>11997100000</v>
      </c>
      <c r="X99" s="1">
        <v>3115700000</v>
      </c>
      <c r="Y99" s="1">
        <v>7600000</v>
      </c>
      <c r="Z99" s="1">
        <v>4664800000</v>
      </c>
      <c r="AA99" s="1">
        <v>-9800000</v>
      </c>
      <c r="AB99" s="1">
        <v>750100000</v>
      </c>
      <c r="AC99" s="1">
        <v>164000000</v>
      </c>
      <c r="AD99" s="1">
        <v>-131800000</v>
      </c>
      <c r="AK99" s="25" t="s">
        <v>149</v>
      </c>
      <c r="AL99" s="26">
        <f>AL86+AL87</f>
        <v>10126500000</v>
      </c>
    </row>
    <row r="100" spans="1:38" ht="20" x14ac:dyDescent="0.25">
      <c r="A100" s="6" t="s">
        <v>85</v>
      </c>
      <c r="B100" s="10">
        <v>800000</v>
      </c>
      <c r="C100" s="10">
        <v>10100000</v>
      </c>
      <c r="D100" s="10">
        <v>28500000</v>
      </c>
      <c r="E100" s="10">
        <v>10700000</v>
      </c>
      <c r="F100" s="10">
        <v>29200000</v>
      </c>
      <c r="G100" s="10">
        <v>-12919000</v>
      </c>
      <c r="H100" s="10">
        <v>-1771000</v>
      </c>
      <c r="I100" s="10">
        <v>22480000</v>
      </c>
      <c r="J100" s="10">
        <v>400000</v>
      </c>
      <c r="K100" s="10">
        <v>-35539000</v>
      </c>
      <c r="L100" s="10">
        <v>61260000</v>
      </c>
      <c r="M100" s="10">
        <v>-170332000</v>
      </c>
      <c r="N100" s="10">
        <v>-202900000</v>
      </c>
      <c r="O100" s="10">
        <v>-389000000</v>
      </c>
      <c r="P100" s="10">
        <v>22700000</v>
      </c>
      <c r="Q100" s="10">
        <v>-161300000</v>
      </c>
      <c r="R100" s="10">
        <v>-404300000</v>
      </c>
      <c r="S100" s="10">
        <v>-623200000</v>
      </c>
      <c r="T100" s="10">
        <v>-303400000</v>
      </c>
      <c r="U100" s="10">
        <v>-597800000</v>
      </c>
      <c r="V100" s="10">
        <v>-14600000</v>
      </c>
      <c r="W100" s="10">
        <v>6070400000</v>
      </c>
      <c r="X100" s="10">
        <v>-1060500000</v>
      </c>
      <c r="Y100" s="10">
        <v>-651500000</v>
      </c>
      <c r="Z100" s="10">
        <v>-1599900000</v>
      </c>
      <c r="AA100" s="10">
        <v>-709800000</v>
      </c>
      <c r="AB100" s="10">
        <v>-949900000</v>
      </c>
      <c r="AC100" s="10">
        <v>-836000000</v>
      </c>
      <c r="AD100" s="10">
        <v>-686800000</v>
      </c>
      <c r="AK100" s="48" t="s">
        <v>150</v>
      </c>
      <c r="AL100" s="49">
        <f>AL99/AL103</f>
        <v>0.23865415398334641</v>
      </c>
    </row>
    <row r="101" spans="1:38"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-700000</v>
      </c>
      <c r="S101" s="1">
        <v>-100000</v>
      </c>
      <c r="T101" s="1">
        <v>-1400000</v>
      </c>
      <c r="U101" s="1">
        <v>-3500000</v>
      </c>
      <c r="V101" s="1">
        <v>-800000</v>
      </c>
      <c r="W101" s="1">
        <v>-900000</v>
      </c>
      <c r="X101" s="1">
        <v>1100000</v>
      </c>
      <c r="Y101" s="1">
        <v>600000</v>
      </c>
      <c r="Z101" s="1">
        <v>-500000</v>
      </c>
      <c r="AA101" s="1">
        <v>-500000</v>
      </c>
      <c r="AB101" s="1">
        <v>900000</v>
      </c>
      <c r="AC101" s="1">
        <v>-400000</v>
      </c>
      <c r="AD101" s="1">
        <v>-1200000</v>
      </c>
      <c r="AK101" s="51" t="s">
        <v>151</v>
      </c>
      <c r="AL101" s="53" cm="1">
        <f t="array" ref="AL101">_FV(A1,"Market cap",TRUE)</f>
        <v>32305193859</v>
      </c>
    </row>
    <row r="102" spans="1:38" ht="20" x14ac:dyDescent="0.25">
      <c r="A102" s="6" t="s">
        <v>87</v>
      </c>
      <c r="B102" s="10">
        <v>800000</v>
      </c>
      <c r="C102" s="10">
        <v>10100000</v>
      </c>
      <c r="D102" s="10">
        <v>28500000</v>
      </c>
      <c r="E102" s="10">
        <v>10700000</v>
      </c>
      <c r="F102" s="10">
        <v>101900000</v>
      </c>
      <c r="G102" s="10">
        <v>-34000</v>
      </c>
      <c r="H102" s="10">
        <v>55487000</v>
      </c>
      <c r="I102" s="10">
        <v>55539000</v>
      </c>
      <c r="J102" s="10">
        <v>-54900000</v>
      </c>
      <c r="K102" s="10">
        <v>-68617000</v>
      </c>
      <c r="L102" s="10">
        <v>22342000</v>
      </c>
      <c r="M102" s="10">
        <v>-40698000</v>
      </c>
      <c r="N102" s="10">
        <v>19200000</v>
      </c>
      <c r="O102" s="10">
        <v>-44400000</v>
      </c>
      <c r="P102" s="10">
        <v>323800000</v>
      </c>
      <c r="Q102" s="10">
        <v>207200000</v>
      </c>
      <c r="R102" s="10">
        <v>-260400000</v>
      </c>
      <c r="S102" s="10">
        <v>-22900000</v>
      </c>
      <c r="T102" s="10">
        <v>111600000</v>
      </c>
      <c r="U102" s="10">
        <v>-132200000</v>
      </c>
      <c r="V102" s="10">
        <v>596400000</v>
      </c>
      <c r="W102" s="10">
        <v>-128000000</v>
      </c>
      <c r="X102" s="10">
        <v>130300000</v>
      </c>
      <c r="Y102" s="10">
        <v>231400000</v>
      </c>
      <c r="Z102" s="10">
        <v>-651100000</v>
      </c>
      <c r="AA102" s="10">
        <v>139300000</v>
      </c>
      <c r="AB102" s="10">
        <v>877600000</v>
      </c>
      <c r="AC102" s="10">
        <v>-425000000</v>
      </c>
      <c r="AD102" s="10">
        <v>-326700000</v>
      </c>
      <c r="AK102" s="48" t="s">
        <v>152</v>
      </c>
      <c r="AL102" s="49">
        <f>AL101/AL103</f>
        <v>0.76134584601665356</v>
      </c>
    </row>
    <row r="103" spans="1:38" ht="20" x14ac:dyDescent="0.25">
      <c r="A103" s="5" t="s">
        <v>88</v>
      </c>
      <c r="B103" s="1">
        <v>6000000</v>
      </c>
      <c r="C103" s="1">
        <v>22400000</v>
      </c>
      <c r="D103" s="1">
        <v>3000000</v>
      </c>
      <c r="E103" s="1">
        <v>45000000</v>
      </c>
      <c r="F103" s="1">
        <v>74600000</v>
      </c>
      <c r="G103" s="1">
        <v>181587000</v>
      </c>
      <c r="H103" s="1">
        <v>181166000</v>
      </c>
      <c r="I103" s="1">
        <v>236653000</v>
      </c>
      <c r="J103" s="1">
        <v>292000000</v>
      </c>
      <c r="K103" s="1">
        <v>237302000</v>
      </c>
      <c r="L103" s="1">
        <v>84190000</v>
      </c>
      <c r="M103" s="1">
        <v>106532000</v>
      </c>
      <c r="N103" s="1">
        <v>65800000</v>
      </c>
      <c r="O103" s="1">
        <v>85000000</v>
      </c>
      <c r="P103" s="1">
        <v>40600000</v>
      </c>
      <c r="Q103" s="1">
        <v>364400000</v>
      </c>
      <c r="R103" s="1">
        <v>571600000</v>
      </c>
      <c r="S103" s="1">
        <v>311200000</v>
      </c>
      <c r="T103" s="1">
        <v>288300000</v>
      </c>
      <c r="U103" s="1">
        <v>399900000</v>
      </c>
      <c r="V103" s="1">
        <v>267700000</v>
      </c>
      <c r="W103" s="1">
        <v>864100000</v>
      </c>
      <c r="X103" s="1">
        <v>736100000</v>
      </c>
      <c r="Y103" s="1">
        <v>866400000</v>
      </c>
      <c r="Z103" s="1">
        <v>1097800000</v>
      </c>
      <c r="AA103" s="1">
        <v>446700000</v>
      </c>
      <c r="AB103" s="1">
        <v>586000000</v>
      </c>
      <c r="AC103" s="1">
        <v>1463000000</v>
      </c>
      <c r="AD103" s="1">
        <v>1038000000</v>
      </c>
      <c r="AK103" s="48" t="s">
        <v>153</v>
      </c>
      <c r="AL103" s="54">
        <f>AL99+AL101</f>
        <v>42431693859</v>
      </c>
    </row>
    <row r="104" spans="1:38" ht="20" thickBot="1" x14ac:dyDescent="0.3">
      <c r="A104" s="7" t="s">
        <v>89</v>
      </c>
      <c r="B104" s="11" t="s">
        <v>91</v>
      </c>
      <c r="C104" s="11" t="s">
        <v>91</v>
      </c>
      <c r="D104" s="11" t="s">
        <v>91</v>
      </c>
      <c r="E104" s="11" t="s">
        <v>91</v>
      </c>
      <c r="F104" s="11">
        <v>176500000</v>
      </c>
      <c r="G104" s="11">
        <v>181553000</v>
      </c>
      <c r="H104" s="11">
        <v>236653000</v>
      </c>
      <c r="I104" s="11">
        <v>292192000</v>
      </c>
      <c r="J104" s="11">
        <v>237100000</v>
      </c>
      <c r="K104" s="11">
        <v>168685000</v>
      </c>
      <c r="L104" s="11">
        <v>106532000</v>
      </c>
      <c r="M104" s="11">
        <v>65834000</v>
      </c>
      <c r="N104" s="11">
        <v>85000000</v>
      </c>
      <c r="O104" s="11">
        <v>40600000</v>
      </c>
      <c r="P104" s="11">
        <v>364400000</v>
      </c>
      <c r="Q104" s="11">
        <v>571600000</v>
      </c>
      <c r="R104" s="11">
        <v>311200000</v>
      </c>
      <c r="S104" s="11">
        <v>288300000</v>
      </c>
      <c r="T104" s="11">
        <v>399900000</v>
      </c>
      <c r="U104" s="11">
        <v>267700000</v>
      </c>
      <c r="V104" s="11">
        <v>864100000</v>
      </c>
      <c r="W104" s="11">
        <v>736100000</v>
      </c>
      <c r="X104" s="11">
        <v>866400000</v>
      </c>
      <c r="Y104" s="11">
        <v>1097800000</v>
      </c>
      <c r="Z104" s="11">
        <v>446700000</v>
      </c>
      <c r="AA104" s="11">
        <v>586000000</v>
      </c>
      <c r="AB104" s="11">
        <v>1463600000</v>
      </c>
      <c r="AC104" s="11">
        <v>1038000000</v>
      </c>
      <c r="AD104" s="11">
        <v>711300000</v>
      </c>
      <c r="AK104" s="69" t="s">
        <v>154</v>
      </c>
      <c r="AL104" s="69"/>
    </row>
    <row r="105" spans="1:38" ht="21" thickTop="1" x14ac:dyDescent="0.25">
      <c r="A105" s="14" t="s">
        <v>109</v>
      </c>
      <c r="B105" s="1">
        <f t="shared" ref="B105:AC105" si="25">(B22*(1-$AL$91))+B77+B88+B81</f>
        <v>21712716.763005778</v>
      </c>
      <c r="C105" s="1">
        <f t="shared" si="25"/>
        <v>35675561.451719888</v>
      </c>
      <c r="D105" s="1">
        <f t="shared" si="25"/>
        <v>29184194.068037525</v>
      </c>
      <c r="E105" s="1">
        <f t="shared" si="25"/>
        <v>38917634.795792669</v>
      </c>
      <c r="F105" s="1">
        <f t="shared" si="25"/>
        <v>93238775.703591406</v>
      </c>
      <c r="G105" s="1">
        <f t="shared" si="25"/>
        <v>51589259.07324931</v>
      </c>
      <c r="H105" s="1">
        <f t="shared" si="25"/>
        <v>89219128.494267017</v>
      </c>
      <c r="I105" s="1">
        <f t="shared" si="25"/>
        <v>79931728.228939623</v>
      </c>
      <c r="J105" s="1">
        <f t="shared" si="25"/>
        <v>-18151998.199564107</v>
      </c>
      <c r="K105" s="1">
        <f t="shared" si="25"/>
        <v>23705737.799677849</v>
      </c>
      <c r="L105" s="1">
        <f t="shared" si="25"/>
        <v>117558530.56003034</v>
      </c>
      <c r="M105" s="1">
        <f t="shared" si="25"/>
        <v>281001985.88079214</v>
      </c>
      <c r="N105" s="1">
        <f t="shared" si="25"/>
        <v>239378480.05306548</v>
      </c>
      <c r="O105" s="1">
        <f t="shared" si="25"/>
        <v>250703288.16450298</v>
      </c>
      <c r="P105" s="1">
        <f t="shared" si="25"/>
        <v>280674092.67506868</v>
      </c>
      <c r="Q105" s="1" t="e">
        <f t="shared" si="25"/>
        <v>#VALUE!</v>
      </c>
      <c r="R105" s="1">
        <f t="shared" si="25"/>
        <v>379686108.21567321</v>
      </c>
      <c r="S105" s="1">
        <f t="shared" si="25"/>
        <v>499999611.48488581</v>
      </c>
      <c r="T105" s="1">
        <f t="shared" si="25"/>
        <v>478921330.42736661</v>
      </c>
      <c r="U105" s="1">
        <f t="shared" si="25"/>
        <v>561243144.1296314</v>
      </c>
      <c r="V105" s="1">
        <f t="shared" si="25"/>
        <v>775242840.8983227</v>
      </c>
      <c r="W105" s="1">
        <f t="shared" si="25"/>
        <v>670713901.26030493</v>
      </c>
      <c r="X105" s="1">
        <f t="shared" si="25"/>
        <v>1514210916.3271108</v>
      </c>
      <c r="Y105" s="1">
        <f t="shared" si="25"/>
        <v>1057060712.5935752</v>
      </c>
      <c r="Z105" s="1">
        <f t="shared" si="25"/>
        <v>-1136669601.0613096</v>
      </c>
      <c r="AA105" s="1">
        <f t="shared" si="25"/>
        <v>573756040.93622661</v>
      </c>
      <c r="AB105" s="1">
        <f t="shared" si="25"/>
        <v>1792051037.6196342</v>
      </c>
      <c r="AC105" s="1">
        <f t="shared" si="25"/>
        <v>350399867.33630252</v>
      </c>
      <c r="AD105" s="1">
        <f>(AD22*(1-$AL$91))+AD77+AD88+AD81</f>
        <v>223807609.21065092</v>
      </c>
      <c r="AE105" s="31">
        <f>AD105*(1+$AL$106)</f>
        <v>235732449.792016</v>
      </c>
      <c r="AF105" s="31">
        <f t="shared" ref="AF105:AI105" si="26">AE105*(1+$AL$106)</f>
        <v>248292665.65571624</v>
      </c>
      <c r="AG105" s="31">
        <f t="shared" si="26"/>
        <v>261522110.65050104</v>
      </c>
      <c r="AH105" s="31">
        <f t="shared" si="26"/>
        <v>275456442.41432446</v>
      </c>
      <c r="AI105" s="31">
        <f t="shared" si="26"/>
        <v>290133218.48322529</v>
      </c>
      <c r="AJ105" s="28" t="s">
        <v>110</v>
      </c>
      <c r="AK105" s="32" t="s">
        <v>111</v>
      </c>
      <c r="AL105" s="33">
        <f>(AL100*AL92)+(AL102*AL97)</f>
        <v>5.5560681043694257E-2</v>
      </c>
    </row>
    <row r="106" spans="1:38" ht="21" customHeight="1" x14ac:dyDescent="0.25">
      <c r="A106" s="14" t="s">
        <v>106</v>
      </c>
      <c r="B106" s="1"/>
      <c r="C106" s="19">
        <f t="shared" ref="C106:AA106" si="27">(C107/B107)-1</f>
        <v>0.45512820512820507</v>
      </c>
      <c r="D106" s="19">
        <f t="shared" si="27"/>
        <v>-0.4625550660792952</v>
      </c>
      <c r="E106" s="19">
        <f t="shared" si="27"/>
        <v>0.24590163934426235</v>
      </c>
      <c r="F106" s="19">
        <f t="shared" si="27"/>
        <v>3.7697368421052628</v>
      </c>
      <c r="G106" s="19">
        <f t="shared" si="27"/>
        <v>-0.82601379310344825</v>
      </c>
      <c r="H106" s="19">
        <f t="shared" si="27"/>
        <v>3.5314729665451088</v>
      </c>
      <c r="I106" s="19">
        <f t="shared" si="27"/>
        <v>0.23775367389783075</v>
      </c>
      <c r="J106" s="19">
        <f t="shared" si="27"/>
        <v>-1.5031802120141342</v>
      </c>
      <c r="K106" s="19">
        <f t="shared" si="27"/>
        <v>-1.1957584269662922</v>
      </c>
      <c r="L106" s="19">
        <f t="shared" si="27"/>
        <v>12.589754627636676</v>
      </c>
      <c r="M106" s="19">
        <f t="shared" si="27"/>
        <v>1.3852407952949624</v>
      </c>
      <c r="N106" s="19">
        <f t="shared" si="27"/>
        <v>-0.18813274959163162</v>
      </c>
      <c r="O106" s="19">
        <f t="shared" si="27"/>
        <v>-6.3794983642311842E-2</v>
      </c>
      <c r="P106" s="19">
        <f t="shared" si="27"/>
        <v>0.58299359347699475</v>
      </c>
      <c r="Q106" s="19">
        <f t="shared" si="27"/>
        <v>0.53127299484915369</v>
      </c>
      <c r="R106" s="19">
        <f t="shared" si="27"/>
        <v>-0.18356559346468049</v>
      </c>
      <c r="S106" s="19">
        <f t="shared" si="27"/>
        <v>0.28428487345497344</v>
      </c>
      <c r="T106" s="19">
        <f t="shared" si="27"/>
        <v>-0.1624656278643446</v>
      </c>
      <c r="U106" s="19">
        <f t="shared" si="27"/>
        <v>0.2667578659370724</v>
      </c>
      <c r="V106" s="19">
        <f t="shared" si="27"/>
        <v>0.29848812095032407</v>
      </c>
      <c r="W106" s="19">
        <f t="shared" si="27"/>
        <v>-0.50033266799733866</v>
      </c>
      <c r="X106" s="19">
        <f t="shared" si="27"/>
        <v>2.687416777629827</v>
      </c>
      <c r="Y106" s="19">
        <f t="shared" si="27"/>
        <v>-0.20736661550961455</v>
      </c>
      <c r="Z106" s="19">
        <f t="shared" si="27"/>
        <v>8.0751708428246083E-2</v>
      </c>
      <c r="AA106" s="19">
        <f t="shared" si="27"/>
        <v>-0.12203604173253235</v>
      </c>
      <c r="AB106" s="19">
        <f t="shared" ref="AB106" si="28">(AB107/AA107)-1</f>
        <v>1.1816108510382906</v>
      </c>
      <c r="AC106" s="19">
        <f t="shared" ref="AC106" si="29">(AC107/AB107)-1</f>
        <v>-0.77441540577716639</v>
      </c>
      <c r="AD106" s="19">
        <f t="shared" ref="AD106" si="30">(AD107/AC107)-1</f>
        <v>-0.10731707317073169</v>
      </c>
      <c r="AE106" s="27">
        <v>80674000</v>
      </c>
      <c r="AF106" s="27">
        <v>573800000</v>
      </c>
      <c r="AG106" s="27">
        <v>541600000</v>
      </c>
      <c r="AH106" s="27">
        <v>1382000000</v>
      </c>
      <c r="AI106" s="27">
        <v>1658000000</v>
      </c>
      <c r="AJ106" s="28" t="s">
        <v>107</v>
      </c>
      <c r="AK106" s="29" t="s">
        <v>108</v>
      </c>
      <c r="AL106" s="30">
        <f>(SUM(AE4:AI4)/5)</f>
        <v>5.328165840036854E-2</v>
      </c>
    </row>
    <row r="107" spans="1:38" ht="19" x14ac:dyDescent="0.25">
      <c r="A107" s="34" t="s">
        <v>112</v>
      </c>
      <c r="B107" s="1">
        <v>15600000</v>
      </c>
      <c r="C107" s="1">
        <v>22700000</v>
      </c>
      <c r="D107" s="1">
        <v>12200000</v>
      </c>
      <c r="E107" s="1">
        <v>15200000</v>
      </c>
      <c r="F107" s="1">
        <v>72500000</v>
      </c>
      <c r="G107" s="1">
        <v>12614000</v>
      </c>
      <c r="H107" s="1">
        <v>57160000</v>
      </c>
      <c r="I107" s="1">
        <v>70750000</v>
      </c>
      <c r="J107" s="1">
        <v>-35600000</v>
      </c>
      <c r="K107" s="1">
        <v>6969000</v>
      </c>
      <c r="L107" s="1">
        <v>94707000</v>
      </c>
      <c r="M107" s="1">
        <v>225899000</v>
      </c>
      <c r="N107" s="1">
        <v>183400000</v>
      </c>
      <c r="O107" s="1">
        <v>171700000</v>
      </c>
      <c r="P107" s="1">
        <v>271800000</v>
      </c>
      <c r="Q107" s="1">
        <v>416200000</v>
      </c>
      <c r="R107" s="1">
        <v>339800000</v>
      </c>
      <c r="S107" s="1">
        <v>436400000</v>
      </c>
      <c r="T107" s="1">
        <v>365500000</v>
      </c>
      <c r="U107" s="1">
        <v>463000000</v>
      </c>
      <c r="V107" s="1">
        <v>601200000</v>
      </c>
      <c r="W107" s="1">
        <v>300400000</v>
      </c>
      <c r="X107" s="1">
        <v>1107700000</v>
      </c>
      <c r="Y107" s="1">
        <v>878000000</v>
      </c>
      <c r="Z107" s="1">
        <v>948900000</v>
      </c>
      <c r="AA107" s="1">
        <v>833100000</v>
      </c>
      <c r="AB107" s="1">
        <v>1817500000</v>
      </c>
      <c r="AC107" s="1">
        <v>410000000</v>
      </c>
      <c r="AD107" s="1">
        <v>366000000</v>
      </c>
      <c r="AE107" s="28"/>
      <c r="AF107" s="28"/>
      <c r="AG107" s="28"/>
      <c r="AH107" s="28"/>
      <c r="AI107" s="55">
        <f>AI106*(1+AL107)/(AL108-AL107)</f>
        <v>55609035596.10482</v>
      </c>
      <c r="AJ107" s="56" t="s">
        <v>155</v>
      </c>
      <c r="AK107" s="57" t="s">
        <v>156</v>
      </c>
      <c r="AL107" s="58">
        <v>2.5000000000000001E-2</v>
      </c>
    </row>
    <row r="108" spans="1:38"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55">
        <f t="shared" ref="AE108:AH108" si="31">AE107+AE106</f>
        <v>80674000</v>
      </c>
      <c r="AF108" s="55">
        <f t="shared" si="31"/>
        <v>573800000</v>
      </c>
      <c r="AG108" s="55">
        <f t="shared" si="31"/>
        <v>541600000</v>
      </c>
      <c r="AH108" s="55">
        <f t="shared" si="31"/>
        <v>1382000000</v>
      </c>
      <c r="AI108" s="55">
        <f>AI107+AI106</f>
        <v>57267035596.10482</v>
      </c>
      <c r="AJ108" s="56" t="s">
        <v>153</v>
      </c>
      <c r="AK108" s="59" t="s">
        <v>157</v>
      </c>
      <c r="AL108" s="30">
        <f>AL105</f>
        <v>5.5560681043694257E-2</v>
      </c>
    </row>
    <row r="109" spans="1:38" ht="19" x14ac:dyDescent="0.25">
      <c r="AE109" s="66" t="s">
        <v>158</v>
      </c>
      <c r="AF109" s="66"/>
    </row>
    <row r="110" spans="1:38" ht="20" x14ac:dyDescent="0.25">
      <c r="AE110" s="60" t="s">
        <v>159</v>
      </c>
      <c r="AF110" s="53">
        <f>NPV(AL108,AE108,AF108,AG108,AH108,AI108)</f>
        <v>45865845421.397667</v>
      </c>
    </row>
    <row r="111" spans="1:38" ht="20" x14ac:dyDescent="0.25">
      <c r="AE111" s="60" t="s">
        <v>160</v>
      </c>
      <c r="AF111" s="53">
        <f>AD40</f>
        <v>642800000</v>
      </c>
    </row>
    <row r="112" spans="1:38" ht="20" x14ac:dyDescent="0.25">
      <c r="AE112" s="60" t="s">
        <v>149</v>
      </c>
      <c r="AF112" s="53">
        <f>AL99</f>
        <v>10126500000</v>
      </c>
    </row>
    <row r="113" spans="31:32" ht="20" x14ac:dyDescent="0.25">
      <c r="AE113" s="60" t="s">
        <v>161</v>
      </c>
      <c r="AF113" s="53">
        <f>AF110+AF111-AF112</f>
        <v>36382145421.397667</v>
      </c>
    </row>
    <row r="114" spans="31:32" ht="20" x14ac:dyDescent="0.25">
      <c r="AE114" s="60" t="s">
        <v>162</v>
      </c>
      <c r="AF114" s="60">
        <f>AD34*(1+(AJ16*5))</f>
        <v>221574232.14111573</v>
      </c>
    </row>
    <row r="115" spans="31:32" ht="20" x14ac:dyDescent="0.25">
      <c r="AE115" s="61" t="s">
        <v>163</v>
      </c>
      <c r="AF115" s="62">
        <f>AF113/AF114</f>
        <v>164.19844974674982</v>
      </c>
    </row>
    <row r="116" spans="31:32" ht="20" x14ac:dyDescent="0.25">
      <c r="AE116" s="60" t="s">
        <v>164</v>
      </c>
      <c r="AF116" s="63" cm="1">
        <f t="array" ref="AF116">_FV(A1,"Price")</f>
        <v>146.58500000000001</v>
      </c>
    </row>
    <row r="117" spans="31:32" ht="20" x14ac:dyDescent="0.25">
      <c r="AE117" s="61" t="s">
        <v>165</v>
      </c>
      <c r="AF117" s="64">
        <f>AF115/AF116-1</f>
        <v>0.12015860931711853</v>
      </c>
    </row>
    <row r="118" spans="31:32" ht="20" x14ac:dyDescent="0.25">
      <c r="AE118" s="61" t="s">
        <v>166</v>
      </c>
      <c r="AF118" s="65" t="str">
        <f>IF(AF115&gt;AF116,"BUY","SELL")</f>
        <v>BUY</v>
      </c>
    </row>
  </sheetData>
  <mergeCells count="6">
    <mergeCell ref="AE109:AF109"/>
    <mergeCell ref="AK83:AL83"/>
    <mergeCell ref="AK84:AL84"/>
    <mergeCell ref="AK93:AL93"/>
    <mergeCell ref="AK98:AL98"/>
    <mergeCell ref="AK104:AL104"/>
  </mergeCells>
  <hyperlinks>
    <hyperlink ref="A1" r:id="rId1" tooltip="https://roic.ai/company/DLTR" display="ROIC.AI | DLT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5703/000093570302000009/0000935703-02-000009-index.htm" xr:uid="{00000000-0004-0000-0000-000013000000}"/>
    <hyperlink ref="H74" r:id="rId15" tooltip="https://www.sec.gov/Archives/edgar/data/935703/000093570302000009/0000935703-02-000009-index.htm"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935703/000119312505076605/d10k.htm" xr:uid="{00000000-0004-0000-0000-00001F000000}"/>
    <hyperlink ref="L74" r:id="rId23" tooltip="https://www.sec.gov/Archives/edgar/data/935703/000119312505076605/d10k.htm" xr:uid="{00000000-0004-0000-0000-000020000000}"/>
    <hyperlink ref="M36" r:id="rId24" tooltip="https://sec.gov" xr:uid="{00000000-0004-0000-0000-000022000000}"/>
    <hyperlink ref="M74" r:id="rId25" tooltip="https://sec.gov" xr:uid="{00000000-0004-0000-0000-000023000000}"/>
    <hyperlink ref="N36" r:id="rId26" tooltip="https://www.sec.gov/Archives/edgar/data/935703/000093570307000017/0000935703-07-000017-index.html" xr:uid="{00000000-0004-0000-0000-000025000000}"/>
    <hyperlink ref="N74" r:id="rId27" tooltip="https://www.sec.gov/Archives/edgar/data/935703/000093570307000017/0000935703-07-000017-index.html" xr:uid="{00000000-0004-0000-0000-000026000000}"/>
    <hyperlink ref="O36" r:id="rId28" tooltip="https://www.sec.gov/Archives/edgar/data/935703/000093570308000048/0000935703-08-000048-index.html" xr:uid="{00000000-0004-0000-0000-000028000000}"/>
    <hyperlink ref="O74" r:id="rId29" tooltip="https://www.sec.gov/Archives/edgar/data/935703/000093570308000048/0000935703-08-000048-index.html" xr:uid="{00000000-0004-0000-0000-000029000000}"/>
    <hyperlink ref="P36" r:id="rId30" tooltip="https://www.sec.gov/Archives/edgar/data/935703/000093570309000013/0000935703-09-000013-index.html" xr:uid="{00000000-0004-0000-0000-00002B000000}"/>
    <hyperlink ref="P74" r:id="rId31" tooltip="https://www.sec.gov/Archives/edgar/data/935703/000093570309000013/0000935703-09-000013-index.html" xr:uid="{00000000-0004-0000-0000-00002C000000}"/>
    <hyperlink ref="Q36" r:id="rId32" tooltip="https://www.sec.gov/Archives/edgar/data/935703/000093570310000010/0000935703-10-000010-index.html" xr:uid="{00000000-0004-0000-0000-00002E000000}"/>
    <hyperlink ref="Q74" r:id="rId33" tooltip="https://www.sec.gov/Archives/edgar/data/935703/000093570310000010/0000935703-10-000010-index.html" xr:uid="{00000000-0004-0000-0000-00002F000000}"/>
    <hyperlink ref="R36" r:id="rId34" tooltip="https://www.sec.gov/Archives/edgar/data/935703/000093570311000014/form10k.htm" xr:uid="{00000000-0004-0000-0000-000031000000}"/>
    <hyperlink ref="R74" r:id="rId35" tooltip="https://www.sec.gov/Archives/edgar/data/935703/000093570311000014/form10k.htm" xr:uid="{00000000-0004-0000-0000-000032000000}"/>
    <hyperlink ref="S36" r:id="rId36" tooltip="https://www.sec.gov/Archives/edgar/data/935703/000093570312000007/0000935703-12-000007-index.html" xr:uid="{00000000-0004-0000-0000-000034000000}"/>
    <hyperlink ref="S74" r:id="rId37" tooltip="https://www.sec.gov/Archives/edgar/data/935703/000093570312000007/0000935703-12-000007-index.html" xr:uid="{00000000-0004-0000-0000-000035000000}"/>
    <hyperlink ref="T36" r:id="rId38" tooltip="https://www.sec.gov/Archives/edgar/data/935703/000093570313000014/0000935703-13-000014-index.html" xr:uid="{00000000-0004-0000-0000-000037000000}"/>
    <hyperlink ref="T74" r:id="rId39" tooltip="https://www.sec.gov/Archives/edgar/data/935703/000093570313000014/0000935703-13-000014-index.html" xr:uid="{00000000-0004-0000-0000-000038000000}"/>
    <hyperlink ref="U36" r:id="rId40" tooltip="https://www.sec.gov/Archives/edgar/data/935703/000093570314000008/dltr-2014x02x01x10k.htm" xr:uid="{00000000-0004-0000-0000-00003A000000}"/>
    <hyperlink ref="U74" r:id="rId41" tooltip="https://www.sec.gov/Archives/edgar/data/935703/000093570314000008/dltr-2014x02x01x10k.htm" xr:uid="{00000000-0004-0000-0000-00003B000000}"/>
    <hyperlink ref="V36" r:id="rId42" tooltip="https://www.sec.gov/Archives/edgar/data/935703/000093570315000034/dltr-2015x01x31x10k.htm" xr:uid="{00000000-0004-0000-0000-00003D000000}"/>
    <hyperlink ref="V74" r:id="rId43" tooltip="https://www.sec.gov/Archives/edgar/data/935703/000093570315000034/dltr-2015x01x31x10k.htm" xr:uid="{00000000-0004-0000-0000-00003E000000}"/>
    <hyperlink ref="W36" r:id="rId44" tooltip="https://www.sec.gov/Archives/edgar/data/935703/000093570316000127/0000935703-16-000127-index.html" xr:uid="{00000000-0004-0000-0000-000040000000}"/>
    <hyperlink ref="W74" r:id="rId45" tooltip="https://www.sec.gov/Archives/edgar/data/935703/000093570316000127/0000935703-16-000127-index.html" xr:uid="{00000000-0004-0000-0000-000041000000}"/>
    <hyperlink ref="X36" r:id="rId46" tooltip="https://www.sec.gov/Archives/edgar/data/935703/000093570317000011/0000935703-17-000011-index.html" xr:uid="{00000000-0004-0000-0000-000043000000}"/>
    <hyperlink ref="X74" r:id="rId47" tooltip="https://www.sec.gov/Archives/edgar/data/935703/000093570317000011/0000935703-17-000011-index.html" xr:uid="{00000000-0004-0000-0000-000044000000}"/>
    <hyperlink ref="Y36" r:id="rId48" tooltip="https://www.sec.gov/Archives/edgar/data/935703/000093570318000013/0000935703-18-000013-index.html" xr:uid="{00000000-0004-0000-0000-000046000000}"/>
    <hyperlink ref="Y74" r:id="rId49" tooltip="https://www.sec.gov/Archives/edgar/data/935703/000093570318000013/0000935703-18-000013-index.html" xr:uid="{00000000-0004-0000-0000-000047000000}"/>
    <hyperlink ref="Z36" r:id="rId50" tooltip="https://www.sec.gov/Archives/edgar/data/935703/000093570319000024/0000935703-19-000024-index.html" xr:uid="{00000000-0004-0000-0000-000049000000}"/>
    <hyperlink ref="Z74" r:id="rId51" tooltip="https://www.sec.gov/Archives/edgar/data/935703/000093570319000024/0000935703-19-000024-index.html" xr:uid="{00000000-0004-0000-0000-00004A000000}"/>
    <hyperlink ref="AA36" r:id="rId52" tooltip="https://www.sec.gov/Archives/edgar/data/935703/000093570320000006/0000935703-20-000006-index.html" xr:uid="{00000000-0004-0000-0000-00004C000000}"/>
    <hyperlink ref="AA74" r:id="rId53" tooltip="https://www.sec.gov/Archives/edgar/data/935703/000093570320000006/0000935703-20-000006-index.html" xr:uid="{00000000-0004-0000-0000-00004D000000}"/>
    <hyperlink ref="AB36" r:id="rId54" tooltip="https://www.sec.gov/Archives/edgar/data/935703/000093570321000014/0000935703-21-000014-index.htm" xr:uid="{00000000-0004-0000-0000-00004F000000}"/>
    <hyperlink ref="AB74" r:id="rId55" tooltip="https://www.sec.gov/Archives/edgar/data/935703/000093570321000014/0000935703-21-000014-index.htm" xr:uid="{00000000-0004-0000-0000-000050000000}"/>
    <hyperlink ref="AC36" r:id="rId56" tooltip="https://www.sec.gov/Archives/edgar/data/935703/000093570322000020/0000935703-22-000020-index.htm" xr:uid="{00000000-0004-0000-0000-000052000000}"/>
    <hyperlink ref="AC74" r:id="rId57" tooltip="https://www.sec.gov/Archives/edgar/data/935703/000093570322000020/0000935703-22-000020-index.htm" xr:uid="{00000000-0004-0000-0000-000053000000}"/>
    <hyperlink ref="AD36" r:id="rId58" tooltip="https://www.sec.gov/Archives/edgar/data/935703/000093570323000016/0000935703-23-000016-index.htm" xr:uid="{00000000-0004-0000-0000-000055000000}"/>
    <hyperlink ref="AD74" r:id="rId59" tooltip="https://www.sec.gov/Archives/edgar/data/935703/000093570323000016/0000935703-23-000016-index.htm" xr:uid="{00000000-0004-0000-0000-000056000000}"/>
    <hyperlink ref="AE1" r:id="rId60" display="https://finbox.com/NASDAQGS:DLTR/explorer/revenue_proj" xr:uid="{17287A03-1986-8143-BDA9-1EB4AEAF4825}"/>
    <hyperlink ref="AJ106" r:id="rId61" xr:uid="{7771020B-C666-8946-B370-03A8A6C67E67}"/>
  </hyperlinks>
  <pageMargins left="0.7" right="0.7" top="0.75" bottom="0.75" header="0.3" footer="0.3"/>
  <drawing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2023-03-13T13:30:56Z</dcterms:created>
  <dcterms:modified xsi:type="dcterms:W3CDTF">2023-07-11T18:08:29Z</dcterms:modified>
</cp:coreProperties>
</file>