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385EF3A2-8339-D84D-8831-596D7855E088}" xr6:coauthVersionLast="47" xr6:coauthVersionMax="47" xr10:uidLastSave="{00000000-0000-0000-0000-000000000000}"/>
  <bookViews>
    <workbookView xWindow="640" yWindow="500" windowWidth="2762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4" i="1" l="1"/>
  <c r="AC19" i="1"/>
  <c r="Y106" i="1"/>
  <c r="Z106" i="1" s="1"/>
  <c r="AA106" i="1" s="1"/>
  <c r="AB106" i="1" s="1"/>
  <c r="X106" i="1"/>
  <c r="X108" i="1"/>
  <c r="Y111" i="1"/>
  <c r="AE106" i="1"/>
  <c r="AE97" i="1"/>
  <c r="AE90" i="1"/>
  <c r="AE89" i="1"/>
  <c r="AE91" i="1" s="1"/>
  <c r="AE87" i="1"/>
  <c r="AE86" i="1"/>
  <c r="AE99" i="1" s="1"/>
  <c r="AE85" i="1"/>
  <c r="AE88" i="1" s="1"/>
  <c r="AF16" i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AB4" i="1"/>
  <c r="AA4" i="1"/>
  <c r="Z4" i="1"/>
  <c r="Y4" i="1"/>
  <c r="X4" i="1"/>
  <c r="P105" i="1"/>
  <c r="Q105" i="1"/>
  <c r="R105" i="1"/>
  <c r="S105" i="1"/>
  <c r="T105" i="1"/>
  <c r="U105" i="1"/>
  <c r="V105" i="1"/>
  <c r="W105" i="1"/>
  <c r="P89" i="1"/>
  <c r="Q89" i="1"/>
  <c r="R89" i="1"/>
  <c r="S89" i="1"/>
  <c r="T89" i="1"/>
  <c r="U89" i="1"/>
  <c r="V89" i="1"/>
  <c r="W89" i="1"/>
  <c r="P80" i="1"/>
  <c r="Q80" i="1"/>
  <c r="R80" i="1"/>
  <c r="S80" i="1"/>
  <c r="T80" i="1"/>
  <c r="U80" i="1"/>
  <c r="V80" i="1"/>
  <c r="W80" i="1"/>
  <c r="P35" i="1"/>
  <c r="Q35" i="1"/>
  <c r="R35" i="1"/>
  <c r="S35" i="1"/>
  <c r="T35" i="1"/>
  <c r="U35" i="1"/>
  <c r="V35" i="1"/>
  <c r="W35" i="1"/>
  <c r="P29" i="1"/>
  <c r="Q29" i="1"/>
  <c r="R29" i="1"/>
  <c r="S29" i="1"/>
  <c r="T29" i="1"/>
  <c r="U29" i="1"/>
  <c r="V29" i="1"/>
  <c r="W29" i="1"/>
  <c r="P20" i="1"/>
  <c r="Q20" i="1"/>
  <c r="R20" i="1"/>
  <c r="S20" i="1"/>
  <c r="T20" i="1"/>
  <c r="U20" i="1"/>
  <c r="V20" i="1"/>
  <c r="W20" i="1"/>
  <c r="U4" i="1"/>
  <c r="V4" i="1"/>
  <c r="W4" i="1"/>
  <c r="P13" i="1"/>
  <c r="Q13" i="1"/>
  <c r="R13" i="1"/>
  <c r="S13" i="1"/>
  <c r="T13" i="1"/>
  <c r="U13" i="1"/>
  <c r="V13" i="1"/>
  <c r="W13" i="1"/>
  <c r="P9" i="1"/>
  <c r="Q9" i="1"/>
  <c r="R9" i="1"/>
  <c r="S9" i="1"/>
  <c r="T9" i="1"/>
  <c r="U9" i="1"/>
  <c r="V9" i="1"/>
  <c r="W9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Y108" i="1" l="1"/>
  <c r="AE103" i="1"/>
  <c r="AE102" i="1" s="1"/>
  <c r="Y112" i="1"/>
  <c r="AE92" i="1"/>
  <c r="AE100" i="1" l="1"/>
  <c r="AE105" i="1" s="1"/>
  <c r="AE108" i="1" s="1"/>
  <c r="Z108" i="1"/>
  <c r="AB107" i="1" l="1"/>
  <c r="AB108" i="1" s="1"/>
  <c r="Y110" i="1" s="1"/>
  <c r="Y113" i="1" s="1"/>
  <c r="Y115" i="1" s="1"/>
  <c r="AA108" i="1"/>
  <c r="Y118" i="1" l="1"/>
  <c r="Y117" i="1"/>
</calcChain>
</file>

<file path=xl/sharedStrings.xml><?xml version="1.0" encoding="utf-8"?>
<sst xmlns="http://schemas.openxmlformats.org/spreadsheetml/2006/main" count="731" uniqueCount="161">
  <si>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</si>
  <si>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</si>
  <si>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</si>
  <si>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</si>
  <si>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</si>
  <si>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</si>
  <si>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</si>
  <si>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</si>
  <si>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</si>
  <si>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</si>
  <si>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</si>
  <si>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</si>
  <si>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</si>
  <si>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</si>
  <si>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</si>
  <si>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</si>
  <si>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</si>
  <si>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</si>
  <si>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</si>
  <si>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</si>
  <si>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</si>
  <si>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</si>
  <si>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</si>
  <si>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</si>
  <si>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</si>
  <si>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</si>
  <si>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</si>
  <si>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</si>
  <si>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</si>
  <si>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</si>
  <si>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</si>
  <si>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</si>
  <si>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</si>
  <si>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</si>
  <si>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</si>
  <si>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</si>
  <si>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</si>
  <si>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</si>
  <si>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</si>
  <si>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</si>
  <si>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</si>
  <si>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</si>
  <si>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</si>
  <si>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</si>
  <si>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</si>
  <si>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</si>
  <si>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</si>
  <si>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</si>
  <si>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</si>
  <si>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</si>
  <si>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</si>
  <si>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</si>
  <si>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</si>
  <si>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</si>
  <si>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</si>
  <si>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</si>
  <si>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</si>
  <si>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</si>
  <si>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</si>
  <si>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</si>
  <si>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</si>
  <si>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</si>
  <si>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</si>
  <si>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</si>
  <si>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</si>
  <si>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</si>
  <si>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</si>
  <si>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</si>
  <si>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</si>
  <si>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</si>
  <si>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</si>
  <si>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</si>
  <si>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</si>
  <si>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</si>
  <si>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</si>
  <si>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</si>
  <si>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</si>
  <si>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</si>
  <si>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</si>
  <si>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</si>
  <si>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</si>
  <si>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</si>
  <si>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</si>
  <si>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</si>
  <si>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</si>
  <si>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</si>
  <si>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</si>
  <si>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</si>
  <si>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</si>
  <si>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</si>
  <si>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</si>
  <si>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</si>
  <si>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</si>
  <si>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</si>
  <si>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Chipotle Mexican Grill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</si>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</sst>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84670281123541E-2"/>
          <c:y val="0.14371731594775142"/>
          <c:w val="0.87101071053148438"/>
          <c:h val="0.67881843851151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131598000</c:v>
                </c:pt>
                <c:pt idx="1">
                  <c:v>204645000</c:v>
                </c:pt>
                <c:pt idx="2">
                  <c:v>315520000</c:v>
                </c:pt>
                <c:pt idx="3">
                  <c:v>470721000</c:v>
                </c:pt>
                <c:pt idx="4">
                  <c:v>627695000</c:v>
                </c:pt>
                <c:pt idx="5">
                  <c:v>822930000</c:v>
                </c:pt>
                <c:pt idx="6">
                  <c:v>1085782000</c:v>
                </c:pt>
                <c:pt idx="7">
                  <c:v>1331968000</c:v>
                </c:pt>
                <c:pt idx="8">
                  <c:v>1518417000</c:v>
                </c:pt>
                <c:pt idx="9">
                  <c:v>1835922000</c:v>
                </c:pt>
                <c:pt idx="10">
                  <c:v>2269548000</c:v>
                </c:pt>
                <c:pt idx="11">
                  <c:v>2731224000</c:v>
                </c:pt>
                <c:pt idx="12">
                  <c:v>3214591000</c:v>
                </c:pt>
                <c:pt idx="13">
                  <c:v>4108269000</c:v>
                </c:pt>
                <c:pt idx="14">
                  <c:v>4501223000</c:v>
                </c:pt>
                <c:pt idx="15">
                  <c:v>3904384000</c:v>
                </c:pt>
                <c:pt idx="16">
                  <c:v>4476412000</c:v>
                </c:pt>
                <c:pt idx="17">
                  <c:v>4864985000</c:v>
                </c:pt>
                <c:pt idx="18">
                  <c:v>5586369000</c:v>
                </c:pt>
                <c:pt idx="19">
                  <c:v>5984634000</c:v>
                </c:pt>
                <c:pt idx="20">
                  <c:v>7547061000</c:v>
                </c:pt>
                <c:pt idx="21">
                  <c:v>8634652000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5-2A4C-96B7-070C714AD4D1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-15270000</c:v>
                </c:pt>
                <c:pt idx="1">
                  <c:v>-6029000</c:v>
                </c:pt>
                <c:pt idx="2">
                  <c:v>7376000</c:v>
                </c:pt>
                <c:pt idx="3">
                  <c:v>27928000</c:v>
                </c:pt>
                <c:pt idx="4">
                  <c:v>58266000</c:v>
                </c:pt>
                <c:pt idx="5">
                  <c:v>102508000</c:v>
                </c:pt>
                <c:pt idx="6">
                  <c:v>157597000</c:v>
                </c:pt>
                <c:pt idx="7">
                  <c:v>180278000</c:v>
                </c:pt>
                <c:pt idx="8">
                  <c:v>265938000</c:v>
                </c:pt>
                <c:pt idx="9">
                  <c:v>358251000</c:v>
                </c:pt>
                <c:pt idx="10">
                  <c:v>427588000</c:v>
                </c:pt>
                <c:pt idx="11">
                  <c:v>541815000</c:v>
                </c:pt>
                <c:pt idx="12">
                  <c:v>630525000</c:v>
                </c:pt>
                <c:pt idx="13">
                  <c:v>824777000</c:v>
                </c:pt>
                <c:pt idx="14">
                  <c:v>900235000</c:v>
                </c:pt>
                <c:pt idx="15">
                  <c:v>185107000</c:v>
                </c:pt>
                <c:pt idx="16">
                  <c:v>439091000</c:v>
                </c:pt>
                <c:pt idx="17">
                  <c:v>470415000</c:v>
                </c:pt>
                <c:pt idx="18">
                  <c:v>835015000</c:v>
                </c:pt>
                <c:pt idx="19">
                  <c:v>716853000</c:v>
                </c:pt>
                <c:pt idx="20">
                  <c:v>1067420000</c:v>
                </c:pt>
                <c:pt idx="21">
                  <c:v>1468357000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5-2A4C-96B7-070C714AD4D1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-55943000</c:v>
                </c:pt>
                <c:pt idx="4">
                  <c:v>-5605000</c:v>
                </c:pt>
                <c:pt idx="5">
                  <c:v>6285000</c:v>
                </c:pt>
                <c:pt idx="6">
                  <c:v>6378000</c:v>
                </c:pt>
                <c:pt idx="7">
                  <c:v>46406000</c:v>
                </c:pt>
                <c:pt idx="8">
                  <c:v>143475000</c:v>
                </c:pt>
                <c:pt idx="9">
                  <c:v>175976000</c:v>
                </c:pt>
                <c:pt idx="10">
                  <c:v>259949000</c:v>
                </c:pt>
                <c:pt idx="11">
                  <c:v>222926000</c:v>
                </c:pt>
                <c:pt idx="12">
                  <c:v>328854000</c:v>
                </c:pt>
                <c:pt idx="13">
                  <c:v>429477000</c:v>
                </c:pt>
                <c:pt idx="14">
                  <c:v>425898000</c:v>
                </c:pt>
                <c:pt idx="15">
                  <c:v>90400000</c:v>
                </c:pt>
                <c:pt idx="16">
                  <c:v>250328000</c:v>
                </c:pt>
                <c:pt idx="17">
                  <c:v>334162000</c:v>
                </c:pt>
                <c:pt idx="18">
                  <c:v>387720000</c:v>
                </c:pt>
                <c:pt idx="19">
                  <c:v>290495000</c:v>
                </c:pt>
                <c:pt idx="20">
                  <c:v>839606000</c:v>
                </c:pt>
                <c:pt idx="21">
                  <c:v>844015000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5-2A4C-96B7-070C714A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671344"/>
        <c:axId val="502667696"/>
      </c:barChart>
      <c:catAx>
        <c:axId val="5026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67696"/>
        <c:crosses val="autoZero"/>
        <c:auto val="1"/>
        <c:lblAlgn val="ctr"/>
        <c:lblOffset val="100"/>
        <c:noMultiLvlLbl val="0"/>
      </c:catAx>
      <c:valAx>
        <c:axId val="502667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35729665408445"/>
          <c:y val="0.90233672321572045"/>
          <c:w val="0.30230426559018847"/>
          <c:h val="5.976240214871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7937</xdr:colOff>
      <xdr:row>108</xdr:row>
      <xdr:rowOff>9525</xdr:rowOff>
    </xdr:from>
    <xdr:to>
      <xdr:col>31</xdr:col>
      <xdr:colOff>15874</xdr:colOff>
      <xdr:row>126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7A7D-866D-9372-2C90-5B8E54A6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58090/000119312507038325/d10k.htm" TargetMode="External"/><Relationship Id="rId18" Type="http://schemas.openxmlformats.org/officeDocument/2006/relationships/hyperlink" Target="https://www.sec.gov/Archives/edgar/data/1058090/000119312510035029/0001193125-10-035029-index.html" TargetMode="External"/><Relationship Id="rId26" Type="http://schemas.openxmlformats.org/officeDocument/2006/relationships/hyperlink" Target="https://www.sec.gov/Archives/edgar/data/1058090/000119312514035451/d629534d10k.htm" TargetMode="External"/><Relationship Id="rId39" Type="http://schemas.openxmlformats.org/officeDocument/2006/relationships/hyperlink" Target="https://www.sec.gov/Archives/edgar/data/1058090/000105809020000010/0001058090-20-000010-index.html" TargetMode="External"/><Relationship Id="rId21" Type="http://schemas.openxmlformats.org/officeDocument/2006/relationships/hyperlink" Target="https://www.sec.gov/Archives/edgar/data/1058090/000119312511039010/d10k.htm" TargetMode="External"/><Relationship Id="rId34" Type="http://schemas.openxmlformats.org/officeDocument/2006/relationships/hyperlink" Target="https://www.sec.gov/Archives/edgar/data/1058090/000105809018000018/0001058090-18-000018-index.html" TargetMode="External"/><Relationship Id="rId42" Type="http://schemas.openxmlformats.org/officeDocument/2006/relationships/hyperlink" Target="https://www.sec.gov/Archives/edgar/data/1058090/000105809022000011/0001058090-22-000011-index.ht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58090/000119312509033199/0001193125-09-033199-index.html" TargetMode="External"/><Relationship Id="rId29" Type="http://schemas.openxmlformats.org/officeDocument/2006/relationships/hyperlink" Target="https://www.sec.gov/Archives/edgar/data/1058090/000119312515033771/d861905d10k.htm" TargetMode="External"/><Relationship Id="rId1" Type="http://schemas.openxmlformats.org/officeDocument/2006/relationships/hyperlink" Target="https://roic.ai/company/CMG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058090/000119312513046377/0001193125-13-046377-index.html" TargetMode="External"/><Relationship Id="rId32" Type="http://schemas.openxmlformats.org/officeDocument/2006/relationships/hyperlink" Target="https://www.sec.gov/Archives/edgar/data/1058090/000105809017000009/0001058090-17-000009-index.html" TargetMode="External"/><Relationship Id="rId37" Type="http://schemas.openxmlformats.org/officeDocument/2006/relationships/hyperlink" Target="https://www.sec.gov/Archives/edgar/data/1058090/000105809019000007/0001058090-19-000007-index.html" TargetMode="External"/><Relationship Id="rId40" Type="http://schemas.openxmlformats.org/officeDocument/2006/relationships/hyperlink" Target="https://www.sec.gov/Archives/edgar/data/1058090/000105809021000010/0001058090-21-000010-index.htm" TargetMode="External"/><Relationship Id="rId45" Type="http://schemas.openxmlformats.org/officeDocument/2006/relationships/hyperlink" Target="https://www.sec.gov/Archives/edgar/data/1058090/000105809023000010/0001058090-23-000010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58090/000119312508038764/d10k.htm" TargetMode="External"/><Relationship Id="rId23" Type="http://schemas.openxmlformats.org/officeDocument/2006/relationships/hyperlink" Target="https://www.sec.gov/Archives/edgar/data/1058090/000119312512052969/0001193125-12-052969-index.html" TargetMode="External"/><Relationship Id="rId28" Type="http://schemas.openxmlformats.org/officeDocument/2006/relationships/hyperlink" Target="https://www.sec.gov/Archives/edgar/data/1058090/000119312515033771/d861905d10k.htm" TargetMode="External"/><Relationship Id="rId36" Type="http://schemas.openxmlformats.org/officeDocument/2006/relationships/hyperlink" Target="https://www.sec.gov/Archives/edgar/data/1058090/000105809019000007/0001058090-19-000007-index.html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058090/000119312510035029/0001193125-10-035029-index.html" TargetMode="External"/><Relationship Id="rId31" Type="http://schemas.openxmlformats.org/officeDocument/2006/relationships/hyperlink" Target="https://www.sec.gov/Archives/edgar/data/1058090/000105809016000058/0001058090-16-000058-index.html" TargetMode="External"/><Relationship Id="rId44" Type="http://schemas.openxmlformats.org/officeDocument/2006/relationships/hyperlink" Target="https://www.sec.gov/Archives/edgar/data/1058090/000105809023000010/0001058090-23-000010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58090/000119312508038764/d10k.htm" TargetMode="External"/><Relationship Id="rId22" Type="http://schemas.openxmlformats.org/officeDocument/2006/relationships/hyperlink" Target="https://www.sec.gov/Archives/edgar/data/1058090/000119312512052969/0001193125-12-052969-index.html" TargetMode="External"/><Relationship Id="rId27" Type="http://schemas.openxmlformats.org/officeDocument/2006/relationships/hyperlink" Target="https://www.sec.gov/Archives/edgar/data/1058090/000119312514035451/d629534d10k.htm" TargetMode="External"/><Relationship Id="rId30" Type="http://schemas.openxmlformats.org/officeDocument/2006/relationships/hyperlink" Target="https://www.sec.gov/Archives/edgar/data/1058090/000105809016000058/0001058090-16-000058-index.html" TargetMode="External"/><Relationship Id="rId35" Type="http://schemas.openxmlformats.org/officeDocument/2006/relationships/hyperlink" Target="https://www.sec.gov/Archives/edgar/data/1058090/000105809018000018/0001058090-18-000018-index.html" TargetMode="External"/><Relationship Id="rId43" Type="http://schemas.openxmlformats.org/officeDocument/2006/relationships/hyperlink" Target="https://www.sec.gov/Archives/edgar/data/1058090/000105809022000011/0001058090-22-000011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58090/000119312507038325/d10k.htm" TargetMode="External"/><Relationship Id="rId17" Type="http://schemas.openxmlformats.org/officeDocument/2006/relationships/hyperlink" Target="https://www.sec.gov/Archives/edgar/data/1058090/000119312509033199/0001193125-09-033199-index.html" TargetMode="External"/><Relationship Id="rId25" Type="http://schemas.openxmlformats.org/officeDocument/2006/relationships/hyperlink" Target="https://www.sec.gov/Archives/edgar/data/1058090/000119312513046377/0001193125-13-046377-index.html" TargetMode="External"/><Relationship Id="rId33" Type="http://schemas.openxmlformats.org/officeDocument/2006/relationships/hyperlink" Target="https://www.sec.gov/Archives/edgar/data/1058090/000105809017000009/0001058090-17-000009-index.html" TargetMode="External"/><Relationship Id="rId38" Type="http://schemas.openxmlformats.org/officeDocument/2006/relationships/hyperlink" Target="https://www.sec.gov/Archives/edgar/data/1058090/000105809020000010/0001058090-20-000010-index.html" TargetMode="External"/><Relationship Id="rId46" Type="http://schemas.openxmlformats.org/officeDocument/2006/relationships/hyperlink" Target="https://finbox.com/NYSE:CMG/explorer/revenue_proj" TargetMode="External"/><Relationship Id="rId20" Type="http://schemas.openxmlformats.org/officeDocument/2006/relationships/hyperlink" Target="https://www.sec.gov/Archives/edgar/data/1058090/000119312511039010/d10k.htm" TargetMode="External"/><Relationship Id="rId41" Type="http://schemas.openxmlformats.org/officeDocument/2006/relationships/hyperlink" Target="https://www.sec.gov/Archives/edgar/data/1058090/000105809021000010/0001058090-21-000010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T49" activePane="bottomRight" state="frozen"/>
      <selection pane="topRight"/>
      <selection pane="bottomLeft"/>
      <selection pane="bottomRight" activeCell="AA94" sqref="AA94"/>
    </sheetView>
  </sheetViews>
  <sheetFormatPr baseColWidth="10" defaultRowHeight="16" x14ac:dyDescent="0.2"/>
  <cols>
    <col min="1" max="1" width="50" customWidth="1"/>
    <col min="2" max="23" width="15" customWidth="1"/>
    <col min="24" max="32" width="21" customWidth="1"/>
  </cols>
  <sheetData>
    <row r="1" spans="1:32" ht="22" thickBot="1" x14ac:dyDescent="0.3">
      <c r="A1" s="3" t="s">
        <v>94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27">
        <v>2023</v>
      </c>
      <c r="Y1" s="27">
        <v>2024</v>
      </c>
      <c r="Z1" s="27">
        <v>2025</v>
      </c>
      <c r="AA1" s="27">
        <v>2026</v>
      </c>
      <c r="AB1" s="27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/>
      <c r="AB2" s="9"/>
      <c r="AC2" s="9"/>
      <c r="AD2" s="9"/>
      <c r="AE2" s="9"/>
      <c r="AF2" s="9"/>
    </row>
    <row r="3" spans="1:32" ht="40" x14ac:dyDescent="0.25">
      <c r="A3" s="5" t="s">
        <v>1</v>
      </c>
      <c r="B3" s="1">
        <v>131598000</v>
      </c>
      <c r="C3" s="1">
        <v>204645000</v>
      </c>
      <c r="D3" s="1">
        <v>315520000</v>
      </c>
      <c r="E3" s="1">
        <v>470721000</v>
      </c>
      <c r="F3" s="1">
        <v>627695000</v>
      </c>
      <c r="G3" s="1">
        <v>822930000</v>
      </c>
      <c r="H3" s="1">
        <v>1085782000</v>
      </c>
      <c r="I3" s="1">
        <v>1331968000</v>
      </c>
      <c r="J3" s="1">
        <v>1518417000</v>
      </c>
      <c r="K3" s="1">
        <v>1835922000</v>
      </c>
      <c r="L3" s="1">
        <v>2269548000</v>
      </c>
      <c r="M3" s="1">
        <v>2731224000</v>
      </c>
      <c r="N3" s="1">
        <v>3214591000</v>
      </c>
      <c r="O3" s="1">
        <v>4108269000</v>
      </c>
      <c r="P3" s="1">
        <v>4501223000</v>
      </c>
      <c r="Q3" s="1">
        <v>3904384000</v>
      </c>
      <c r="R3" s="1">
        <v>4476412000</v>
      </c>
      <c r="S3" s="1">
        <v>4864985000</v>
      </c>
      <c r="T3" s="1">
        <v>5586369000</v>
      </c>
      <c r="U3" s="1">
        <v>5984634000</v>
      </c>
      <c r="V3" s="1">
        <v>7547061000</v>
      </c>
      <c r="W3" s="1">
        <v>8634652000</v>
      </c>
      <c r="X3" s="28">
        <v>9805000000</v>
      </c>
      <c r="Y3" s="28">
        <v>11083000000</v>
      </c>
      <c r="Z3" s="28">
        <v>12633000000</v>
      </c>
      <c r="AA3" s="28">
        <v>14663000000</v>
      </c>
      <c r="AB3" s="28">
        <v>16258000000</v>
      </c>
      <c r="AC3" s="18" t="s">
        <v>110</v>
      </c>
      <c r="AD3" s="19" t="s">
        <v>111</v>
      </c>
      <c r="AE3" s="19" t="s">
        <v>112</v>
      </c>
      <c r="AF3" s="19" t="s">
        <v>113</v>
      </c>
    </row>
    <row r="4" spans="1:32" ht="19" x14ac:dyDescent="0.25">
      <c r="A4" s="14" t="s">
        <v>95</v>
      </c>
      <c r="B4" s="1"/>
      <c r="C4" s="15">
        <f>(C3/B3)-1</f>
        <v>0.55507682487575805</v>
      </c>
      <c r="D4" s="15">
        <f>(D3/C3)-1</f>
        <v>0.54179188350558283</v>
      </c>
      <c r="E4" s="15">
        <f>(E3/D3)-1</f>
        <v>0.49188957910750508</v>
      </c>
      <c r="F4" s="15">
        <f t="shared" ref="F4:T4" si="0">(F3/E3)-1</f>
        <v>0.3334756681771156</v>
      </c>
      <c r="G4" s="15">
        <f t="shared" si="0"/>
        <v>0.31103481786536458</v>
      </c>
      <c r="H4" s="16">
        <f t="shared" si="0"/>
        <v>0.31940991335836588</v>
      </c>
      <c r="I4" s="16">
        <f t="shared" si="0"/>
        <v>0.22673612198397097</v>
      </c>
      <c r="J4" s="16">
        <f t="shared" si="0"/>
        <v>0.13998008961176245</v>
      </c>
      <c r="K4" s="16">
        <f t="shared" si="0"/>
        <v>0.20910263781293281</v>
      </c>
      <c r="L4" s="16">
        <f t="shared" si="0"/>
        <v>0.23618977276812414</v>
      </c>
      <c r="M4" s="16">
        <f t="shared" si="0"/>
        <v>0.2034220029715168</v>
      </c>
      <c r="N4" s="16">
        <f t="shared" si="0"/>
        <v>0.17697816070743366</v>
      </c>
      <c r="O4" s="16">
        <f t="shared" si="0"/>
        <v>0.27800675109212958</v>
      </c>
      <c r="P4" s="16">
        <f t="shared" si="0"/>
        <v>9.5649530252279069E-2</v>
      </c>
      <c r="Q4" s="16">
        <f t="shared" si="0"/>
        <v>-0.13259485255451686</v>
      </c>
      <c r="R4" s="16">
        <f t="shared" si="0"/>
        <v>0.14650915483722904</v>
      </c>
      <c r="S4" s="16">
        <f t="shared" si="0"/>
        <v>8.6804565799573519E-2</v>
      </c>
      <c r="T4" s="16">
        <f t="shared" si="0"/>
        <v>0.14828082717623992</v>
      </c>
      <c r="U4" s="16">
        <f t="shared" ref="U4" si="1">(U3/T3)-1</f>
        <v>7.1292283055415684E-2</v>
      </c>
      <c r="V4" s="16">
        <f t="shared" ref="V4" si="2">(V3/U3)-1</f>
        <v>0.26107310823017738</v>
      </c>
      <c r="W4" s="16">
        <f t="shared" ref="W4:AB4" si="3">(W3/V3)-1</f>
        <v>0.14410788517543449</v>
      </c>
      <c r="X4" s="16">
        <f t="shared" si="3"/>
        <v>0.13554084171545067</v>
      </c>
      <c r="Y4" s="16">
        <f t="shared" si="3"/>
        <v>0.13034166241713407</v>
      </c>
      <c r="Z4" s="16">
        <f t="shared" si="3"/>
        <v>0.13985383019038156</v>
      </c>
      <c r="AA4" s="16">
        <f t="shared" si="3"/>
        <v>0.16069025567956929</v>
      </c>
      <c r="AB4" s="16">
        <f t="shared" si="3"/>
        <v>0.10877719429857469</v>
      </c>
      <c r="AC4" s="17">
        <f>(W4+V4+U4)/3</f>
        <v>0.15882442548700917</v>
      </c>
      <c r="AD4" s="17">
        <f>(W20+V20+U20)/3</f>
        <v>0.24104681065363634</v>
      </c>
      <c r="AE4" s="17">
        <f>(W29+V29+U29)/3</f>
        <v>0.40945266913974221</v>
      </c>
      <c r="AF4" s="17">
        <f>(W105+V105+U105)/3</f>
        <v>0.54825004778415287</v>
      </c>
    </row>
    <row r="5" spans="1:32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>
        <v>218422000</v>
      </c>
      <c r="F5" s="1">
        <v>511621000</v>
      </c>
      <c r="G5" s="1">
        <v>650681000</v>
      </c>
      <c r="H5" s="1">
        <v>843213000</v>
      </c>
      <c r="I5" s="1">
        <v>1045041000</v>
      </c>
      <c r="J5" s="1">
        <v>1139898000</v>
      </c>
      <c r="K5" s="1">
        <v>1346517000</v>
      </c>
      <c r="L5" s="1">
        <v>1680321000</v>
      </c>
      <c r="M5" s="1">
        <v>1990884000</v>
      </c>
      <c r="N5" s="1">
        <v>2359822000</v>
      </c>
      <c r="O5" s="1">
        <v>2990513000</v>
      </c>
      <c r="P5" s="1">
        <v>3326936000</v>
      </c>
      <c r="Q5" s="1">
        <v>3406170000</v>
      </c>
      <c r="R5" s="1">
        <v>3720196000</v>
      </c>
      <c r="S5" s="1">
        <v>3953993000</v>
      </c>
      <c r="T5" s="1">
        <v>4443879000</v>
      </c>
      <c r="U5" s="1">
        <v>4943553000</v>
      </c>
      <c r="V5" s="1">
        <v>5840052000</v>
      </c>
      <c r="W5" s="1">
        <v>5260628000</v>
      </c>
    </row>
    <row r="6" spans="1:32" ht="20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>
        <v>252299000</v>
      </c>
      <c r="F6" s="10">
        <v>116074000</v>
      </c>
      <c r="G6" s="10">
        <v>172249000</v>
      </c>
      <c r="H6" s="10">
        <v>242569000</v>
      </c>
      <c r="I6" s="10">
        <v>286927000</v>
      </c>
      <c r="J6" s="10">
        <v>378519000</v>
      </c>
      <c r="K6" s="10">
        <v>489405000</v>
      </c>
      <c r="L6" s="10">
        <v>589227000</v>
      </c>
      <c r="M6" s="10">
        <v>740340000</v>
      </c>
      <c r="N6" s="10">
        <v>854769000</v>
      </c>
      <c r="O6" s="10">
        <v>1117756000</v>
      </c>
      <c r="P6" s="10">
        <v>1174287000</v>
      </c>
      <c r="Q6" s="10">
        <v>498214000</v>
      </c>
      <c r="R6" s="10">
        <v>756216000</v>
      </c>
      <c r="S6" s="10">
        <v>910992000</v>
      </c>
      <c r="T6" s="10">
        <v>1142490000</v>
      </c>
      <c r="U6" s="10">
        <v>1041081000</v>
      </c>
      <c r="V6" s="10">
        <v>1707009000</v>
      </c>
      <c r="W6" s="10">
        <v>3374024000</v>
      </c>
      <c r="AC6" s="18" t="s">
        <v>114</v>
      </c>
      <c r="AD6" s="19" t="s">
        <v>115</v>
      </c>
      <c r="AE6" s="19" t="s">
        <v>116</v>
      </c>
      <c r="AF6" s="19" t="s">
        <v>117</v>
      </c>
    </row>
    <row r="7" spans="1:32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>
        <v>0.53600000000000003</v>
      </c>
      <c r="F7" s="2">
        <v>0.18490000000000001</v>
      </c>
      <c r="G7" s="2">
        <v>0.20930000000000001</v>
      </c>
      <c r="H7" s="2">
        <v>0.22339999999999999</v>
      </c>
      <c r="I7" s="2">
        <v>0.21540000000000001</v>
      </c>
      <c r="J7" s="2">
        <v>0.24929999999999999</v>
      </c>
      <c r="K7" s="2">
        <v>0.2666</v>
      </c>
      <c r="L7" s="2">
        <v>0.2596</v>
      </c>
      <c r="M7" s="2">
        <v>0.27110000000000001</v>
      </c>
      <c r="N7" s="2">
        <v>0.26590000000000003</v>
      </c>
      <c r="O7" s="2">
        <v>0.27210000000000001</v>
      </c>
      <c r="P7" s="2">
        <v>0.26090000000000002</v>
      </c>
      <c r="Q7" s="2">
        <v>0.12759999999999999</v>
      </c>
      <c r="R7" s="2">
        <v>0.16889999999999999</v>
      </c>
      <c r="S7" s="2">
        <v>0.18729999999999999</v>
      </c>
      <c r="T7" s="2">
        <v>0.20449999999999999</v>
      </c>
      <c r="U7" s="2">
        <v>0.17399999999999999</v>
      </c>
      <c r="V7" s="2">
        <v>0.22620000000000001</v>
      </c>
      <c r="W7" s="2">
        <v>0.39079999999999998</v>
      </c>
      <c r="AC7" s="17">
        <f>W7</f>
        <v>0.39079999999999998</v>
      </c>
      <c r="AD7" s="20">
        <f>W21</f>
        <v>0.1701</v>
      </c>
      <c r="AE7" s="20">
        <f>W30</f>
        <v>0.1041</v>
      </c>
      <c r="AF7" s="20">
        <f>W106/W3</f>
        <v>9.7747425142321889E-2</v>
      </c>
    </row>
    <row r="8" spans="1:3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32" ht="19" customHeight="1" x14ac:dyDescent="0.25">
      <c r="A9" s="14" t="s">
        <v>96</v>
      </c>
      <c r="B9" s="15">
        <f>B8/B3</f>
        <v>0</v>
      </c>
      <c r="C9" s="15">
        <f t="shared" ref="C9:W9" si="4">C8/C3</f>
        <v>0</v>
      </c>
      <c r="D9" s="15">
        <f t="shared" si="4"/>
        <v>0</v>
      </c>
      <c r="E9" s="15">
        <f t="shared" si="4"/>
        <v>0</v>
      </c>
      <c r="F9" s="15">
        <f t="shared" si="4"/>
        <v>0</v>
      </c>
      <c r="G9" s="15">
        <f t="shared" si="4"/>
        <v>0</v>
      </c>
      <c r="H9" s="15">
        <f t="shared" si="4"/>
        <v>0</v>
      </c>
      <c r="I9" s="15">
        <f t="shared" si="4"/>
        <v>0</v>
      </c>
      <c r="J9" s="15">
        <f t="shared" si="4"/>
        <v>0</v>
      </c>
      <c r="K9" s="15">
        <f t="shared" si="4"/>
        <v>0</v>
      </c>
      <c r="L9" s="15">
        <f t="shared" si="4"/>
        <v>0</v>
      </c>
      <c r="M9" s="15">
        <f t="shared" si="4"/>
        <v>0</v>
      </c>
      <c r="N9" s="15">
        <f t="shared" si="4"/>
        <v>0</v>
      </c>
      <c r="O9" s="15">
        <f t="shared" si="4"/>
        <v>0</v>
      </c>
      <c r="P9" s="15">
        <f t="shared" si="4"/>
        <v>0</v>
      </c>
      <c r="Q9" s="15">
        <f t="shared" si="4"/>
        <v>0</v>
      </c>
      <c r="R9" s="15">
        <f t="shared" si="4"/>
        <v>0</v>
      </c>
      <c r="S9" s="15">
        <f t="shared" si="4"/>
        <v>0</v>
      </c>
      <c r="T9" s="15">
        <f t="shared" si="4"/>
        <v>0</v>
      </c>
      <c r="U9" s="15">
        <f t="shared" si="4"/>
        <v>0</v>
      </c>
      <c r="V9" s="15">
        <f t="shared" si="4"/>
        <v>0</v>
      </c>
      <c r="W9" s="15">
        <f t="shared" si="4"/>
        <v>0</v>
      </c>
      <c r="AC9" s="18" t="s">
        <v>97</v>
      </c>
      <c r="AD9" s="19" t="s">
        <v>98</v>
      </c>
      <c r="AE9" s="19" t="s">
        <v>99</v>
      </c>
      <c r="AF9" s="19" t="s">
        <v>100</v>
      </c>
    </row>
    <row r="10" spans="1:32" ht="19" x14ac:dyDescent="0.25">
      <c r="A10" s="5" t="s">
        <v>6</v>
      </c>
      <c r="B10" s="1">
        <v>20687000</v>
      </c>
      <c r="C10" s="1">
        <v>25803000</v>
      </c>
      <c r="D10" s="1">
        <v>34189000</v>
      </c>
      <c r="E10" s="1">
        <v>222713000</v>
      </c>
      <c r="F10" s="1">
        <v>53935000</v>
      </c>
      <c r="G10" s="1">
        <v>65284000</v>
      </c>
      <c r="H10" s="1">
        <v>75038000</v>
      </c>
      <c r="I10" s="1">
        <v>100779000</v>
      </c>
      <c r="J10" s="1">
        <v>107550000</v>
      </c>
      <c r="K10" s="1">
        <v>126357000</v>
      </c>
      <c r="L10" s="1">
        <v>157921000</v>
      </c>
      <c r="M10" s="1">
        <v>183409000</v>
      </c>
      <c r="N10" s="1">
        <v>203733000</v>
      </c>
      <c r="O10" s="1">
        <v>273897000</v>
      </c>
      <c r="P10" s="1">
        <v>250214000</v>
      </c>
      <c r="Q10" s="1">
        <v>276240000</v>
      </c>
      <c r="R10" s="1">
        <v>296388000</v>
      </c>
      <c r="S10" s="1">
        <v>375460000</v>
      </c>
      <c r="T10" s="1">
        <v>451552000</v>
      </c>
      <c r="U10" s="1">
        <v>466291000</v>
      </c>
      <c r="V10" s="1">
        <v>606854000</v>
      </c>
      <c r="W10" s="1">
        <v>564191000</v>
      </c>
      <c r="AC10" s="17">
        <f>W9</f>
        <v>0</v>
      </c>
      <c r="AD10" s="20">
        <f>W13</f>
        <v>6.5340328712726353E-2</v>
      </c>
      <c r="AE10" s="20">
        <f>W80</f>
        <v>1.1353092168624747E-2</v>
      </c>
      <c r="AF10" s="20">
        <f>W89</f>
        <v>5.549314552572588E-2</v>
      </c>
    </row>
    <row r="11" spans="1:3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</row>
    <row r="12" spans="1:32" ht="20" x14ac:dyDescent="0.25">
      <c r="A12" s="5" t="s">
        <v>8</v>
      </c>
      <c r="B12" s="1">
        <v>20687000</v>
      </c>
      <c r="C12" s="1">
        <v>25803000</v>
      </c>
      <c r="D12" s="1">
        <v>34189000</v>
      </c>
      <c r="E12" s="1">
        <v>222713000</v>
      </c>
      <c r="F12" s="1">
        <v>53935000</v>
      </c>
      <c r="G12" s="1">
        <v>65284000</v>
      </c>
      <c r="H12" s="1">
        <v>75038000</v>
      </c>
      <c r="I12" s="1">
        <v>100779000</v>
      </c>
      <c r="J12" s="1">
        <v>107550000</v>
      </c>
      <c r="K12" s="1">
        <v>126357000</v>
      </c>
      <c r="L12" s="1">
        <v>157921000</v>
      </c>
      <c r="M12" s="1">
        <v>183409000</v>
      </c>
      <c r="N12" s="1">
        <v>203733000</v>
      </c>
      <c r="O12" s="1">
        <v>273897000</v>
      </c>
      <c r="P12" s="1">
        <v>250214000</v>
      </c>
      <c r="Q12" s="1">
        <v>276240000</v>
      </c>
      <c r="R12" s="1">
        <v>296388000</v>
      </c>
      <c r="S12" s="1">
        <v>375460000</v>
      </c>
      <c r="T12" s="1">
        <v>451552000</v>
      </c>
      <c r="U12" s="1">
        <v>466291000</v>
      </c>
      <c r="V12" s="1">
        <v>606854000</v>
      </c>
      <c r="W12" s="1">
        <v>564191000</v>
      </c>
      <c r="AC12" s="18" t="s">
        <v>118</v>
      </c>
      <c r="AD12" s="19" t="s">
        <v>119</v>
      </c>
      <c r="AE12" s="19" t="s">
        <v>120</v>
      </c>
      <c r="AF12" s="19" t="s">
        <v>121</v>
      </c>
    </row>
    <row r="13" spans="1:32" ht="19" x14ac:dyDescent="0.25">
      <c r="A13" s="14" t="s">
        <v>101</v>
      </c>
      <c r="B13" s="15">
        <f>B12/B3</f>
        <v>0.15719843766622593</v>
      </c>
      <c r="C13" s="15">
        <f t="shared" ref="C13:W13" si="5">C12/C3</f>
        <v>0.12608663783625301</v>
      </c>
      <c r="D13" s="15">
        <f t="shared" si="5"/>
        <v>0.10835763184584178</v>
      </c>
      <c r="E13" s="15">
        <f t="shared" si="5"/>
        <v>0.47313164273529329</v>
      </c>
      <c r="F13" s="15">
        <f t="shared" si="5"/>
        <v>8.5925489290180734E-2</v>
      </c>
      <c r="G13" s="15">
        <f t="shared" si="5"/>
        <v>7.9331170330404779E-2</v>
      </c>
      <c r="H13" s="15">
        <f t="shared" si="5"/>
        <v>6.9109637109475014E-2</v>
      </c>
      <c r="I13" s="15">
        <f t="shared" si="5"/>
        <v>7.5661727609071694E-2</v>
      </c>
      <c r="J13" s="15">
        <f t="shared" si="5"/>
        <v>7.0830345023797814E-2</v>
      </c>
      <c r="K13" s="15">
        <f t="shared" si="5"/>
        <v>6.8824819355070635E-2</v>
      </c>
      <c r="L13" s="15">
        <f t="shared" si="5"/>
        <v>6.9582577676259763E-2</v>
      </c>
      <c r="M13" s="15">
        <f t="shared" si="5"/>
        <v>6.715267586986641E-2</v>
      </c>
      <c r="N13" s="15">
        <f t="shared" si="5"/>
        <v>6.3377580538239539E-2</v>
      </c>
      <c r="O13" s="15">
        <f t="shared" si="5"/>
        <v>6.6669684969509049E-2</v>
      </c>
      <c r="P13" s="15">
        <f t="shared" si="5"/>
        <v>5.5588003527041428E-2</v>
      </c>
      <c r="Q13" s="15">
        <f t="shared" si="5"/>
        <v>7.0751237583188534E-2</v>
      </c>
      <c r="R13" s="15">
        <f t="shared" si="5"/>
        <v>6.6211063682252658E-2</v>
      </c>
      <c r="S13" s="15">
        <f t="shared" si="5"/>
        <v>7.71759830708625E-2</v>
      </c>
      <c r="T13" s="15">
        <f t="shared" si="5"/>
        <v>8.0831037119101876E-2</v>
      </c>
      <c r="U13" s="15">
        <f t="shared" si="5"/>
        <v>7.7914706229319952E-2</v>
      </c>
      <c r="V13" s="15">
        <f t="shared" si="5"/>
        <v>8.0409314301288934E-2</v>
      </c>
      <c r="W13" s="15">
        <f t="shared" si="5"/>
        <v>6.5340328712726353E-2</v>
      </c>
      <c r="AC13" s="17">
        <f>W28/W72</f>
        <v>0.37968423448589816</v>
      </c>
      <c r="AD13" s="20">
        <f>W28/W54</f>
        <v>0.12978714988832918</v>
      </c>
      <c r="AE13" s="20">
        <f>W22/(W72+W56+W61)</f>
        <v>0.1902476836781386</v>
      </c>
      <c r="AF13" s="21">
        <f>W67/W72</f>
        <v>1.9254378019132417</v>
      </c>
    </row>
    <row r="14" spans="1:32" ht="19" x14ac:dyDescent="0.25">
      <c r="A14" s="5" t="s">
        <v>9</v>
      </c>
      <c r="B14" s="1">
        <v>8730000</v>
      </c>
      <c r="C14" s="1">
        <v>11260000</v>
      </c>
      <c r="D14" s="1">
        <v>15090000</v>
      </c>
      <c r="E14" s="1">
        <v>23480000</v>
      </c>
      <c r="F14" s="1">
        <v>31145000</v>
      </c>
      <c r="G14" s="1">
        <v>45013000</v>
      </c>
      <c r="H14" s="1">
        <v>49763000</v>
      </c>
      <c r="I14" s="1">
        <v>62109000</v>
      </c>
      <c r="J14" s="1">
        <v>67264000</v>
      </c>
      <c r="K14" s="1">
        <v>75217000</v>
      </c>
      <c r="L14" s="1">
        <v>74938000</v>
      </c>
      <c r="M14" s="1">
        <v>96039000</v>
      </c>
      <c r="N14" s="1">
        <v>111565000</v>
      </c>
      <c r="O14" s="1">
        <v>126083000</v>
      </c>
      <c r="P14" s="1">
        <v>147290000</v>
      </c>
      <c r="Q14" s="1">
        <v>163530000</v>
      </c>
      <c r="R14" s="1">
        <v>175689000</v>
      </c>
      <c r="S14" s="1">
        <v>210525000</v>
      </c>
      <c r="T14" s="1">
        <v>223886000</v>
      </c>
      <c r="U14" s="1">
        <v>254049000</v>
      </c>
      <c r="V14" s="1">
        <v>275921000</v>
      </c>
      <c r="W14" s="1">
        <v>1649430000</v>
      </c>
    </row>
    <row r="15" spans="1:32" ht="20" x14ac:dyDescent="0.25">
      <c r="A15" s="5" t="s">
        <v>10</v>
      </c>
      <c r="B15" s="1">
        <v>29417000</v>
      </c>
      <c r="C15" s="1">
        <v>37063000</v>
      </c>
      <c r="D15" s="1">
        <v>49279000</v>
      </c>
      <c r="E15" s="1">
        <v>246193000</v>
      </c>
      <c r="F15" s="1">
        <v>85080000</v>
      </c>
      <c r="G15" s="1">
        <v>110297000</v>
      </c>
      <c r="H15" s="1">
        <v>124801000</v>
      </c>
      <c r="I15" s="1">
        <v>162888000</v>
      </c>
      <c r="J15" s="1">
        <v>174814000</v>
      </c>
      <c r="K15" s="1">
        <v>201574000</v>
      </c>
      <c r="L15" s="1">
        <v>232859000</v>
      </c>
      <c r="M15" s="1">
        <v>279448000</v>
      </c>
      <c r="N15" s="1">
        <v>315298000</v>
      </c>
      <c r="O15" s="1">
        <v>399980000</v>
      </c>
      <c r="P15" s="1">
        <v>397504000</v>
      </c>
      <c r="Q15" s="1">
        <v>439770000</v>
      </c>
      <c r="R15" s="1">
        <v>472077000</v>
      </c>
      <c r="S15" s="1">
        <v>585985000</v>
      </c>
      <c r="T15" s="1">
        <v>675438000</v>
      </c>
      <c r="U15" s="1">
        <v>720340000</v>
      </c>
      <c r="V15" s="1">
        <v>882775000</v>
      </c>
      <c r="W15" s="1">
        <v>2213621000</v>
      </c>
      <c r="AC15" s="18" t="s">
        <v>122</v>
      </c>
      <c r="AD15" s="19" t="s">
        <v>123</v>
      </c>
      <c r="AE15" s="19" t="s">
        <v>124</v>
      </c>
      <c r="AF15" s="19" t="s">
        <v>125</v>
      </c>
    </row>
    <row r="16" spans="1:32" ht="19" x14ac:dyDescent="0.25">
      <c r="A16" s="5" t="s">
        <v>11</v>
      </c>
      <c r="B16" s="1">
        <v>29417000</v>
      </c>
      <c r="C16" s="1">
        <v>37063000</v>
      </c>
      <c r="D16" s="1">
        <v>49279000</v>
      </c>
      <c r="E16" s="1">
        <v>464615000</v>
      </c>
      <c r="F16" s="1">
        <v>596701000</v>
      </c>
      <c r="G16" s="1">
        <v>760978000</v>
      </c>
      <c r="H16" s="1">
        <v>968014000</v>
      </c>
      <c r="I16" s="1">
        <v>1207929000</v>
      </c>
      <c r="J16" s="1">
        <v>1314712000</v>
      </c>
      <c r="K16" s="1">
        <v>1548091000</v>
      </c>
      <c r="L16" s="1">
        <v>1913180000</v>
      </c>
      <c r="M16" s="1">
        <v>2270332000</v>
      </c>
      <c r="N16" s="1">
        <v>2675120000</v>
      </c>
      <c r="O16" s="1">
        <v>3390493000</v>
      </c>
      <c r="P16" s="1">
        <v>3724440000</v>
      </c>
      <c r="Q16" s="1">
        <v>3845940000</v>
      </c>
      <c r="R16" s="1">
        <v>4192273000</v>
      </c>
      <c r="S16" s="1">
        <v>4539978000</v>
      </c>
      <c r="T16" s="1">
        <v>5119317000</v>
      </c>
      <c r="U16" s="1">
        <v>5663893000</v>
      </c>
      <c r="V16" s="1">
        <v>6722827000</v>
      </c>
      <c r="W16" s="1">
        <v>7474249000</v>
      </c>
      <c r="AC16" s="29">
        <f>(W35+V35+U35+T35+S35)/5</f>
        <v>-3.4490063976499946E-3</v>
      </c>
      <c r="AD16" s="30">
        <f>AE101/W3</f>
        <v>4.9605936637631718</v>
      </c>
      <c r="AE16" s="30">
        <f>AE101/W28</f>
        <v>47.639809098199201</v>
      </c>
      <c r="AF16" s="31">
        <f>AE101/W106</f>
        <v>50.749098061053417</v>
      </c>
    </row>
    <row r="17" spans="1:29" ht="19" x14ac:dyDescent="0.25">
      <c r="A17" s="5" t="s">
        <v>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9" ht="20" x14ac:dyDescent="0.25">
      <c r="A18" s="5" t="s">
        <v>13</v>
      </c>
      <c r="B18" s="1">
        <v>8730000</v>
      </c>
      <c r="C18" s="1">
        <v>11260000</v>
      </c>
      <c r="D18" s="1">
        <v>15090000</v>
      </c>
      <c r="E18" s="1">
        <v>21802000</v>
      </c>
      <c r="F18" s="1">
        <v>28026000</v>
      </c>
      <c r="G18" s="1">
        <v>34253000</v>
      </c>
      <c r="H18" s="1">
        <v>43595000</v>
      </c>
      <c r="I18" s="1">
        <v>52770000</v>
      </c>
      <c r="J18" s="1">
        <v>61308000</v>
      </c>
      <c r="K18" s="1">
        <v>68921000</v>
      </c>
      <c r="L18" s="1">
        <v>74938000</v>
      </c>
      <c r="M18" s="1">
        <v>84130000</v>
      </c>
      <c r="N18" s="1">
        <v>96054000</v>
      </c>
      <c r="O18" s="1">
        <v>110474000</v>
      </c>
      <c r="P18" s="1">
        <v>130368000</v>
      </c>
      <c r="Q18" s="1">
        <v>146368000</v>
      </c>
      <c r="R18" s="1">
        <v>163348000</v>
      </c>
      <c r="S18" s="1">
        <v>201979000</v>
      </c>
      <c r="T18" s="1">
        <v>376730000</v>
      </c>
      <c r="U18" s="1">
        <v>423072000</v>
      </c>
      <c r="V18" s="1">
        <v>254657000</v>
      </c>
      <c r="W18" s="1">
        <v>286826000</v>
      </c>
      <c r="AC18" s="18" t="s">
        <v>160</v>
      </c>
    </row>
    <row r="19" spans="1:29" ht="19" x14ac:dyDescent="0.25">
      <c r="A19" s="6" t="s">
        <v>14</v>
      </c>
      <c r="B19" s="10">
        <v>-15270000</v>
      </c>
      <c r="C19" s="10">
        <v>-6029000</v>
      </c>
      <c r="D19" s="10">
        <v>7376000</v>
      </c>
      <c r="E19" s="10">
        <v>27928000</v>
      </c>
      <c r="F19" s="10">
        <v>58266000</v>
      </c>
      <c r="G19" s="10">
        <v>102508000</v>
      </c>
      <c r="H19" s="10">
        <v>157597000</v>
      </c>
      <c r="I19" s="10">
        <v>180278000</v>
      </c>
      <c r="J19" s="10">
        <v>265938000</v>
      </c>
      <c r="K19" s="10">
        <v>358251000</v>
      </c>
      <c r="L19" s="10">
        <v>427588000</v>
      </c>
      <c r="M19" s="10">
        <v>541815000</v>
      </c>
      <c r="N19" s="10">
        <v>630525000</v>
      </c>
      <c r="O19" s="10">
        <v>824777000</v>
      </c>
      <c r="P19" s="10">
        <v>900235000</v>
      </c>
      <c r="Q19" s="10">
        <v>185107000</v>
      </c>
      <c r="R19" s="10">
        <v>439091000</v>
      </c>
      <c r="S19" s="10">
        <v>470415000</v>
      </c>
      <c r="T19" s="10">
        <v>835015000</v>
      </c>
      <c r="U19" s="10">
        <v>716853000</v>
      </c>
      <c r="V19" s="10">
        <v>1067420000</v>
      </c>
      <c r="W19" s="10">
        <v>1468357000</v>
      </c>
      <c r="AC19" s="67">
        <f>W40-W56-W61</f>
        <v>-2832274000</v>
      </c>
    </row>
    <row r="20" spans="1:29" ht="19" customHeight="1" x14ac:dyDescent="0.25">
      <c r="A20" s="14" t="s">
        <v>102</v>
      </c>
      <c r="B20" s="1"/>
      <c r="C20" s="15">
        <f>(C19/B19)-1</f>
        <v>-0.60517354289456449</v>
      </c>
      <c r="D20" s="15">
        <f>(D19/C19)-1</f>
        <v>-2.2234201360092882</v>
      </c>
      <c r="E20" s="15">
        <f>(E19/D19)-1</f>
        <v>2.7863340563991321</v>
      </c>
      <c r="F20" s="15">
        <f t="shared" ref="F20:O20" si="6">(F19/E19)-1</f>
        <v>1.0862933256946432</v>
      </c>
      <c r="G20" s="15">
        <f t="shared" si="6"/>
        <v>0.75931074726255443</v>
      </c>
      <c r="H20" s="15">
        <f t="shared" si="6"/>
        <v>0.53741171420767153</v>
      </c>
      <c r="I20" s="15">
        <f t="shared" si="6"/>
        <v>0.14391771416968591</v>
      </c>
      <c r="J20" s="15">
        <f t="shared" si="6"/>
        <v>0.47515503832969075</v>
      </c>
      <c r="K20" s="15">
        <f t="shared" si="6"/>
        <v>0.34712226157976667</v>
      </c>
      <c r="L20" s="15">
        <f t="shared" si="6"/>
        <v>0.19354307454829156</v>
      </c>
      <c r="M20" s="15">
        <f t="shared" si="6"/>
        <v>0.26714267004686754</v>
      </c>
      <c r="N20" s="15">
        <f t="shared" si="6"/>
        <v>0.16372747155394363</v>
      </c>
      <c r="O20" s="15">
        <f t="shared" si="6"/>
        <v>0.3080797747908488</v>
      </c>
      <c r="P20" s="15">
        <f t="shared" ref="P20" si="7">(P19/O19)-1</f>
        <v>9.1488972170659544E-2</v>
      </c>
      <c r="Q20" s="15">
        <f t="shared" ref="Q20" si="8">(Q19/P19)-1</f>
        <v>-0.79437924541925165</v>
      </c>
      <c r="R20" s="15">
        <f t="shared" ref="R20" si="9">(R19/Q19)-1</f>
        <v>1.3720928976213758</v>
      </c>
      <c r="S20" s="15">
        <f t="shared" ref="S20" si="10">(S19/R19)-1</f>
        <v>7.1338287507600961E-2</v>
      </c>
      <c r="T20" s="15">
        <f t="shared" ref="T20" si="11">(T19/S19)-1</f>
        <v>0.7750603190799612</v>
      </c>
      <c r="U20" s="15">
        <f t="shared" ref="U20" si="12">(U19/T19)-1</f>
        <v>-0.14150883517062562</v>
      </c>
      <c r="V20" s="15">
        <f t="shared" ref="V20" si="13">(V19/U19)-1</f>
        <v>0.4890361064262827</v>
      </c>
      <c r="W20" s="15">
        <f t="shared" ref="W20" si="14">(W19/V19)-1</f>
        <v>0.37561316070525197</v>
      </c>
    </row>
    <row r="21" spans="1:29" ht="19" x14ac:dyDescent="0.25">
      <c r="A21" s="5" t="s">
        <v>15</v>
      </c>
      <c r="B21" s="2">
        <v>-0.11600000000000001</v>
      </c>
      <c r="C21" s="2">
        <v>-2.9499999999999998E-2</v>
      </c>
      <c r="D21" s="2">
        <v>2.3400000000000001E-2</v>
      </c>
      <c r="E21" s="2">
        <v>5.9299999999999999E-2</v>
      </c>
      <c r="F21" s="2">
        <v>9.2799999999999994E-2</v>
      </c>
      <c r="G21" s="2">
        <v>0.1246</v>
      </c>
      <c r="H21" s="2">
        <v>0.14510000000000001</v>
      </c>
      <c r="I21" s="2">
        <v>0.1353</v>
      </c>
      <c r="J21" s="2">
        <v>0.17510000000000001</v>
      </c>
      <c r="K21" s="2">
        <v>0.1951</v>
      </c>
      <c r="L21" s="2">
        <v>0.18840000000000001</v>
      </c>
      <c r="M21" s="2">
        <v>0.19839999999999999</v>
      </c>
      <c r="N21" s="2">
        <v>0.1961</v>
      </c>
      <c r="O21" s="2">
        <v>0.20080000000000001</v>
      </c>
      <c r="P21" s="2">
        <v>0.2</v>
      </c>
      <c r="Q21" s="2">
        <v>4.7399999999999998E-2</v>
      </c>
      <c r="R21" s="2">
        <v>9.8100000000000007E-2</v>
      </c>
      <c r="S21" s="2">
        <v>9.6699999999999994E-2</v>
      </c>
      <c r="T21" s="2">
        <v>0.14949999999999999</v>
      </c>
      <c r="U21" s="2">
        <v>0.1198</v>
      </c>
      <c r="V21" s="2">
        <v>0.1414</v>
      </c>
      <c r="W21" s="2">
        <v>0.1701</v>
      </c>
    </row>
    <row r="22" spans="1:29" ht="19" x14ac:dyDescent="0.25">
      <c r="A22" s="6" t="s">
        <v>16</v>
      </c>
      <c r="B22" s="10">
        <v>-24722000</v>
      </c>
      <c r="C22" s="10">
        <v>-17632000</v>
      </c>
      <c r="D22" s="10">
        <v>-7935000</v>
      </c>
      <c r="E22" s="10">
        <v>6106000</v>
      </c>
      <c r="F22" s="10">
        <v>30994000</v>
      </c>
      <c r="G22" s="10">
        <v>61952000</v>
      </c>
      <c r="H22" s="10">
        <v>108183000</v>
      </c>
      <c r="I22" s="10">
        <v>124039000</v>
      </c>
      <c r="J22" s="10">
        <v>203705000</v>
      </c>
      <c r="K22" s="10">
        <v>287831000</v>
      </c>
      <c r="L22" s="10">
        <v>350562000</v>
      </c>
      <c r="M22" s="10">
        <v>455865000</v>
      </c>
      <c r="N22" s="10">
        <v>532720000</v>
      </c>
      <c r="O22" s="10">
        <v>710800000</v>
      </c>
      <c r="P22" s="10">
        <v>763589000</v>
      </c>
      <c r="Q22" s="10">
        <v>34567000</v>
      </c>
      <c r="R22" s="10">
        <v>270794000</v>
      </c>
      <c r="S22" s="10">
        <v>258368000</v>
      </c>
      <c r="T22" s="10">
        <v>443958000</v>
      </c>
      <c r="U22" s="10">
        <v>290164000</v>
      </c>
      <c r="V22" s="10">
        <v>804943000</v>
      </c>
      <c r="W22" s="10">
        <v>1160403000</v>
      </c>
    </row>
    <row r="23" spans="1:29" ht="19" x14ac:dyDescent="0.25">
      <c r="A23" s="5" t="s">
        <v>17</v>
      </c>
      <c r="B23" s="2">
        <v>-0.18790000000000001</v>
      </c>
      <c r="C23" s="2">
        <v>-8.6199999999999999E-2</v>
      </c>
      <c r="D23" s="2">
        <v>-2.5100000000000001E-2</v>
      </c>
      <c r="E23" s="2">
        <v>1.2999999999999999E-2</v>
      </c>
      <c r="F23" s="2">
        <v>4.9399999999999999E-2</v>
      </c>
      <c r="G23" s="2">
        <v>7.5300000000000006E-2</v>
      </c>
      <c r="H23" s="2">
        <v>9.9599999999999994E-2</v>
      </c>
      <c r="I23" s="2">
        <v>9.3100000000000002E-2</v>
      </c>
      <c r="J23" s="2">
        <v>0.13420000000000001</v>
      </c>
      <c r="K23" s="2">
        <v>0.15679999999999999</v>
      </c>
      <c r="L23" s="2">
        <v>0.1545</v>
      </c>
      <c r="M23" s="2">
        <v>0.16689999999999999</v>
      </c>
      <c r="N23" s="2">
        <v>0.16569999999999999</v>
      </c>
      <c r="O23" s="2">
        <v>0.17299999999999999</v>
      </c>
      <c r="P23" s="2">
        <v>0.1696</v>
      </c>
      <c r="Q23" s="2">
        <v>8.8999999999999999E-3</v>
      </c>
      <c r="R23" s="2">
        <v>6.0499999999999998E-2</v>
      </c>
      <c r="S23" s="2">
        <v>5.3100000000000001E-2</v>
      </c>
      <c r="T23" s="2">
        <v>7.9500000000000001E-2</v>
      </c>
      <c r="U23" s="2">
        <v>4.8500000000000001E-2</v>
      </c>
      <c r="V23" s="2">
        <v>0.1067</v>
      </c>
      <c r="W23" s="2">
        <v>0.13439999999999999</v>
      </c>
    </row>
    <row r="24" spans="1:29" ht="19" x14ac:dyDescent="0.25">
      <c r="A24" s="5" t="s">
        <v>18</v>
      </c>
      <c r="B24" s="1">
        <v>722000</v>
      </c>
      <c r="C24" s="1">
        <v>343000</v>
      </c>
      <c r="D24" s="1">
        <v>221000</v>
      </c>
      <c r="E24" s="1">
        <v>20000</v>
      </c>
      <c r="F24" s="1">
        <v>-754000</v>
      </c>
      <c r="G24" s="1">
        <v>6303000</v>
      </c>
      <c r="H24" s="1">
        <v>5819000</v>
      </c>
      <c r="I24" s="1">
        <v>3167000</v>
      </c>
      <c r="J24" s="1">
        <v>520000</v>
      </c>
      <c r="K24" s="1">
        <v>1230000</v>
      </c>
      <c r="L24" s="1">
        <v>-857000</v>
      </c>
      <c r="M24" s="1">
        <v>1820000</v>
      </c>
      <c r="N24" s="1">
        <v>1751000</v>
      </c>
      <c r="O24" s="1">
        <v>3503000</v>
      </c>
      <c r="P24" s="1">
        <v>6278000</v>
      </c>
      <c r="Q24" s="1">
        <v>4172000</v>
      </c>
      <c r="R24" s="1">
        <v>4949000</v>
      </c>
      <c r="S24" s="1">
        <v>10068000</v>
      </c>
      <c r="T24" s="1">
        <v>14327000</v>
      </c>
      <c r="U24" s="1">
        <v>3617000</v>
      </c>
      <c r="V24" s="1">
        <v>7820000</v>
      </c>
      <c r="W24" s="1">
        <v>21128000</v>
      </c>
    </row>
    <row r="25" spans="1:29" ht="19" x14ac:dyDescent="0.25">
      <c r="A25" s="6" t="s">
        <v>19</v>
      </c>
      <c r="B25" s="10">
        <v>-24000000</v>
      </c>
      <c r="C25" s="10">
        <v>-17289000</v>
      </c>
      <c r="D25" s="10">
        <v>-7714000</v>
      </c>
      <c r="E25" s="10">
        <v>6126000</v>
      </c>
      <c r="F25" s="10">
        <v>30240000</v>
      </c>
      <c r="G25" s="10">
        <v>68255000</v>
      </c>
      <c r="H25" s="10">
        <v>114002000</v>
      </c>
      <c r="I25" s="10">
        <v>127206000</v>
      </c>
      <c r="J25" s="10">
        <v>204225000</v>
      </c>
      <c r="K25" s="10">
        <v>289061000</v>
      </c>
      <c r="L25" s="10">
        <v>349705000</v>
      </c>
      <c r="M25" s="10">
        <v>457685000</v>
      </c>
      <c r="N25" s="10">
        <v>534471000</v>
      </c>
      <c r="O25" s="10">
        <v>714303000</v>
      </c>
      <c r="P25" s="10">
        <v>769867000</v>
      </c>
      <c r="Q25" s="10">
        <v>38739000</v>
      </c>
      <c r="R25" s="10">
        <v>275743000</v>
      </c>
      <c r="S25" s="10">
        <v>268436000</v>
      </c>
      <c r="T25" s="10">
        <v>458285000</v>
      </c>
      <c r="U25" s="10">
        <v>293781000</v>
      </c>
      <c r="V25" s="10">
        <v>812763000</v>
      </c>
      <c r="W25" s="10">
        <v>1181531000</v>
      </c>
    </row>
    <row r="26" spans="1:29" ht="19" x14ac:dyDescent="0.25">
      <c r="A26" s="5" t="s">
        <v>20</v>
      </c>
      <c r="B26" s="2">
        <v>-0.18240000000000001</v>
      </c>
      <c r="C26" s="2">
        <v>-8.4500000000000006E-2</v>
      </c>
      <c r="D26" s="2">
        <v>-2.4400000000000002E-2</v>
      </c>
      <c r="E26" s="2">
        <v>1.2999999999999999E-2</v>
      </c>
      <c r="F26" s="2">
        <v>4.82E-2</v>
      </c>
      <c r="G26" s="2">
        <v>8.2900000000000001E-2</v>
      </c>
      <c r="H26" s="2">
        <v>0.105</v>
      </c>
      <c r="I26" s="2">
        <v>9.5500000000000002E-2</v>
      </c>
      <c r="J26" s="2">
        <v>0.13450000000000001</v>
      </c>
      <c r="K26" s="2">
        <v>0.15740000000000001</v>
      </c>
      <c r="L26" s="2">
        <v>0.15409999999999999</v>
      </c>
      <c r="M26" s="2">
        <v>0.1676</v>
      </c>
      <c r="N26" s="2">
        <v>0.1663</v>
      </c>
      <c r="O26" s="2">
        <v>0.1739</v>
      </c>
      <c r="P26" s="2">
        <v>0.17100000000000001</v>
      </c>
      <c r="Q26" s="2">
        <v>9.9000000000000008E-3</v>
      </c>
      <c r="R26" s="2">
        <v>6.1600000000000002E-2</v>
      </c>
      <c r="S26" s="2">
        <v>5.5199999999999999E-2</v>
      </c>
      <c r="T26" s="2">
        <v>8.2000000000000003E-2</v>
      </c>
      <c r="U26" s="2">
        <v>4.9099999999999998E-2</v>
      </c>
      <c r="V26" s="2">
        <v>0.1077</v>
      </c>
      <c r="W26" s="2">
        <v>0.1368</v>
      </c>
    </row>
    <row r="27" spans="1:29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 t="s">
        <v>92</v>
      </c>
      <c r="F27" s="1">
        <v>-7456000</v>
      </c>
      <c r="G27" s="1">
        <v>26832000</v>
      </c>
      <c r="H27" s="1">
        <v>43439000</v>
      </c>
      <c r="I27" s="1">
        <v>49004000</v>
      </c>
      <c r="J27" s="1">
        <v>77380000</v>
      </c>
      <c r="K27" s="1">
        <v>110080000</v>
      </c>
      <c r="L27" s="1">
        <v>134760000</v>
      </c>
      <c r="M27" s="1">
        <v>179685000</v>
      </c>
      <c r="N27" s="1">
        <v>207033000</v>
      </c>
      <c r="O27" s="1">
        <v>268929000</v>
      </c>
      <c r="P27" s="1">
        <v>294265000</v>
      </c>
      <c r="Q27" s="1">
        <v>15801000</v>
      </c>
      <c r="R27" s="1">
        <v>99490000</v>
      </c>
      <c r="S27" s="1">
        <v>91883000</v>
      </c>
      <c r="T27" s="1">
        <v>108127000</v>
      </c>
      <c r="U27" s="1">
        <v>-61985000</v>
      </c>
      <c r="V27" s="1">
        <v>159779000</v>
      </c>
      <c r="W27" s="1">
        <v>282430000</v>
      </c>
    </row>
    <row r="28" spans="1:29" ht="19" x14ac:dyDescent="0.25">
      <c r="A28" s="7" t="s">
        <v>22</v>
      </c>
      <c r="B28" s="11">
        <v>-24000000</v>
      </c>
      <c r="C28" s="11">
        <v>-17289000</v>
      </c>
      <c r="D28" s="11">
        <v>-7714000</v>
      </c>
      <c r="E28" s="11">
        <v>6126000</v>
      </c>
      <c r="F28" s="11">
        <v>37696000</v>
      </c>
      <c r="G28" s="11">
        <v>41423000</v>
      </c>
      <c r="H28" s="11">
        <v>70563000</v>
      </c>
      <c r="I28" s="11">
        <v>78202000</v>
      </c>
      <c r="J28" s="11">
        <v>126845000</v>
      </c>
      <c r="K28" s="11">
        <v>178981000</v>
      </c>
      <c r="L28" s="11">
        <v>214945000</v>
      </c>
      <c r="M28" s="11">
        <v>278000000</v>
      </c>
      <c r="N28" s="11">
        <v>327438000</v>
      </c>
      <c r="O28" s="11">
        <v>445374000</v>
      </c>
      <c r="P28" s="11">
        <v>475602000</v>
      </c>
      <c r="Q28" s="11">
        <v>22938000</v>
      </c>
      <c r="R28" s="11">
        <v>176253000</v>
      </c>
      <c r="S28" s="11">
        <v>176553000</v>
      </c>
      <c r="T28" s="11">
        <v>350158000</v>
      </c>
      <c r="U28" s="11">
        <v>355766000</v>
      </c>
      <c r="V28" s="11">
        <v>652984000</v>
      </c>
      <c r="W28" s="11">
        <v>899101000</v>
      </c>
    </row>
    <row r="29" spans="1:29" ht="20" customHeight="1" x14ac:dyDescent="0.25">
      <c r="A29" s="14" t="s">
        <v>103</v>
      </c>
      <c r="B29" s="1"/>
      <c r="C29" s="15">
        <f>(C28/B28)-1</f>
        <v>-0.27962500000000001</v>
      </c>
      <c r="D29" s="15">
        <f>(D28/C28)-1</f>
        <v>-0.55382034819827641</v>
      </c>
      <c r="E29" s="15">
        <f>(E28/D28)-1</f>
        <v>-1.794140523723101</v>
      </c>
      <c r="F29" s="15">
        <f t="shared" ref="F29:O29" si="15">(F28/E28)-1</f>
        <v>5.1534443356186745</v>
      </c>
      <c r="G29" s="15">
        <f t="shared" si="15"/>
        <v>9.8869906621392278E-2</v>
      </c>
      <c r="H29" s="15">
        <f t="shared" si="15"/>
        <v>0.70347391545759597</v>
      </c>
      <c r="I29" s="15">
        <f t="shared" si="15"/>
        <v>0.10825786885478217</v>
      </c>
      <c r="J29" s="15">
        <f t="shared" si="15"/>
        <v>0.62201733970998174</v>
      </c>
      <c r="K29" s="15">
        <f t="shared" si="15"/>
        <v>0.41102132523946544</v>
      </c>
      <c r="L29" s="15">
        <f t="shared" si="15"/>
        <v>0.20093752968192158</v>
      </c>
      <c r="M29" s="15">
        <f t="shared" si="15"/>
        <v>0.29335411384307619</v>
      </c>
      <c r="N29" s="15">
        <f t="shared" si="15"/>
        <v>0.17783453237410063</v>
      </c>
      <c r="O29" s="15">
        <f t="shared" si="15"/>
        <v>0.36017811005442257</v>
      </c>
      <c r="P29" s="15">
        <f t="shared" ref="P29" si="16">(P28/O28)-1</f>
        <v>6.7871047703727649E-2</v>
      </c>
      <c r="Q29" s="15">
        <f t="shared" ref="Q29" si="17">(Q28/P28)-1</f>
        <v>-0.95177059810513831</v>
      </c>
      <c r="R29" s="15">
        <f t="shared" ref="R29" si="18">(R28/Q28)-1</f>
        <v>6.6838869997384256</v>
      </c>
      <c r="S29" s="15">
        <f t="shared" ref="S29" si="19">(S28/R28)-1</f>
        <v>1.7020986876818966E-3</v>
      </c>
      <c r="T29" s="15">
        <f t="shared" ref="T29" si="20">(T28/S28)-1</f>
        <v>0.98330246441578439</v>
      </c>
      <c r="U29" s="15">
        <f t="shared" ref="U29" si="21">(U28/T28)-1</f>
        <v>1.6015627231135587E-2</v>
      </c>
      <c r="V29" s="15">
        <f t="shared" ref="V29" si="22">(V28/U28)-1</f>
        <v>0.83543115418561631</v>
      </c>
      <c r="W29" s="15">
        <f t="shared" ref="W29" si="23">(W28/V28)-1</f>
        <v>0.37691122600247473</v>
      </c>
    </row>
    <row r="30" spans="1:29" ht="19" x14ac:dyDescent="0.25">
      <c r="A30" s="5" t="s">
        <v>23</v>
      </c>
      <c r="B30" s="2">
        <v>-0.18240000000000001</v>
      </c>
      <c r="C30" s="2">
        <v>-8.4500000000000006E-2</v>
      </c>
      <c r="D30" s="2">
        <v>-2.4400000000000002E-2</v>
      </c>
      <c r="E30" s="2">
        <v>1.2999999999999999E-2</v>
      </c>
      <c r="F30" s="2">
        <v>6.0100000000000001E-2</v>
      </c>
      <c r="G30" s="2">
        <v>5.0299999999999997E-2</v>
      </c>
      <c r="H30" s="2">
        <v>6.5000000000000002E-2</v>
      </c>
      <c r="I30" s="2">
        <v>5.8700000000000002E-2</v>
      </c>
      <c r="J30" s="2">
        <v>8.3500000000000005E-2</v>
      </c>
      <c r="K30" s="2">
        <v>9.7500000000000003E-2</v>
      </c>
      <c r="L30" s="2">
        <v>9.4700000000000006E-2</v>
      </c>
      <c r="M30" s="2">
        <v>0.1018</v>
      </c>
      <c r="N30" s="2">
        <v>0.1019</v>
      </c>
      <c r="O30" s="2">
        <v>0.1084</v>
      </c>
      <c r="P30" s="2">
        <v>0.1057</v>
      </c>
      <c r="Q30" s="2">
        <v>5.8999999999999999E-3</v>
      </c>
      <c r="R30" s="2">
        <v>3.9399999999999998E-2</v>
      </c>
      <c r="S30" s="2">
        <v>3.6299999999999999E-2</v>
      </c>
      <c r="T30" s="2">
        <v>6.2700000000000006E-2</v>
      </c>
      <c r="U30" s="2">
        <v>5.9400000000000001E-2</v>
      </c>
      <c r="V30" s="2">
        <v>8.6499999999999994E-2</v>
      </c>
      <c r="W30" s="2">
        <v>0.1041</v>
      </c>
    </row>
    <row r="31" spans="1:29" ht="19" x14ac:dyDescent="0.25">
      <c r="A31" s="5" t="s">
        <v>24</v>
      </c>
      <c r="B31" s="12">
        <v>-1.49</v>
      </c>
      <c r="C31" s="12">
        <v>-0.87</v>
      </c>
      <c r="D31" s="12">
        <v>-0.34</v>
      </c>
      <c r="E31" s="12">
        <v>0.08</v>
      </c>
      <c r="F31" s="12">
        <v>1.43</v>
      </c>
      <c r="G31" s="12">
        <v>1.29</v>
      </c>
      <c r="H31" s="12">
        <v>2.16</v>
      </c>
      <c r="I31" s="12">
        <v>2.39</v>
      </c>
      <c r="J31" s="12">
        <v>3.99</v>
      </c>
      <c r="K31" s="12">
        <v>5.73</v>
      </c>
      <c r="L31" s="12">
        <v>6.89</v>
      </c>
      <c r="M31" s="12">
        <v>8.82</v>
      </c>
      <c r="N31" s="12">
        <v>10.58</v>
      </c>
      <c r="O31" s="12">
        <v>14.35</v>
      </c>
      <c r="P31" s="12">
        <v>15.3</v>
      </c>
      <c r="Q31" s="12">
        <v>0.78</v>
      </c>
      <c r="R31" s="12">
        <v>6.19</v>
      </c>
      <c r="S31" s="12">
        <v>6.35</v>
      </c>
      <c r="T31" s="12">
        <v>12.62</v>
      </c>
      <c r="U31" s="12">
        <v>12.74</v>
      </c>
      <c r="V31" s="12">
        <v>23.21</v>
      </c>
      <c r="W31" s="12">
        <v>32.28</v>
      </c>
    </row>
    <row r="32" spans="1:29" ht="19" x14ac:dyDescent="0.25">
      <c r="A32" s="5" t="s">
        <v>25</v>
      </c>
      <c r="B32" s="12">
        <v>-1.49</v>
      </c>
      <c r="C32" s="12">
        <v>-0.87</v>
      </c>
      <c r="D32" s="12">
        <v>-0.34</v>
      </c>
      <c r="E32" s="12">
        <v>0.08</v>
      </c>
      <c r="F32" s="12">
        <v>1.43</v>
      </c>
      <c r="G32" s="12">
        <v>1.28</v>
      </c>
      <c r="H32" s="12">
        <v>2.13</v>
      </c>
      <c r="I32" s="12">
        <v>2.36</v>
      </c>
      <c r="J32" s="12">
        <v>3.95</v>
      </c>
      <c r="K32" s="12">
        <v>5.64</v>
      </c>
      <c r="L32" s="12">
        <v>6.76</v>
      </c>
      <c r="M32" s="12">
        <v>8.75</v>
      </c>
      <c r="N32" s="12">
        <v>10.47</v>
      </c>
      <c r="O32" s="12">
        <v>14.13</v>
      </c>
      <c r="P32" s="12">
        <v>15.1</v>
      </c>
      <c r="Q32" s="12">
        <v>0.77</v>
      </c>
      <c r="R32" s="12">
        <v>6.17</v>
      </c>
      <c r="S32" s="12">
        <v>6.31</v>
      </c>
      <c r="T32" s="12">
        <v>12.38</v>
      </c>
      <c r="U32" s="12">
        <v>12.52</v>
      </c>
      <c r="V32" s="12">
        <v>22.9</v>
      </c>
      <c r="W32" s="12">
        <v>32.04</v>
      </c>
    </row>
    <row r="33" spans="1:23" ht="19" x14ac:dyDescent="0.25">
      <c r="A33" s="5" t="s">
        <v>26</v>
      </c>
      <c r="B33" s="1">
        <v>16063000</v>
      </c>
      <c r="C33" s="1">
        <v>19931000</v>
      </c>
      <c r="D33" s="1">
        <v>22384000</v>
      </c>
      <c r="E33" s="1">
        <v>55893078</v>
      </c>
      <c r="F33" s="1">
        <v>26281000</v>
      </c>
      <c r="G33" s="1">
        <v>32051000</v>
      </c>
      <c r="H33" s="1">
        <v>32672000</v>
      </c>
      <c r="I33" s="1">
        <v>32766000</v>
      </c>
      <c r="J33" s="1">
        <v>31766000</v>
      </c>
      <c r="K33" s="1">
        <v>31234000</v>
      </c>
      <c r="L33" s="1">
        <v>31217000</v>
      </c>
      <c r="M33" s="1">
        <v>31513000</v>
      </c>
      <c r="N33" s="1">
        <v>30957000</v>
      </c>
      <c r="O33" s="1">
        <v>31038000</v>
      </c>
      <c r="P33" s="1">
        <v>31092000</v>
      </c>
      <c r="Q33" s="1">
        <v>29265000</v>
      </c>
      <c r="R33" s="1">
        <v>28491000</v>
      </c>
      <c r="S33" s="1">
        <v>27823000</v>
      </c>
      <c r="T33" s="1">
        <v>27740000</v>
      </c>
      <c r="U33" s="1">
        <v>27917000</v>
      </c>
      <c r="V33" s="1">
        <v>27917000</v>
      </c>
      <c r="W33" s="1">
        <v>27851000</v>
      </c>
    </row>
    <row r="34" spans="1:23" ht="19" x14ac:dyDescent="0.25">
      <c r="A34" s="5" t="s">
        <v>27</v>
      </c>
      <c r="B34" s="1">
        <v>16063000</v>
      </c>
      <c r="C34" s="1">
        <v>19931000</v>
      </c>
      <c r="D34" s="1">
        <v>22384000</v>
      </c>
      <c r="E34" s="1">
        <v>56090651</v>
      </c>
      <c r="F34" s="1">
        <v>26374000</v>
      </c>
      <c r="G34" s="1">
        <v>32465000</v>
      </c>
      <c r="H34" s="1">
        <v>33146000</v>
      </c>
      <c r="I34" s="1">
        <v>33146000</v>
      </c>
      <c r="J34" s="1">
        <v>32102000</v>
      </c>
      <c r="K34" s="1">
        <v>31735000</v>
      </c>
      <c r="L34" s="1">
        <v>31775000</v>
      </c>
      <c r="M34" s="1">
        <v>31783000</v>
      </c>
      <c r="N34" s="1">
        <v>31281000</v>
      </c>
      <c r="O34" s="1">
        <v>31512000</v>
      </c>
      <c r="P34" s="1">
        <v>31494000</v>
      </c>
      <c r="Q34" s="1">
        <v>29770000</v>
      </c>
      <c r="R34" s="1">
        <v>28561000</v>
      </c>
      <c r="S34" s="1">
        <v>27962000</v>
      </c>
      <c r="T34" s="1">
        <v>28295000</v>
      </c>
      <c r="U34" s="1">
        <v>28416000</v>
      </c>
      <c r="V34" s="1">
        <v>28416000</v>
      </c>
      <c r="W34" s="1">
        <v>28062000</v>
      </c>
    </row>
    <row r="35" spans="1:23" ht="20" customHeight="1" x14ac:dyDescent="0.25">
      <c r="A35" s="14" t="s">
        <v>104</v>
      </c>
      <c r="B35" s="1"/>
      <c r="C35" s="22">
        <f>(C34-B34)/B34</f>
        <v>0.24080184274419472</v>
      </c>
      <c r="D35" s="22">
        <f t="shared" ref="D35:O35" si="24">(D34-C34)/C34</f>
        <v>0.12307460739551453</v>
      </c>
      <c r="E35" s="22">
        <f t="shared" si="24"/>
        <v>1.505836803073624</v>
      </c>
      <c r="F35" s="22">
        <f t="shared" si="24"/>
        <v>-0.52979686400858494</v>
      </c>
      <c r="G35" s="22">
        <f t="shared" si="24"/>
        <v>0.23094714491544704</v>
      </c>
      <c r="H35" s="22">
        <f t="shared" si="24"/>
        <v>2.0976436162020638E-2</v>
      </c>
      <c r="I35" s="22">
        <f t="shared" si="24"/>
        <v>0</v>
      </c>
      <c r="J35" s="22">
        <f t="shared" si="24"/>
        <v>-3.1497013214264166E-2</v>
      </c>
      <c r="K35" s="22">
        <f t="shared" si="24"/>
        <v>-1.1432309513425954E-2</v>
      </c>
      <c r="L35" s="22">
        <f t="shared" si="24"/>
        <v>1.2604380022057666E-3</v>
      </c>
      <c r="M35" s="22">
        <f t="shared" si="24"/>
        <v>2.5177025963808025E-4</v>
      </c>
      <c r="N35" s="22">
        <f t="shared" si="24"/>
        <v>-1.5794607179938962E-2</v>
      </c>
      <c r="O35" s="22">
        <f t="shared" si="24"/>
        <v>7.3846744029922315E-3</v>
      </c>
      <c r="P35" s="22">
        <f t="shared" ref="P35" si="25">(P34-O34)/O34</f>
        <v>-5.7121096725057125E-4</v>
      </c>
      <c r="Q35" s="22">
        <f t="shared" ref="Q35" si="26">(Q34-P34)/P34</f>
        <v>-5.47405855083508E-2</v>
      </c>
      <c r="R35" s="22">
        <f t="shared" ref="R35" si="27">(R34-Q34)/Q34</f>
        <v>-4.0611353711790393E-2</v>
      </c>
      <c r="S35" s="22">
        <f t="shared" ref="S35" si="28">(S34-R34)/R34</f>
        <v>-2.0972655019081965E-2</v>
      </c>
      <c r="T35" s="22">
        <f t="shared" ref="T35" si="29">(T34-S34)/S34</f>
        <v>1.1909019383448967E-2</v>
      </c>
      <c r="U35" s="22">
        <f t="shared" ref="U35" si="30">(U34-T34)/T34</f>
        <v>4.2763739176532953E-3</v>
      </c>
      <c r="V35" s="22">
        <f t="shared" ref="V35" si="31">(V34-U34)/U34</f>
        <v>0</v>
      </c>
      <c r="W35" s="22">
        <f t="shared" ref="W35" si="32">(W34-V34)/V34</f>
        <v>-1.245777027027027E-2</v>
      </c>
    </row>
    <row r="36" spans="1:2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</row>
    <row r="37" spans="1:2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</row>
    <row r="38" spans="1:23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>
        <v>61000</v>
      </c>
      <c r="G38" s="1">
        <v>153642000</v>
      </c>
      <c r="H38" s="1">
        <v>151176000</v>
      </c>
      <c r="I38" s="1">
        <v>88044000</v>
      </c>
      <c r="J38" s="1">
        <v>219566000</v>
      </c>
      <c r="K38" s="1">
        <v>224838000</v>
      </c>
      <c r="L38" s="1">
        <v>401243000</v>
      </c>
      <c r="M38" s="1">
        <v>322553000</v>
      </c>
      <c r="N38" s="1">
        <v>323203000</v>
      </c>
      <c r="O38" s="1">
        <v>419465000</v>
      </c>
      <c r="P38" s="1">
        <v>248005000</v>
      </c>
      <c r="Q38" s="1">
        <v>87880000</v>
      </c>
      <c r="R38" s="1">
        <v>184569000</v>
      </c>
      <c r="S38" s="1">
        <v>249953000</v>
      </c>
      <c r="T38" s="1">
        <v>480626000</v>
      </c>
      <c r="U38" s="1">
        <v>607987000</v>
      </c>
      <c r="V38" s="1">
        <v>815374000</v>
      </c>
      <c r="W38" s="1">
        <v>384000000</v>
      </c>
    </row>
    <row r="39" spans="1:2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>
        <v>20000000</v>
      </c>
      <c r="I39" s="1">
        <v>99990000</v>
      </c>
      <c r="J39" s="1">
        <v>50000000</v>
      </c>
      <c r="K39" s="1">
        <v>124766000</v>
      </c>
      <c r="L39" s="1">
        <v>55005000</v>
      </c>
      <c r="M39" s="1">
        <v>150306000</v>
      </c>
      <c r="N39" s="1">
        <v>254971000</v>
      </c>
      <c r="O39" s="1">
        <v>338592000</v>
      </c>
      <c r="P39" s="1">
        <v>415199000</v>
      </c>
      <c r="Q39" s="1">
        <v>329836000</v>
      </c>
      <c r="R39" s="1">
        <v>324382000</v>
      </c>
      <c r="S39" s="1">
        <v>426845000</v>
      </c>
      <c r="T39" s="1">
        <v>400156000</v>
      </c>
      <c r="U39" s="1">
        <v>343616000</v>
      </c>
      <c r="V39" s="1">
        <v>260945000</v>
      </c>
      <c r="W39" s="1">
        <v>515136000</v>
      </c>
    </row>
    <row r="40" spans="1:23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>
        <v>61000</v>
      </c>
      <c r="G40" s="1">
        <v>153642000</v>
      </c>
      <c r="H40" s="1">
        <v>171176000</v>
      </c>
      <c r="I40" s="1">
        <v>188034000</v>
      </c>
      <c r="J40" s="1">
        <v>269566000</v>
      </c>
      <c r="K40" s="1">
        <v>349604000</v>
      </c>
      <c r="L40" s="1">
        <v>456248000</v>
      </c>
      <c r="M40" s="1">
        <v>472859000</v>
      </c>
      <c r="N40" s="1">
        <v>578174000</v>
      </c>
      <c r="O40" s="1">
        <v>758057000</v>
      </c>
      <c r="P40" s="1">
        <v>663204000</v>
      </c>
      <c r="Q40" s="1">
        <v>417716000</v>
      </c>
      <c r="R40" s="1">
        <v>508951000</v>
      </c>
      <c r="S40" s="1">
        <v>676798000</v>
      </c>
      <c r="T40" s="1">
        <v>880782000</v>
      </c>
      <c r="U40" s="1">
        <v>951603000</v>
      </c>
      <c r="V40" s="1">
        <v>1076319000</v>
      </c>
      <c r="W40" s="1">
        <v>899136000</v>
      </c>
    </row>
    <row r="41" spans="1:23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3222000</v>
      </c>
      <c r="F41" s="1">
        <v>4181000</v>
      </c>
      <c r="G41" s="1">
        <v>13648000</v>
      </c>
      <c r="H41" s="1">
        <v>14908000</v>
      </c>
      <c r="I41" s="1">
        <v>3928000</v>
      </c>
      <c r="J41" s="1">
        <v>4763000</v>
      </c>
      <c r="K41" s="1">
        <v>29186000</v>
      </c>
      <c r="L41" s="1">
        <v>8389000</v>
      </c>
      <c r="M41" s="1">
        <v>26412000</v>
      </c>
      <c r="N41" s="1">
        <v>27673000</v>
      </c>
      <c r="O41" s="1">
        <v>51327000</v>
      </c>
      <c r="P41" s="1">
        <v>96435000</v>
      </c>
      <c r="Q41" s="1">
        <v>45559000</v>
      </c>
      <c r="R41" s="1">
        <v>49806000</v>
      </c>
      <c r="S41" s="1">
        <v>62312000</v>
      </c>
      <c r="T41" s="1">
        <v>108250000</v>
      </c>
      <c r="U41" s="1">
        <v>387283000</v>
      </c>
      <c r="V41" s="1">
        <v>193663000</v>
      </c>
      <c r="W41" s="1">
        <v>106880000</v>
      </c>
    </row>
    <row r="42" spans="1:23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>
        <v>2256000</v>
      </c>
      <c r="F42" s="1">
        <v>2625000</v>
      </c>
      <c r="G42" s="1">
        <v>3505000</v>
      </c>
      <c r="H42" s="1">
        <v>4332000</v>
      </c>
      <c r="I42" s="1">
        <v>4789000</v>
      </c>
      <c r="J42" s="1">
        <v>5614000</v>
      </c>
      <c r="K42" s="1">
        <v>7098000</v>
      </c>
      <c r="L42" s="1">
        <v>8913000</v>
      </c>
      <c r="M42" s="1">
        <v>11096000</v>
      </c>
      <c r="N42" s="1">
        <v>13044000</v>
      </c>
      <c r="O42" s="1">
        <v>15332000</v>
      </c>
      <c r="P42" s="1">
        <v>15043000</v>
      </c>
      <c r="Q42" s="1">
        <v>15019000</v>
      </c>
      <c r="R42" s="1">
        <v>19860000</v>
      </c>
      <c r="S42" s="1">
        <v>21555000</v>
      </c>
      <c r="T42" s="1">
        <v>26096000</v>
      </c>
      <c r="U42" s="1">
        <v>26445000</v>
      </c>
      <c r="V42" s="1">
        <v>32826000</v>
      </c>
      <c r="W42" s="1">
        <v>35668000</v>
      </c>
    </row>
    <row r="43" spans="1:23" ht="19" x14ac:dyDescent="0.25">
      <c r="A43" s="5" t="s">
        <v>35</v>
      </c>
      <c r="B43" s="1">
        <v>10819000</v>
      </c>
      <c r="C43" s="1">
        <v>20221000</v>
      </c>
      <c r="D43" s="1">
        <v>7833000</v>
      </c>
      <c r="E43" s="1">
        <v>4854000</v>
      </c>
      <c r="F43" s="1">
        <v>10957000</v>
      </c>
      <c r="G43" s="1">
        <v>8042000</v>
      </c>
      <c r="H43" s="1">
        <v>11428000</v>
      </c>
      <c r="I43" s="1">
        <v>14321000</v>
      </c>
      <c r="J43" s="1">
        <v>17511000</v>
      </c>
      <c r="K43" s="1">
        <v>20333000</v>
      </c>
      <c r="L43" s="1">
        <v>27642000</v>
      </c>
      <c r="M43" s="1">
        <v>36240000</v>
      </c>
      <c r="N43" s="1">
        <v>47416000</v>
      </c>
      <c r="O43" s="1">
        <v>53763000</v>
      </c>
      <c r="P43" s="1">
        <v>39965000</v>
      </c>
      <c r="Q43" s="1">
        <v>44080000</v>
      </c>
      <c r="R43" s="1">
        <v>50918000</v>
      </c>
      <c r="S43" s="1">
        <v>54129000</v>
      </c>
      <c r="T43" s="1">
        <v>57076000</v>
      </c>
      <c r="U43" s="1">
        <v>54906000</v>
      </c>
      <c r="V43" s="1">
        <v>78756000</v>
      </c>
      <c r="W43" s="1">
        <v>134153000</v>
      </c>
    </row>
    <row r="44" spans="1:23" ht="19" x14ac:dyDescent="0.25">
      <c r="A44" s="6" t="s">
        <v>36</v>
      </c>
      <c r="B44" s="10">
        <v>10819000</v>
      </c>
      <c r="C44" s="10">
        <v>20221000</v>
      </c>
      <c r="D44" s="10">
        <v>7833000</v>
      </c>
      <c r="E44" s="10">
        <v>10332000</v>
      </c>
      <c r="F44" s="10">
        <v>17824000</v>
      </c>
      <c r="G44" s="10">
        <v>178837000</v>
      </c>
      <c r="H44" s="10">
        <v>201844000</v>
      </c>
      <c r="I44" s="10">
        <v>211072000</v>
      </c>
      <c r="J44" s="10">
        <v>297454000</v>
      </c>
      <c r="K44" s="10">
        <v>406221000</v>
      </c>
      <c r="L44" s="10">
        <v>501192000</v>
      </c>
      <c r="M44" s="10">
        <v>546607000</v>
      </c>
      <c r="N44" s="10">
        <v>666307000</v>
      </c>
      <c r="O44" s="10">
        <v>878479000</v>
      </c>
      <c r="P44" s="10">
        <v>814647000</v>
      </c>
      <c r="Q44" s="10">
        <v>522374000</v>
      </c>
      <c r="R44" s="10">
        <v>629535000</v>
      </c>
      <c r="S44" s="10">
        <v>814794000</v>
      </c>
      <c r="T44" s="10">
        <v>1072204000</v>
      </c>
      <c r="U44" s="10">
        <v>1420237000</v>
      </c>
      <c r="V44" s="10">
        <v>1381564000</v>
      </c>
      <c r="W44" s="10">
        <v>1175837000</v>
      </c>
    </row>
    <row r="45" spans="1:23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>
        <v>289873000</v>
      </c>
      <c r="F45" s="1">
        <v>340694000</v>
      </c>
      <c r="G45" s="1">
        <v>404740000</v>
      </c>
      <c r="H45" s="1">
        <v>494930000</v>
      </c>
      <c r="I45" s="1">
        <v>585899000</v>
      </c>
      <c r="J45" s="1">
        <v>636411000</v>
      </c>
      <c r="K45" s="1">
        <v>676881000</v>
      </c>
      <c r="L45" s="1">
        <v>751951000</v>
      </c>
      <c r="M45" s="1">
        <v>866703000</v>
      </c>
      <c r="N45" s="1">
        <v>963238000</v>
      </c>
      <c r="O45" s="1">
        <v>1106984000</v>
      </c>
      <c r="P45" s="1">
        <v>1217220000</v>
      </c>
      <c r="Q45" s="1">
        <v>1303558000</v>
      </c>
      <c r="R45" s="1">
        <v>1338366000</v>
      </c>
      <c r="S45" s="1">
        <v>1379254000</v>
      </c>
      <c r="T45" s="1">
        <v>3964156000</v>
      </c>
      <c r="U45" s="1">
        <v>4351496000</v>
      </c>
      <c r="V45" s="1">
        <v>4887572000</v>
      </c>
      <c r="W45" s="1">
        <v>5253549000</v>
      </c>
    </row>
    <row r="46" spans="1:23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>
        <v>17738000</v>
      </c>
      <c r="H46" s="1" t="s">
        <v>92</v>
      </c>
      <c r="I46" s="1">
        <v>21939000</v>
      </c>
      <c r="J46" s="1">
        <v>21939000</v>
      </c>
      <c r="K46" s="1">
        <v>21939000</v>
      </c>
      <c r="L46" s="1">
        <v>21939000</v>
      </c>
      <c r="M46" s="1">
        <v>21939000</v>
      </c>
      <c r="N46" s="1">
        <v>21939000</v>
      </c>
      <c r="O46" s="1">
        <v>21939000</v>
      </c>
      <c r="P46" s="1">
        <v>21939000</v>
      </c>
      <c r="Q46" s="1">
        <v>21939000</v>
      </c>
      <c r="R46" s="1">
        <v>21939000</v>
      </c>
      <c r="S46" s="1">
        <v>21939000</v>
      </c>
      <c r="T46" s="1">
        <v>21939000</v>
      </c>
      <c r="U46" s="1">
        <v>21939000</v>
      </c>
      <c r="V46" s="1">
        <v>21939000</v>
      </c>
      <c r="W46" s="1">
        <v>21939000</v>
      </c>
    </row>
    <row r="47" spans="1:23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>
        <v>26243000</v>
      </c>
      <c r="F47" s="1">
        <v>17738000</v>
      </c>
      <c r="G47" s="1" t="s">
        <v>92</v>
      </c>
      <c r="H47" s="1">
        <v>21939000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 t="s">
        <v>92</v>
      </c>
      <c r="U47" s="1" t="s">
        <v>92</v>
      </c>
      <c r="V47" s="1" t="s">
        <v>92</v>
      </c>
      <c r="W47" s="1" t="s">
        <v>92</v>
      </c>
    </row>
    <row r="48" spans="1:23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>
        <v>26243000</v>
      </c>
      <c r="F48" s="1">
        <v>17738000</v>
      </c>
      <c r="G48" s="1">
        <v>17738000</v>
      </c>
      <c r="H48" s="1">
        <v>21939000</v>
      </c>
      <c r="I48" s="1">
        <v>21939000</v>
      </c>
      <c r="J48" s="1">
        <v>21939000</v>
      </c>
      <c r="K48" s="1">
        <v>21939000</v>
      </c>
      <c r="L48" s="1">
        <v>21939000</v>
      </c>
      <c r="M48" s="1">
        <v>21939000</v>
      </c>
      <c r="N48" s="1">
        <v>21939000</v>
      </c>
      <c r="O48" s="1">
        <v>21939000</v>
      </c>
      <c r="P48" s="1">
        <v>21939000</v>
      </c>
      <c r="Q48" s="1">
        <v>21939000</v>
      </c>
      <c r="R48" s="1">
        <v>21939000</v>
      </c>
      <c r="S48" s="1">
        <v>21939000</v>
      </c>
      <c r="T48" s="1">
        <v>21939000</v>
      </c>
      <c r="U48" s="1">
        <v>21939000</v>
      </c>
      <c r="V48" s="1">
        <v>21939000</v>
      </c>
      <c r="W48" s="1">
        <v>21939000</v>
      </c>
    </row>
    <row r="49" spans="1:2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>
        <v>128241000</v>
      </c>
      <c r="M49" s="1">
        <v>190868000</v>
      </c>
      <c r="N49" s="1">
        <v>313863000</v>
      </c>
      <c r="O49" s="1">
        <v>496106000</v>
      </c>
      <c r="P49" s="1">
        <v>622939000</v>
      </c>
      <c r="Q49" s="1">
        <v>125055000</v>
      </c>
      <c r="R49" s="1" t="s">
        <v>92</v>
      </c>
      <c r="S49" s="1" t="s">
        <v>92</v>
      </c>
      <c r="T49" s="1" t="s">
        <v>92</v>
      </c>
      <c r="U49" s="1">
        <v>102328000</v>
      </c>
      <c r="V49" s="1">
        <v>274311000</v>
      </c>
      <c r="W49" s="1">
        <v>388055000</v>
      </c>
    </row>
    <row r="50" spans="1:2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13586000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</row>
    <row r="51" spans="1:23" ht="19" x14ac:dyDescent="0.25">
      <c r="A51" s="5" t="s">
        <v>43</v>
      </c>
      <c r="B51" s="1">
        <v>135584000</v>
      </c>
      <c r="C51" s="1">
        <v>173951000</v>
      </c>
      <c r="D51" s="1">
        <v>241181000</v>
      </c>
      <c r="E51" s="1">
        <v>3205000</v>
      </c>
      <c r="F51" s="1">
        <v>2653000</v>
      </c>
      <c r="G51" s="1">
        <v>2893000</v>
      </c>
      <c r="H51" s="1">
        <v>3402000</v>
      </c>
      <c r="I51" s="1">
        <v>6075000</v>
      </c>
      <c r="J51" s="1">
        <v>5701000</v>
      </c>
      <c r="K51" s="1">
        <v>16564000</v>
      </c>
      <c r="L51" s="1">
        <v>21985000</v>
      </c>
      <c r="M51" s="1">
        <v>42550000</v>
      </c>
      <c r="N51" s="1">
        <v>43933000</v>
      </c>
      <c r="O51" s="1">
        <v>42777000</v>
      </c>
      <c r="P51" s="1">
        <v>48321000</v>
      </c>
      <c r="Q51" s="1">
        <v>53177000</v>
      </c>
      <c r="R51" s="1">
        <v>55852000</v>
      </c>
      <c r="S51" s="1">
        <v>49531000</v>
      </c>
      <c r="T51" s="1">
        <v>46305000</v>
      </c>
      <c r="U51" s="1">
        <v>86896000</v>
      </c>
      <c r="V51" s="1">
        <v>87572000</v>
      </c>
      <c r="W51" s="1">
        <v>88124000</v>
      </c>
    </row>
    <row r="52" spans="1:23" ht="19" x14ac:dyDescent="0.25">
      <c r="A52" s="5" t="s">
        <v>44</v>
      </c>
      <c r="B52" s="1">
        <v>135584000</v>
      </c>
      <c r="C52" s="1">
        <v>173951000</v>
      </c>
      <c r="D52" s="1">
        <v>241181000</v>
      </c>
      <c r="E52" s="1">
        <v>319321000</v>
      </c>
      <c r="F52" s="1">
        <v>374671000</v>
      </c>
      <c r="G52" s="1">
        <v>425371000</v>
      </c>
      <c r="H52" s="1">
        <v>520271000</v>
      </c>
      <c r="I52" s="1">
        <v>613913000</v>
      </c>
      <c r="J52" s="1">
        <v>664051000</v>
      </c>
      <c r="K52" s="1">
        <v>715384000</v>
      </c>
      <c r="L52" s="1">
        <v>924116000</v>
      </c>
      <c r="M52" s="1">
        <v>1122060000</v>
      </c>
      <c r="N52" s="1">
        <v>1342973000</v>
      </c>
      <c r="O52" s="1">
        <v>1667806000</v>
      </c>
      <c r="P52" s="1">
        <v>1910419000</v>
      </c>
      <c r="Q52" s="1">
        <v>1503729000</v>
      </c>
      <c r="R52" s="1">
        <v>1416157000</v>
      </c>
      <c r="S52" s="1">
        <v>1450724000</v>
      </c>
      <c r="T52" s="1">
        <v>4032400000</v>
      </c>
      <c r="U52" s="1">
        <v>4562659000</v>
      </c>
      <c r="V52" s="1">
        <v>5271394000</v>
      </c>
      <c r="W52" s="1">
        <v>5751667000</v>
      </c>
    </row>
    <row r="53" spans="1:2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19" x14ac:dyDescent="0.25">
      <c r="A54" s="7" t="s">
        <v>46</v>
      </c>
      <c r="B54" s="11">
        <v>146403000</v>
      </c>
      <c r="C54" s="11">
        <v>194172000</v>
      </c>
      <c r="D54" s="11">
        <v>249014000</v>
      </c>
      <c r="E54" s="11">
        <v>329653000</v>
      </c>
      <c r="F54" s="11">
        <v>392495000</v>
      </c>
      <c r="G54" s="11">
        <v>604208000</v>
      </c>
      <c r="H54" s="11">
        <v>722115000</v>
      </c>
      <c r="I54" s="11">
        <v>824985000</v>
      </c>
      <c r="J54" s="11">
        <v>961505000</v>
      </c>
      <c r="K54" s="11">
        <v>1121605000</v>
      </c>
      <c r="L54" s="11">
        <v>1425308000</v>
      </c>
      <c r="M54" s="11">
        <v>1668667000</v>
      </c>
      <c r="N54" s="11">
        <v>2009280000</v>
      </c>
      <c r="O54" s="11">
        <v>2546285000</v>
      </c>
      <c r="P54" s="11">
        <v>2725066000</v>
      </c>
      <c r="Q54" s="11">
        <v>2026103000</v>
      </c>
      <c r="R54" s="11">
        <v>2045692000</v>
      </c>
      <c r="S54" s="11">
        <v>2265518000</v>
      </c>
      <c r="T54" s="11">
        <v>5104604000</v>
      </c>
      <c r="U54" s="11">
        <v>5982896000</v>
      </c>
      <c r="V54" s="11">
        <v>6652958000</v>
      </c>
      <c r="W54" s="11">
        <v>6927504000</v>
      </c>
    </row>
    <row r="55" spans="1:23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11803000</v>
      </c>
      <c r="F55" s="1">
        <v>13188000</v>
      </c>
      <c r="G55" s="1">
        <v>19567000</v>
      </c>
      <c r="H55" s="1">
        <v>19880000</v>
      </c>
      <c r="I55" s="1">
        <v>23890000</v>
      </c>
      <c r="J55" s="1">
        <v>25230000</v>
      </c>
      <c r="K55" s="1">
        <v>33705000</v>
      </c>
      <c r="L55" s="1">
        <v>46382000</v>
      </c>
      <c r="M55" s="1">
        <v>58700000</v>
      </c>
      <c r="N55" s="1">
        <v>59022000</v>
      </c>
      <c r="O55" s="1">
        <v>69613000</v>
      </c>
      <c r="P55" s="1">
        <v>85709000</v>
      </c>
      <c r="Q55" s="1">
        <v>78363000</v>
      </c>
      <c r="R55" s="1">
        <v>82028000</v>
      </c>
      <c r="S55" s="1">
        <v>113071000</v>
      </c>
      <c r="T55" s="1">
        <v>115816000</v>
      </c>
      <c r="U55" s="1">
        <v>121990000</v>
      </c>
      <c r="V55" s="1">
        <v>163161000</v>
      </c>
      <c r="W55" s="1">
        <v>184566000</v>
      </c>
    </row>
    <row r="56" spans="1:23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>
        <v>4431000</v>
      </c>
      <c r="F56" s="1">
        <v>57000</v>
      </c>
      <c r="G56" s="1">
        <v>71000</v>
      </c>
      <c r="H56" s="1" t="s">
        <v>92</v>
      </c>
      <c r="I56" s="1">
        <v>82000</v>
      </c>
      <c r="J56" s="1">
        <v>96000</v>
      </c>
      <c r="K56" s="1">
        <v>121000</v>
      </c>
      <c r="L56" s="1">
        <v>133000</v>
      </c>
      <c r="M56" s="1">
        <v>143000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>
        <v>173139000</v>
      </c>
      <c r="U56" s="1">
        <v>204756000</v>
      </c>
      <c r="V56" s="1">
        <v>218713000</v>
      </c>
      <c r="W56" s="1">
        <v>236248000</v>
      </c>
    </row>
    <row r="57" spans="1:2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>
        <v>4207000</v>
      </c>
      <c r="K57" s="1" t="s">
        <v>92</v>
      </c>
      <c r="L57" s="1">
        <v>16362000</v>
      </c>
      <c r="M57" s="1">
        <v>13499000</v>
      </c>
      <c r="N57" s="1">
        <v>17541000</v>
      </c>
      <c r="O57" s="1">
        <v>22929000</v>
      </c>
      <c r="P57" s="1">
        <v>15634000</v>
      </c>
      <c r="Q57" s="1">
        <v>20435000</v>
      </c>
      <c r="R57" s="1">
        <v>18920000</v>
      </c>
      <c r="S57" s="1">
        <v>26891000</v>
      </c>
      <c r="T57" s="1">
        <v>26484000</v>
      </c>
      <c r="U57" s="1">
        <v>26419000</v>
      </c>
      <c r="V57" s="1">
        <v>32004000</v>
      </c>
      <c r="W57" s="1" t="s">
        <v>92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>
        <v>22736000</v>
      </c>
      <c r="N58" s="1">
        <v>31508000</v>
      </c>
      <c r="O58" s="1">
        <v>48105000</v>
      </c>
      <c r="P58" s="1">
        <v>51055000</v>
      </c>
      <c r="Q58" s="1">
        <v>59438000</v>
      </c>
      <c r="R58" s="1">
        <v>63645000</v>
      </c>
      <c r="S58" s="1">
        <v>70474000</v>
      </c>
      <c r="T58" s="1">
        <v>95195000</v>
      </c>
      <c r="U58" s="1">
        <v>127750000</v>
      </c>
      <c r="V58" s="1">
        <v>156351000</v>
      </c>
      <c r="W58" s="1">
        <v>183071000</v>
      </c>
    </row>
    <row r="59" spans="1:23" ht="19" x14ac:dyDescent="0.25">
      <c r="A59" s="5" t="s">
        <v>51</v>
      </c>
      <c r="B59" s="1">
        <v>14913000</v>
      </c>
      <c r="C59" s="1">
        <v>20806000</v>
      </c>
      <c r="D59" s="1">
        <v>38266000</v>
      </c>
      <c r="E59" s="1">
        <v>22429000</v>
      </c>
      <c r="F59" s="1">
        <v>28737000</v>
      </c>
      <c r="G59" s="1">
        <v>41563000</v>
      </c>
      <c r="H59" s="1">
        <v>53421000</v>
      </c>
      <c r="I59" s="1">
        <v>52816000</v>
      </c>
      <c r="J59" s="1">
        <v>72620000</v>
      </c>
      <c r="K59" s="1">
        <v>89228000</v>
      </c>
      <c r="L59" s="1">
        <v>94576000</v>
      </c>
      <c r="M59" s="1">
        <v>91774000</v>
      </c>
      <c r="N59" s="1">
        <v>91157000</v>
      </c>
      <c r="O59" s="1">
        <v>105063000</v>
      </c>
      <c r="P59" s="1">
        <v>127544000</v>
      </c>
      <c r="Q59" s="1">
        <v>123557000</v>
      </c>
      <c r="R59" s="1">
        <v>159300000</v>
      </c>
      <c r="S59" s="1">
        <v>239554000</v>
      </c>
      <c r="T59" s="1">
        <v>255959000</v>
      </c>
      <c r="U59" s="1">
        <v>341284000</v>
      </c>
      <c r="V59" s="1">
        <v>303453000</v>
      </c>
      <c r="W59" s="1">
        <v>317995000</v>
      </c>
    </row>
    <row r="60" spans="1:23" ht="19" x14ac:dyDescent="0.25">
      <c r="A60" s="6" t="s">
        <v>52</v>
      </c>
      <c r="B60" s="10">
        <v>14913000</v>
      </c>
      <c r="C60" s="10">
        <v>20806000</v>
      </c>
      <c r="D60" s="10">
        <v>38266000</v>
      </c>
      <c r="E60" s="10">
        <v>38663000</v>
      </c>
      <c r="F60" s="10">
        <v>41982000</v>
      </c>
      <c r="G60" s="10">
        <v>61201000</v>
      </c>
      <c r="H60" s="10">
        <v>73301000</v>
      </c>
      <c r="I60" s="10">
        <v>76788000</v>
      </c>
      <c r="J60" s="10">
        <v>102153000</v>
      </c>
      <c r="K60" s="10">
        <v>123054000</v>
      </c>
      <c r="L60" s="10">
        <v>157453000</v>
      </c>
      <c r="M60" s="10">
        <v>186852000</v>
      </c>
      <c r="N60" s="10">
        <v>199228000</v>
      </c>
      <c r="O60" s="10">
        <v>245710000</v>
      </c>
      <c r="P60" s="10">
        <v>279942000</v>
      </c>
      <c r="Q60" s="10">
        <v>281793000</v>
      </c>
      <c r="R60" s="10">
        <v>323893000</v>
      </c>
      <c r="S60" s="10">
        <v>449990000</v>
      </c>
      <c r="T60" s="10">
        <v>666593000</v>
      </c>
      <c r="U60" s="10">
        <v>822199000</v>
      </c>
      <c r="V60" s="10">
        <v>873682000</v>
      </c>
      <c r="W60" s="10">
        <v>921880000</v>
      </c>
    </row>
    <row r="61" spans="1:23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>
        <v>2952296000</v>
      </c>
      <c r="V61" s="1">
        <v>3301601000</v>
      </c>
      <c r="W61" s="1">
        <v>3495162000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>
        <v>87009000</v>
      </c>
      <c r="J62" s="1">
        <v>106395000</v>
      </c>
      <c r="K62" s="1">
        <v>123667000</v>
      </c>
      <c r="L62" s="1">
        <v>143284000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</row>
    <row r="63" spans="1:23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>
        <v>18681000</v>
      </c>
      <c r="H63" s="1">
        <v>16483000</v>
      </c>
      <c r="I63" s="1">
        <v>29863000</v>
      </c>
      <c r="J63" s="1">
        <v>38863000</v>
      </c>
      <c r="K63" s="1">
        <v>50525000</v>
      </c>
      <c r="L63" s="1">
        <v>64381000</v>
      </c>
      <c r="M63" s="1">
        <v>48947000</v>
      </c>
      <c r="N63" s="1">
        <v>55434000</v>
      </c>
      <c r="O63" s="1">
        <v>40529000</v>
      </c>
      <c r="P63" s="1">
        <v>32305000</v>
      </c>
      <c r="Q63" s="1">
        <v>18944000</v>
      </c>
      <c r="R63" s="1">
        <v>814000</v>
      </c>
      <c r="S63" s="1">
        <v>11566000</v>
      </c>
      <c r="T63" s="1">
        <v>37814000</v>
      </c>
      <c r="U63" s="1">
        <v>149422000</v>
      </c>
      <c r="V63" s="1">
        <v>141765000</v>
      </c>
      <c r="W63" s="1">
        <v>98623000</v>
      </c>
    </row>
    <row r="64" spans="1:23" ht="19" x14ac:dyDescent="0.25">
      <c r="A64" s="5" t="s">
        <v>55</v>
      </c>
      <c r="B64" s="1">
        <v>7793000</v>
      </c>
      <c r="C64" s="1">
        <v>12112000</v>
      </c>
      <c r="D64" s="1">
        <v>19240000</v>
      </c>
      <c r="E64" s="1">
        <v>28424000</v>
      </c>
      <c r="F64" s="1">
        <v>41159000</v>
      </c>
      <c r="G64" s="1">
        <v>50369000</v>
      </c>
      <c r="H64" s="1">
        <v>70221000</v>
      </c>
      <c r="I64" s="1">
        <v>8735000</v>
      </c>
      <c r="J64" s="1">
        <v>10633000</v>
      </c>
      <c r="K64" s="1">
        <v>13486000</v>
      </c>
      <c r="L64" s="1">
        <v>15964000</v>
      </c>
      <c r="M64" s="1">
        <v>186942000</v>
      </c>
      <c r="N64" s="1">
        <v>216330000</v>
      </c>
      <c r="O64" s="1">
        <v>247677000</v>
      </c>
      <c r="P64" s="1">
        <v>284845000</v>
      </c>
      <c r="Q64" s="1">
        <v>322873000</v>
      </c>
      <c r="R64" s="1">
        <v>356540000</v>
      </c>
      <c r="S64" s="1">
        <v>362623000</v>
      </c>
      <c r="T64" s="1">
        <v>2717171000</v>
      </c>
      <c r="U64" s="1">
        <v>38844000</v>
      </c>
      <c r="V64" s="1">
        <v>38536000</v>
      </c>
      <c r="W64" s="1">
        <v>43816000</v>
      </c>
    </row>
    <row r="65" spans="1:23" ht="19" x14ac:dyDescent="0.25">
      <c r="A65" s="5" t="s">
        <v>56</v>
      </c>
      <c r="B65" s="1">
        <v>7793000</v>
      </c>
      <c r="C65" s="1">
        <v>12112000</v>
      </c>
      <c r="D65" s="1">
        <v>19240000</v>
      </c>
      <c r="E65" s="1">
        <v>28424000</v>
      </c>
      <c r="F65" s="1">
        <v>41159000</v>
      </c>
      <c r="G65" s="1">
        <v>69050000</v>
      </c>
      <c r="H65" s="1">
        <v>86704000</v>
      </c>
      <c r="I65" s="1">
        <v>125607000</v>
      </c>
      <c r="J65" s="1">
        <v>155891000</v>
      </c>
      <c r="K65" s="1">
        <v>187678000</v>
      </c>
      <c r="L65" s="1">
        <v>223629000</v>
      </c>
      <c r="M65" s="1">
        <v>235889000</v>
      </c>
      <c r="N65" s="1">
        <v>271764000</v>
      </c>
      <c r="O65" s="1">
        <v>288206000</v>
      </c>
      <c r="P65" s="1">
        <v>317150000</v>
      </c>
      <c r="Q65" s="1">
        <v>341817000</v>
      </c>
      <c r="R65" s="1">
        <v>357354000</v>
      </c>
      <c r="S65" s="1">
        <v>374189000</v>
      </c>
      <c r="T65" s="1">
        <v>2754985000</v>
      </c>
      <c r="U65" s="1">
        <v>3140562000</v>
      </c>
      <c r="V65" s="1">
        <v>3481902000</v>
      </c>
      <c r="W65" s="1">
        <v>3637601000</v>
      </c>
    </row>
    <row r="66" spans="1:23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3" ht="19" x14ac:dyDescent="0.25">
      <c r="A67" s="6" t="s">
        <v>58</v>
      </c>
      <c r="B67" s="10">
        <v>22706000</v>
      </c>
      <c r="C67" s="10">
        <v>32918000</v>
      </c>
      <c r="D67" s="10">
        <v>57506000</v>
      </c>
      <c r="E67" s="10">
        <v>67087000</v>
      </c>
      <c r="F67" s="10">
        <v>83141000</v>
      </c>
      <c r="G67" s="10">
        <v>130251000</v>
      </c>
      <c r="H67" s="10">
        <v>160005000</v>
      </c>
      <c r="I67" s="10">
        <v>202395000</v>
      </c>
      <c r="J67" s="10">
        <v>258044000</v>
      </c>
      <c r="K67" s="10">
        <v>310732000</v>
      </c>
      <c r="L67" s="10">
        <v>381082000</v>
      </c>
      <c r="M67" s="10">
        <v>422741000</v>
      </c>
      <c r="N67" s="10">
        <v>470992000</v>
      </c>
      <c r="O67" s="10">
        <v>533916000</v>
      </c>
      <c r="P67" s="10">
        <v>597092000</v>
      </c>
      <c r="Q67" s="10">
        <v>623610000</v>
      </c>
      <c r="R67" s="10">
        <v>681247000</v>
      </c>
      <c r="S67" s="10">
        <v>824179000</v>
      </c>
      <c r="T67" s="10">
        <v>3421578000</v>
      </c>
      <c r="U67" s="10">
        <v>3962761000</v>
      </c>
      <c r="V67" s="10">
        <v>4355584000</v>
      </c>
      <c r="W67" s="10">
        <v>4559481000</v>
      </c>
    </row>
    <row r="68" spans="1:23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584000</v>
      </c>
      <c r="F68" s="1">
        <v>263000</v>
      </c>
      <c r="G68" s="1">
        <v>325000</v>
      </c>
      <c r="H68" s="1">
        <v>328000</v>
      </c>
      <c r="I68" s="1">
        <v>329000</v>
      </c>
      <c r="J68" s="1">
        <v>335000</v>
      </c>
      <c r="K68" s="1">
        <v>340000</v>
      </c>
      <c r="L68" s="1">
        <v>344000</v>
      </c>
      <c r="M68" s="1">
        <v>349000</v>
      </c>
      <c r="N68" s="1">
        <v>352000</v>
      </c>
      <c r="O68" s="1">
        <v>354000</v>
      </c>
      <c r="P68" s="1">
        <v>358000</v>
      </c>
      <c r="Q68" s="1">
        <v>358000</v>
      </c>
      <c r="R68" s="1">
        <v>359000</v>
      </c>
      <c r="S68" s="1">
        <v>360000</v>
      </c>
      <c r="T68" s="1">
        <v>363000</v>
      </c>
      <c r="U68" s="1">
        <v>367000</v>
      </c>
      <c r="V68" s="1">
        <v>371000</v>
      </c>
      <c r="W68" s="1">
        <v>373000</v>
      </c>
    </row>
    <row r="69" spans="1:23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-76147000</v>
      </c>
      <c r="F69" s="1">
        <v>-38451000</v>
      </c>
      <c r="G69" s="1">
        <v>2972000</v>
      </c>
      <c r="H69" s="1">
        <v>72486000</v>
      </c>
      <c r="I69" s="1">
        <v>150688000</v>
      </c>
      <c r="J69" s="1">
        <v>277533000</v>
      </c>
      <c r="K69" s="1">
        <v>456514000</v>
      </c>
      <c r="L69" s="1">
        <v>671459000</v>
      </c>
      <c r="M69" s="1">
        <v>949459000</v>
      </c>
      <c r="N69" s="1">
        <v>1276897000</v>
      </c>
      <c r="O69" s="1">
        <v>1722271000</v>
      </c>
      <c r="P69" s="1">
        <v>2197873000</v>
      </c>
      <c r="Q69" s="1">
        <v>2220811000</v>
      </c>
      <c r="R69" s="1">
        <v>2397064000</v>
      </c>
      <c r="S69" s="1">
        <v>2573617000</v>
      </c>
      <c r="T69" s="1">
        <v>2921448000</v>
      </c>
      <c r="U69" s="1">
        <v>3276163000</v>
      </c>
      <c r="V69" s="1">
        <v>3929147000</v>
      </c>
      <c r="W69" s="1">
        <v>4828248000</v>
      </c>
    </row>
    <row r="70" spans="1:23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-45976000</v>
      </c>
      <c r="F70" s="1">
        <v>-28186000</v>
      </c>
      <c r="G70" s="1">
        <v>7000</v>
      </c>
      <c r="H70" s="1">
        <v>-150996000</v>
      </c>
      <c r="I70" s="1">
        <v>-193000</v>
      </c>
      <c r="J70" s="1">
        <v>29000</v>
      </c>
      <c r="K70" s="1">
        <v>606000</v>
      </c>
      <c r="L70" s="1">
        <v>197000</v>
      </c>
      <c r="M70" s="1">
        <v>1024000</v>
      </c>
      <c r="N70" s="1">
        <v>1620000</v>
      </c>
      <c r="O70" s="1">
        <v>-429000</v>
      </c>
      <c r="P70" s="1">
        <v>-8273000</v>
      </c>
      <c r="Q70" s="1">
        <v>-8162000</v>
      </c>
      <c r="R70" s="1">
        <v>-3659000</v>
      </c>
      <c r="S70" s="1">
        <v>-6236000</v>
      </c>
      <c r="T70" s="1">
        <v>-5363000</v>
      </c>
      <c r="U70" s="1">
        <v>-4229000</v>
      </c>
      <c r="V70" s="1">
        <v>-5354000</v>
      </c>
      <c r="W70" s="1">
        <v>-7888000</v>
      </c>
    </row>
    <row r="71" spans="1:23" ht="19" x14ac:dyDescent="0.25">
      <c r="A71" s="5" t="s">
        <v>62</v>
      </c>
      <c r="B71" s="1">
        <v>123697000</v>
      </c>
      <c r="C71" s="1">
        <v>161254000</v>
      </c>
      <c r="D71" s="1">
        <v>191508000</v>
      </c>
      <c r="E71" s="1">
        <v>383901000</v>
      </c>
      <c r="F71" s="1">
        <v>375728000</v>
      </c>
      <c r="G71" s="1">
        <v>470653000</v>
      </c>
      <c r="H71" s="1">
        <v>640292000</v>
      </c>
      <c r="I71" s="1">
        <v>471766000</v>
      </c>
      <c r="J71" s="1">
        <v>425564000</v>
      </c>
      <c r="K71" s="1">
        <v>353413000</v>
      </c>
      <c r="L71" s="1">
        <v>372226000</v>
      </c>
      <c r="M71" s="1">
        <v>295094000</v>
      </c>
      <c r="N71" s="1">
        <v>259419000</v>
      </c>
      <c r="O71" s="1">
        <v>290173000</v>
      </c>
      <c r="P71" s="1">
        <v>-61984000</v>
      </c>
      <c r="Q71" s="1">
        <v>-810514000</v>
      </c>
      <c r="R71" s="1">
        <v>-1029319000</v>
      </c>
      <c r="S71" s="1">
        <v>-1126402000</v>
      </c>
      <c r="T71" s="1">
        <v>-1233422000</v>
      </c>
      <c r="U71" s="1">
        <v>-1252166000</v>
      </c>
      <c r="V71" s="1">
        <v>-1626790000</v>
      </c>
      <c r="W71" s="1" t="s">
        <v>92</v>
      </c>
    </row>
    <row r="72" spans="1:23" ht="19" x14ac:dyDescent="0.25">
      <c r="A72" s="6" t="s">
        <v>63</v>
      </c>
      <c r="B72" s="10">
        <v>123697000</v>
      </c>
      <c r="C72" s="10">
        <v>161254000</v>
      </c>
      <c r="D72" s="10">
        <v>191508000</v>
      </c>
      <c r="E72" s="10">
        <v>262566000</v>
      </c>
      <c r="F72" s="10">
        <v>309354000</v>
      </c>
      <c r="G72" s="10">
        <v>473957000</v>
      </c>
      <c r="H72" s="10">
        <v>562110000</v>
      </c>
      <c r="I72" s="10">
        <v>622590000</v>
      </c>
      <c r="J72" s="10">
        <v>703461000</v>
      </c>
      <c r="K72" s="10">
        <v>810873000</v>
      </c>
      <c r="L72" s="10">
        <v>1044226000</v>
      </c>
      <c r="M72" s="10">
        <v>1245926000</v>
      </c>
      <c r="N72" s="10">
        <v>1538288000</v>
      </c>
      <c r="O72" s="10">
        <v>2012369000</v>
      </c>
      <c r="P72" s="10">
        <v>2127974000</v>
      </c>
      <c r="Q72" s="10">
        <v>1402493000</v>
      </c>
      <c r="R72" s="10">
        <v>1364445000</v>
      </c>
      <c r="S72" s="10">
        <v>1441339000</v>
      </c>
      <c r="T72" s="10">
        <v>1683026000</v>
      </c>
      <c r="U72" s="10">
        <v>2020135000</v>
      </c>
      <c r="V72" s="10">
        <v>2297374000</v>
      </c>
      <c r="W72" s="10">
        <v>2368023000</v>
      </c>
    </row>
    <row r="73" spans="1:23" ht="19" x14ac:dyDescent="0.25">
      <c r="A73" s="7" t="s">
        <v>64</v>
      </c>
      <c r="B73" s="11">
        <v>146403000</v>
      </c>
      <c r="C73" s="11">
        <v>194172000</v>
      </c>
      <c r="D73" s="11">
        <v>249014000</v>
      </c>
      <c r="E73" s="11">
        <v>329653000</v>
      </c>
      <c r="F73" s="11">
        <v>392495000</v>
      </c>
      <c r="G73" s="11">
        <v>604208000</v>
      </c>
      <c r="H73" s="11">
        <v>722115000</v>
      </c>
      <c r="I73" s="11">
        <v>824985000</v>
      </c>
      <c r="J73" s="11">
        <v>961505000</v>
      </c>
      <c r="K73" s="11">
        <v>1121605000</v>
      </c>
      <c r="L73" s="11">
        <v>1425308000</v>
      </c>
      <c r="M73" s="11">
        <v>1668667000</v>
      </c>
      <c r="N73" s="11">
        <v>2009280000</v>
      </c>
      <c r="O73" s="11">
        <v>2546285000</v>
      </c>
      <c r="P73" s="11">
        <v>2725066000</v>
      </c>
      <c r="Q73" s="11">
        <v>2026103000</v>
      </c>
      <c r="R73" s="11">
        <v>2045692000</v>
      </c>
      <c r="S73" s="11">
        <v>2265518000</v>
      </c>
      <c r="T73" s="11">
        <v>5104604000</v>
      </c>
      <c r="U73" s="11">
        <v>5982896000</v>
      </c>
      <c r="V73" s="11">
        <v>6652958000</v>
      </c>
      <c r="W73" s="11">
        <v>6927504000</v>
      </c>
    </row>
    <row r="74" spans="1:23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3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6126000</v>
      </c>
      <c r="F76" s="1">
        <v>37696000</v>
      </c>
      <c r="G76" s="1">
        <v>41423000</v>
      </c>
      <c r="H76" s="1">
        <v>70563000</v>
      </c>
      <c r="I76" s="1">
        <v>78202000</v>
      </c>
      <c r="J76" s="1">
        <v>126845000</v>
      </c>
      <c r="K76" s="1">
        <v>178981000</v>
      </c>
      <c r="L76" s="1">
        <v>214945000</v>
      </c>
      <c r="M76" s="1">
        <v>278000000</v>
      </c>
      <c r="N76" s="1">
        <v>327438000</v>
      </c>
      <c r="O76" s="1">
        <v>445374000</v>
      </c>
      <c r="P76" s="1">
        <v>475602000</v>
      </c>
      <c r="Q76" s="1">
        <v>22938000</v>
      </c>
      <c r="R76" s="1">
        <v>176253000</v>
      </c>
      <c r="S76" s="1">
        <v>176553000</v>
      </c>
      <c r="T76" s="1">
        <v>350158000</v>
      </c>
      <c r="U76" s="1">
        <v>355766000</v>
      </c>
      <c r="V76" s="1">
        <v>652984000</v>
      </c>
      <c r="W76" s="1">
        <v>899101000</v>
      </c>
    </row>
    <row r="77" spans="1:23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21802000</v>
      </c>
      <c r="F77" s="1">
        <v>28026000</v>
      </c>
      <c r="G77" s="1">
        <v>34253000</v>
      </c>
      <c r="H77" s="1">
        <v>43595000</v>
      </c>
      <c r="I77" s="1">
        <v>52770000</v>
      </c>
      <c r="J77" s="1">
        <v>61308000</v>
      </c>
      <c r="K77" s="1">
        <v>68921000</v>
      </c>
      <c r="L77" s="1">
        <v>74938000</v>
      </c>
      <c r="M77" s="1">
        <v>84130000</v>
      </c>
      <c r="N77" s="1">
        <v>96054000</v>
      </c>
      <c r="O77" s="1">
        <v>110474000</v>
      </c>
      <c r="P77" s="1">
        <v>130368000</v>
      </c>
      <c r="Q77" s="1">
        <v>146368000</v>
      </c>
      <c r="R77" s="1">
        <v>163348000</v>
      </c>
      <c r="S77" s="1">
        <v>201979000</v>
      </c>
      <c r="T77" s="1">
        <v>376730000</v>
      </c>
      <c r="U77" s="1">
        <v>423072000</v>
      </c>
      <c r="V77" s="1">
        <v>254657000</v>
      </c>
      <c r="W77" s="1">
        <v>286826000</v>
      </c>
    </row>
    <row r="78" spans="1:23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11485000</v>
      </c>
      <c r="F78" s="1">
        <v>-2654000</v>
      </c>
      <c r="G78" s="1">
        <v>-1857000</v>
      </c>
      <c r="H78" s="1">
        <v>-3545000</v>
      </c>
      <c r="I78" s="1">
        <v>13165000</v>
      </c>
      <c r="J78" s="1">
        <v>8282000</v>
      </c>
      <c r="K78" s="1">
        <v>10064000</v>
      </c>
      <c r="L78" s="1">
        <v>11319000</v>
      </c>
      <c r="M78" s="1">
        <v>-18057000</v>
      </c>
      <c r="N78" s="1">
        <v>2103000</v>
      </c>
      <c r="O78" s="1">
        <v>-20671000</v>
      </c>
      <c r="P78" s="1">
        <v>11666000</v>
      </c>
      <c r="Q78" s="1">
        <v>-14207000</v>
      </c>
      <c r="R78" s="1">
        <v>-18026000</v>
      </c>
      <c r="S78" s="1">
        <v>10585000</v>
      </c>
      <c r="T78" s="1">
        <v>29962000</v>
      </c>
      <c r="U78" s="1">
        <v>108350000</v>
      </c>
      <c r="V78" s="1">
        <v>-12357000</v>
      </c>
      <c r="W78" s="1">
        <v>-43195000</v>
      </c>
    </row>
    <row r="79" spans="1:23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>
        <v>11374000</v>
      </c>
      <c r="J79" s="1">
        <v>14992000</v>
      </c>
      <c r="K79" s="1">
        <v>21381000</v>
      </c>
      <c r="L79" s="1">
        <v>41382000</v>
      </c>
      <c r="M79" s="1">
        <v>64276000</v>
      </c>
      <c r="N79" s="1">
        <v>63657000</v>
      </c>
      <c r="O79" s="1">
        <v>96440000</v>
      </c>
      <c r="P79" s="1">
        <v>57911000</v>
      </c>
      <c r="Q79" s="1">
        <v>64166000</v>
      </c>
      <c r="R79" s="1">
        <v>65255000</v>
      </c>
      <c r="S79" s="1">
        <v>69164000</v>
      </c>
      <c r="T79" s="1">
        <v>91396000</v>
      </c>
      <c r="U79" s="1">
        <v>82626000</v>
      </c>
      <c r="V79" s="1">
        <v>176392000</v>
      </c>
      <c r="W79" s="1">
        <v>98030000</v>
      </c>
    </row>
    <row r="80" spans="1:23" ht="19" x14ac:dyDescent="0.25">
      <c r="A80" s="14" t="s">
        <v>105</v>
      </c>
      <c r="B80" s="15" t="e">
        <f t="shared" ref="B80:W80" si="33">B79/B3</f>
        <v>#VALUE!</v>
      </c>
      <c r="C80" s="15" t="e">
        <f t="shared" si="33"/>
        <v>#VALUE!</v>
      </c>
      <c r="D80" s="15" t="e">
        <f t="shared" si="33"/>
        <v>#VALUE!</v>
      </c>
      <c r="E80" s="15" t="e">
        <f t="shared" si="33"/>
        <v>#VALUE!</v>
      </c>
      <c r="F80" s="15" t="e">
        <f t="shared" si="33"/>
        <v>#VALUE!</v>
      </c>
      <c r="G80" s="15" t="e">
        <f t="shared" si="33"/>
        <v>#VALUE!</v>
      </c>
      <c r="H80" s="15" t="e">
        <f t="shared" si="33"/>
        <v>#VALUE!</v>
      </c>
      <c r="I80" s="15">
        <f t="shared" si="33"/>
        <v>8.5392441860465112E-3</v>
      </c>
      <c r="J80" s="15">
        <f t="shared" si="33"/>
        <v>9.8734405634288876E-3</v>
      </c>
      <c r="K80" s="15">
        <f t="shared" si="33"/>
        <v>1.1645919597891413E-2</v>
      </c>
      <c r="L80" s="15">
        <f t="shared" si="33"/>
        <v>1.823358659962248E-2</v>
      </c>
      <c r="M80" s="15">
        <f t="shared" si="33"/>
        <v>2.3533770939329766E-2</v>
      </c>
      <c r="N80" s="15">
        <f t="shared" si="33"/>
        <v>1.9802519200731911E-2</v>
      </c>
      <c r="O80" s="15">
        <f t="shared" si="33"/>
        <v>2.3474606945163522E-2</v>
      </c>
      <c r="P80" s="15">
        <f t="shared" si="33"/>
        <v>1.2865614522986308E-2</v>
      </c>
      <c r="Q80" s="15">
        <f t="shared" si="33"/>
        <v>1.6434346621643774E-2</v>
      </c>
      <c r="R80" s="15">
        <f t="shared" si="33"/>
        <v>1.4577523248530296E-2</v>
      </c>
      <c r="S80" s="15">
        <f t="shared" si="33"/>
        <v>1.4216693371099808E-2</v>
      </c>
      <c r="T80" s="15">
        <f t="shared" si="33"/>
        <v>1.6360537587116069E-2</v>
      </c>
      <c r="U80" s="15">
        <f t="shared" si="33"/>
        <v>1.3806358083050693E-2</v>
      </c>
      <c r="V80" s="15">
        <f t="shared" si="33"/>
        <v>2.3372276969803211E-2</v>
      </c>
      <c r="W80" s="15">
        <f t="shared" si="33"/>
        <v>1.1353092168624747E-2</v>
      </c>
    </row>
    <row r="81" spans="1:31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9069000</v>
      </c>
      <c r="F81" s="1">
        <v>14980000</v>
      </c>
      <c r="G81" s="1">
        <v>21767000</v>
      </c>
      <c r="H81" s="1">
        <v>21805000</v>
      </c>
      <c r="I81" s="1">
        <v>33354000</v>
      </c>
      <c r="J81" s="1">
        <v>43172000</v>
      </c>
      <c r="K81" s="1">
        <v>17810000</v>
      </c>
      <c r="L81" s="1">
        <v>98136000</v>
      </c>
      <c r="M81" s="1">
        <v>78229000</v>
      </c>
      <c r="N81" s="1">
        <v>70630000</v>
      </c>
      <c r="O81" s="1">
        <v>65028000</v>
      </c>
      <c r="P81" s="1">
        <v>68458000</v>
      </c>
      <c r="Q81" s="1">
        <v>108286000</v>
      </c>
      <c r="R81" s="1">
        <v>66934000</v>
      </c>
      <c r="S81" s="1">
        <v>104077000</v>
      </c>
      <c r="T81" s="1">
        <v>-131457000</v>
      </c>
      <c r="U81" s="1">
        <v>-338648000</v>
      </c>
      <c r="V81" s="1">
        <v>197425000</v>
      </c>
      <c r="W81" s="1">
        <v>82417000</v>
      </c>
    </row>
    <row r="82" spans="1:31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>
        <v>1290000</v>
      </c>
      <c r="J82" s="1">
        <v>-875000</v>
      </c>
      <c r="K82" s="1">
        <v>-743000</v>
      </c>
      <c r="L82" s="1">
        <v>-2970000</v>
      </c>
      <c r="M82" s="1">
        <v>-9438000</v>
      </c>
      <c r="N82" s="1">
        <v>-7238000</v>
      </c>
      <c r="O82" s="1">
        <v>-10966000</v>
      </c>
      <c r="P82" s="1">
        <v>-3504000</v>
      </c>
      <c r="Q82" s="1">
        <v>-1923000</v>
      </c>
      <c r="R82" s="1">
        <v>-140000</v>
      </c>
      <c r="S82" s="1">
        <v>-8298000</v>
      </c>
      <c r="T82" s="1">
        <v>-2630000</v>
      </c>
      <c r="U82" s="1">
        <v>3010000</v>
      </c>
      <c r="V82" s="1">
        <v>-1687000</v>
      </c>
      <c r="W82" s="1">
        <v>-14026000</v>
      </c>
    </row>
    <row r="83" spans="1:31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-790000</v>
      </c>
      <c r="F83" s="1">
        <v>-369000</v>
      </c>
      <c r="G83" s="1">
        <v>-880000</v>
      </c>
      <c r="H83" s="1">
        <v>-771000</v>
      </c>
      <c r="I83" s="1">
        <v>-457000</v>
      </c>
      <c r="J83" s="1">
        <v>-825000</v>
      </c>
      <c r="K83" s="1">
        <v>-1481000</v>
      </c>
      <c r="L83" s="1">
        <v>-1816000</v>
      </c>
      <c r="M83" s="1">
        <v>-2180000</v>
      </c>
      <c r="N83" s="1">
        <v>-1950000</v>
      </c>
      <c r="O83" s="1">
        <v>-2307000</v>
      </c>
      <c r="P83" s="1">
        <v>262000</v>
      </c>
      <c r="Q83" s="1">
        <v>-91000</v>
      </c>
      <c r="R83" s="1">
        <v>-5250000</v>
      </c>
      <c r="S83" s="1">
        <v>-1722000</v>
      </c>
      <c r="T83" s="1">
        <v>-4530000</v>
      </c>
      <c r="U83" s="1">
        <v>-394000</v>
      </c>
      <c r="V83" s="1">
        <v>-6392000</v>
      </c>
      <c r="W83" s="1">
        <v>-3011000</v>
      </c>
      <c r="AD83" s="61" t="s">
        <v>126</v>
      </c>
      <c r="AE83" s="62"/>
    </row>
    <row r="84" spans="1:31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6989000</v>
      </c>
      <c r="L84" s="1">
        <v>9432000</v>
      </c>
      <c r="M84" s="1">
        <v>7849000</v>
      </c>
      <c r="N84" s="1">
        <v>2052000</v>
      </c>
      <c r="O84" s="1">
        <v>2168000</v>
      </c>
      <c r="P84" s="1">
        <v>19525000</v>
      </c>
      <c r="Q84" s="1">
        <v>-6734000</v>
      </c>
      <c r="R84" s="1">
        <v>10908000</v>
      </c>
      <c r="S84" s="1">
        <v>32080000</v>
      </c>
      <c r="T84" s="1">
        <v>-973000</v>
      </c>
      <c r="U84" s="1">
        <v>-3859000</v>
      </c>
      <c r="V84" s="1">
        <v>21440000</v>
      </c>
      <c r="W84" s="1">
        <v>18208000</v>
      </c>
      <c r="AD84" s="63" t="s">
        <v>127</v>
      </c>
      <c r="AE84" s="64"/>
    </row>
    <row r="85" spans="1:31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-28331000</v>
      </c>
      <c r="F85" s="1">
        <v>-24158000</v>
      </c>
      <c r="G85" s="1">
        <v>9825000</v>
      </c>
      <c r="H85" s="1">
        <v>18326000</v>
      </c>
      <c r="I85" s="1">
        <v>32182000</v>
      </c>
      <c r="J85" s="1">
        <v>26246000</v>
      </c>
      <c r="K85" s="1">
        <v>17261000</v>
      </c>
      <c r="L85" s="1">
        <v>14883000</v>
      </c>
      <c r="M85" s="1">
        <v>83122000</v>
      </c>
      <c r="N85" s="1">
        <v>70049000</v>
      </c>
      <c r="O85" s="1">
        <v>35856000</v>
      </c>
      <c r="P85" s="1">
        <v>65667000</v>
      </c>
      <c r="Q85" s="1">
        <v>91370000</v>
      </c>
      <c r="R85" s="1">
        <v>25823000</v>
      </c>
      <c r="S85" s="1">
        <v>42565000</v>
      </c>
      <c r="T85" s="1">
        <v>-1683000</v>
      </c>
      <c r="U85" s="1">
        <v>-218293000</v>
      </c>
      <c r="V85" s="1">
        <v>227766000</v>
      </c>
      <c r="W85" s="1" t="s">
        <v>92</v>
      </c>
      <c r="AD85" s="23" t="s">
        <v>128</v>
      </c>
      <c r="AE85" s="24">
        <f>W17</f>
        <v>0</v>
      </c>
    </row>
    <row r="86" spans="1:31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>
        <v>-8810000</v>
      </c>
      <c r="F86" s="1">
        <v>-617000</v>
      </c>
      <c r="G86" s="1">
        <v>8011000</v>
      </c>
      <c r="H86" s="1">
        <v>14505000</v>
      </c>
      <c r="I86" s="1">
        <v>9642000</v>
      </c>
      <c r="J86" s="1">
        <v>6074000</v>
      </c>
      <c r="K86" s="1">
        <v>-7966000</v>
      </c>
      <c r="L86" s="1">
        <v>-29624000</v>
      </c>
      <c r="M86" s="1">
        <v>-66615000</v>
      </c>
      <c r="N86" s="1">
        <v>-31102000</v>
      </c>
      <c r="O86" s="1">
        <v>-14578000</v>
      </c>
      <c r="P86" s="1">
        <v>-60689000</v>
      </c>
      <c r="Q86" s="1">
        <v>21691000</v>
      </c>
      <c r="R86" s="1">
        <v>13341000</v>
      </c>
      <c r="S86" s="1">
        <v>59194000</v>
      </c>
      <c r="T86" s="1">
        <v>4843000</v>
      </c>
      <c r="U86" s="1">
        <v>32681000</v>
      </c>
      <c r="V86" s="1">
        <v>12980000</v>
      </c>
      <c r="W86" s="1" t="s">
        <v>92</v>
      </c>
      <c r="AD86" s="23" t="s">
        <v>129</v>
      </c>
      <c r="AE86" s="24">
        <f>W56</f>
        <v>236248000</v>
      </c>
    </row>
    <row r="87" spans="1:31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39672000</v>
      </c>
      <c r="F87" s="10">
        <v>77431000</v>
      </c>
      <c r="G87" s="10">
        <v>103597000</v>
      </c>
      <c r="H87" s="10">
        <v>146923000</v>
      </c>
      <c r="I87" s="10">
        <v>198507000</v>
      </c>
      <c r="J87" s="10">
        <v>260673000</v>
      </c>
      <c r="K87" s="10">
        <v>289191000</v>
      </c>
      <c r="L87" s="10">
        <v>411096000</v>
      </c>
      <c r="M87" s="10">
        <v>419963000</v>
      </c>
      <c r="N87" s="10">
        <v>528780000</v>
      </c>
      <c r="O87" s="10">
        <v>682067000</v>
      </c>
      <c r="P87" s="10">
        <v>683316000</v>
      </c>
      <c r="Q87" s="10">
        <v>349242000</v>
      </c>
      <c r="R87" s="10">
        <v>467105000</v>
      </c>
      <c r="S87" s="10">
        <v>621552000</v>
      </c>
      <c r="T87" s="10">
        <v>721632000</v>
      </c>
      <c r="U87" s="10">
        <v>663847000</v>
      </c>
      <c r="V87" s="10">
        <v>1282081000</v>
      </c>
      <c r="W87" s="10">
        <v>1323179000</v>
      </c>
      <c r="AD87" s="23" t="s">
        <v>130</v>
      </c>
      <c r="AE87" s="24">
        <f>W61</f>
        <v>3495162000</v>
      </c>
    </row>
    <row r="88" spans="1:31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-95615000</v>
      </c>
      <c r="F88" s="1">
        <v>-83036000</v>
      </c>
      <c r="G88" s="1">
        <v>-97312000</v>
      </c>
      <c r="H88" s="1">
        <v>-140545000</v>
      </c>
      <c r="I88" s="1">
        <v>-152101000</v>
      </c>
      <c r="J88" s="1">
        <v>-117198000</v>
      </c>
      <c r="K88" s="1">
        <v>-113215000</v>
      </c>
      <c r="L88" s="1">
        <v>-151147000</v>
      </c>
      <c r="M88" s="1">
        <v>-197037000</v>
      </c>
      <c r="N88" s="1">
        <v>-199926000</v>
      </c>
      <c r="O88" s="1">
        <v>-252590000</v>
      </c>
      <c r="P88" s="1">
        <v>-257418000</v>
      </c>
      <c r="Q88" s="1">
        <v>-258842000</v>
      </c>
      <c r="R88" s="1">
        <v>-216777000</v>
      </c>
      <c r="S88" s="1">
        <v>-287390000</v>
      </c>
      <c r="T88" s="1">
        <v>-333912000</v>
      </c>
      <c r="U88" s="1">
        <v>-373352000</v>
      </c>
      <c r="V88" s="1">
        <v>-442475000</v>
      </c>
      <c r="W88" s="1">
        <v>-479164000</v>
      </c>
      <c r="AD88" s="32" t="s">
        <v>131</v>
      </c>
      <c r="AE88" s="33">
        <f>AE85/(AE86+AE87)</f>
        <v>0</v>
      </c>
    </row>
    <row r="89" spans="1:31" ht="20" customHeight="1" x14ac:dyDescent="0.25">
      <c r="A89" s="14" t="s">
        <v>106</v>
      </c>
      <c r="B89" s="15" t="e">
        <f t="shared" ref="B89:W89" si="34">(-1*B88)/B3</f>
        <v>#VALUE!</v>
      </c>
      <c r="C89" s="15" t="e">
        <f t="shared" si="34"/>
        <v>#VALUE!</v>
      </c>
      <c r="D89" s="15" t="e">
        <f t="shared" si="34"/>
        <v>#VALUE!</v>
      </c>
      <c r="E89" s="15">
        <f t="shared" si="34"/>
        <v>0.20312456848111726</v>
      </c>
      <c r="F89" s="15">
        <f t="shared" si="34"/>
        <v>0.13228717768980158</v>
      </c>
      <c r="G89" s="15">
        <f t="shared" si="34"/>
        <v>0.11825064100227237</v>
      </c>
      <c r="H89" s="15">
        <f t="shared" si="34"/>
        <v>0.12944126905769299</v>
      </c>
      <c r="I89" s="15">
        <f t="shared" si="34"/>
        <v>0.11419268330770709</v>
      </c>
      <c r="J89" s="15">
        <f t="shared" si="34"/>
        <v>7.7184330786602098E-2</v>
      </c>
      <c r="K89" s="15">
        <f t="shared" si="34"/>
        <v>6.1666563176431245E-2</v>
      </c>
      <c r="L89" s="15">
        <f t="shared" si="34"/>
        <v>6.6597842389762185E-2</v>
      </c>
      <c r="M89" s="15">
        <f t="shared" si="34"/>
        <v>7.2142380119682603E-2</v>
      </c>
      <c r="N89" s="15">
        <f t="shared" si="34"/>
        <v>6.2193293019236352E-2</v>
      </c>
      <c r="O89" s="15">
        <f t="shared" si="34"/>
        <v>6.1483315722509896E-2</v>
      </c>
      <c r="P89" s="15">
        <f t="shared" si="34"/>
        <v>5.7188457448120213E-2</v>
      </c>
      <c r="Q89" s="15">
        <f t="shared" si="34"/>
        <v>6.6295220961872597E-2</v>
      </c>
      <c r="R89" s="15">
        <f t="shared" si="34"/>
        <v>4.8426507658365675E-2</v>
      </c>
      <c r="S89" s="15">
        <f t="shared" si="34"/>
        <v>5.9073152332432682E-2</v>
      </c>
      <c r="T89" s="15">
        <f t="shared" si="34"/>
        <v>5.9772635857029854E-2</v>
      </c>
      <c r="U89" s="15">
        <f t="shared" si="34"/>
        <v>6.2385101578475807E-2</v>
      </c>
      <c r="V89" s="15">
        <f t="shared" si="34"/>
        <v>5.8628782780475737E-2</v>
      </c>
      <c r="W89" s="15">
        <f t="shared" si="34"/>
        <v>5.549314552572588E-2</v>
      </c>
      <c r="AD89" s="23" t="s">
        <v>107</v>
      </c>
      <c r="AE89" s="24">
        <f>W27</f>
        <v>282430000</v>
      </c>
    </row>
    <row r="90" spans="1:31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>
        <v>-5668000</v>
      </c>
      <c r="I90" s="1" t="s">
        <v>92</v>
      </c>
      <c r="J90" s="1" t="s">
        <v>92</v>
      </c>
      <c r="K90" s="1">
        <v>-1900000</v>
      </c>
      <c r="L90" s="1">
        <v>-586000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  <c r="U90" s="1">
        <v>-10025000</v>
      </c>
      <c r="V90" s="1" t="s">
        <v>92</v>
      </c>
      <c r="W90" s="1" t="s">
        <v>92</v>
      </c>
      <c r="AD90" s="23" t="s">
        <v>19</v>
      </c>
      <c r="AE90" s="24">
        <f>W25</f>
        <v>1181531000</v>
      </c>
    </row>
    <row r="91" spans="1:31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>
        <v>-20000000</v>
      </c>
      <c r="I91" s="1">
        <v>-99990000</v>
      </c>
      <c r="J91" s="1">
        <v>-50000000</v>
      </c>
      <c r="K91" s="1">
        <v>-125000000</v>
      </c>
      <c r="L91" s="1">
        <v>-183251000</v>
      </c>
      <c r="M91" s="1">
        <v>-213462000</v>
      </c>
      <c r="N91" s="1">
        <v>-387639000</v>
      </c>
      <c r="O91" s="1">
        <v>-521004000</v>
      </c>
      <c r="P91" s="1">
        <v>-559372000</v>
      </c>
      <c r="Q91" s="1" t="s">
        <v>92</v>
      </c>
      <c r="R91" s="1">
        <v>-199801000</v>
      </c>
      <c r="S91" s="1">
        <v>-485188000</v>
      </c>
      <c r="T91" s="1">
        <v>-448754000</v>
      </c>
      <c r="U91" s="1">
        <v>-468418000</v>
      </c>
      <c r="V91" s="1">
        <v>-429350000</v>
      </c>
      <c r="W91" s="1">
        <v>-614416000</v>
      </c>
      <c r="AD91" s="32" t="s">
        <v>132</v>
      </c>
      <c r="AE91" s="33">
        <f>AE89/AE90</f>
        <v>0.23903731683722221</v>
      </c>
    </row>
    <row r="92" spans="1:31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>
        <v>20000000</v>
      </c>
      <c r="J92" s="1">
        <v>99990000</v>
      </c>
      <c r="K92" s="1">
        <v>50234000</v>
      </c>
      <c r="L92" s="1">
        <v>124766000</v>
      </c>
      <c r="M92" s="1">
        <v>55000000</v>
      </c>
      <c r="N92" s="1">
        <v>159250000</v>
      </c>
      <c r="O92" s="1">
        <v>254750000</v>
      </c>
      <c r="P92" s="1">
        <v>352650000</v>
      </c>
      <c r="Q92" s="1">
        <v>585648000</v>
      </c>
      <c r="R92" s="1">
        <v>330000000</v>
      </c>
      <c r="S92" s="1">
        <v>385000000</v>
      </c>
      <c r="T92" s="1">
        <v>476723000</v>
      </c>
      <c r="U92" s="1">
        <v>419078000</v>
      </c>
      <c r="V92" s="1">
        <v>345748000</v>
      </c>
      <c r="W92" s="1">
        <v>263548000</v>
      </c>
      <c r="AD92" s="34" t="s">
        <v>133</v>
      </c>
      <c r="AE92" s="35">
        <f>AE88*(1-AE91)</f>
        <v>0</v>
      </c>
    </row>
    <row r="93" spans="1:31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 t="s">
        <v>92</v>
      </c>
      <c r="T93" s="1">
        <v>13969000</v>
      </c>
      <c r="U93" s="1" t="s">
        <v>92</v>
      </c>
      <c r="V93" s="1">
        <v>4035000</v>
      </c>
      <c r="W93" s="1" t="s">
        <v>92</v>
      </c>
      <c r="AD93" s="63" t="s">
        <v>134</v>
      </c>
      <c r="AE93" s="64"/>
    </row>
    <row r="94" spans="1:31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-95615000</v>
      </c>
      <c r="F94" s="10">
        <v>-83036000</v>
      </c>
      <c r="G94" s="10">
        <v>-97312000</v>
      </c>
      <c r="H94" s="10">
        <v>-166213000</v>
      </c>
      <c r="I94" s="10">
        <v>-232091000</v>
      </c>
      <c r="J94" s="10">
        <v>-67208000</v>
      </c>
      <c r="K94" s="10">
        <v>-189881000</v>
      </c>
      <c r="L94" s="10">
        <v>-210218000</v>
      </c>
      <c r="M94" s="10">
        <v>-355499000</v>
      </c>
      <c r="N94" s="10">
        <v>-428315000</v>
      </c>
      <c r="O94" s="10">
        <v>-518844000</v>
      </c>
      <c r="P94" s="10">
        <v>-464140000</v>
      </c>
      <c r="Q94" s="10">
        <v>326806000</v>
      </c>
      <c r="R94" s="10">
        <v>-86578000</v>
      </c>
      <c r="S94" s="10">
        <v>-387578000</v>
      </c>
      <c r="T94" s="10">
        <v>-291974000</v>
      </c>
      <c r="U94" s="10">
        <v>-432717000</v>
      </c>
      <c r="V94" s="10">
        <v>-522042000</v>
      </c>
      <c r="W94" s="10">
        <v>-830032000</v>
      </c>
      <c r="AD94" s="23" t="s">
        <v>135</v>
      </c>
      <c r="AE94" s="36">
        <v>4.095E-2</v>
      </c>
    </row>
    <row r="95" spans="1:31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>
        <v>-76000</v>
      </c>
      <c r="J95" s="1">
        <v>-82000</v>
      </c>
      <c r="K95" s="1">
        <v>-96000</v>
      </c>
      <c r="L95" s="1">
        <v>-120000</v>
      </c>
      <c r="M95" s="1">
        <v>-133000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AD95" s="37" t="s">
        <v>136</v>
      </c>
      <c r="AE95" s="38">
        <v>1.3</v>
      </c>
    </row>
    <row r="96" spans="1:31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64923000</v>
      </c>
      <c r="F96" s="1" t="s">
        <v>92</v>
      </c>
      <c r="G96" s="1">
        <v>136085000</v>
      </c>
      <c r="H96" s="1">
        <v>3863000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AD96" s="23" t="s">
        <v>137</v>
      </c>
      <c r="AE96" s="36">
        <v>8.4000000000000005E-2</v>
      </c>
    </row>
    <row r="97" spans="1:31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>
        <v>-30227000</v>
      </c>
      <c r="J97" s="1">
        <v>-84089000</v>
      </c>
      <c r="K97" s="1">
        <v>-126602000</v>
      </c>
      <c r="L97" s="1">
        <v>-63508000</v>
      </c>
      <c r="M97" s="1">
        <v>-217092000</v>
      </c>
      <c r="N97" s="1">
        <v>-138903000</v>
      </c>
      <c r="O97" s="1">
        <v>-88338000</v>
      </c>
      <c r="P97" s="1">
        <v>-460675000</v>
      </c>
      <c r="Q97" s="1">
        <v>-837655000</v>
      </c>
      <c r="R97" s="1">
        <v>-285920000</v>
      </c>
      <c r="S97" s="1">
        <v>-160937000</v>
      </c>
      <c r="T97" s="1">
        <v>-190617000</v>
      </c>
      <c r="U97" s="1">
        <v>-54401000</v>
      </c>
      <c r="V97" s="1">
        <v>-466462000</v>
      </c>
      <c r="W97" s="1">
        <v>-830140000</v>
      </c>
      <c r="AD97" s="34" t="s">
        <v>138</v>
      </c>
      <c r="AE97" s="35">
        <f>(AE94)+((AE95)*(AE96-AE94))</f>
        <v>9.6915000000000001E-2</v>
      </c>
    </row>
    <row r="98" spans="1:31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AD98" s="63" t="s">
        <v>139</v>
      </c>
      <c r="AE98" s="64"/>
    </row>
    <row r="99" spans="1:31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-8980000</v>
      </c>
      <c r="F99" s="1">
        <v>5666000</v>
      </c>
      <c r="G99" s="1">
        <v>11211000</v>
      </c>
      <c r="H99" s="1">
        <v>12961000</v>
      </c>
      <c r="I99" s="1">
        <v>755000</v>
      </c>
      <c r="J99" s="1">
        <v>22228000</v>
      </c>
      <c r="K99" s="1">
        <v>32176000</v>
      </c>
      <c r="L99" s="1">
        <v>39360000</v>
      </c>
      <c r="M99" s="1">
        <v>73691000</v>
      </c>
      <c r="N99" s="1">
        <v>38552000</v>
      </c>
      <c r="O99" s="1">
        <v>21601000</v>
      </c>
      <c r="P99" s="1">
        <v>74235000</v>
      </c>
      <c r="Q99" s="1">
        <v>1372000</v>
      </c>
      <c r="R99" s="1">
        <v>26000</v>
      </c>
      <c r="S99" s="1">
        <v>-5598000</v>
      </c>
      <c r="T99" s="1">
        <v>-11118000</v>
      </c>
      <c r="U99" s="1">
        <v>-50450000</v>
      </c>
      <c r="V99" s="1">
        <v>-82144000</v>
      </c>
      <c r="W99" s="1">
        <v>-99264000</v>
      </c>
      <c r="AD99" s="23" t="s">
        <v>140</v>
      </c>
      <c r="AE99" s="24">
        <f>AE86+AE87</f>
        <v>3731410000</v>
      </c>
    </row>
    <row r="100" spans="1:31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55943000</v>
      </c>
      <c r="F100" s="10">
        <v>5666000</v>
      </c>
      <c r="G100" s="10">
        <v>147296000</v>
      </c>
      <c r="H100" s="10">
        <v>16824000</v>
      </c>
      <c r="I100" s="10">
        <v>-29548000</v>
      </c>
      <c r="J100" s="10">
        <v>-61943000</v>
      </c>
      <c r="K100" s="10">
        <v>-94522000</v>
      </c>
      <c r="L100" s="10">
        <v>-24268000</v>
      </c>
      <c r="M100" s="10">
        <v>-143534000</v>
      </c>
      <c r="N100" s="10">
        <v>-100351000</v>
      </c>
      <c r="O100" s="10">
        <v>-66737000</v>
      </c>
      <c r="P100" s="10">
        <v>-386440000</v>
      </c>
      <c r="Q100" s="10">
        <v>-836283000</v>
      </c>
      <c r="R100" s="10">
        <v>-285894000</v>
      </c>
      <c r="S100" s="10">
        <v>-166535000</v>
      </c>
      <c r="T100" s="10">
        <v>-201735000</v>
      </c>
      <c r="U100" s="10">
        <v>-104851000</v>
      </c>
      <c r="V100" s="10">
        <v>-548606000</v>
      </c>
      <c r="W100" s="10">
        <v>-929404000</v>
      </c>
      <c r="AD100" s="32" t="s">
        <v>141</v>
      </c>
      <c r="AE100" s="33">
        <f>AE99/AE103</f>
        <v>8.0134377306616794E-2</v>
      </c>
    </row>
    <row r="101" spans="1:31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>
        <v>484000</v>
      </c>
      <c r="L101" s="1">
        <v>-205000</v>
      </c>
      <c r="M101" s="1">
        <v>380000</v>
      </c>
      <c r="N101" s="1">
        <v>536000</v>
      </c>
      <c r="O101" s="1">
        <v>-224000</v>
      </c>
      <c r="P101" s="1">
        <v>-4196000</v>
      </c>
      <c r="Q101" s="1">
        <v>110000</v>
      </c>
      <c r="R101" s="1">
        <v>2056000</v>
      </c>
      <c r="S101" s="1">
        <v>-1457000</v>
      </c>
      <c r="T101" s="1">
        <v>406000</v>
      </c>
      <c r="U101" s="1">
        <v>1076000</v>
      </c>
      <c r="V101" s="1">
        <v>-1039000</v>
      </c>
      <c r="W101" s="1">
        <v>-1007000</v>
      </c>
      <c r="AD101" s="37" t="s">
        <v>142</v>
      </c>
      <c r="AE101" s="39">
        <v>42833000000</v>
      </c>
    </row>
    <row r="102" spans="1:31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55943000</v>
      </c>
      <c r="F102" s="10">
        <v>5666000</v>
      </c>
      <c r="G102" s="10">
        <v>153581000</v>
      </c>
      <c r="H102" s="10">
        <v>-2466000</v>
      </c>
      <c r="I102" s="10">
        <v>-63132000</v>
      </c>
      <c r="J102" s="10">
        <v>131522000</v>
      </c>
      <c r="K102" s="10">
        <v>5272000</v>
      </c>
      <c r="L102" s="10">
        <v>176405000</v>
      </c>
      <c r="M102" s="10">
        <v>-78690000</v>
      </c>
      <c r="N102" s="10">
        <v>650000</v>
      </c>
      <c r="O102" s="10">
        <v>96262000</v>
      </c>
      <c r="P102" s="10">
        <v>-171460000</v>
      </c>
      <c r="Q102" s="10">
        <v>-160125000</v>
      </c>
      <c r="R102" s="10">
        <v>96689000</v>
      </c>
      <c r="S102" s="10">
        <v>65982000</v>
      </c>
      <c r="T102" s="10">
        <v>228329000</v>
      </c>
      <c r="U102" s="10">
        <v>127355000</v>
      </c>
      <c r="V102" s="10">
        <v>210394000</v>
      </c>
      <c r="W102" s="10">
        <v>-437264000</v>
      </c>
      <c r="AD102" s="32" t="s">
        <v>143</v>
      </c>
      <c r="AE102" s="33">
        <f>AE101/AE103</f>
        <v>0.91986562269338323</v>
      </c>
    </row>
    <row r="103" spans="1:31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 t="s">
        <v>92</v>
      </c>
      <c r="G103" s="1">
        <v>61000</v>
      </c>
      <c r="H103" s="1">
        <v>153642000</v>
      </c>
      <c r="I103" s="1">
        <v>151176000</v>
      </c>
      <c r="J103" s="1">
        <v>88044000</v>
      </c>
      <c r="K103" s="1">
        <v>219566000</v>
      </c>
      <c r="L103" s="1">
        <v>224838000</v>
      </c>
      <c r="M103" s="1">
        <v>401243000</v>
      </c>
      <c r="N103" s="1">
        <v>322553000</v>
      </c>
      <c r="O103" s="1">
        <v>323203000</v>
      </c>
      <c r="P103" s="1">
        <v>419465000</v>
      </c>
      <c r="Q103" s="1">
        <v>248005000</v>
      </c>
      <c r="R103" s="1">
        <v>87880000</v>
      </c>
      <c r="S103" s="1">
        <v>214170000</v>
      </c>
      <c r="T103" s="1">
        <v>280152000</v>
      </c>
      <c r="U103" s="1">
        <v>508481000</v>
      </c>
      <c r="V103" s="1">
        <v>635836000</v>
      </c>
      <c r="W103" s="1">
        <v>846230000</v>
      </c>
      <c r="AD103" s="34" t="s">
        <v>144</v>
      </c>
      <c r="AE103" s="40">
        <f>AE99+AE101</f>
        <v>46564410000</v>
      </c>
    </row>
    <row r="104" spans="1:31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>
        <v>61000</v>
      </c>
      <c r="G104" s="11">
        <v>153642000</v>
      </c>
      <c r="H104" s="11">
        <v>151176000</v>
      </c>
      <c r="I104" s="11">
        <v>88044000</v>
      </c>
      <c r="J104" s="11">
        <v>219566000</v>
      </c>
      <c r="K104" s="11">
        <v>224838000</v>
      </c>
      <c r="L104" s="11">
        <v>401243000</v>
      </c>
      <c r="M104" s="11">
        <v>322553000</v>
      </c>
      <c r="N104" s="11">
        <v>323203000</v>
      </c>
      <c r="O104" s="11">
        <v>419465000</v>
      </c>
      <c r="P104" s="11">
        <v>248005000</v>
      </c>
      <c r="Q104" s="11">
        <v>87880000</v>
      </c>
      <c r="R104" s="11">
        <v>184569000</v>
      </c>
      <c r="S104" s="11">
        <v>280152000</v>
      </c>
      <c r="T104" s="11">
        <v>508481000</v>
      </c>
      <c r="U104" s="11">
        <v>635836000</v>
      </c>
      <c r="V104" s="11">
        <v>846230000</v>
      </c>
      <c r="W104" s="11">
        <v>408966000</v>
      </c>
      <c r="AD104" s="63" t="s">
        <v>145</v>
      </c>
      <c r="AE104" s="64"/>
    </row>
    <row r="105" spans="1:31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-0.89980873388985216</v>
      </c>
      <c r="G105" s="15">
        <f>(G106/F106)-1</f>
        <v>-2.1213202497769847</v>
      </c>
      <c r="H105" s="15">
        <f t="shared" ref="H105:O105" si="35">(H106/G106)-1</f>
        <v>1.479713603818622E-2</v>
      </c>
      <c r="I105" s="15">
        <f t="shared" si="35"/>
        <v>6.275948573220445</v>
      </c>
      <c r="J105" s="15">
        <f t="shared" si="35"/>
        <v>2.0917338275223032</v>
      </c>
      <c r="K105" s="15">
        <f t="shared" si="35"/>
        <v>0.2265272695591567</v>
      </c>
      <c r="L105" s="15">
        <f t="shared" si="35"/>
        <v>0.47718438878028824</v>
      </c>
      <c r="M105" s="15">
        <f t="shared" si="35"/>
        <v>-0.14242409087936481</v>
      </c>
      <c r="N105" s="15">
        <f t="shared" si="35"/>
        <v>0.47517113302172032</v>
      </c>
      <c r="O105" s="15">
        <f t="shared" si="35"/>
        <v>0.30598076958163811</v>
      </c>
      <c r="P105" s="15">
        <f t="shared" ref="P105" si="36">(P106/O106)-1</f>
        <v>-8.3333915436681893E-3</v>
      </c>
      <c r="Q105" s="15">
        <f t="shared" ref="Q105" si="37">(Q106/P106)-1</f>
        <v>-0.78774260503688676</v>
      </c>
      <c r="R105" s="15">
        <f t="shared" ref="R105" si="38">(R106/Q106)-1</f>
        <v>1.7691150442477874</v>
      </c>
      <c r="S105" s="15">
        <f t="shared" ref="S105" si="39">(S106/R106)-1</f>
        <v>0.33489661564027995</v>
      </c>
      <c r="T105" s="15">
        <f t="shared" ref="T105" si="40">(T106/S106)-1</f>
        <v>0.16027555497034363</v>
      </c>
      <c r="U105" s="15">
        <f t="shared" ref="U105" si="41">(U106/T106)-1</f>
        <v>-0.25076085835138762</v>
      </c>
      <c r="V105" s="15">
        <f t="shared" ref="V105" si="42">(V106/U106)-1</f>
        <v>1.8902597290831169</v>
      </c>
      <c r="W105" s="15">
        <f t="shared" ref="W105" si="43">(W106/V106)-1</f>
        <v>5.2512726207292193E-3</v>
      </c>
      <c r="X105" s="15"/>
      <c r="Y105" s="15"/>
      <c r="Z105" s="15"/>
      <c r="AA105" s="15"/>
      <c r="AB105" s="15"/>
      <c r="AC105" s="15"/>
      <c r="AD105" s="25" t="s">
        <v>109</v>
      </c>
      <c r="AE105" s="26">
        <f>(AE100*AE92)+(AE102*AE97)</f>
        <v>8.9148776823329237E-2</v>
      </c>
    </row>
    <row r="106" spans="1:31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-55943000</v>
      </c>
      <c r="F106" s="1">
        <v>-5605000</v>
      </c>
      <c r="G106" s="1">
        <v>6285000</v>
      </c>
      <c r="H106" s="1">
        <v>6378000</v>
      </c>
      <c r="I106" s="1">
        <v>46406000</v>
      </c>
      <c r="J106" s="1">
        <v>143475000</v>
      </c>
      <c r="K106" s="1">
        <v>175976000</v>
      </c>
      <c r="L106" s="1">
        <v>259949000</v>
      </c>
      <c r="M106" s="1">
        <v>222926000</v>
      </c>
      <c r="N106" s="1">
        <v>328854000</v>
      </c>
      <c r="O106" s="1">
        <v>429477000</v>
      </c>
      <c r="P106" s="1">
        <v>425898000</v>
      </c>
      <c r="Q106" s="1">
        <v>90400000</v>
      </c>
      <c r="R106" s="1">
        <v>250328000</v>
      </c>
      <c r="S106" s="1">
        <v>334162000</v>
      </c>
      <c r="T106" s="1">
        <v>387720000</v>
      </c>
      <c r="U106" s="1">
        <v>290495000</v>
      </c>
      <c r="V106" s="1">
        <v>839606000</v>
      </c>
      <c r="W106" s="1">
        <v>844015000</v>
      </c>
      <c r="X106" s="41">
        <f>W106*(1+$AE$106)</f>
        <v>957991424.4013803</v>
      </c>
      <c r="Y106" s="41">
        <f t="shared" ref="Y106:AB106" si="44">X106*(1+$AE$106)</f>
        <v>1087359311.4181449</v>
      </c>
      <c r="Z106" s="41">
        <f t="shared" si="44"/>
        <v>1234197135.8110611</v>
      </c>
      <c r="AA106" s="41">
        <f t="shared" si="44"/>
        <v>1400864051.1457052</v>
      </c>
      <c r="AB106" s="41">
        <f t="shared" si="44"/>
        <v>1590037792.8706982</v>
      </c>
      <c r="AC106" s="42" t="s">
        <v>146</v>
      </c>
      <c r="AD106" s="43" t="s">
        <v>147</v>
      </c>
      <c r="AE106" s="44">
        <f>(SUM(X4:AB4)/5)</f>
        <v>0.13504075686022204</v>
      </c>
    </row>
    <row r="107" spans="1:3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2"/>
      <c r="Y107" s="42"/>
      <c r="Z107" s="42"/>
      <c r="AA107" s="42"/>
      <c r="AB107" s="45">
        <f>AB106*(1+AE107)/(AE108-AE107)</f>
        <v>25406388374.029823</v>
      </c>
      <c r="AC107" s="46" t="s">
        <v>148</v>
      </c>
      <c r="AD107" s="47" t="s">
        <v>149</v>
      </c>
      <c r="AE107" s="48">
        <v>2.5000000000000001E-2</v>
      </c>
    </row>
    <row r="108" spans="1:31" ht="19" x14ac:dyDescent="0.25">
      <c r="X108" s="45">
        <f t="shared" ref="X108:Z108" si="45">X107+X106</f>
        <v>957991424.4013803</v>
      </c>
      <c r="Y108" s="45">
        <f t="shared" si="45"/>
        <v>1087359311.4181449</v>
      </c>
      <c r="Z108" s="45">
        <f t="shared" si="45"/>
        <v>1234197135.8110611</v>
      </c>
      <c r="AA108" s="45">
        <f>AA107+AA106</f>
        <v>1400864051.1457052</v>
      </c>
      <c r="AB108" s="45">
        <f>AB107+AB106</f>
        <v>26996426166.90052</v>
      </c>
      <c r="AC108" s="46" t="s">
        <v>144</v>
      </c>
      <c r="AD108" s="49" t="s">
        <v>150</v>
      </c>
      <c r="AE108" s="50">
        <f>AE105</f>
        <v>8.9148776823329237E-2</v>
      </c>
    </row>
    <row r="109" spans="1:31" ht="19" x14ac:dyDescent="0.25">
      <c r="X109" s="65" t="s">
        <v>151</v>
      </c>
      <c r="Y109" s="66"/>
    </row>
    <row r="110" spans="1:31" ht="20" x14ac:dyDescent="0.25">
      <c r="X110" s="51" t="s">
        <v>152</v>
      </c>
      <c r="Y110" s="52">
        <f>NPV(AE108,X108,Y108,Z108,AA108,AB108)</f>
        <v>21361490769.649616</v>
      </c>
    </row>
    <row r="111" spans="1:31" ht="20" x14ac:dyDescent="0.25">
      <c r="X111" s="51" t="s">
        <v>153</v>
      </c>
      <c r="Y111" s="52">
        <f>W40</f>
        <v>899136000</v>
      </c>
    </row>
    <row r="112" spans="1:31" ht="20" x14ac:dyDescent="0.25">
      <c r="X112" s="51" t="s">
        <v>140</v>
      </c>
      <c r="Y112" s="52">
        <f>AE99</f>
        <v>3731410000</v>
      </c>
    </row>
    <row r="113" spans="24:25" ht="20" x14ac:dyDescent="0.25">
      <c r="X113" s="51" t="s">
        <v>154</v>
      </c>
      <c r="Y113" s="52">
        <f>Y110+Y111-Y112</f>
        <v>18529216769.649616</v>
      </c>
    </row>
    <row r="114" spans="24:25" ht="20" x14ac:dyDescent="0.25">
      <c r="X114" s="51" t="s">
        <v>155</v>
      </c>
      <c r="Y114" s="53">
        <f>W34*(1+(5*AC16))</f>
        <v>27578069.91234573</v>
      </c>
    </row>
    <row r="115" spans="24:25" ht="20" x14ac:dyDescent="0.25">
      <c r="X115" s="54" t="s">
        <v>156</v>
      </c>
      <c r="Y115" s="55">
        <f>Y113/Y114</f>
        <v>671.88229011468059</v>
      </c>
    </row>
    <row r="116" spans="24:25" ht="20" x14ac:dyDescent="0.25">
      <c r="X116" s="56" t="s">
        <v>157</v>
      </c>
      <c r="Y116" s="57">
        <v>1550.71</v>
      </c>
    </row>
    <row r="117" spans="24:25" ht="20" x14ac:dyDescent="0.25">
      <c r="X117" s="58" t="s">
        <v>158</v>
      </c>
      <c r="Y117" s="59">
        <f>Y115/Y116-1</f>
        <v>-0.56672602219971457</v>
      </c>
    </row>
    <row r="118" spans="24:25" ht="20" x14ac:dyDescent="0.25">
      <c r="X118" s="58" t="s">
        <v>159</v>
      </c>
      <c r="Y118" s="60" t="str">
        <f>IF(Y115&gt;Y116,"BUY","SELL")</f>
        <v>SELL</v>
      </c>
    </row>
  </sheetData>
  <mergeCells count="6">
    <mergeCell ref="X109:Y109"/>
    <mergeCell ref="AD83:AE83"/>
    <mergeCell ref="AD84:AE84"/>
    <mergeCell ref="AD93:AE93"/>
    <mergeCell ref="AD98:AE98"/>
    <mergeCell ref="AD104:AE104"/>
  </mergeCells>
  <hyperlinks>
    <hyperlink ref="A1" r:id="rId1" tooltip="https://roic.ai/company/CMG" display="ROIC.AI | CMG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058090/000119312507038325/d10k.htm" xr:uid="{00000000-0004-0000-0000-000010000000}"/>
    <hyperlink ref="G74" r:id="rId13" tooltip="https://www.sec.gov/Archives/edgar/data/1058090/000119312507038325/d10k.htm" xr:uid="{00000000-0004-0000-0000-000011000000}"/>
    <hyperlink ref="H36" r:id="rId14" tooltip="https://www.sec.gov/Archives/edgar/data/1058090/000119312508038764/d10k.htm" xr:uid="{00000000-0004-0000-0000-000013000000}"/>
    <hyperlink ref="H74" r:id="rId15" tooltip="https://www.sec.gov/Archives/edgar/data/1058090/000119312508038764/d10k.htm" xr:uid="{00000000-0004-0000-0000-000014000000}"/>
    <hyperlink ref="I36" r:id="rId16" tooltip="https://www.sec.gov/Archives/edgar/data/1058090/000119312509033199/0001193125-09-033199-index.html" xr:uid="{00000000-0004-0000-0000-000016000000}"/>
    <hyperlink ref="I74" r:id="rId17" tooltip="https://www.sec.gov/Archives/edgar/data/1058090/000119312509033199/0001193125-09-033199-index.html" xr:uid="{00000000-0004-0000-0000-000017000000}"/>
    <hyperlink ref="J36" r:id="rId18" tooltip="https://www.sec.gov/Archives/edgar/data/1058090/000119312510035029/0001193125-10-035029-index.html" xr:uid="{00000000-0004-0000-0000-000019000000}"/>
    <hyperlink ref="J74" r:id="rId19" tooltip="https://www.sec.gov/Archives/edgar/data/1058090/000119312510035029/0001193125-10-035029-index.html" xr:uid="{00000000-0004-0000-0000-00001A000000}"/>
    <hyperlink ref="K36" r:id="rId20" tooltip="https://www.sec.gov/Archives/edgar/data/1058090/000119312511039010/d10k.htm" xr:uid="{00000000-0004-0000-0000-00001C000000}"/>
    <hyperlink ref="K74" r:id="rId21" tooltip="https://www.sec.gov/Archives/edgar/data/1058090/000119312511039010/d10k.htm" xr:uid="{00000000-0004-0000-0000-00001D000000}"/>
    <hyperlink ref="L36" r:id="rId22" tooltip="https://www.sec.gov/Archives/edgar/data/1058090/000119312512052969/0001193125-12-052969-index.html" xr:uid="{00000000-0004-0000-0000-00001F000000}"/>
    <hyperlink ref="L74" r:id="rId23" tooltip="https://www.sec.gov/Archives/edgar/data/1058090/000119312512052969/0001193125-12-052969-index.html" xr:uid="{00000000-0004-0000-0000-000020000000}"/>
    <hyperlink ref="M36" r:id="rId24" tooltip="https://www.sec.gov/Archives/edgar/data/1058090/000119312513046377/0001193125-13-046377-index.html" xr:uid="{00000000-0004-0000-0000-000022000000}"/>
    <hyperlink ref="M74" r:id="rId25" tooltip="https://www.sec.gov/Archives/edgar/data/1058090/000119312513046377/0001193125-13-046377-index.html" xr:uid="{00000000-0004-0000-0000-000023000000}"/>
    <hyperlink ref="N36" r:id="rId26" tooltip="https://www.sec.gov/Archives/edgar/data/1058090/000119312514035451/d629534d10k.htm" xr:uid="{00000000-0004-0000-0000-000025000000}"/>
    <hyperlink ref="N74" r:id="rId27" tooltip="https://www.sec.gov/Archives/edgar/data/1058090/000119312514035451/d629534d10k.htm" xr:uid="{00000000-0004-0000-0000-000026000000}"/>
    <hyperlink ref="O36" r:id="rId28" tooltip="https://www.sec.gov/Archives/edgar/data/1058090/000119312515033771/d861905d10k.htm" xr:uid="{00000000-0004-0000-0000-000028000000}"/>
    <hyperlink ref="O74" r:id="rId29" tooltip="https://www.sec.gov/Archives/edgar/data/1058090/000119312515033771/d861905d10k.htm" xr:uid="{00000000-0004-0000-0000-000029000000}"/>
    <hyperlink ref="P36" r:id="rId30" tooltip="https://www.sec.gov/Archives/edgar/data/1058090/000105809016000058/0001058090-16-000058-index.html" xr:uid="{00000000-0004-0000-0000-00002B000000}"/>
    <hyperlink ref="P74" r:id="rId31" tooltip="https://www.sec.gov/Archives/edgar/data/1058090/000105809016000058/0001058090-16-000058-index.html" xr:uid="{00000000-0004-0000-0000-00002C000000}"/>
    <hyperlink ref="Q36" r:id="rId32" tooltip="https://www.sec.gov/Archives/edgar/data/1058090/000105809017000009/0001058090-17-000009-index.html" xr:uid="{00000000-0004-0000-0000-00002E000000}"/>
    <hyperlink ref="Q74" r:id="rId33" tooltip="https://www.sec.gov/Archives/edgar/data/1058090/000105809017000009/0001058090-17-000009-index.html" xr:uid="{00000000-0004-0000-0000-00002F000000}"/>
    <hyperlink ref="R36" r:id="rId34" tooltip="https://www.sec.gov/Archives/edgar/data/1058090/000105809018000018/0001058090-18-000018-index.html" xr:uid="{00000000-0004-0000-0000-000031000000}"/>
    <hyperlink ref="R74" r:id="rId35" tooltip="https://www.sec.gov/Archives/edgar/data/1058090/000105809018000018/0001058090-18-000018-index.html" xr:uid="{00000000-0004-0000-0000-000032000000}"/>
    <hyperlink ref="S36" r:id="rId36" tooltip="https://www.sec.gov/Archives/edgar/data/1058090/000105809019000007/0001058090-19-000007-index.html" xr:uid="{00000000-0004-0000-0000-000034000000}"/>
    <hyperlink ref="S74" r:id="rId37" tooltip="https://www.sec.gov/Archives/edgar/data/1058090/000105809019000007/0001058090-19-000007-index.html" xr:uid="{00000000-0004-0000-0000-000035000000}"/>
    <hyperlink ref="T36" r:id="rId38" tooltip="https://www.sec.gov/Archives/edgar/data/1058090/000105809020000010/0001058090-20-000010-index.html" xr:uid="{00000000-0004-0000-0000-000037000000}"/>
    <hyperlink ref="T74" r:id="rId39" tooltip="https://www.sec.gov/Archives/edgar/data/1058090/000105809020000010/0001058090-20-000010-index.html" xr:uid="{00000000-0004-0000-0000-000038000000}"/>
    <hyperlink ref="U36" r:id="rId40" tooltip="https://www.sec.gov/Archives/edgar/data/1058090/000105809021000010/0001058090-21-000010-index.htm" xr:uid="{00000000-0004-0000-0000-00003A000000}"/>
    <hyperlink ref="U74" r:id="rId41" tooltip="https://www.sec.gov/Archives/edgar/data/1058090/000105809021000010/0001058090-21-000010-index.htm" xr:uid="{00000000-0004-0000-0000-00003B000000}"/>
    <hyperlink ref="V36" r:id="rId42" tooltip="https://www.sec.gov/Archives/edgar/data/1058090/000105809022000011/0001058090-22-000011-index.htm" xr:uid="{00000000-0004-0000-0000-00003D000000}"/>
    <hyperlink ref="V74" r:id="rId43" tooltip="https://www.sec.gov/Archives/edgar/data/1058090/000105809022000011/0001058090-22-000011-index.htm" xr:uid="{00000000-0004-0000-0000-00003E000000}"/>
    <hyperlink ref="W36" r:id="rId44" tooltip="https://www.sec.gov/Archives/edgar/data/1058090/000105809023000010/0001058090-23-000010-index.htm" xr:uid="{00000000-0004-0000-0000-000040000000}"/>
    <hyperlink ref="W74" r:id="rId45" tooltip="https://www.sec.gov/Archives/edgar/data/1058090/000105809023000010/0001058090-23-000010-index.htm" xr:uid="{00000000-0004-0000-0000-000041000000}"/>
    <hyperlink ref="X1" r:id="rId46" display="https://finbox.com/NYSE:CMG/explorer/revenue_proj" xr:uid="{E18C0759-933E-EF40-BC09-EE69D891C2E4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2023-02-10T00:33:19Z</dcterms:created>
  <dcterms:modified xsi:type="dcterms:W3CDTF">2023-03-13T06:03:18Z</dcterms:modified>
</cp:coreProperties>
</file>