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/"/>
    </mc:Choice>
  </mc:AlternateContent>
  <xr:revisionPtr revIDLastSave="0" documentId="13_ncr:1_{50E176DA-CE10-E24E-917F-C39B361D1E36}" xr6:coauthVersionLast="47" xr6:coauthVersionMax="47" xr10:uidLastSave="{00000000-0000-0000-0000-000000000000}"/>
  <bookViews>
    <workbookView xWindow="0" yWindow="500" windowWidth="288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4" i="1" l="1"/>
  <c r="Z19" i="1"/>
  <c r="AB85" i="1"/>
  <c r="AB88" i="1" s="1"/>
  <c r="AB92" i="1" s="1"/>
  <c r="V111" i="1"/>
  <c r="AB97" i="1"/>
  <c r="AB91" i="1"/>
  <c r="AB90" i="1"/>
  <c r="AB89" i="1"/>
  <c r="AB87" i="1"/>
  <c r="AB86" i="1"/>
  <c r="AB99" i="1" s="1"/>
  <c r="V112" i="1" l="1"/>
  <c r="AB103" i="1"/>
  <c r="AB102" i="1" s="1"/>
  <c r="AB100" i="1" l="1"/>
  <c r="AB105" i="1" s="1"/>
  <c r="AB108" i="1" s="1"/>
  <c r="AC7" i="1" l="1"/>
  <c r="AC16" i="1" l="1"/>
  <c r="AB16" i="1"/>
  <c r="AA16" i="1"/>
  <c r="Z16" i="1"/>
  <c r="AC13" i="1"/>
  <c r="AB13" i="1"/>
  <c r="AA13" i="1"/>
  <c r="Z13" i="1"/>
  <c r="AC10" i="1"/>
  <c r="AB10" i="1"/>
  <c r="AA10" i="1"/>
  <c r="Z10" i="1"/>
  <c r="AB7" i="1"/>
  <c r="AA7" i="1"/>
  <c r="Z7" i="1"/>
  <c r="AC4" i="1"/>
  <c r="AB4" i="1"/>
  <c r="AA4" i="1"/>
  <c r="Z4" i="1"/>
  <c r="Y4" i="1"/>
  <c r="X4" i="1"/>
  <c r="W4" i="1"/>
  <c r="V4" i="1"/>
  <c r="U4" i="1"/>
  <c r="P89" i="1"/>
  <c r="Q89" i="1"/>
  <c r="R89" i="1"/>
  <c r="S89" i="1"/>
  <c r="T89" i="1"/>
  <c r="P80" i="1"/>
  <c r="Q80" i="1"/>
  <c r="R80" i="1"/>
  <c r="S80" i="1"/>
  <c r="T80" i="1"/>
  <c r="P35" i="1"/>
  <c r="Q35" i="1"/>
  <c r="R35" i="1"/>
  <c r="S35" i="1"/>
  <c r="T35" i="1"/>
  <c r="P29" i="1"/>
  <c r="Q29" i="1"/>
  <c r="R29" i="1"/>
  <c r="S29" i="1"/>
  <c r="T29" i="1"/>
  <c r="P20" i="1"/>
  <c r="Q20" i="1"/>
  <c r="R20" i="1"/>
  <c r="S20" i="1"/>
  <c r="T20" i="1"/>
  <c r="P13" i="1"/>
  <c r="Q13" i="1"/>
  <c r="R13" i="1"/>
  <c r="S13" i="1"/>
  <c r="T13" i="1"/>
  <c r="P9" i="1"/>
  <c r="Q9" i="1"/>
  <c r="R9" i="1"/>
  <c r="S9" i="1"/>
  <c r="T9" i="1"/>
  <c r="P105" i="1"/>
  <c r="Q105" i="1"/>
  <c r="R105" i="1"/>
  <c r="S105" i="1"/>
  <c r="T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106" i="1" l="1"/>
  <c r="U106" i="1" s="1"/>
  <c r="V106" i="1" s="1"/>
  <c r="W106" i="1" s="1"/>
  <c r="X106" i="1" s="1"/>
  <c r="Y106" i="1" s="1"/>
  <c r="Y107" i="1" s="1"/>
  <c r="Y108" i="1" s="1"/>
  <c r="W108" i="1" l="1"/>
  <c r="X108" i="1"/>
  <c r="U108" i="1"/>
  <c r="V108" i="1"/>
  <c r="V110" i="1" l="1"/>
  <c r="V113" i="1" s="1"/>
  <c r="V115" i="1" s="1"/>
  <c r="V117" i="1" s="1"/>
  <c r="V118" i="1" l="1"/>
</calcChain>
</file>

<file path=xl/sharedStrings.xml><?xml version="1.0" encoding="utf-8"?>
<sst xmlns="http://schemas.openxmlformats.org/spreadsheetml/2006/main" count="709" uniqueCount="161">
  <si>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</si>
  <si>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</si>
  <si>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</si>
  <si>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</si>
  <si>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</si>
  <si>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</si>
  <si>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</si>
  <si>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</si>
  <si>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</si>
  <si>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</si>
  <si>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</si>
  <si>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</si>
  <si>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</si>
  <si>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</si>
  <si>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</si>
  <si>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</si>
  <si>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</si>
  <si>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</si>
  <si>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</si>
  <si>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</si>
  <si>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</si>
  <si>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</si>
  <si>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</si>
  <si>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</si>
  <si>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</si>
  <si>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</si>
  <si>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</si>
  <si>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</si>
  <si>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</si>
  <si>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</si>
  <si>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</si>
  <si>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</si>
  <si>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</si>
  <si>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</si>
  <si>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</si>
  <si>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</si>
  <si>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</si>
  <si>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</si>
  <si>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</si>
  <si>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</si>
  <si>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</si>
  <si>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</si>
  <si>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</si>
  <si>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</si>
  <si>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</si>
  <si>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</si>
  <si>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</si>
  <si>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</si>
  <si>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</si>
  <si>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</si>
  <si>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</si>
  <si>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</si>
  <si>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</si>
  <si>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</si>
  <si>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</si>
  <si>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</si>
  <si>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</si>
  <si>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</si>
  <si>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</si>
  <si>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</si>
  <si>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</si>
  <si>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</si>
  <si>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</si>
  <si>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</si>
  <si>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</si>
  <si>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</si>
  <si>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</si>
  <si>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</si>
  <si>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</si>
  <si>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</si>
  <si>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</si>
  <si>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</si>
  <si>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</si>
  <si>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</si>
  <si>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</si>
  <si>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</si>
  <si>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</si>
  <si>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</si>
  <si>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</si>
  <si>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</si>
  <si>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</si>
  <si>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</si>
  <si>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</si>
  <si>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</si>
  <si>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</si>
  <si>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</si>
  <si>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</si>
  <si>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</si>
  <si>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</si>
  <si>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</si>
  <si>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</si>
  <si>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</si>
  <si>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</si>
  <si>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</si>
  <si>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Lululemon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</si>
  <si>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</si>
  <si>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</si>
  <si>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</si>
  <si>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</si>
  <si>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</si>
  <si>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</si>
  <si>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</si>
  <si>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</si>
  <si>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</si>
  <si>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SBC as % of Revenue</t>
  </si>
  <si>
    <t>Share Dilution YoY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</si>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</sst>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97187/000090956709000292/0000909567-09-000292-index.html" TargetMode="External"/><Relationship Id="rId18" Type="http://schemas.openxmlformats.org/officeDocument/2006/relationships/hyperlink" Target="https://www.sec.gov/Archives/edgar/data/1397187/000119312512126444/0001193125-12-126444-index.html" TargetMode="External"/><Relationship Id="rId26" Type="http://schemas.openxmlformats.org/officeDocument/2006/relationships/hyperlink" Target="https://www.sec.gov/Archives/edgar/data/1397187/000139718716000089/0001397187-16-000089-index.html" TargetMode="External"/><Relationship Id="rId39" Type="http://schemas.openxmlformats.org/officeDocument/2006/relationships/hyperlink" Target="https://www.sec.gov/Archives/edgar/data/1397187/000139718722000014/0001397187-22-000014-index.htm" TargetMode="External"/><Relationship Id="rId21" Type="http://schemas.openxmlformats.org/officeDocument/2006/relationships/hyperlink" Target="https://www.sec.gov/Archives/edgar/data/1397187/000119312513118393/0001193125-13-118393-index.html" TargetMode="External"/><Relationship Id="rId34" Type="http://schemas.openxmlformats.org/officeDocument/2006/relationships/hyperlink" Target="https://www.sec.gov/Archives/edgar/data/1397187/000139718720000012/0001397187-20-000012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97187/000090956709000292/0000909567-09-000292-index.html" TargetMode="External"/><Relationship Id="rId17" Type="http://schemas.openxmlformats.org/officeDocument/2006/relationships/hyperlink" Target="https://www.sec.gov/Archives/edgar/data/1397187/000095012311026220/o67665e10vk.htm" TargetMode="External"/><Relationship Id="rId25" Type="http://schemas.openxmlformats.org/officeDocument/2006/relationships/hyperlink" Target="https://www.sec.gov/Archives/edgar/data/1397187/000139718715000016/lulu-20150201x10k.htm" TargetMode="External"/><Relationship Id="rId33" Type="http://schemas.openxmlformats.org/officeDocument/2006/relationships/hyperlink" Target="https://www.sec.gov/Archives/edgar/data/1397187/000139718719000011/0001397187-19-000011-index.html" TargetMode="External"/><Relationship Id="rId38" Type="http://schemas.openxmlformats.org/officeDocument/2006/relationships/hyperlink" Target="https://www.sec.gov/Archives/edgar/data/1397187/000139718722000014/0001397187-22-000014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97187/000095012311026220/o67665e10vk.htm" TargetMode="External"/><Relationship Id="rId20" Type="http://schemas.openxmlformats.org/officeDocument/2006/relationships/hyperlink" Target="https://www.sec.gov/Archives/edgar/data/1397187/000119312513118393/0001193125-13-118393-index.html" TargetMode="External"/><Relationship Id="rId29" Type="http://schemas.openxmlformats.org/officeDocument/2006/relationships/hyperlink" Target="https://www.sec.gov/Archives/edgar/data/1397187/000139718717000008/0001397187-17-000008-index.html" TargetMode="External"/><Relationship Id="rId1" Type="http://schemas.openxmlformats.org/officeDocument/2006/relationships/hyperlink" Target="https://roic.ai/company/LULU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97187/000090956708000415/0000909567-08-000415-index.html" TargetMode="External"/><Relationship Id="rId24" Type="http://schemas.openxmlformats.org/officeDocument/2006/relationships/hyperlink" Target="https://www.sec.gov/Archives/edgar/data/1397187/000139718715000016/lulu-20150201x10k.htm" TargetMode="External"/><Relationship Id="rId32" Type="http://schemas.openxmlformats.org/officeDocument/2006/relationships/hyperlink" Target="https://www.sec.gov/Archives/edgar/data/1397187/000139718719000011/0001397187-19-000011-index.html" TargetMode="External"/><Relationship Id="rId37" Type="http://schemas.openxmlformats.org/officeDocument/2006/relationships/hyperlink" Target="https://www.sec.gov/Archives/edgar/data/1397187/000139718721000009/0001397187-21-000009-index.htm" TargetMode="External"/><Relationship Id="rId40" Type="http://schemas.openxmlformats.org/officeDocument/2006/relationships/hyperlink" Target="https://finbox.com/NASDAQGS:LULU/explorer/revenue_proj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97187/000095012310028033/0000950123-10-028033-index.html" TargetMode="External"/><Relationship Id="rId23" Type="http://schemas.openxmlformats.org/officeDocument/2006/relationships/hyperlink" Target="https://www.sec.gov/Archives/edgar/data/1397187/000139718714000021/lulu-20140202x10k.htm" TargetMode="External"/><Relationship Id="rId28" Type="http://schemas.openxmlformats.org/officeDocument/2006/relationships/hyperlink" Target="https://www.sec.gov/Archives/edgar/data/1397187/000139718717000008/0001397187-17-000008-index.html" TargetMode="External"/><Relationship Id="rId36" Type="http://schemas.openxmlformats.org/officeDocument/2006/relationships/hyperlink" Target="https://www.sec.gov/Archives/edgar/data/1397187/000139718721000009/0001397187-21-000009-index.htm" TargetMode="External"/><Relationship Id="rId10" Type="http://schemas.openxmlformats.org/officeDocument/2006/relationships/hyperlink" Target="https://www.sec.gov/Archives/edgar/data/1397187/000090956708000415/0000909567-08-000415-index.html" TargetMode="External"/><Relationship Id="rId19" Type="http://schemas.openxmlformats.org/officeDocument/2006/relationships/hyperlink" Target="https://www.sec.gov/Archives/edgar/data/1397187/000119312512126444/0001193125-12-126444-index.html" TargetMode="External"/><Relationship Id="rId31" Type="http://schemas.openxmlformats.org/officeDocument/2006/relationships/hyperlink" Target="https://www.sec.gov/Archives/edgar/data/1397187/000139718718000013/0001397187-18-000013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97187/000095012310028033/0000950123-10-028033-index.html" TargetMode="External"/><Relationship Id="rId22" Type="http://schemas.openxmlformats.org/officeDocument/2006/relationships/hyperlink" Target="https://www.sec.gov/Archives/edgar/data/1397187/000139718714000021/lulu-20140202x10k.htm" TargetMode="External"/><Relationship Id="rId27" Type="http://schemas.openxmlformats.org/officeDocument/2006/relationships/hyperlink" Target="https://www.sec.gov/Archives/edgar/data/1397187/000139718716000089/0001397187-16-000089-index.html" TargetMode="External"/><Relationship Id="rId30" Type="http://schemas.openxmlformats.org/officeDocument/2006/relationships/hyperlink" Target="https://www.sec.gov/Archives/edgar/data/1397187/000139718718000013/0001397187-18-000013-index.html" TargetMode="External"/><Relationship Id="rId35" Type="http://schemas.openxmlformats.org/officeDocument/2006/relationships/hyperlink" Target="https://www.sec.gov/Archives/edgar/data/1397187/000139718720000012/0001397187-20-000012-index.html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8"/>
  <sheetViews>
    <sheetView tabSelected="1" zoomScale="80" zoomScaleNormal="80" workbookViewId="0">
      <pane xSplit="1" ySplit="1" topLeftCell="Q49" activePane="bottomRight" state="frozen"/>
      <selection pane="topRight"/>
      <selection pane="bottomLeft"/>
      <selection pane="bottomRight" activeCell="Y102" sqref="Y102"/>
    </sheetView>
  </sheetViews>
  <sheetFormatPr baseColWidth="10" defaultRowHeight="16" x14ac:dyDescent="0.2"/>
  <cols>
    <col min="1" max="1" width="50" customWidth="1"/>
    <col min="2" max="20" width="15" customWidth="1"/>
    <col min="21" max="29" width="21" customWidth="1"/>
  </cols>
  <sheetData>
    <row r="1" spans="1:29" ht="22" thickBot="1" x14ac:dyDescent="0.3">
      <c r="A1" s="3" t="s">
        <v>94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  <c r="N1" s="8">
        <v>2016</v>
      </c>
      <c r="O1" s="8">
        <v>2017</v>
      </c>
      <c r="P1" s="8">
        <v>2018</v>
      </c>
      <c r="Q1" s="8">
        <v>2019</v>
      </c>
      <c r="R1" s="8">
        <v>2020</v>
      </c>
      <c r="S1" s="8">
        <v>2021</v>
      </c>
      <c r="T1" s="8">
        <v>2022</v>
      </c>
      <c r="U1" s="27">
        <v>2023</v>
      </c>
      <c r="V1" s="27">
        <v>2024</v>
      </c>
      <c r="W1" s="27">
        <v>2025</v>
      </c>
      <c r="X1" s="27">
        <v>2026</v>
      </c>
      <c r="Y1" s="27">
        <v>2027</v>
      </c>
    </row>
    <row r="2" spans="1:29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/>
      <c r="Y2" s="9"/>
    </row>
    <row r="3" spans="1:29" ht="40" x14ac:dyDescent="0.25">
      <c r="A3" s="5" t="s">
        <v>1</v>
      </c>
      <c r="B3" s="1">
        <v>18188000</v>
      </c>
      <c r="C3" s="1">
        <v>40748376</v>
      </c>
      <c r="D3" s="1">
        <v>84129093</v>
      </c>
      <c r="E3" s="1">
        <v>148884834</v>
      </c>
      <c r="F3" s="1">
        <v>274713328</v>
      </c>
      <c r="G3" s="1">
        <v>353488212</v>
      </c>
      <c r="H3" s="1">
        <v>452898000</v>
      </c>
      <c r="I3" s="1">
        <v>711704000</v>
      </c>
      <c r="J3" s="1">
        <v>1000839000</v>
      </c>
      <c r="K3" s="1">
        <v>1370358000</v>
      </c>
      <c r="L3" s="1">
        <v>1591188000</v>
      </c>
      <c r="M3" s="1">
        <v>1797213000</v>
      </c>
      <c r="N3" s="1">
        <v>2060523000</v>
      </c>
      <c r="O3" s="1">
        <v>2344392000</v>
      </c>
      <c r="P3" s="1">
        <v>2649181000</v>
      </c>
      <c r="Q3" s="1">
        <v>3288319000</v>
      </c>
      <c r="R3" s="1">
        <v>3979296000</v>
      </c>
      <c r="S3" s="1">
        <v>4401879000</v>
      </c>
      <c r="T3" s="1">
        <v>6256617000</v>
      </c>
      <c r="U3" s="28">
        <v>8037000000</v>
      </c>
      <c r="V3" s="28">
        <v>9174000000</v>
      </c>
      <c r="W3" s="28">
        <v>10403000000</v>
      </c>
      <c r="X3" s="28">
        <v>11345000000</v>
      </c>
      <c r="Y3" s="28">
        <v>12502000000</v>
      </c>
      <c r="Z3" s="18" t="s">
        <v>110</v>
      </c>
      <c r="AA3" s="19" t="s">
        <v>111</v>
      </c>
      <c r="AB3" s="19" t="s">
        <v>112</v>
      </c>
      <c r="AC3" s="19" t="s">
        <v>113</v>
      </c>
    </row>
    <row r="4" spans="1:29" ht="19" x14ac:dyDescent="0.25">
      <c r="A4" s="14" t="s">
        <v>95</v>
      </c>
      <c r="B4" s="1"/>
      <c r="C4" s="15">
        <f>(C3/B3)-1</f>
        <v>1.2403989443589181</v>
      </c>
      <c r="D4" s="15">
        <f>(D3/C3)-1</f>
        <v>1.064599899637718</v>
      </c>
      <c r="E4" s="15">
        <f>(E3/D3)-1</f>
        <v>0.76971875828971559</v>
      </c>
      <c r="F4" s="15">
        <f t="shared" ref="F4:Y4" si="0">(F3/E3)-1</f>
        <v>0.84513976756020703</v>
      </c>
      <c r="G4" s="15">
        <f t="shared" si="0"/>
        <v>0.28675304752596498</v>
      </c>
      <c r="H4" s="16">
        <f t="shared" si="0"/>
        <v>0.28122518552330122</v>
      </c>
      <c r="I4" s="16">
        <f t="shared" si="0"/>
        <v>0.57144434287632095</v>
      </c>
      <c r="J4" s="16">
        <f t="shared" si="0"/>
        <v>0.40625737666220796</v>
      </c>
      <c r="K4" s="16">
        <f t="shared" si="0"/>
        <v>0.36920923345313272</v>
      </c>
      <c r="L4" s="16">
        <f t="shared" si="0"/>
        <v>0.16114767090059678</v>
      </c>
      <c r="M4" s="16">
        <f t="shared" si="0"/>
        <v>0.12947872910052105</v>
      </c>
      <c r="N4" s="16">
        <f t="shared" si="0"/>
        <v>0.1465101799285895</v>
      </c>
      <c r="O4" s="16">
        <f t="shared" si="0"/>
        <v>0.13776550904794549</v>
      </c>
      <c r="P4" s="16">
        <f t="shared" si="0"/>
        <v>0.13000769495886355</v>
      </c>
      <c r="Q4" s="16">
        <f t="shared" si="0"/>
        <v>0.24125871354203432</v>
      </c>
      <c r="R4" s="16">
        <f t="shared" si="0"/>
        <v>0.21013076894303739</v>
      </c>
      <c r="S4" s="16">
        <f t="shared" si="0"/>
        <v>0.10619541748088102</v>
      </c>
      <c r="T4" s="16">
        <f t="shared" si="0"/>
        <v>0.42135142742451581</v>
      </c>
      <c r="U4" s="16">
        <f t="shared" si="0"/>
        <v>0.28456001062555059</v>
      </c>
      <c r="V4" s="16">
        <f t="shared" si="0"/>
        <v>0.1414706980216498</v>
      </c>
      <c r="W4" s="16">
        <f t="shared" si="0"/>
        <v>0.13396555482886408</v>
      </c>
      <c r="X4" s="16">
        <f t="shared" si="0"/>
        <v>9.0550802653080797E-2</v>
      </c>
      <c r="Y4" s="16">
        <f t="shared" si="0"/>
        <v>0.10198325253415597</v>
      </c>
      <c r="Z4" s="17">
        <f>(T4+S4+R4)/3</f>
        <v>0.24589253794947807</v>
      </c>
      <c r="AA4" s="17">
        <f>(T20+S20+R20)/3</f>
        <v>0.25455213163387197</v>
      </c>
      <c r="AB4" s="17">
        <f>(T29+S29+R29)/3</f>
        <v>0.30092152076057715</v>
      </c>
      <c r="AC4" s="17">
        <f>(T105+S105+R105)/3</f>
        <v>0.32196822099572914</v>
      </c>
    </row>
    <row r="5" spans="1:29" ht="19" x14ac:dyDescent="0.25">
      <c r="A5" s="5" t="s">
        <v>2</v>
      </c>
      <c r="B5" s="1" t="s">
        <v>92</v>
      </c>
      <c r="C5" s="1" t="s">
        <v>92</v>
      </c>
      <c r="D5" s="1">
        <v>41176981</v>
      </c>
      <c r="E5" s="1">
        <v>72903112</v>
      </c>
      <c r="F5" s="1">
        <v>128411175</v>
      </c>
      <c r="G5" s="1">
        <v>174420844</v>
      </c>
      <c r="H5" s="1">
        <v>229812000</v>
      </c>
      <c r="I5" s="1">
        <v>316757000</v>
      </c>
      <c r="J5" s="1">
        <v>431569000</v>
      </c>
      <c r="K5" s="1">
        <v>607532000</v>
      </c>
      <c r="L5" s="1">
        <v>751112000</v>
      </c>
      <c r="M5" s="1">
        <v>883033000</v>
      </c>
      <c r="N5" s="1">
        <v>1063357000</v>
      </c>
      <c r="O5" s="1">
        <v>1144775000</v>
      </c>
      <c r="P5" s="1">
        <v>1250391000</v>
      </c>
      <c r="Q5" s="1">
        <v>1472032000</v>
      </c>
      <c r="R5" s="1">
        <v>1755910000</v>
      </c>
      <c r="S5" s="1">
        <v>1937888000</v>
      </c>
      <c r="T5" s="1">
        <v>2648052000</v>
      </c>
    </row>
    <row r="6" spans="1:29" ht="20" x14ac:dyDescent="0.25">
      <c r="A6" s="6" t="s">
        <v>3</v>
      </c>
      <c r="B6" s="10">
        <v>18188000</v>
      </c>
      <c r="C6" s="10" t="s">
        <v>92</v>
      </c>
      <c r="D6" s="10">
        <v>42952112</v>
      </c>
      <c r="E6" s="10">
        <v>75981722</v>
      </c>
      <c r="F6" s="10">
        <v>146302153</v>
      </c>
      <c r="G6" s="10">
        <v>179067368</v>
      </c>
      <c r="H6" s="10">
        <v>223086000</v>
      </c>
      <c r="I6" s="10">
        <v>394947000</v>
      </c>
      <c r="J6" s="10">
        <v>569270000</v>
      </c>
      <c r="K6" s="10">
        <v>762826000</v>
      </c>
      <c r="L6" s="10">
        <v>840076000</v>
      </c>
      <c r="M6" s="10">
        <v>914180000</v>
      </c>
      <c r="N6" s="10">
        <v>997166000</v>
      </c>
      <c r="O6" s="10">
        <v>1199617000</v>
      </c>
      <c r="P6" s="10">
        <v>1398790000</v>
      </c>
      <c r="Q6" s="10">
        <v>1816287000</v>
      </c>
      <c r="R6" s="10">
        <v>2223386000</v>
      </c>
      <c r="S6" s="10">
        <v>2463991000</v>
      </c>
      <c r="T6" s="10">
        <v>3608565000</v>
      </c>
      <c r="Z6" s="18" t="s">
        <v>114</v>
      </c>
      <c r="AA6" s="19" t="s">
        <v>115</v>
      </c>
      <c r="AB6" s="19" t="s">
        <v>116</v>
      </c>
      <c r="AC6" s="19" t="s">
        <v>117</v>
      </c>
    </row>
    <row r="7" spans="1:29" ht="19" x14ac:dyDescent="0.25">
      <c r="A7" s="5" t="s">
        <v>4</v>
      </c>
      <c r="B7" s="2">
        <v>1</v>
      </c>
      <c r="C7" s="2" t="s">
        <v>92</v>
      </c>
      <c r="D7" s="2">
        <v>0.51060000000000005</v>
      </c>
      <c r="E7" s="2">
        <v>0.51029999999999998</v>
      </c>
      <c r="F7" s="2">
        <v>0.53259999999999996</v>
      </c>
      <c r="G7" s="2">
        <v>0.50660000000000005</v>
      </c>
      <c r="H7" s="2">
        <v>0.49259999999999998</v>
      </c>
      <c r="I7" s="2">
        <v>0.55489999999999995</v>
      </c>
      <c r="J7" s="2">
        <v>0.56879999999999997</v>
      </c>
      <c r="K7" s="2">
        <v>0.55669999999999997</v>
      </c>
      <c r="L7" s="2">
        <v>0.52800000000000002</v>
      </c>
      <c r="M7" s="2">
        <v>0.50870000000000004</v>
      </c>
      <c r="N7" s="2">
        <v>0.4839</v>
      </c>
      <c r="O7" s="2">
        <v>0.51170000000000004</v>
      </c>
      <c r="P7" s="2">
        <v>0.52800000000000002</v>
      </c>
      <c r="Q7" s="2">
        <v>0.55230000000000001</v>
      </c>
      <c r="R7" s="2">
        <v>0.55869999999999997</v>
      </c>
      <c r="S7" s="2">
        <v>0.55979999999999996</v>
      </c>
      <c r="T7" s="2">
        <v>0.57679999999999998</v>
      </c>
      <c r="Z7" s="17">
        <f>T7</f>
        <v>0.57679999999999998</v>
      </c>
      <c r="AA7" s="20">
        <f>T21</f>
        <v>0.249</v>
      </c>
      <c r="AB7" s="20">
        <f>T30</f>
        <v>0.15590000000000001</v>
      </c>
      <c r="AC7" s="20">
        <f>T106/T3</f>
        <v>0.15896865670377458</v>
      </c>
    </row>
    <row r="8" spans="1:29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9" ht="19" customHeight="1" x14ac:dyDescent="0.25">
      <c r="A9" s="14" t="s">
        <v>96</v>
      </c>
      <c r="B9" s="15">
        <f>B8/B3</f>
        <v>0</v>
      </c>
      <c r="C9" s="15">
        <f t="shared" ref="C9:T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Z9" s="18" t="s">
        <v>97</v>
      </c>
      <c r="AA9" s="19" t="s">
        <v>98</v>
      </c>
      <c r="AB9" s="19" t="s">
        <v>99</v>
      </c>
      <c r="AC9" s="19" t="s">
        <v>100</v>
      </c>
    </row>
    <row r="10" spans="1:29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Z10" s="17">
        <f>T9</f>
        <v>0</v>
      </c>
      <c r="AA10" s="20">
        <f>T13</f>
        <v>0.35562892854077532</v>
      </c>
      <c r="AB10" s="20">
        <f>T80</f>
        <v>1.1050220910118039E-2</v>
      </c>
      <c r="AC10" s="20">
        <f>T89</f>
        <v>6.3053563930795184E-2</v>
      </c>
    </row>
    <row r="11" spans="1:29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</row>
    <row r="12" spans="1:29" ht="20" x14ac:dyDescent="0.25">
      <c r="A12" s="5" t="s">
        <v>8</v>
      </c>
      <c r="B12" s="1" t="s">
        <v>92</v>
      </c>
      <c r="C12" s="1" t="s">
        <v>92</v>
      </c>
      <c r="D12" s="1">
        <v>39225404</v>
      </c>
      <c r="E12" s="1">
        <v>52539998</v>
      </c>
      <c r="F12" s="1">
        <v>96177348</v>
      </c>
      <c r="G12" s="1">
        <v>118098347</v>
      </c>
      <c r="H12" s="1">
        <v>136161000</v>
      </c>
      <c r="I12" s="1">
        <v>212784000</v>
      </c>
      <c r="J12" s="1">
        <v>282312000</v>
      </c>
      <c r="K12" s="1">
        <v>386387000</v>
      </c>
      <c r="L12" s="1">
        <v>448718000</v>
      </c>
      <c r="M12" s="1">
        <v>538147000</v>
      </c>
      <c r="N12" s="1">
        <v>628090000</v>
      </c>
      <c r="O12" s="1">
        <v>778465000</v>
      </c>
      <c r="P12" s="1">
        <v>904264000</v>
      </c>
      <c r="Q12" s="1">
        <v>1110451000</v>
      </c>
      <c r="R12" s="1">
        <v>1334276000</v>
      </c>
      <c r="S12" s="1">
        <v>1609003000</v>
      </c>
      <c r="T12" s="1">
        <v>2225034000</v>
      </c>
      <c r="Z12" s="18" t="s">
        <v>118</v>
      </c>
      <c r="AA12" s="19" t="s">
        <v>119</v>
      </c>
      <c r="AB12" s="19" t="s">
        <v>120</v>
      </c>
      <c r="AC12" s="19" t="s">
        <v>121</v>
      </c>
    </row>
    <row r="13" spans="1:29" ht="19" x14ac:dyDescent="0.25">
      <c r="A13" s="14" t="s">
        <v>101</v>
      </c>
      <c r="B13" s="15" t="e">
        <f>B12/B3</f>
        <v>#VALUE!</v>
      </c>
      <c r="C13" s="15" t="e">
        <f t="shared" ref="C13:T13" si="2">C12/C3</f>
        <v>#VALUE!</v>
      </c>
      <c r="D13" s="15">
        <f t="shared" si="2"/>
        <v>0.46625254833069457</v>
      </c>
      <c r="E13" s="15">
        <f t="shared" si="2"/>
        <v>0.35289019430951579</v>
      </c>
      <c r="F13" s="15">
        <f t="shared" si="2"/>
        <v>0.35010077123014577</v>
      </c>
      <c r="G13" s="15">
        <f t="shared" si="2"/>
        <v>0.33409415927001268</v>
      </c>
      <c r="H13" s="15">
        <f t="shared" si="2"/>
        <v>0.30064385358292595</v>
      </c>
      <c r="I13" s="15">
        <f t="shared" si="2"/>
        <v>0.29897822690331938</v>
      </c>
      <c r="J13" s="15">
        <f t="shared" si="2"/>
        <v>0.28207533879075458</v>
      </c>
      <c r="K13" s="15">
        <f t="shared" si="2"/>
        <v>0.2819606263472757</v>
      </c>
      <c r="L13" s="15">
        <f t="shared" si="2"/>
        <v>0.28200187532837101</v>
      </c>
      <c r="M13" s="15">
        <f t="shared" si="2"/>
        <v>0.29943417947677875</v>
      </c>
      <c r="N13" s="15">
        <f t="shared" si="2"/>
        <v>0.30482066931550872</v>
      </c>
      <c r="O13" s="15">
        <f t="shared" si="2"/>
        <v>0.33205411040474458</v>
      </c>
      <c r="P13" s="15">
        <f t="shared" si="2"/>
        <v>0.34133719062608409</v>
      </c>
      <c r="Q13" s="15">
        <f t="shared" si="2"/>
        <v>0.33769564327548512</v>
      </c>
      <c r="R13" s="15">
        <f t="shared" si="2"/>
        <v>0.33530453627978418</v>
      </c>
      <c r="S13" s="15">
        <f t="shared" si="2"/>
        <v>0.36552640361082167</v>
      </c>
      <c r="T13" s="15">
        <f t="shared" si="2"/>
        <v>0.35562892854077532</v>
      </c>
      <c r="Z13" s="17">
        <f>T28/T72</f>
        <v>0.35595095848755826</v>
      </c>
      <c r="AA13" s="20">
        <f>T28/T54</f>
        <v>0.19733461636045724</v>
      </c>
      <c r="AB13" s="20">
        <f>T22/(T72+T56+T61)</f>
        <v>0.36821842435636926</v>
      </c>
      <c r="AC13" s="21">
        <f>T67/T72</f>
        <v>0.80379380492152319</v>
      </c>
    </row>
    <row r="14" spans="1:29" ht="19" x14ac:dyDescent="0.25">
      <c r="A14" s="5" t="s">
        <v>9</v>
      </c>
      <c r="B14" s="1">
        <v>17427000</v>
      </c>
      <c r="C14" s="1" t="s">
        <v>92</v>
      </c>
      <c r="D14" s="1" t="s">
        <v>92</v>
      </c>
      <c r="E14" s="1">
        <v>7228310</v>
      </c>
      <c r="F14" s="1" t="s">
        <v>92</v>
      </c>
      <c r="G14" s="1">
        <v>4404855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>
        <v>5160000</v>
      </c>
      <c r="T14" s="1">
        <v>8782000</v>
      </c>
    </row>
    <row r="15" spans="1:29" ht="20" x14ac:dyDescent="0.25">
      <c r="A15" s="5" t="s">
        <v>10</v>
      </c>
      <c r="B15" s="1">
        <v>17427000</v>
      </c>
      <c r="C15" s="1" t="s">
        <v>92</v>
      </c>
      <c r="D15" s="1">
        <v>39225404</v>
      </c>
      <c r="E15" s="1">
        <v>59768308</v>
      </c>
      <c r="F15" s="1">
        <v>96177348</v>
      </c>
      <c r="G15" s="1">
        <v>122503202</v>
      </c>
      <c r="H15" s="1">
        <v>136161000</v>
      </c>
      <c r="I15" s="1">
        <v>212784000</v>
      </c>
      <c r="J15" s="1">
        <v>282312000</v>
      </c>
      <c r="K15" s="1">
        <v>386387000</v>
      </c>
      <c r="L15" s="1">
        <v>448718000</v>
      </c>
      <c r="M15" s="1">
        <v>538147000</v>
      </c>
      <c r="N15" s="1">
        <v>628090000</v>
      </c>
      <c r="O15" s="1">
        <v>778465000</v>
      </c>
      <c r="P15" s="1">
        <v>904264000</v>
      </c>
      <c r="Q15" s="1">
        <v>1110451000</v>
      </c>
      <c r="R15" s="1">
        <v>1334276000</v>
      </c>
      <c r="S15" s="1">
        <v>1614163000</v>
      </c>
      <c r="T15" s="1">
        <v>2233816000</v>
      </c>
      <c r="Z15" s="18" t="s">
        <v>122</v>
      </c>
      <c r="AA15" s="19" t="s">
        <v>123</v>
      </c>
      <c r="AB15" s="19" t="s">
        <v>124</v>
      </c>
      <c r="AC15" s="19" t="s">
        <v>125</v>
      </c>
    </row>
    <row r="16" spans="1:29" ht="19" x14ac:dyDescent="0.25">
      <c r="A16" s="5" t="s">
        <v>11</v>
      </c>
      <c r="B16" s="1">
        <v>17427000</v>
      </c>
      <c r="C16" s="1" t="s">
        <v>92</v>
      </c>
      <c r="D16" s="1">
        <v>80402385</v>
      </c>
      <c r="E16" s="1">
        <v>132671420</v>
      </c>
      <c r="F16" s="1">
        <v>224588523</v>
      </c>
      <c r="G16" s="1">
        <v>296924046</v>
      </c>
      <c r="H16" s="1">
        <v>365973000</v>
      </c>
      <c r="I16" s="1">
        <v>529541000</v>
      </c>
      <c r="J16" s="1">
        <v>713881000</v>
      </c>
      <c r="K16" s="1">
        <v>993919000</v>
      </c>
      <c r="L16" s="1">
        <v>1199830000</v>
      </c>
      <c r="M16" s="1">
        <v>1421180000</v>
      </c>
      <c r="N16" s="1">
        <v>1691447000</v>
      </c>
      <c r="O16" s="1">
        <v>1923240000</v>
      </c>
      <c r="P16" s="1">
        <v>2154655000</v>
      </c>
      <c r="Q16" s="1">
        <v>2582483000</v>
      </c>
      <c r="R16" s="1">
        <v>3090186000</v>
      </c>
      <c r="S16" s="1">
        <v>3552051000</v>
      </c>
      <c r="T16" s="1">
        <v>4881868000</v>
      </c>
      <c r="Z16" s="29">
        <f>(T35+S35+R35+Q35+P35)/5</f>
        <v>-1.038938423670681E-2</v>
      </c>
      <c r="AA16" s="30">
        <f>AB101/T3</f>
        <v>6.0380873561542927</v>
      </c>
      <c r="AB16" s="30">
        <f>AB101/T28</f>
        <v>38.733874556300378</v>
      </c>
      <c r="AC16" s="31">
        <f>AB101/T106</f>
        <v>37.982879652847458</v>
      </c>
    </row>
    <row r="17" spans="1:26" ht="19" x14ac:dyDescent="0.25">
      <c r="A17" s="5" t="s">
        <v>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6" ht="20" x14ac:dyDescent="0.25">
      <c r="A18" s="5" t="s">
        <v>13</v>
      </c>
      <c r="B18" s="1" t="s">
        <v>92</v>
      </c>
      <c r="C18" s="1" t="s">
        <v>92</v>
      </c>
      <c r="D18" s="1">
        <v>2466298</v>
      </c>
      <c r="E18" s="1">
        <v>4618512</v>
      </c>
      <c r="F18" s="1">
        <v>8340732</v>
      </c>
      <c r="G18" s="1">
        <v>15822950</v>
      </c>
      <c r="H18" s="1">
        <v>20832000</v>
      </c>
      <c r="I18" s="1">
        <v>24614000</v>
      </c>
      <c r="J18" s="1">
        <v>30259000</v>
      </c>
      <c r="K18" s="1">
        <v>43000000</v>
      </c>
      <c r="L18" s="1">
        <v>49068000</v>
      </c>
      <c r="M18" s="1">
        <v>58364000</v>
      </c>
      <c r="N18" s="1">
        <v>73383000</v>
      </c>
      <c r="O18" s="1">
        <v>87697000</v>
      </c>
      <c r="P18" s="1">
        <v>108235000</v>
      </c>
      <c r="Q18" s="1">
        <v>122484000</v>
      </c>
      <c r="R18" s="1">
        <v>161933000</v>
      </c>
      <c r="S18" s="1">
        <v>185478000</v>
      </c>
      <c r="T18" s="1">
        <v>224206000</v>
      </c>
      <c r="Z18" s="18" t="s">
        <v>160</v>
      </c>
    </row>
    <row r="19" spans="1:26" ht="19" x14ac:dyDescent="0.25">
      <c r="A19" s="6" t="s">
        <v>14</v>
      </c>
      <c r="B19" s="10">
        <v>323000</v>
      </c>
      <c r="C19" s="10">
        <v>-1411032</v>
      </c>
      <c r="D19" s="10">
        <v>6196548</v>
      </c>
      <c r="E19" s="10">
        <v>21038179</v>
      </c>
      <c r="F19" s="10">
        <v>59653845</v>
      </c>
      <c r="G19" s="10">
        <v>72070163</v>
      </c>
      <c r="H19" s="10">
        <v>107542000</v>
      </c>
      <c r="I19" s="10">
        <v>207541000</v>
      </c>
      <c r="J19" s="10">
        <v>318816000</v>
      </c>
      <c r="K19" s="10">
        <v>423521000</v>
      </c>
      <c r="L19" s="10">
        <v>446194000</v>
      </c>
      <c r="M19" s="10">
        <v>441499000</v>
      </c>
      <c r="N19" s="10">
        <v>441878000</v>
      </c>
      <c r="O19" s="10">
        <v>510426000</v>
      </c>
      <c r="P19" s="10">
        <v>568233000</v>
      </c>
      <c r="Q19" s="10">
        <v>837734000</v>
      </c>
      <c r="R19" s="10">
        <v>1059326000</v>
      </c>
      <c r="S19" s="10">
        <v>1004828000</v>
      </c>
      <c r="T19" s="10">
        <v>1558075000</v>
      </c>
      <c r="Z19" s="67">
        <f>T40-T56-T61</f>
        <v>378819000</v>
      </c>
    </row>
    <row r="20" spans="1:26" ht="19" customHeight="1" x14ac:dyDescent="0.25">
      <c r="A20" s="14" t="s">
        <v>102</v>
      </c>
      <c r="B20" s="1"/>
      <c r="C20" s="15">
        <f>(C19/B19)-1</f>
        <v>-5.3685201238390095</v>
      </c>
      <c r="D20" s="15">
        <f>(D19/C19)-1</f>
        <v>-5.3915006888575174</v>
      </c>
      <c r="E20" s="15">
        <f>(E19/D19)-1</f>
        <v>2.3951450065423523</v>
      </c>
      <c r="F20" s="15">
        <f t="shared" ref="F20:O20" si="3">(F19/E19)-1</f>
        <v>1.835504204047318</v>
      </c>
      <c r="G20" s="15">
        <f t="shared" si="3"/>
        <v>0.20813944180798405</v>
      </c>
      <c r="H20" s="15">
        <f t="shared" si="3"/>
        <v>0.49218477554990403</v>
      </c>
      <c r="I20" s="15">
        <f t="shared" si="3"/>
        <v>0.92985996168938656</v>
      </c>
      <c r="J20" s="15">
        <f t="shared" si="3"/>
        <v>0.53615912036657809</v>
      </c>
      <c r="K20" s="15">
        <f t="shared" si="3"/>
        <v>0.32841827260865197</v>
      </c>
      <c r="L20" s="15">
        <f t="shared" si="3"/>
        <v>5.3534535477579581E-2</v>
      </c>
      <c r="M20" s="15">
        <f t="shared" si="3"/>
        <v>-1.0522328852472285E-2</v>
      </c>
      <c r="N20" s="15">
        <f t="shared" si="3"/>
        <v>8.5843909046223743E-4</v>
      </c>
      <c r="O20" s="15">
        <f t="shared" si="3"/>
        <v>0.15512879120481227</v>
      </c>
      <c r="P20" s="15">
        <f t="shared" ref="P20" si="4">(P19/O19)-1</f>
        <v>0.11325245971012454</v>
      </c>
      <c r="Q20" s="15">
        <f t="shared" ref="Q20" si="5">(Q19/P19)-1</f>
        <v>0.47427903694435214</v>
      </c>
      <c r="R20" s="15">
        <f t="shared" ref="R20" si="6">(R19/Q19)-1</f>
        <v>0.26451355680920186</v>
      </c>
      <c r="S20" s="15">
        <f t="shared" ref="S20" si="7">(S19/R19)-1</f>
        <v>-5.1445919386477801E-2</v>
      </c>
      <c r="T20" s="15">
        <f t="shared" ref="T20" si="8">(T19/S19)-1</f>
        <v>0.55058875747889191</v>
      </c>
    </row>
    <row r="21" spans="1:26" ht="19" x14ac:dyDescent="0.25">
      <c r="A21" s="5" t="s">
        <v>15</v>
      </c>
      <c r="B21" s="2">
        <v>1.78E-2</v>
      </c>
      <c r="C21" s="2">
        <v>-3.4599999999999999E-2</v>
      </c>
      <c r="D21" s="2">
        <v>7.3700000000000002E-2</v>
      </c>
      <c r="E21" s="2">
        <v>0.14130000000000001</v>
      </c>
      <c r="F21" s="2">
        <v>0.21709999999999999</v>
      </c>
      <c r="G21" s="2">
        <v>0.2039</v>
      </c>
      <c r="H21" s="2">
        <v>0.23749999999999999</v>
      </c>
      <c r="I21" s="2">
        <v>0.29160000000000003</v>
      </c>
      <c r="J21" s="2">
        <v>0.31850000000000001</v>
      </c>
      <c r="K21" s="2">
        <v>0.30909999999999999</v>
      </c>
      <c r="L21" s="2">
        <v>0.28039999999999998</v>
      </c>
      <c r="M21" s="2">
        <v>0.2457</v>
      </c>
      <c r="N21" s="2">
        <v>0.21440000000000001</v>
      </c>
      <c r="O21" s="2">
        <v>0.2177</v>
      </c>
      <c r="P21" s="2">
        <v>0.2145</v>
      </c>
      <c r="Q21" s="2">
        <v>0.25480000000000003</v>
      </c>
      <c r="R21" s="2">
        <v>0.26619999999999999</v>
      </c>
      <c r="S21" s="2">
        <v>0.2283</v>
      </c>
      <c r="T21" s="2">
        <v>0.249</v>
      </c>
    </row>
    <row r="22" spans="1:26" ht="19" x14ac:dyDescent="0.25">
      <c r="A22" s="6" t="s">
        <v>16</v>
      </c>
      <c r="B22" s="10">
        <v>761000</v>
      </c>
      <c r="C22" s="10">
        <v>40748376</v>
      </c>
      <c r="D22" s="10">
        <v>3726708</v>
      </c>
      <c r="E22" s="10">
        <v>16213414</v>
      </c>
      <c r="F22" s="10">
        <v>50124805</v>
      </c>
      <c r="G22" s="10">
        <v>56564166</v>
      </c>
      <c r="H22" s="10">
        <v>86546000</v>
      </c>
      <c r="I22" s="10">
        <v>180391000</v>
      </c>
      <c r="J22" s="10">
        <v>286958000</v>
      </c>
      <c r="K22" s="10">
        <v>376439000</v>
      </c>
      <c r="L22" s="10">
        <v>391358000</v>
      </c>
      <c r="M22" s="10">
        <v>376033000</v>
      </c>
      <c r="N22" s="10">
        <v>369076000</v>
      </c>
      <c r="O22" s="10">
        <v>421152000</v>
      </c>
      <c r="P22" s="10">
        <v>456001000</v>
      </c>
      <c r="Q22" s="10">
        <v>705836000</v>
      </c>
      <c r="R22" s="10">
        <v>889110000</v>
      </c>
      <c r="S22" s="10">
        <v>819986000</v>
      </c>
      <c r="T22" s="10">
        <v>1333355000</v>
      </c>
    </row>
    <row r="23" spans="1:26" ht="19" x14ac:dyDescent="0.25">
      <c r="A23" s="5" t="s">
        <v>17</v>
      </c>
      <c r="B23" s="2">
        <v>4.1799999999999997E-2</v>
      </c>
      <c r="C23" s="2">
        <v>1</v>
      </c>
      <c r="D23" s="2">
        <v>4.4299999999999999E-2</v>
      </c>
      <c r="E23" s="2">
        <v>0.1089</v>
      </c>
      <c r="F23" s="2">
        <v>0.1825</v>
      </c>
      <c r="G23" s="2">
        <v>0.16</v>
      </c>
      <c r="H23" s="2">
        <v>0.19109999999999999</v>
      </c>
      <c r="I23" s="2">
        <v>0.2535</v>
      </c>
      <c r="J23" s="2">
        <v>0.28670000000000001</v>
      </c>
      <c r="K23" s="2">
        <v>0.2747</v>
      </c>
      <c r="L23" s="2">
        <v>0.246</v>
      </c>
      <c r="M23" s="2">
        <v>0.2092</v>
      </c>
      <c r="N23" s="2">
        <v>0.17910000000000001</v>
      </c>
      <c r="O23" s="2">
        <v>0.17960000000000001</v>
      </c>
      <c r="P23" s="2">
        <v>0.1721</v>
      </c>
      <c r="Q23" s="2">
        <v>0.21460000000000001</v>
      </c>
      <c r="R23" s="2">
        <v>0.22339999999999999</v>
      </c>
      <c r="S23" s="2">
        <v>0.18629999999999999</v>
      </c>
      <c r="T23" s="2">
        <v>0.21310000000000001</v>
      </c>
    </row>
    <row r="24" spans="1:26" ht="19" x14ac:dyDescent="0.25">
      <c r="A24" s="5" t="s">
        <v>18</v>
      </c>
      <c r="B24" s="1">
        <v>-4000</v>
      </c>
      <c r="C24" s="1" t="s">
        <v>92</v>
      </c>
      <c r="D24" s="1">
        <v>3542</v>
      </c>
      <c r="E24" s="1">
        <v>94388</v>
      </c>
      <c r="F24" s="1">
        <v>854088</v>
      </c>
      <c r="G24" s="1">
        <v>821412</v>
      </c>
      <c r="H24" s="1">
        <v>164000</v>
      </c>
      <c r="I24" s="1">
        <v>2886000</v>
      </c>
      <c r="J24" s="1">
        <v>2500000</v>
      </c>
      <c r="K24" s="1">
        <v>4957000</v>
      </c>
      <c r="L24" s="1">
        <v>5768000</v>
      </c>
      <c r="M24" s="1">
        <v>7102000</v>
      </c>
      <c r="N24" s="1">
        <v>-581000</v>
      </c>
      <c r="O24" s="1">
        <v>1577000</v>
      </c>
      <c r="P24" s="1">
        <v>3997000</v>
      </c>
      <c r="Q24" s="1">
        <v>9414000</v>
      </c>
      <c r="R24" s="1">
        <v>8283000</v>
      </c>
      <c r="S24" s="1">
        <v>-636000</v>
      </c>
      <c r="T24" s="1">
        <v>514000</v>
      </c>
    </row>
    <row r="25" spans="1:26" ht="19" x14ac:dyDescent="0.25">
      <c r="A25" s="6" t="s">
        <v>19</v>
      </c>
      <c r="B25" s="10">
        <v>757000</v>
      </c>
      <c r="C25" s="10" t="s">
        <v>92</v>
      </c>
      <c r="D25" s="10">
        <v>3730250</v>
      </c>
      <c r="E25" s="10">
        <v>16307802</v>
      </c>
      <c r="F25" s="10">
        <v>50978893</v>
      </c>
      <c r="G25" s="10">
        <v>57385578</v>
      </c>
      <c r="H25" s="10">
        <v>86710000</v>
      </c>
      <c r="I25" s="10">
        <v>183277000</v>
      </c>
      <c r="J25" s="10">
        <v>289458000</v>
      </c>
      <c r="K25" s="10">
        <v>381396000</v>
      </c>
      <c r="L25" s="10">
        <v>397126000</v>
      </c>
      <c r="M25" s="10">
        <v>383135000</v>
      </c>
      <c r="N25" s="10">
        <v>368495000</v>
      </c>
      <c r="O25" s="10">
        <v>422729000</v>
      </c>
      <c r="P25" s="10">
        <v>459998000</v>
      </c>
      <c r="Q25" s="10">
        <v>715250000</v>
      </c>
      <c r="R25" s="10">
        <v>897393000</v>
      </c>
      <c r="S25" s="10">
        <v>819350000</v>
      </c>
      <c r="T25" s="10">
        <v>1333869000</v>
      </c>
    </row>
    <row r="26" spans="1:26" ht="19" x14ac:dyDescent="0.25">
      <c r="A26" s="5" t="s">
        <v>20</v>
      </c>
      <c r="B26" s="2">
        <v>4.1599999999999998E-2</v>
      </c>
      <c r="C26" s="2" t="s">
        <v>92</v>
      </c>
      <c r="D26" s="2">
        <v>4.4299999999999999E-2</v>
      </c>
      <c r="E26" s="2">
        <v>0.1095</v>
      </c>
      <c r="F26" s="2">
        <v>0.18559999999999999</v>
      </c>
      <c r="G26" s="2">
        <v>0.1623</v>
      </c>
      <c r="H26" s="2">
        <v>0.1915</v>
      </c>
      <c r="I26" s="2">
        <v>0.25750000000000001</v>
      </c>
      <c r="J26" s="2">
        <v>0.28920000000000001</v>
      </c>
      <c r="K26" s="2">
        <v>0.27829999999999999</v>
      </c>
      <c r="L26" s="2">
        <v>0.24959999999999999</v>
      </c>
      <c r="M26" s="2">
        <v>0.2132</v>
      </c>
      <c r="N26" s="2">
        <v>0.17879999999999999</v>
      </c>
      <c r="O26" s="2">
        <v>0.18029999999999999</v>
      </c>
      <c r="P26" s="2">
        <v>0.1736</v>
      </c>
      <c r="Q26" s="2">
        <v>0.2175</v>
      </c>
      <c r="R26" s="2">
        <v>0.22550000000000001</v>
      </c>
      <c r="S26" s="2">
        <v>0.18609999999999999</v>
      </c>
      <c r="T26" s="2">
        <v>0.2132</v>
      </c>
    </row>
    <row r="27" spans="1:26" ht="19" x14ac:dyDescent="0.25">
      <c r="A27" s="5" t="s">
        <v>21</v>
      </c>
      <c r="B27" s="1" t="s">
        <v>92</v>
      </c>
      <c r="C27" s="1" t="s">
        <v>92</v>
      </c>
      <c r="D27" s="1">
        <v>2336146</v>
      </c>
      <c r="E27" s="1">
        <v>8753336</v>
      </c>
      <c r="F27" s="1">
        <v>20470674</v>
      </c>
      <c r="G27" s="1">
        <v>16883986</v>
      </c>
      <c r="H27" s="1">
        <v>28429000</v>
      </c>
      <c r="I27" s="1">
        <v>61080000</v>
      </c>
      <c r="J27" s="1">
        <v>104494000</v>
      </c>
      <c r="K27" s="1">
        <v>109965000</v>
      </c>
      <c r="L27" s="1">
        <v>117579000</v>
      </c>
      <c r="M27" s="1">
        <v>144102000</v>
      </c>
      <c r="N27" s="1">
        <v>102448000</v>
      </c>
      <c r="O27" s="1">
        <v>119348000</v>
      </c>
      <c r="P27" s="1">
        <v>201336000</v>
      </c>
      <c r="Q27" s="1">
        <v>231449000</v>
      </c>
      <c r="R27" s="1">
        <v>251797000</v>
      </c>
      <c r="S27" s="1">
        <v>230437000</v>
      </c>
      <c r="T27" s="1">
        <v>358547000</v>
      </c>
    </row>
    <row r="28" spans="1:26" ht="19" x14ac:dyDescent="0.25">
      <c r="A28" s="7" t="s">
        <v>22</v>
      </c>
      <c r="B28" s="11">
        <v>319000</v>
      </c>
      <c r="C28" s="11">
        <v>-1411032</v>
      </c>
      <c r="D28" s="11">
        <v>1394104</v>
      </c>
      <c r="E28" s="11">
        <v>7666331</v>
      </c>
      <c r="F28" s="11">
        <v>30842439</v>
      </c>
      <c r="G28" s="11">
        <v>39363227</v>
      </c>
      <c r="H28" s="11">
        <v>58281000</v>
      </c>
      <c r="I28" s="11">
        <v>121847000</v>
      </c>
      <c r="J28" s="11">
        <v>184063000</v>
      </c>
      <c r="K28" s="11">
        <v>270556000</v>
      </c>
      <c r="L28" s="11">
        <v>279547000</v>
      </c>
      <c r="M28" s="11">
        <v>239033000</v>
      </c>
      <c r="N28" s="11">
        <v>266047000</v>
      </c>
      <c r="O28" s="11">
        <v>303381000</v>
      </c>
      <c r="P28" s="11">
        <v>258662000</v>
      </c>
      <c r="Q28" s="11">
        <v>483801000</v>
      </c>
      <c r="R28" s="11">
        <v>645596000</v>
      </c>
      <c r="S28" s="11">
        <v>588913000</v>
      </c>
      <c r="T28" s="11">
        <v>975322000</v>
      </c>
    </row>
    <row r="29" spans="1:26" ht="20" customHeight="1" x14ac:dyDescent="0.25">
      <c r="A29" s="14" t="s">
        <v>103</v>
      </c>
      <c r="B29" s="1"/>
      <c r="C29" s="15">
        <f>(C28/B28)-1</f>
        <v>-5.4232978056426333</v>
      </c>
      <c r="D29" s="15">
        <f>(D28/C28)-1</f>
        <v>-1.9880031069458384</v>
      </c>
      <c r="E29" s="15">
        <f>(E28/D28)-1</f>
        <v>4.4991098225096549</v>
      </c>
      <c r="F29" s="15">
        <f t="shared" ref="F29:N29" si="9">(F28/E28)-1</f>
        <v>3.0231029680299484</v>
      </c>
      <c r="G29" s="15">
        <f t="shared" si="9"/>
        <v>0.27626829382721652</v>
      </c>
      <c r="H29" s="15">
        <f t="shared" si="9"/>
        <v>0.48059507417925862</v>
      </c>
      <c r="I29" s="15">
        <f t="shared" si="9"/>
        <v>1.0906813541291331</v>
      </c>
      <c r="J29" s="15">
        <f t="shared" si="9"/>
        <v>0.51060756522524153</v>
      </c>
      <c r="K29" s="15">
        <f t="shared" si="9"/>
        <v>0.46990975915854905</v>
      </c>
      <c r="L29" s="15">
        <f t="shared" si="9"/>
        <v>3.323156758674739E-2</v>
      </c>
      <c r="M29" s="15">
        <f t="shared" si="9"/>
        <v>-0.14492732885704374</v>
      </c>
      <c r="N29" s="15">
        <f t="shared" si="9"/>
        <v>0.11301368430300429</v>
      </c>
      <c r="O29" s="15">
        <f>(O28/N28)-1</f>
        <v>0.14032858855766084</v>
      </c>
      <c r="P29" s="15">
        <f t="shared" ref="P29:T29" si="10">(P28/O28)-1</f>
        <v>-0.14740211153631899</v>
      </c>
      <c r="Q29" s="15">
        <f t="shared" si="10"/>
        <v>0.87039843502331227</v>
      </c>
      <c r="R29" s="15">
        <f t="shared" si="10"/>
        <v>0.33442469114367279</v>
      </c>
      <c r="S29" s="15">
        <f t="shared" si="10"/>
        <v>-8.7799490703164174E-2</v>
      </c>
      <c r="T29" s="15">
        <f t="shared" si="10"/>
        <v>0.65613936184122279</v>
      </c>
    </row>
    <row r="30" spans="1:26" ht="19" x14ac:dyDescent="0.25">
      <c r="A30" s="5" t="s">
        <v>23</v>
      </c>
      <c r="B30" s="2">
        <v>1.7500000000000002E-2</v>
      </c>
      <c r="C30" s="2">
        <v>-3.4599999999999999E-2</v>
      </c>
      <c r="D30" s="2">
        <v>1.66E-2</v>
      </c>
      <c r="E30" s="2">
        <v>5.1499999999999997E-2</v>
      </c>
      <c r="F30" s="2">
        <v>0.1123</v>
      </c>
      <c r="G30" s="2">
        <v>0.1114</v>
      </c>
      <c r="H30" s="2">
        <v>0.12870000000000001</v>
      </c>
      <c r="I30" s="2">
        <v>0.17119999999999999</v>
      </c>
      <c r="J30" s="2">
        <v>0.18390000000000001</v>
      </c>
      <c r="K30" s="2">
        <v>0.19739999999999999</v>
      </c>
      <c r="L30" s="2">
        <v>0.1757</v>
      </c>
      <c r="M30" s="2">
        <v>0.13300000000000001</v>
      </c>
      <c r="N30" s="2">
        <v>0.12909999999999999</v>
      </c>
      <c r="O30" s="2">
        <v>0.12939999999999999</v>
      </c>
      <c r="P30" s="2">
        <v>9.7600000000000006E-2</v>
      </c>
      <c r="Q30" s="2">
        <v>0.14710000000000001</v>
      </c>
      <c r="R30" s="2">
        <v>0.16220000000000001</v>
      </c>
      <c r="S30" s="2">
        <v>0.1338</v>
      </c>
      <c r="T30" s="2">
        <v>0.15590000000000001</v>
      </c>
    </row>
    <row r="31" spans="1:26" ht="19" x14ac:dyDescent="0.25">
      <c r="A31" s="5" t="s">
        <v>24</v>
      </c>
      <c r="B31" s="12">
        <v>0.01</v>
      </c>
      <c r="C31" s="12">
        <v>-0.02</v>
      </c>
      <c r="D31" s="12">
        <v>0.01</v>
      </c>
      <c r="E31" s="12">
        <v>0.06</v>
      </c>
      <c r="F31" s="12">
        <v>0.23</v>
      </c>
      <c r="G31" s="12">
        <v>0.28000000000000003</v>
      </c>
      <c r="H31" s="12">
        <v>0.41</v>
      </c>
      <c r="I31" s="12">
        <v>0.86</v>
      </c>
      <c r="J31" s="12">
        <v>1.29</v>
      </c>
      <c r="K31" s="12">
        <v>1.88</v>
      </c>
      <c r="L31" s="12">
        <v>1.93</v>
      </c>
      <c r="M31" s="12">
        <v>1.66</v>
      </c>
      <c r="N31" s="12">
        <v>1.9</v>
      </c>
      <c r="O31" s="12">
        <v>2.21</v>
      </c>
      <c r="P31" s="12">
        <v>1.9</v>
      </c>
      <c r="Q31" s="12">
        <v>3.63</v>
      </c>
      <c r="R31" s="12">
        <v>4.95</v>
      </c>
      <c r="S31" s="12">
        <v>4.5199999999999996</v>
      </c>
      <c r="T31" s="12">
        <v>7.52</v>
      </c>
    </row>
    <row r="32" spans="1:26" ht="19" x14ac:dyDescent="0.25">
      <c r="A32" s="5" t="s">
        <v>25</v>
      </c>
      <c r="B32" s="12">
        <v>0.01</v>
      </c>
      <c r="C32" s="12">
        <v>-0.02</v>
      </c>
      <c r="D32" s="12">
        <v>0.01</v>
      </c>
      <c r="E32" s="12">
        <v>0.06</v>
      </c>
      <c r="F32" s="12">
        <v>0.23</v>
      </c>
      <c r="G32" s="12">
        <v>0.28000000000000003</v>
      </c>
      <c r="H32" s="12">
        <v>0.41</v>
      </c>
      <c r="I32" s="12">
        <v>0.84</v>
      </c>
      <c r="J32" s="12">
        <v>1.27</v>
      </c>
      <c r="K32" s="12">
        <v>1.85</v>
      </c>
      <c r="L32" s="12">
        <v>1.91</v>
      </c>
      <c r="M32" s="12">
        <v>1.66</v>
      </c>
      <c r="N32" s="12">
        <v>1.89</v>
      </c>
      <c r="O32" s="12">
        <v>2.21</v>
      </c>
      <c r="P32" s="12">
        <v>1.9</v>
      </c>
      <c r="Q32" s="12">
        <v>3.61</v>
      </c>
      <c r="R32" s="12">
        <v>4.93</v>
      </c>
      <c r="S32" s="12">
        <v>4.5</v>
      </c>
      <c r="T32" s="12">
        <v>7.49</v>
      </c>
    </row>
    <row r="33" spans="1:20" ht="19" x14ac:dyDescent="0.25">
      <c r="A33" s="5" t="s">
        <v>26</v>
      </c>
      <c r="B33" s="1">
        <v>67690788</v>
      </c>
      <c r="C33" s="1">
        <v>89549332</v>
      </c>
      <c r="D33" s="1">
        <v>89549332</v>
      </c>
      <c r="E33" s="1">
        <v>89549332</v>
      </c>
      <c r="F33" s="1">
        <v>132860044</v>
      </c>
      <c r="G33" s="1">
        <v>137421492</v>
      </c>
      <c r="H33" s="1">
        <v>140502000</v>
      </c>
      <c r="I33" s="1">
        <v>141720000</v>
      </c>
      <c r="J33" s="1">
        <v>143196000</v>
      </c>
      <c r="K33" s="1">
        <v>144000000</v>
      </c>
      <c r="L33" s="1">
        <v>144913000</v>
      </c>
      <c r="M33" s="1">
        <v>143935000</v>
      </c>
      <c r="N33" s="1">
        <v>140365000</v>
      </c>
      <c r="O33" s="1">
        <v>137086000</v>
      </c>
      <c r="P33" s="1">
        <v>135988000</v>
      </c>
      <c r="Q33" s="1">
        <v>133413000</v>
      </c>
      <c r="R33" s="1">
        <v>130393000</v>
      </c>
      <c r="S33" s="1">
        <v>130289000</v>
      </c>
      <c r="T33" s="1">
        <v>129768000</v>
      </c>
    </row>
    <row r="34" spans="1:20" ht="19" x14ac:dyDescent="0.25">
      <c r="A34" s="5" t="s">
        <v>27</v>
      </c>
      <c r="B34" s="1">
        <v>67690788</v>
      </c>
      <c r="C34" s="1">
        <v>89549332</v>
      </c>
      <c r="D34" s="1">
        <v>89549332</v>
      </c>
      <c r="E34" s="1">
        <v>89549332</v>
      </c>
      <c r="F34" s="1">
        <v>138595756</v>
      </c>
      <c r="G34" s="1">
        <v>141884848</v>
      </c>
      <c r="H34" s="1">
        <v>141898000</v>
      </c>
      <c r="I34" s="1">
        <v>143858000</v>
      </c>
      <c r="J34" s="1">
        <v>145278000</v>
      </c>
      <c r="K34" s="1">
        <v>145806000</v>
      </c>
      <c r="L34" s="1">
        <v>146043000</v>
      </c>
      <c r="M34" s="1">
        <v>144298000</v>
      </c>
      <c r="N34" s="1">
        <v>140610000</v>
      </c>
      <c r="O34" s="1">
        <v>137302000</v>
      </c>
      <c r="P34" s="1">
        <v>136198000</v>
      </c>
      <c r="Q34" s="1">
        <v>133971000</v>
      </c>
      <c r="R34" s="1">
        <v>130955000</v>
      </c>
      <c r="S34" s="1">
        <v>130871000</v>
      </c>
      <c r="T34" s="1">
        <v>130295000</v>
      </c>
    </row>
    <row r="35" spans="1:20" ht="20" customHeight="1" x14ac:dyDescent="0.25">
      <c r="A35" s="14" t="s">
        <v>105</v>
      </c>
      <c r="B35" s="1"/>
      <c r="C35" s="22">
        <f>(C34-B34)/B34</f>
        <v>0.32291755859009946</v>
      </c>
      <c r="D35" s="22">
        <f t="shared" ref="D35:O35" si="11">(D34-C34)/C34</f>
        <v>0</v>
      </c>
      <c r="E35" s="22">
        <f t="shared" si="11"/>
        <v>0</v>
      </c>
      <c r="F35" s="22">
        <f t="shared" si="11"/>
        <v>0.54770284606924813</v>
      </c>
      <c r="G35" s="22">
        <f t="shared" si="11"/>
        <v>2.3731549182501664E-2</v>
      </c>
      <c r="H35" s="22">
        <f t="shared" si="11"/>
        <v>9.2694887335679425E-5</v>
      </c>
      <c r="I35" s="22">
        <f t="shared" si="11"/>
        <v>1.3812738727818574E-2</v>
      </c>
      <c r="J35" s="22">
        <f t="shared" si="11"/>
        <v>9.8708448609045023E-3</v>
      </c>
      <c r="K35" s="22">
        <f t="shared" si="11"/>
        <v>3.6344112666749267E-3</v>
      </c>
      <c r="L35" s="22">
        <f t="shared" si="11"/>
        <v>1.6254475124480475E-3</v>
      </c>
      <c r="M35" s="22">
        <f t="shared" si="11"/>
        <v>-1.1948535705237498E-2</v>
      </c>
      <c r="N35" s="22">
        <f t="shared" si="11"/>
        <v>-2.5558219795146157E-2</v>
      </c>
      <c r="O35" s="22">
        <f t="shared" si="11"/>
        <v>-2.3526065002489153E-2</v>
      </c>
      <c r="P35" s="22">
        <f t="shared" ref="P35" si="12">(P34-O34)/O34</f>
        <v>-8.0406694731322195E-3</v>
      </c>
      <c r="Q35" s="22">
        <f t="shared" ref="Q35" si="13">(Q34-P34)/P34</f>
        <v>-1.635119458435513E-2</v>
      </c>
      <c r="R35" s="22">
        <f t="shared" ref="R35" si="14">(R34-Q34)/Q34</f>
        <v>-2.2512334759015009E-2</v>
      </c>
      <c r="S35" s="22">
        <f t="shared" ref="S35" si="15">(S34-R34)/R34</f>
        <v>-6.4144171662021301E-4</v>
      </c>
      <c r="T35" s="22">
        <f t="shared" ref="T35" si="16">(T34-S34)/S34</f>
        <v>-4.4012806504114743E-3</v>
      </c>
    </row>
    <row r="36" spans="1:20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</row>
    <row r="37" spans="1:20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</row>
    <row r="38" spans="1:20" ht="19" x14ac:dyDescent="0.25">
      <c r="A38" s="5" t="s">
        <v>30</v>
      </c>
      <c r="B38" s="1" t="s">
        <v>92</v>
      </c>
      <c r="C38" s="1">
        <v>433000</v>
      </c>
      <c r="D38" s="1">
        <v>3877017</v>
      </c>
      <c r="E38" s="1">
        <v>16028534</v>
      </c>
      <c r="F38" s="1">
        <v>53339326</v>
      </c>
      <c r="G38" s="1">
        <v>56796981</v>
      </c>
      <c r="H38" s="1">
        <v>159573000</v>
      </c>
      <c r="I38" s="1">
        <v>316286000</v>
      </c>
      <c r="J38" s="1">
        <v>409437000</v>
      </c>
      <c r="K38" s="1">
        <v>590179000</v>
      </c>
      <c r="L38" s="1">
        <v>698649000</v>
      </c>
      <c r="M38" s="1">
        <v>664479000</v>
      </c>
      <c r="N38" s="1">
        <v>501482000</v>
      </c>
      <c r="O38" s="1">
        <v>734846000</v>
      </c>
      <c r="P38" s="1">
        <v>990501000</v>
      </c>
      <c r="Q38" s="1">
        <v>881320000</v>
      </c>
      <c r="R38" s="1">
        <v>1093505000</v>
      </c>
      <c r="S38" s="1">
        <v>1150517000</v>
      </c>
      <c r="T38" s="1">
        <v>1259871000</v>
      </c>
    </row>
    <row r="39" spans="1:20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</row>
    <row r="40" spans="1:20" ht="19" x14ac:dyDescent="0.25">
      <c r="A40" s="5" t="s">
        <v>32</v>
      </c>
      <c r="B40" s="1" t="s">
        <v>92</v>
      </c>
      <c r="C40" s="1">
        <v>433000</v>
      </c>
      <c r="D40" s="1">
        <v>3877017</v>
      </c>
      <c r="E40" s="1">
        <v>16028534</v>
      </c>
      <c r="F40" s="1">
        <v>53339326</v>
      </c>
      <c r="G40" s="1">
        <v>56796981</v>
      </c>
      <c r="H40" s="1">
        <v>159573000</v>
      </c>
      <c r="I40" s="1">
        <v>316286000</v>
      </c>
      <c r="J40" s="1">
        <v>409437000</v>
      </c>
      <c r="K40" s="1">
        <v>590179000</v>
      </c>
      <c r="L40" s="1">
        <v>698649000</v>
      </c>
      <c r="M40" s="1">
        <v>664479000</v>
      </c>
      <c r="N40" s="1">
        <v>501482000</v>
      </c>
      <c r="O40" s="1">
        <v>734846000</v>
      </c>
      <c r="P40" s="1">
        <v>990501000</v>
      </c>
      <c r="Q40" s="1">
        <v>881320000</v>
      </c>
      <c r="R40" s="1">
        <v>1093505000</v>
      </c>
      <c r="S40" s="1">
        <v>1150517000</v>
      </c>
      <c r="T40" s="1">
        <v>1259871000</v>
      </c>
    </row>
    <row r="41" spans="1:20" ht="19" x14ac:dyDescent="0.25">
      <c r="A41" s="5" t="s">
        <v>33</v>
      </c>
      <c r="B41" s="1" t="s">
        <v>92</v>
      </c>
      <c r="C41" s="1" t="s">
        <v>92</v>
      </c>
      <c r="D41" s="1">
        <v>1300281</v>
      </c>
      <c r="E41" s="1">
        <v>2290665</v>
      </c>
      <c r="F41" s="1">
        <v>4431556</v>
      </c>
      <c r="G41" s="1">
        <v>4029032</v>
      </c>
      <c r="H41" s="1">
        <v>8238000</v>
      </c>
      <c r="I41" s="1">
        <v>9116000</v>
      </c>
      <c r="J41" s="1">
        <v>5202000</v>
      </c>
      <c r="K41" s="1">
        <v>6351000</v>
      </c>
      <c r="L41" s="1">
        <v>11903000</v>
      </c>
      <c r="M41" s="1">
        <v>13746000</v>
      </c>
      <c r="N41" s="1">
        <v>13108000</v>
      </c>
      <c r="O41" s="1">
        <v>9200000</v>
      </c>
      <c r="P41" s="1">
        <v>19173000</v>
      </c>
      <c r="Q41" s="1">
        <v>35786000</v>
      </c>
      <c r="R41" s="1">
        <v>40219000</v>
      </c>
      <c r="S41" s="1">
        <v>75708000</v>
      </c>
      <c r="T41" s="1">
        <v>77001000</v>
      </c>
    </row>
    <row r="42" spans="1:20" ht="19" x14ac:dyDescent="0.25">
      <c r="A42" s="5" t="s">
        <v>34</v>
      </c>
      <c r="B42" s="1" t="s">
        <v>92</v>
      </c>
      <c r="C42" s="1" t="s">
        <v>92</v>
      </c>
      <c r="D42" s="1">
        <v>21077881</v>
      </c>
      <c r="E42" s="1">
        <v>26628113</v>
      </c>
      <c r="F42" s="1">
        <v>39092208</v>
      </c>
      <c r="G42" s="1">
        <v>52050891</v>
      </c>
      <c r="H42" s="1">
        <v>44070000</v>
      </c>
      <c r="I42" s="1">
        <v>57469000</v>
      </c>
      <c r="J42" s="1">
        <v>104097000</v>
      </c>
      <c r="K42" s="1">
        <v>155222000</v>
      </c>
      <c r="L42" s="1">
        <v>186090000</v>
      </c>
      <c r="M42" s="1">
        <v>208116000</v>
      </c>
      <c r="N42" s="1">
        <v>284009000</v>
      </c>
      <c r="O42" s="1">
        <v>298432000</v>
      </c>
      <c r="P42" s="1">
        <v>329562000</v>
      </c>
      <c r="Q42" s="1">
        <v>404842000</v>
      </c>
      <c r="R42" s="1">
        <v>518513000</v>
      </c>
      <c r="S42" s="1">
        <v>647230000</v>
      </c>
      <c r="T42" s="1">
        <v>966481000</v>
      </c>
    </row>
    <row r="43" spans="1:20" ht="19" x14ac:dyDescent="0.25">
      <c r="A43" s="5" t="s">
        <v>35</v>
      </c>
      <c r="B43" s="1" t="s">
        <v>92</v>
      </c>
      <c r="C43" s="1" t="s">
        <v>92</v>
      </c>
      <c r="D43" s="1">
        <v>962145</v>
      </c>
      <c r="E43" s="1">
        <v>3545431</v>
      </c>
      <c r="F43" s="1">
        <v>1043328</v>
      </c>
      <c r="G43" s="1">
        <v>4111024</v>
      </c>
      <c r="H43" s="1">
        <v>4529000</v>
      </c>
      <c r="I43" s="1">
        <v>6408000</v>
      </c>
      <c r="J43" s="1">
        <v>8357000</v>
      </c>
      <c r="K43" s="1">
        <v>35301000</v>
      </c>
      <c r="L43" s="1">
        <v>46197000</v>
      </c>
      <c r="M43" s="1">
        <v>64671000</v>
      </c>
      <c r="N43" s="1">
        <v>118440000</v>
      </c>
      <c r="O43" s="1">
        <v>120259000</v>
      </c>
      <c r="P43" s="1">
        <v>97046000</v>
      </c>
      <c r="Q43" s="1">
        <v>107334000</v>
      </c>
      <c r="R43" s="1">
        <v>155701000</v>
      </c>
      <c r="S43" s="1">
        <v>250924000</v>
      </c>
      <c r="T43" s="1">
        <v>311500000</v>
      </c>
    </row>
    <row r="44" spans="1:20" ht="19" x14ac:dyDescent="0.25">
      <c r="A44" s="6" t="s">
        <v>36</v>
      </c>
      <c r="B44" s="10" t="s">
        <v>92</v>
      </c>
      <c r="C44" s="10" t="s">
        <v>92</v>
      </c>
      <c r="D44" s="10">
        <v>27217324</v>
      </c>
      <c r="E44" s="10">
        <v>48492743</v>
      </c>
      <c r="F44" s="10">
        <v>97906418</v>
      </c>
      <c r="G44" s="10">
        <v>116987928</v>
      </c>
      <c r="H44" s="10">
        <v>216410000</v>
      </c>
      <c r="I44" s="10">
        <v>389279000</v>
      </c>
      <c r="J44" s="10">
        <v>527093000</v>
      </c>
      <c r="K44" s="10">
        <v>787053000</v>
      </c>
      <c r="L44" s="10">
        <v>942839000</v>
      </c>
      <c r="M44" s="10">
        <v>951012000</v>
      </c>
      <c r="N44" s="10">
        <v>917039000</v>
      </c>
      <c r="O44" s="10">
        <v>1162737000</v>
      </c>
      <c r="P44" s="10">
        <v>1436282000</v>
      </c>
      <c r="Q44" s="10">
        <v>1429282000</v>
      </c>
      <c r="R44" s="10">
        <v>1807938000</v>
      </c>
      <c r="S44" s="10">
        <v>2124379000</v>
      </c>
      <c r="T44" s="10">
        <v>2614853000</v>
      </c>
    </row>
    <row r="45" spans="1:20" ht="19" x14ac:dyDescent="0.25">
      <c r="A45" s="5" t="s">
        <v>37</v>
      </c>
      <c r="B45" s="1" t="s">
        <v>92</v>
      </c>
      <c r="C45" s="1" t="s">
        <v>92</v>
      </c>
      <c r="D45" s="1">
        <v>10426795</v>
      </c>
      <c r="E45" s="1">
        <v>18822239</v>
      </c>
      <c r="F45" s="1">
        <v>44038565</v>
      </c>
      <c r="G45" s="1">
        <v>61661813</v>
      </c>
      <c r="H45" s="1">
        <v>61591000</v>
      </c>
      <c r="I45" s="1">
        <v>70954000</v>
      </c>
      <c r="J45" s="1">
        <v>162941000</v>
      </c>
      <c r="K45" s="1">
        <v>214639000</v>
      </c>
      <c r="L45" s="1">
        <v>255603000</v>
      </c>
      <c r="M45" s="1">
        <v>296008000</v>
      </c>
      <c r="N45" s="1">
        <v>349605000</v>
      </c>
      <c r="O45" s="1">
        <v>423499000</v>
      </c>
      <c r="P45" s="1">
        <v>473642000</v>
      </c>
      <c r="Q45" s="1">
        <v>567237000</v>
      </c>
      <c r="R45" s="1">
        <v>1361357000</v>
      </c>
      <c r="S45" s="1">
        <v>1480522000</v>
      </c>
      <c r="T45" s="1">
        <v>1731253000</v>
      </c>
    </row>
    <row r="46" spans="1:20" ht="19" x14ac:dyDescent="0.25">
      <c r="A46" s="5" t="s">
        <v>38</v>
      </c>
      <c r="B46" s="1" t="s">
        <v>92</v>
      </c>
      <c r="C46" s="1" t="s">
        <v>92</v>
      </c>
      <c r="D46" s="1">
        <v>840325</v>
      </c>
      <c r="E46" s="1">
        <v>811678</v>
      </c>
      <c r="F46" s="1">
        <v>962618</v>
      </c>
      <c r="G46" s="1">
        <v>774128</v>
      </c>
      <c r="H46" s="1">
        <v>899000</v>
      </c>
      <c r="I46" s="1">
        <v>20274000</v>
      </c>
      <c r="J46" s="1">
        <v>26336000</v>
      </c>
      <c r="K46" s="1">
        <v>26060000</v>
      </c>
      <c r="L46" s="1">
        <v>25279000</v>
      </c>
      <c r="M46" s="1">
        <v>24413000</v>
      </c>
      <c r="N46" s="1">
        <v>23830000</v>
      </c>
      <c r="O46" s="1">
        <v>24233000</v>
      </c>
      <c r="P46" s="1">
        <v>24606000</v>
      </c>
      <c r="Q46" s="1">
        <v>24239000</v>
      </c>
      <c r="R46" s="1" t="s">
        <v>92</v>
      </c>
      <c r="S46" s="1">
        <v>386877000</v>
      </c>
      <c r="T46" s="1">
        <v>386880000</v>
      </c>
    </row>
    <row r="47" spans="1:20" ht="19" x14ac:dyDescent="0.25">
      <c r="A47" s="5" t="s">
        <v>39</v>
      </c>
      <c r="B47" s="1" t="s">
        <v>92</v>
      </c>
      <c r="C47" s="1" t="s">
        <v>92</v>
      </c>
      <c r="D47" s="1">
        <v>2441739</v>
      </c>
      <c r="E47" s="1">
        <v>2140011</v>
      </c>
      <c r="F47" s="1">
        <v>7161429</v>
      </c>
      <c r="G47" s="1">
        <v>7386206</v>
      </c>
      <c r="H47" s="1">
        <v>7151000</v>
      </c>
      <c r="I47" s="1">
        <v>6838000</v>
      </c>
      <c r="J47" s="1">
        <v>5536000</v>
      </c>
      <c r="K47" s="1">
        <v>4141000</v>
      </c>
      <c r="L47" s="1">
        <v>2922000</v>
      </c>
      <c r="M47" s="1">
        <v>1750000</v>
      </c>
      <c r="N47" s="1">
        <v>947000</v>
      </c>
      <c r="O47" s="1">
        <v>324000</v>
      </c>
      <c r="P47" s="1">
        <v>73000</v>
      </c>
      <c r="Q47" s="1" t="s">
        <v>92</v>
      </c>
      <c r="R47" s="1" t="s">
        <v>92</v>
      </c>
      <c r="S47" s="1">
        <v>80080000</v>
      </c>
      <c r="T47" s="1">
        <v>71299000</v>
      </c>
    </row>
    <row r="48" spans="1:20" ht="19" x14ac:dyDescent="0.25">
      <c r="A48" s="5" t="s">
        <v>40</v>
      </c>
      <c r="B48" s="1" t="s">
        <v>92</v>
      </c>
      <c r="C48" s="1" t="s">
        <v>92</v>
      </c>
      <c r="D48" s="1">
        <v>3282064</v>
      </c>
      <c r="E48" s="1">
        <v>2951689</v>
      </c>
      <c r="F48" s="1">
        <v>8124047</v>
      </c>
      <c r="G48" s="1">
        <v>8160334</v>
      </c>
      <c r="H48" s="1">
        <v>8050000</v>
      </c>
      <c r="I48" s="1">
        <v>27112000</v>
      </c>
      <c r="J48" s="1">
        <v>31872000</v>
      </c>
      <c r="K48" s="1">
        <v>30201000</v>
      </c>
      <c r="L48" s="1">
        <v>28201000</v>
      </c>
      <c r="M48" s="1">
        <v>26163000</v>
      </c>
      <c r="N48" s="1">
        <v>24777000</v>
      </c>
      <c r="O48" s="1">
        <v>24557000</v>
      </c>
      <c r="P48" s="1">
        <v>24679000</v>
      </c>
      <c r="Q48" s="1">
        <v>24239000</v>
      </c>
      <c r="R48" s="1">
        <v>24423000</v>
      </c>
      <c r="S48" s="1">
        <v>466957000</v>
      </c>
      <c r="T48" s="1">
        <v>458179000</v>
      </c>
    </row>
    <row r="49" spans="1:20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</row>
    <row r="50" spans="1:20" ht="19" x14ac:dyDescent="0.25">
      <c r="A50" s="5" t="s">
        <v>42</v>
      </c>
      <c r="B50" s="1" t="s">
        <v>92</v>
      </c>
      <c r="C50" s="1" t="s">
        <v>92</v>
      </c>
      <c r="D50" s="1">
        <v>186772</v>
      </c>
      <c r="E50" s="1">
        <v>588397</v>
      </c>
      <c r="F50" s="1">
        <v>1124597</v>
      </c>
      <c r="G50" s="1">
        <v>19373559</v>
      </c>
      <c r="H50" s="1">
        <v>15102000</v>
      </c>
      <c r="I50" s="1">
        <v>7894000</v>
      </c>
      <c r="J50" s="1">
        <v>8587000</v>
      </c>
      <c r="K50" s="1">
        <v>15033000</v>
      </c>
      <c r="L50" s="1">
        <v>18300000</v>
      </c>
      <c r="M50" s="1">
        <v>16018000</v>
      </c>
      <c r="N50" s="1">
        <v>11802000</v>
      </c>
      <c r="O50" s="1">
        <v>26256000</v>
      </c>
      <c r="P50" s="1">
        <v>32491000</v>
      </c>
      <c r="Q50" s="1">
        <v>26549000</v>
      </c>
      <c r="R50" s="1">
        <v>31435000</v>
      </c>
      <c r="S50" s="1">
        <v>6731000</v>
      </c>
      <c r="T50" s="1">
        <v>6091000</v>
      </c>
    </row>
    <row r="51" spans="1:20" ht="19" x14ac:dyDescent="0.25">
      <c r="A51" s="5" t="s">
        <v>43</v>
      </c>
      <c r="B51" s="1" t="s">
        <v>92</v>
      </c>
      <c r="C51" s="1" t="s">
        <v>92</v>
      </c>
      <c r="D51" s="1">
        <v>801012</v>
      </c>
      <c r="E51" s="1">
        <v>999470</v>
      </c>
      <c r="F51" s="1">
        <v>3898515</v>
      </c>
      <c r="G51" s="1">
        <v>5452735</v>
      </c>
      <c r="H51" s="1">
        <v>6105000</v>
      </c>
      <c r="I51" s="1">
        <v>4063000</v>
      </c>
      <c r="J51" s="1">
        <v>4141000</v>
      </c>
      <c r="K51" s="1">
        <v>4152000</v>
      </c>
      <c r="L51" s="1">
        <v>4745000</v>
      </c>
      <c r="M51" s="1">
        <v>7012000</v>
      </c>
      <c r="N51" s="1">
        <v>10854000</v>
      </c>
      <c r="O51" s="1">
        <v>20492000</v>
      </c>
      <c r="P51" s="1">
        <v>31389000</v>
      </c>
      <c r="Q51" s="1">
        <v>37404000</v>
      </c>
      <c r="R51" s="1">
        <v>56201000</v>
      </c>
      <c r="S51" s="1">
        <v>106626000</v>
      </c>
      <c r="T51" s="1">
        <v>132102000</v>
      </c>
    </row>
    <row r="52" spans="1:20" ht="19" x14ac:dyDescent="0.25">
      <c r="A52" s="5" t="s">
        <v>44</v>
      </c>
      <c r="B52" s="1" t="s">
        <v>92</v>
      </c>
      <c r="C52" s="1" t="s">
        <v>92</v>
      </c>
      <c r="D52" s="1">
        <v>14696643</v>
      </c>
      <c r="E52" s="1">
        <v>23361795</v>
      </c>
      <c r="F52" s="1">
        <v>57185724</v>
      </c>
      <c r="G52" s="1">
        <v>94648441</v>
      </c>
      <c r="H52" s="1">
        <v>90848000</v>
      </c>
      <c r="I52" s="1">
        <v>110023000</v>
      </c>
      <c r="J52" s="1">
        <v>207541000</v>
      </c>
      <c r="K52" s="1">
        <v>264025000</v>
      </c>
      <c r="L52" s="1">
        <v>306849000</v>
      </c>
      <c r="M52" s="1">
        <v>345201000</v>
      </c>
      <c r="N52" s="1">
        <v>397038000</v>
      </c>
      <c r="O52" s="1">
        <v>494804000</v>
      </c>
      <c r="P52" s="1">
        <v>562201000</v>
      </c>
      <c r="Q52" s="1">
        <v>655429000</v>
      </c>
      <c r="R52" s="1">
        <v>1473416000</v>
      </c>
      <c r="S52" s="1">
        <v>2060836000</v>
      </c>
      <c r="T52" s="1">
        <v>2327625000</v>
      </c>
    </row>
    <row r="53" spans="1:20" ht="19" x14ac:dyDescent="0.25">
      <c r="A53" s="5" t="s">
        <v>45</v>
      </c>
      <c r="B53" s="1" t="s">
        <v>92</v>
      </c>
      <c r="C53" s="1">
        <v>2323000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</row>
    <row r="54" spans="1:20" ht="19" x14ac:dyDescent="0.25">
      <c r="A54" s="7" t="s">
        <v>46</v>
      </c>
      <c r="B54" s="11" t="s">
        <v>92</v>
      </c>
      <c r="C54" s="11">
        <v>2323000</v>
      </c>
      <c r="D54" s="11">
        <v>41913967</v>
      </c>
      <c r="E54" s="11">
        <v>71854538</v>
      </c>
      <c r="F54" s="11">
        <v>155092142</v>
      </c>
      <c r="G54" s="11">
        <v>211636369</v>
      </c>
      <c r="H54" s="11">
        <v>307258000</v>
      </c>
      <c r="I54" s="11">
        <v>499302000</v>
      </c>
      <c r="J54" s="11">
        <v>734634000</v>
      </c>
      <c r="K54" s="11">
        <v>1051078000</v>
      </c>
      <c r="L54" s="11">
        <v>1249688000</v>
      </c>
      <c r="M54" s="11">
        <v>1296213000</v>
      </c>
      <c r="N54" s="11">
        <v>1314077000</v>
      </c>
      <c r="O54" s="11">
        <v>1657541000</v>
      </c>
      <c r="P54" s="11">
        <v>1998483000</v>
      </c>
      <c r="Q54" s="11">
        <v>2084711000</v>
      </c>
      <c r="R54" s="11">
        <v>3281354000</v>
      </c>
      <c r="S54" s="11">
        <v>4185215000</v>
      </c>
      <c r="T54" s="11">
        <v>4942478000</v>
      </c>
    </row>
    <row r="55" spans="1:20" ht="19" x14ac:dyDescent="0.25">
      <c r="A55" s="5" t="s">
        <v>47</v>
      </c>
      <c r="B55" s="1" t="s">
        <v>92</v>
      </c>
      <c r="C55" s="1" t="s">
        <v>92</v>
      </c>
      <c r="D55" s="1">
        <v>5877048</v>
      </c>
      <c r="E55" s="1">
        <v>4932960</v>
      </c>
      <c r="F55" s="1">
        <v>5199604</v>
      </c>
      <c r="G55" s="1">
        <v>5269423</v>
      </c>
      <c r="H55" s="1">
        <v>11028000</v>
      </c>
      <c r="I55" s="1">
        <v>6659000</v>
      </c>
      <c r="J55" s="1">
        <v>14536000</v>
      </c>
      <c r="K55" s="1">
        <v>1045000</v>
      </c>
      <c r="L55" s="1">
        <v>12647000</v>
      </c>
      <c r="M55" s="1">
        <v>9339000</v>
      </c>
      <c r="N55" s="1">
        <v>10381000</v>
      </c>
      <c r="O55" s="1">
        <v>24846000</v>
      </c>
      <c r="P55" s="1">
        <v>24646000</v>
      </c>
      <c r="Q55" s="1">
        <v>95533000</v>
      </c>
      <c r="R55" s="1">
        <v>79997000</v>
      </c>
      <c r="S55" s="1">
        <v>172246000</v>
      </c>
      <c r="T55" s="1">
        <v>289728000</v>
      </c>
    </row>
    <row r="56" spans="1:20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>
        <v>128497000</v>
      </c>
      <c r="S56" s="1">
        <v>166091000</v>
      </c>
      <c r="T56" s="1">
        <v>188996000</v>
      </c>
    </row>
    <row r="57" spans="1:20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>
        <v>7742000</v>
      </c>
      <c r="I57" s="1">
        <v>18399000</v>
      </c>
      <c r="J57" s="1">
        <v>21460000</v>
      </c>
      <c r="K57" s="1">
        <v>48138000</v>
      </c>
      <c r="L57" s="1">
        <v>9110000</v>
      </c>
      <c r="M57" s="1">
        <v>28652000</v>
      </c>
      <c r="N57" s="1">
        <v>48242000</v>
      </c>
      <c r="O57" s="1">
        <v>40472000</v>
      </c>
      <c r="P57" s="1">
        <v>27511000</v>
      </c>
      <c r="Q57" s="1">
        <v>83503000</v>
      </c>
      <c r="R57" s="1">
        <v>43806000</v>
      </c>
      <c r="S57" s="1">
        <v>23603000</v>
      </c>
      <c r="T57" s="1">
        <v>147392000</v>
      </c>
    </row>
    <row r="58" spans="1:20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>
        <v>22773000</v>
      </c>
      <c r="K58" s="1">
        <v>35113000</v>
      </c>
      <c r="L58" s="1">
        <v>38343000</v>
      </c>
      <c r="M58" s="1">
        <v>46252000</v>
      </c>
      <c r="N58" s="1">
        <v>57736000</v>
      </c>
      <c r="O58" s="1">
        <v>70454000</v>
      </c>
      <c r="P58" s="1">
        <v>82668000</v>
      </c>
      <c r="Q58" s="1">
        <v>107457000</v>
      </c>
      <c r="R58" s="1">
        <v>133118000</v>
      </c>
      <c r="S58" s="1">
        <v>155848000</v>
      </c>
      <c r="T58" s="1">
        <v>208195000</v>
      </c>
    </row>
    <row r="59" spans="1:20" ht="19" x14ac:dyDescent="0.25">
      <c r="A59" s="5" t="s">
        <v>51</v>
      </c>
      <c r="B59" s="1" t="s">
        <v>92</v>
      </c>
      <c r="C59" s="1" t="s">
        <v>92</v>
      </c>
      <c r="D59" s="1">
        <v>6365019</v>
      </c>
      <c r="E59" s="1">
        <v>26351077</v>
      </c>
      <c r="F59" s="1">
        <v>30621947</v>
      </c>
      <c r="G59" s="1">
        <v>40065494</v>
      </c>
      <c r="H59" s="1">
        <v>39908000</v>
      </c>
      <c r="I59" s="1">
        <v>60306000</v>
      </c>
      <c r="J59" s="1">
        <v>44670000</v>
      </c>
      <c r="K59" s="1">
        <v>49061000</v>
      </c>
      <c r="L59" s="1">
        <v>53414000</v>
      </c>
      <c r="M59" s="1">
        <v>75638000</v>
      </c>
      <c r="N59" s="1">
        <v>109145000</v>
      </c>
      <c r="O59" s="1">
        <v>105677000</v>
      </c>
      <c r="P59" s="1">
        <v>157773000</v>
      </c>
      <c r="Q59" s="1">
        <v>213984000</v>
      </c>
      <c r="R59" s="1">
        <v>235000000</v>
      </c>
      <c r="S59" s="1">
        <v>365390000</v>
      </c>
      <c r="T59" s="1">
        <v>571023000</v>
      </c>
    </row>
    <row r="60" spans="1:20" ht="19" x14ac:dyDescent="0.25">
      <c r="A60" s="6" t="s">
        <v>52</v>
      </c>
      <c r="B60" s="10" t="s">
        <v>92</v>
      </c>
      <c r="C60" s="10" t="s">
        <v>92</v>
      </c>
      <c r="D60" s="10">
        <v>12242067</v>
      </c>
      <c r="E60" s="10">
        <v>31284037</v>
      </c>
      <c r="F60" s="10">
        <v>35821551</v>
      </c>
      <c r="G60" s="10">
        <v>45334917</v>
      </c>
      <c r="H60" s="10">
        <v>58678000</v>
      </c>
      <c r="I60" s="10">
        <v>85364000</v>
      </c>
      <c r="J60" s="10">
        <v>103439000</v>
      </c>
      <c r="K60" s="10">
        <v>133357000</v>
      </c>
      <c r="L60" s="10">
        <v>113514000</v>
      </c>
      <c r="M60" s="10">
        <v>159881000</v>
      </c>
      <c r="N60" s="10">
        <v>225504000</v>
      </c>
      <c r="O60" s="10">
        <v>241449000</v>
      </c>
      <c r="P60" s="10">
        <v>292598000</v>
      </c>
      <c r="Q60" s="10">
        <v>500477000</v>
      </c>
      <c r="R60" s="10">
        <v>620418000</v>
      </c>
      <c r="S60" s="10">
        <v>883178000</v>
      </c>
      <c r="T60" s="10">
        <v>1405334000</v>
      </c>
    </row>
    <row r="61" spans="1:20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>
        <v>611464000</v>
      </c>
      <c r="S61" s="1">
        <v>632590000</v>
      </c>
      <c r="T61" s="1">
        <v>692056000</v>
      </c>
    </row>
    <row r="62" spans="1:20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</row>
    <row r="63" spans="1:20" ht="19" x14ac:dyDescent="0.25">
      <c r="A63" s="5" t="s">
        <v>54</v>
      </c>
      <c r="B63" s="1" t="s">
        <v>92</v>
      </c>
      <c r="C63" s="1" t="s">
        <v>92</v>
      </c>
      <c r="D63" s="1">
        <v>536707</v>
      </c>
      <c r="E63" s="1">
        <v>384354</v>
      </c>
      <c r="F63" s="1">
        <v>196538</v>
      </c>
      <c r="G63" s="1">
        <v>158054</v>
      </c>
      <c r="H63" s="1" t="s">
        <v>92</v>
      </c>
      <c r="I63" s="1" t="s">
        <v>92</v>
      </c>
      <c r="J63" s="1" t="s">
        <v>92</v>
      </c>
      <c r="K63" s="1" t="s">
        <v>92</v>
      </c>
      <c r="L63" s="1">
        <v>3977000</v>
      </c>
      <c r="M63" s="1">
        <v>3633000</v>
      </c>
      <c r="N63" s="1">
        <v>10759000</v>
      </c>
      <c r="O63" s="1">
        <v>7262000</v>
      </c>
      <c r="P63" s="1">
        <v>1336000</v>
      </c>
      <c r="Q63" s="1">
        <v>14249000</v>
      </c>
      <c r="R63" s="1">
        <v>43432000</v>
      </c>
      <c r="S63" s="1">
        <v>58755000</v>
      </c>
      <c r="T63" s="1">
        <v>53352000</v>
      </c>
    </row>
    <row r="64" spans="1:20" ht="19" x14ac:dyDescent="0.25">
      <c r="A64" s="5" t="s">
        <v>55</v>
      </c>
      <c r="B64" s="1" t="s">
        <v>92</v>
      </c>
      <c r="C64" s="1" t="s">
        <v>92</v>
      </c>
      <c r="D64" s="1">
        <v>1073409</v>
      </c>
      <c r="E64" s="1">
        <v>2239650</v>
      </c>
      <c r="F64" s="1">
        <v>6721220</v>
      </c>
      <c r="G64" s="1">
        <v>11300713</v>
      </c>
      <c r="H64" s="1">
        <v>15472000</v>
      </c>
      <c r="I64" s="1">
        <v>19645000</v>
      </c>
      <c r="J64" s="1">
        <v>25014000</v>
      </c>
      <c r="K64" s="1">
        <v>30422000</v>
      </c>
      <c r="L64" s="1">
        <v>35515000</v>
      </c>
      <c r="M64" s="1">
        <v>43131000</v>
      </c>
      <c r="N64" s="1">
        <v>50332000</v>
      </c>
      <c r="O64" s="1">
        <v>48857000</v>
      </c>
      <c r="P64" s="1">
        <v>107589000</v>
      </c>
      <c r="Q64" s="1">
        <v>124010000</v>
      </c>
      <c r="R64" s="1">
        <v>53822000</v>
      </c>
      <c r="S64" s="1">
        <v>52126000</v>
      </c>
      <c r="T64" s="1">
        <v>51690000</v>
      </c>
    </row>
    <row r="65" spans="1:20" ht="19" x14ac:dyDescent="0.25">
      <c r="A65" s="5" t="s">
        <v>56</v>
      </c>
      <c r="B65" s="1" t="s">
        <v>92</v>
      </c>
      <c r="C65" s="1" t="s">
        <v>92</v>
      </c>
      <c r="D65" s="1">
        <v>1610116</v>
      </c>
      <c r="E65" s="1">
        <v>2624004</v>
      </c>
      <c r="F65" s="1">
        <v>6917758</v>
      </c>
      <c r="G65" s="1">
        <v>11458767</v>
      </c>
      <c r="H65" s="1">
        <v>15472000</v>
      </c>
      <c r="I65" s="1">
        <v>19645000</v>
      </c>
      <c r="J65" s="1">
        <v>25014000</v>
      </c>
      <c r="K65" s="1">
        <v>30422000</v>
      </c>
      <c r="L65" s="1">
        <v>39492000</v>
      </c>
      <c r="M65" s="1">
        <v>46764000</v>
      </c>
      <c r="N65" s="1">
        <v>61091000</v>
      </c>
      <c r="O65" s="1">
        <v>56119000</v>
      </c>
      <c r="P65" s="1">
        <v>108925000</v>
      </c>
      <c r="Q65" s="1">
        <v>138259000</v>
      </c>
      <c r="R65" s="1">
        <v>708718000</v>
      </c>
      <c r="S65" s="1">
        <v>743471000</v>
      </c>
      <c r="T65" s="1">
        <v>797098000</v>
      </c>
    </row>
    <row r="66" spans="1:20" ht="19" x14ac:dyDescent="0.25">
      <c r="A66" s="5" t="s">
        <v>57</v>
      </c>
      <c r="B66" s="1" t="s">
        <v>92</v>
      </c>
      <c r="C66" s="1">
        <v>1904000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</row>
    <row r="67" spans="1:20" ht="19" x14ac:dyDescent="0.25">
      <c r="A67" s="6" t="s">
        <v>58</v>
      </c>
      <c r="B67" s="10" t="s">
        <v>92</v>
      </c>
      <c r="C67" s="10">
        <v>1904000</v>
      </c>
      <c r="D67" s="10">
        <v>13852183</v>
      </c>
      <c r="E67" s="10">
        <v>33908041</v>
      </c>
      <c r="F67" s="10">
        <v>42739309</v>
      </c>
      <c r="G67" s="10">
        <v>56793684</v>
      </c>
      <c r="H67" s="10">
        <v>74150000</v>
      </c>
      <c r="I67" s="10">
        <v>105009000</v>
      </c>
      <c r="J67" s="10">
        <v>128453000</v>
      </c>
      <c r="K67" s="10">
        <v>163779000</v>
      </c>
      <c r="L67" s="10">
        <v>153006000</v>
      </c>
      <c r="M67" s="10">
        <v>206645000</v>
      </c>
      <c r="N67" s="10">
        <v>286595000</v>
      </c>
      <c r="O67" s="10">
        <v>297568000</v>
      </c>
      <c r="P67" s="10">
        <v>401523000</v>
      </c>
      <c r="Q67" s="10">
        <v>638736000</v>
      </c>
      <c r="R67" s="10">
        <v>1329136000</v>
      </c>
      <c r="S67" s="10">
        <v>1626649000</v>
      </c>
      <c r="T67" s="10">
        <v>2202432000</v>
      </c>
    </row>
    <row r="68" spans="1:20" ht="19" x14ac:dyDescent="0.25">
      <c r="A68" s="5" t="s">
        <v>59</v>
      </c>
      <c r="B68" s="1" t="s">
        <v>92</v>
      </c>
      <c r="C68" s="1" t="s">
        <v>92</v>
      </c>
      <c r="D68" s="1">
        <v>1</v>
      </c>
      <c r="E68" s="1">
        <v>1</v>
      </c>
      <c r="F68" s="1">
        <v>467056</v>
      </c>
      <c r="G68" s="1">
        <v>504418</v>
      </c>
      <c r="H68" s="1">
        <v>511000</v>
      </c>
      <c r="I68" s="1">
        <v>534000</v>
      </c>
      <c r="J68" s="1">
        <v>551000</v>
      </c>
      <c r="K68" s="1">
        <v>562000</v>
      </c>
      <c r="L68" s="1">
        <v>577000</v>
      </c>
      <c r="M68" s="1">
        <v>661000</v>
      </c>
      <c r="N68" s="1">
        <v>637000</v>
      </c>
      <c r="O68" s="1">
        <v>637000</v>
      </c>
      <c r="P68" s="1">
        <v>628000</v>
      </c>
      <c r="Q68" s="1">
        <v>608000</v>
      </c>
      <c r="R68" s="1">
        <v>621000</v>
      </c>
      <c r="S68" s="1">
        <v>626000</v>
      </c>
      <c r="T68" s="1">
        <v>616000</v>
      </c>
    </row>
    <row r="69" spans="1:20" ht="19" x14ac:dyDescent="0.25">
      <c r="A69" s="5" t="s">
        <v>60</v>
      </c>
      <c r="B69" s="1" t="s">
        <v>92</v>
      </c>
      <c r="C69" s="1" t="s">
        <v>92</v>
      </c>
      <c r="D69" s="1">
        <v>-68343726</v>
      </c>
      <c r="E69" s="1">
        <v>-60677395</v>
      </c>
      <c r="F69" s="1">
        <v>-29834956</v>
      </c>
      <c r="G69" s="1">
        <v>9528271</v>
      </c>
      <c r="H69" s="1">
        <v>67809000</v>
      </c>
      <c r="I69" s="1">
        <v>189656000</v>
      </c>
      <c r="J69" s="1">
        <v>373719000</v>
      </c>
      <c r="K69" s="1">
        <v>644275000</v>
      </c>
      <c r="L69" s="1">
        <v>923822000</v>
      </c>
      <c r="M69" s="1">
        <v>1020619000</v>
      </c>
      <c r="N69" s="1">
        <v>1019515000</v>
      </c>
      <c r="O69" s="1">
        <v>1294214000</v>
      </c>
      <c r="P69" s="1">
        <v>1455002000</v>
      </c>
      <c r="Q69" s="1">
        <v>1346890000</v>
      </c>
      <c r="R69" s="1">
        <v>1820637000</v>
      </c>
      <c r="S69" s="1">
        <v>2346428000</v>
      </c>
      <c r="T69" s="1">
        <v>2512840000</v>
      </c>
    </row>
    <row r="70" spans="1:20" ht="19" x14ac:dyDescent="0.25">
      <c r="A70" s="5" t="s">
        <v>61</v>
      </c>
      <c r="B70" s="1" t="s">
        <v>92</v>
      </c>
      <c r="C70" s="1" t="s">
        <v>92</v>
      </c>
      <c r="D70" s="1">
        <v>558743</v>
      </c>
      <c r="E70" s="1">
        <v>-1056565</v>
      </c>
      <c r="F70" s="1">
        <v>5396954</v>
      </c>
      <c r="G70" s="1">
        <v>-11150789</v>
      </c>
      <c r="H70" s="1">
        <v>5867000</v>
      </c>
      <c r="I70" s="1">
        <v>20329000</v>
      </c>
      <c r="J70" s="1">
        <v>21549000</v>
      </c>
      <c r="K70" s="1">
        <v>21090000</v>
      </c>
      <c r="L70" s="1">
        <v>-68068000</v>
      </c>
      <c r="M70" s="1">
        <v>-173407000</v>
      </c>
      <c r="N70" s="1">
        <v>-238203000</v>
      </c>
      <c r="O70" s="1">
        <v>-201500000</v>
      </c>
      <c r="P70" s="1">
        <v>-142923000</v>
      </c>
      <c r="Q70" s="1">
        <v>-216808000</v>
      </c>
      <c r="R70" s="1">
        <v>-224581000</v>
      </c>
      <c r="S70" s="1">
        <v>-177155000</v>
      </c>
      <c r="T70" s="1">
        <v>-195917000</v>
      </c>
    </row>
    <row r="71" spans="1:20" ht="19" x14ac:dyDescent="0.25">
      <c r="A71" s="5" t="s">
        <v>62</v>
      </c>
      <c r="B71" s="1" t="s">
        <v>92</v>
      </c>
      <c r="C71" s="1">
        <v>419000</v>
      </c>
      <c r="D71" s="1">
        <v>95834516</v>
      </c>
      <c r="E71" s="1">
        <v>99110502</v>
      </c>
      <c r="F71" s="1">
        <v>136004955</v>
      </c>
      <c r="G71" s="1">
        <v>155960785</v>
      </c>
      <c r="H71" s="1">
        <v>158921000</v>
      </c>
      <c r="I71" s="1">
        <v>179870000</v>
      </c>
      <c r="J71" s="1">
        <v>205557000</v>
      </c>
      <c r="K71" s="1">
        <v>221372000</v>
      </c>
      <c r="L71" s="1">
        <v>240351000</v>
      </c>
      <c r="M71" s="1">
        <v>241695000</v>
      </c>
      <c r="N71" s="1">
        <v>245533000</v>
      </c>
      <c r="O71" s="1">
        <v>266622000</v>
      </c>
      <c r="P71" s="1">
        <v>284253000</v>
      </c>
      <c r="Q71" s="1">
        <v>315285000</v>
      </c>
      <c r="R71" s="1">
        <v>355541000</v>
      </c>
      <c r="S71" s="1">
        <v>388667000</v>
      </c>
      <c r="T71" s="1">
        <v>422507000</v>
      </c>
    </row>
    <row r="72" spans="1:20" ht="19" x14ac:dyDescent="0.25">
      <c r="A72" s="6" t="s">
        <v>63</v>
      </c>
      <c r="B72" s="10" t="s">
        <v>92</v>
      </c>
      <c r="C72" s="10">
        <v>419000</v>
      </c>
      <c r="D72" s="10">
        <v>28051784</v>
      </c>
      <c r="E72" s="10">
        <v>37378798</v>
      </c>
      <c r="F72" s="10">
        <v>112034009</v>
      </c>
      <c r="G72" s="10">
        <v>154842685</v>
      </c>
      <c r="H72" s="10">
        <v>233108000</v>
      </c>
      <c r="I72" s="10">
        <v>390389000</v>
      </c>
      <c r="J72" s="10">
        <v>601376000</v>
      </c>
      <c r="K72" s="10">
        <v>887299000</v>
      </c>
      <c r="L72" s="10">
        <v>1096682000</v>
      </c>
      <c r="M72" s="10">
        <v>1089568000</v>
      </c>
      <c r="N72" s="10">
        <v>1027482000</v>
      </c>
      <c r="O72" s="10">
        <v>1359973000</v>
      </c>
      <c r="P72" s="10">
        <v>1596960000</v>
      </c>
      <c r="Q72" s="10">
        <v>1445975000</v>
      </c>
      <c r="R72" s="10">
        <v>1952218000</v>
      </c>
      <c r="S72" s="10">
        <v>2558566000</v>
      </c>
      <c r="T72" s="10">
        <v>2740046000</v>
      </c>
    </row>
    <row r="73" spans="1:20" ht="19" x14ac:dyDescent="0.25">
      <c r="A73" s="7" t="s">
        <v>64</v>
      </c>
      <c r="B73" s="11" t="s">
        <v>92</v>
      </c>
      <c r="C73" s="11">
        <v>2323000</v>
      </c>
      <c r="D73" s="11">
        <v>41903967</v>
      </c>
      <c r="E73" s="11">
        <v>71286839</v>
      </c>
      <c r="F73" s="11">
        <v>154773318</v>
      </c>
      <c r="G73" s="11">
        <v>211636369</v>
      </c>
      <c r="H73" s="11">
        <v>307258000</v>
      </c>
      <c r="I73" s="11">
        <v>495398000</v>
      </c>
      <c r="J73" s="11">
        <v>729829000</v>
      </c>
      <c r="K73" s="11">
        <v>1051078000</v>
      </c>
      <c r="L73" s="11">
        <v>1249688000</v>
      </c>
      <c r="M73" s="11">
        <v>1296213000</v>
      </c>
      <c r="N73" s="11">
        <v>1314077000</v>
      </c>
      <c r="O73" s="11">
        <v>1657541000</v>
      </c>
      <c r="P73" s="11">
        <v>1998483000</v>
      </c>
      <c r="Q73" s="11">
        <v>2084711000</v>
      </c>
      <c r="R73" s="11">
        <v>3281354000</v>
      </c>
      <c r="S73" s="11">
        <v>4185215000</v>
      </c>
      <c r="T73" s="11">
        <v>4942478000</v>
      </c>
    </row>
    <row r="74" spans="1:20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</row>
    <row r="75" spans="1:20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</row>
    <row r="76" spans="1:20" ht="19" x14ac:dyDescent="0.25">
      <c r="A76" s="5" t="s">
        <v>66</v>
      </c>
      <c r="B76" s="1" t="s">
        <v>92</v>
      </c>
      <c r="C76" s="1" t="s">
        <v>92</v>
      </c>
      <c r="D76" s="1">
        <v>1394104</v>
      </c>
      <c r="E76" s="1">
        <v>7666331</v>
      </c>
      <c r="F76" s="1">
        <v>30842439</v>
      </c>
      <c r="G76" s="1">
        <v>39363227</v>
      </c>
      <c r="H76" s="1">
        <v>58281000</v>
      </c>
      <c r="I76" s="1">
        <v>122197000</v>
      </c>
      <c r="J76" s="1">
        <v>184964000</v>
      </c>
      <c r="K76" s="1">
        <v>271431000</v>
      </c>
      <c r="L76" s="1">
        <v>279547000</v>
      </c>
      <c r="M76" s="1">
        <v>239033000</v>
      </c>
      <c r="N76" s="1">
        <v>266047000</v>
      </c>
      <c r="O76" s="1">
        <v>303381000</v>
      </c>
      <c r="P76" s="1">
        <v>258662000</v>
      </c>
      <c r="Q76" s="1">
        <v>483801000</v>
      </c>
      <c r="R76" s="1">
        <v>645596000</v>
      </c>
      <c r="S76" s="1">
        <v>588913000</v>
      </c>
      <c r="T76" s="1">
        <v>975322000</v>
      </c>
    </row>
    <row r="77" spans="1:20" ht="19" x14ac:dyDescent="0.25">
      <c r="A77" s="5" t="s">
        <v>13</v>
      </c>
      <c r="B77" s="1" t="s">
        <v>92</v>
      </c>
      <c r="C77" s="1" t="s">
        <v>92</v>
      </c>
      <c r="D77" s="1">
        <v>2466298</v>
      </c>
      <c r="E77" s="1">
        <v>4618512</v>
      </c>
      <c r="F77" s="1">
        <v>8340732</v>
      </c>
      <c r="G77" s="1">
        <v>15822950</v>
      </c>
      <c r="H77" s="1">
        <v>20832000</v>
      </c>
      <c r="I77" s="1">
        <v>24614000</v>
      </c>
      <c r="J77" s="1">
        <v>30259000</v>
      </c>
      <c r="K77" s="1">
        <v>43000000</v>
      </c>
      <c r="L77" s="1">
        <v>49068000</v>
      </c>
      <c r="M77" s="1">
        <v>58364000</v>
      </c>
      <c r="N77" s="1">
        <v>73383000</v>
      </c>
      <c r="O77" s="1">
        <v>87697000</v>
      </c>
      <c r="P77" s="1">
        <v>108235000</v>
      </c>
      <c r="Q77" s="1">
        <v>122484000</v>
      </c>
      <c r="R77" s="1">
        <v>161933000</v>
      </c>
      <c r="S77" s="1">
        <v>185478000</v>
      </c>
      <c r="T77" s="1">
        <v>224206000</v>
      </c>
    </row>
    <row r="78" spans="1:20" ht="19" x14ac:dyDescent="0.25">
      <c r="A78" s="5" t="s">
        <v>67</v>
      </c>
      <c r="B78" s="1" t="s">
        <v>92</v>
      </c>
      <c r="C78" s="1" t="s">
        <v>92</v>
      </c>
      <c r="D78" s="1">
        <v>-174901</v>
      </c>
      <c r="E78" s="1">
        <v>-3076876</v>
      </c>
      <c r="F78" s="1">
        <v>1798882</v>
      </c>
      <c r="G78" s="1">
        <v>-6441402</v>
      </c>
      <c r="H78" s="1">
        <v>387000</v>
      </c>
      <c r="I78" s="1">
        <v>11234000</v>
      </c>
      <c r="J78" s="1">
        <v>-693000</v>
      </c>
      <c r="K78" s="1">
        <v>-6445000</v>
      </c>
      <c r="L78" s="1">
        <v>820000</v>
      </c>
      <c r="M78" s="1">
        <v>2087000</v>
      </c>
      <c r="N78" s="1">
        <v>11142000</v>
      </c>
      <c r="O78" s="1">
        <v>-17563000</v>
      </c>
      <c r="P78" s="1">
        <v>-11416000</v>
      </c>
      <c r="Q78" s="1">
        <v>16786000</v>
      </c>
      <c r="R78" s="1">
        <v>24129000</v>
      </c>
      <c r="S78" s="1">
        <v>34908000</v>
      </c>
      <c r="T78" s="1">
        <v>-5180000</v>
      </c>
    </row>
    <row r="79" spans="1:20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>
        <v>5616000</v>
      </c>
      <c r="I79" s="1">
        <v>7273000</v>
      </c>
      <c r="J79" s="1">
        <v>10340000</v>
      </c>
      <c r="K79" s="1">
        <v>15637000</v>
      </c>
      <c r="L79" s="1">
        <v>10087000</v>
      </c>
      <c r="M79" s="1">
        <v>8269000</v>
      </c>
      <c r="N79" s="1">
        <v>10356000</v>
      </c>
      <c r="O79" s="1">
        <v>16822000</v>
      </c>
      <c r="P79" s="1">
        <v>17610000</v>
      </c>
      <c r="Q79" s="1">
        <v>28568000</v>
      </c>
      <c r="R79" s="1">
        <v>45593000</v>
      </c>
      <c r="S79" s="1">
        <v>50797000</v>
      </c>
      <c r="T79" s="1">
        <v>69137000</v>
      </c>
    </row>
    <row r="80" spans="1:20" ht="19" x14ac:dyDescent="0.25">
      <c r="A80" s="14" t="s">
        <v>104</v>
      </c>
      <c r="B80" s="15" t="e">
        <f t="shared" ref="B80:T80" si="17">B79/B3</f>
        <v>#VALUE!</v>
      </c>
      <c r="C80" s="15" t="e">
        <f t="shared" si="17"/>
        <v>#VALUE!</v>
      </c>
      <c r="D80" s="15" t="e">
        <f t="shared" si="17"/>
        <v>#VALUE!</v>
      </c>
      <c r="E80" s="15" t="e">
        <f t="shared" si="17"/>
        <v>#VALUE!</v>
      </c>
      <c r="F80" s="15" t="e">
        <f t="shared" si="17"/>
        <v>#VALUE!</v>
      </c>
      <c r="G80" s="15" t="e">
        <f t="shared" si="17"/>
        <v>#VALUE!</v>
      </c>
      <c r="H80" s="15">
        <f t="shared" si="17"/>
        <v>1.2400143078573983E-2</v>
      </c>
      <c r="I80" s="15">
        <f t="shared" si="17"/>
        <v>1.0219136045322213E-2</v>
      </c>
      <c r="J80" s="15">
        <f t="shared" si="17"/>
        <v>1.0331332012441562E-2</v>
      </c>
      <c r="K80" s="15">
        <f t="shared" si="17"/>
        <v>1.1410886790167241E-2</v>
      </c>
      <c r="L80" s="15">
        <f t="shared" si="17"/>
        <v>6.339288632141519E-3</v>
      </c>
      <c r="M80" s="15">
        <f t="shared" si="17"/>
        <v>4.6010127903592952E-3</v>
      </c>
      <c r="N80" s="15">
        <f t="shared" si="17"/>
        <v>5.0259084708105658E-3</v>
      </c>
      <c r="O80" s="15">
        <f t="shared" si="17"/>
        <v>7.1754211752983292E-3</v>
      </c>
      <c r="P80" s="15">
        <f t="shared" si="17"/>
        <v>6.6473374223958272E-3</v>
      </c>
      <c r="Q80" s="15">
        <f t="shared" si="17"/>
        <v>8.6877215987864933E-3</v>
      </c>
      <c r="R80" s="15">
        <f t="shared" si="17"/>
        <v>1.1457554301062298E-2</v>
      </c>
      <c r="S80" s="15">
        <f t="shared" si="17"/>
        <v>1.1539844689052108E-2</v>
      </c>
      <c r="T80" s="15">
        <f t="shared" si="17"/>
        <v>1.1050220910118039E-2</v>
      </c>
    </row>
    <row r="81" spans="1:28" ht="19" x14ac:dyDescent="0.25">
      <c r="A81" s="5" t="s">
        <v>69</v>
      </c>
      <c r="B81" s="1" t="s">
        <v>92</v>
      </c>
      <c r="C81" s="1" t="s">
        <v>92</v>
      </c>
      <c r="D81" s="1">
        <v>-16677486</v>
      </c>
      <c r="E81" s="1">
        <v>12869203</v>
      </c>
      <c r="F81" s="1">
        <v>-8504366</v>
      </c>
      <c r="G81" s="1">
        <v>-3363035</v>
      </c>
      <c r="H81" s="1">
        <v>30790000</v>
      </c>
      <c r="I81" s="1">
        <v>23966000</v>
      </c>
      <c r="J81" s="1">
        <v>-13730000</v>
      </c>
      <c r="K81" s="1">
        <v>-32258000</v>
      </c>
      <c r="L81" s="1">
        <v>-50072000</v>
      </c>
      <c r="M81" s="1">
        <v>8577000</v>
      </c>
      <c r="N81" s="1">
        <v>-59743000</v>
      </c>
      <c r="O81" s="1">
        <v>603000</v>
      </c>
      <c r="P81" s="1">
        <v>104628000</v>
      </c>
      <c r="Q81" s="1">
        <v>112875000</v>
      </c>
      <c r="R81" s="1">
        <v>-194071000</v>
      </c>
      <c r="S81" s="1">
        <v>-47549000</v>
      </c>
      <c r="T81" s="1">
        <v>129131000</v>
      </c>
    </row>
    <row r="82" spans="1:28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>
        <v>2229000</v>
      </c>
      <c r="I82" s="1">
        <v>-587000</v>
      </c>
      <c r="J82" s="1">
        <v>3743000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</row>
    <row r="83" spans="1:28" ht="19" customHeight="1" x14ac:dyDescent="0.25">
      <c r="A83" s="5" t="s">
        <v>34</v>
      </c>
      <c r="B83" s="1" t="s">
        <v>92</v>
      </c>
      <c r="C83" s="1" t="s">
        <v>92</v>
      </c>
      <c r="D83" s="1">
        <v>-10693625</v>
      </c>
      <c r="E83" s="1">
        <v>-5430998</v>
      </c>
      <c r="F83" s="1">
        <v>-12056739</v>
      </c>
      <c r="G83" s="1">
        <v>-19782088</v>
      </c>
      <c r="H83" s="1">
        <v>11296000</v>
      </c>
      <c r="I83" s="1">
        <v>-7954000</v>
      </c>
      <c r="J83" s="1">
        <v>-46072000</v>
      </c>
      <c r="K83" s="1">
        <v>-51022000</v>
      </c>
      <c r="L83" s="1">
        <v>-37407000</v>
      </c>
      <c r="M83" s="1">
        <v>-26806000</v>
      </c>
      <c r="N83" s="1">
        <v>-83286000</v>
      </c>
      <c r="O83" s="1">
        <v>-5403000</v>
      </c>
      <c r="P83" s="1">
        <v>-21178000</v>
      </c>
      <c r="Q83" s="1">
        <v>-85942000</v>
      </c>
      <c r="R83" s="1">
        <v>-117591000</v>
      </c>
      <c r="S83" s="1">
        <v>-96548000</v>
      </c>
      <c r="T83" s="1">
        <v>-323609000</v>
      </c>
      <c r="AA83" s="63" t="s">
        <v>126</v>
      </c>
      <c r="AB83" s="64"/>
    </row>
    <row r="84" spans="1:28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>
        <v>-5167000</v>
      </c>
      <c r="J84" s="1">
        <v>7861000</v>
      </c>
      <c r="K84" s="1">
        <v>-13481000</v>
      </c>
      <c r="L84" s="1">
        <v>11627000</v>
      </c>
      <c r="M84" s="1">
        <v>-2198000</v>
      </c>
      <c r="N84" s="1">
        <v>1247000</v>
      </c>
      <c r="O84" s="1">
        <v>14080000</v>
      </c>
      <c r="P84" s="1">
        <v>-1551000</v>
      </c>
      <c r="Q84" s="1">
        <v>71962000</v>
      </c>
      <c r="R84" s="1">
        <v>-14810000</v>
      </c>
      <c r="S84" s="1">
        <v>82663000</v>
      </c>
      <c r="T84" s="1">
        <v>117655000</v>
      </c>
      <c r="AA84" s="65" t="s">
        <v>127</v>
      </c>
      <c r="AB84" s="66"/>
    </row>
    <row r="85" spans="1:28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909415</v>
      </c>
      <c r="G85" s="1">
        <v>-191610</v>
      </c>
      <c r="H85" s="1">
        <v>675000</v>
      </c>
      <c r="I85" s="1">
        <v>2096000</v>
      </c>
      <c r="J85" s="1">
        <v>17830000</v>
      </c>
      <c r="K85" s="1">
        <v>24038000</v>
      </c>
      <c r="L85" s="1">
        <v>8241000</v>
      </c>
      <c r="M85" s="1">
        <v>30260000</v>
      </c>
      <c r="N85" s="1">
        <v>33991000</v>
      </c>
      <c r="O85" s="1">
        <v>15572000</v>
      </c>
      <c r="P85" s="1">
        <v>78423000</v>
      </c>
      <c r="Q85" s="1">
        <v>60316000</v>
      </c>
      <c r="R85" s="1">
        <v>82164000</v>
      </c>
      <c r="S85" s="1">
        <v>54537000</v>
      </c>
      <c r="T85" s="1">
        <v>160208000</v>
      </c>
      <c r="AA85" s="23" t="s">
        <v>128</v>
      </c>
      <c r="AB85" s="24">
        <f>T17</f>
        <v>0</v>
      </c>
    </row>
    <row r="86" spans="1:28" ht="20" x14ac:dyDescent="0.25">
      <c r="A86" s="5" t="s">
        <v>72</v>
      </c>
      <c r="B86" s="1" t="s">
        <v>92</v>
      </c>
      <c r="C86" s="1" t="s">
        <v>92</v>
      </c>
      <c r="D86" s="1">
        <v>2709916</v>
      </c>
      <c r="E86" s="1">
        <v>3622109</v>
      </c>
      <c r="F86" s="1">
        <v>5612877</v>
      </c>
      <c r="G86" s="1">
        <v>1056034</v>
      </c>
      <c r="H86" s="1">
        <v>2054000</v>
      </c>
      <c r="I86" s="1">
        <v>-9289000</v>
      </c>
      <c r="J86" s="1">
        <v>-7525000</v>
      </c>
      <c r="K86" s="1">
        <v>-11252000</v>
      </c>
      <c r="L86" s="1">
        <v>-11111000</v>
      </c>
      <c r="M86" s="1">
        <v>-1881000</v>
      </c>
      <c r="N86" s="1">
        <v>-2445000</v>
      </c>
      <c r="O86" s="1">
        <v>-5821000</v>
      </c>
      <c r="P86" s="1">
        <v>11618000</v>
      </c>
      <c r="Q86" s="1">
        <v>-21735000</v>
      </c>
      <c r="R86" s="1">
        <v>-13864000</v>
      </c>
      <c r="S86" s="1">
        <v>-9211000</v>
      </c>
      <c r="T86" s="1">
        <v>-3508000</v>
      </c>
      <c r="AA86" s="23" t="s">
        <v>129</v>
      </c>
      <c r="AB86" s="24">
        <f>T56</f>
        <v>188996000</v>
      </c>
    </row>
    <row r="87" spans="1:28" ht="20" x14ac:dyDescent="0.25">
      <c r="A87" s="6" t="s">
        <v>73</v>
      </c>
      <c r="B87" s="10" t="s">
        <v>92</v>
      </c>
      <c r="C87" s="10" t="s">
        <v>92</v>
      </c>
      <c r="D87" s="10">
        <v>-10282069</v>
      </c>
      <c r="E87" s="10">
        <v>25699279</v>
      </c>
      <c r="F87" s="10">
        <v>38090564</v>
      </c>
      <c r="G87" s="10">
        <v>46437774</v>
      </c>
      <c r="H87" s="10">
        <v>117960000</v>
      </c>
      <c r="I87" s="10">
        <v>179995000</v>
      </c>
      <c r="J87" s="10">
        <v>203615000</v>
      </c>
      <c r="K87" s="10">
        <v>280113000</v>
      </c>
      <c r="L87" s="10">
        <v>278339000</v>
      </c>
      <c r="M87" s="10">
        <v>314449000</v>
      </c>
      <c r="N87" s="10">
        <v>298740000</v>
      </c>
      <c r="O87" s="10">
        <v>385119000</v>
      </c>
      <c r="P87" s="10">
        <v>489337000</v>
      </c>
      <c r="Q87" s="10">
        <v>742779000</v>
      </c>
      <c r="R87" s="10">
        <v>669316000</v>
      </c>
      <c r="S87" s="10">
        <v>803336000</v>
      </c>
      <c r="T87" s="10">
        <v>1389108000</v>
      </c>
      <c r="AA87" s="23" t="s">
        <v>130</v>
      </c>
      <c r="AB87" s="24">
        <f>T61</f>
        <v>692056000</v>
      </c>
    </row>
    <row r="88" spans="1:28" ht="20" x14ac:dyDescent="0.25">
      <c r="A88" s="5" t="s">
        <v>74</v>
      </c>
      <c r="B88" s="1" t="s">
        <v>92</v>
      </c>
      <c r="C88" s="1" t="s">
        <v>92</v>
      </c>
      <c r="D88" s="1">
        <v>-7846264</v>
      </c>
      <c r="E88" s="1">
        <v>-12413833</v>
      </c>
      <c r="F88" s="1">
        <v>-29675940</v>
      </c>
      <c r="G88" s="1">
        <v>-40530459</v>
      </c>
      <c r="H88" s="1">
        <v>-15497000</v>
      </c>
      <c r="I88" s="1">
        <v>-30357000</v>
      </c>
      <c r="J88" s="1">
        <v>-116657000</v>
      </c>
      <c r="K88" s="1">
        <v>-93229000</v>
      </c>
      <c r="L88" s="1">
        <v>-106408000</v>
      </c>
      <c r="M88" s="1">
        <v>-119733000</v>
      </c>
      <c r="N88" s="1">
        <v>-143487000</v>
      </c>
      <c r="O88" s="1">
        <v>-149511000</v>
      </c>
      <c r="P88" s="1">
        <v>-157864000</v>
      </c>
      <c r="Q88" s="1">
        <v>-225807000</v>
      </c>
      <c r="R88" s="1">
        <v>-283048000</v>
      </c>
      <c r="S88" s="1">
        <v>-229226000</v>
      </c>
      <c r="T88" s="1">
        <v>-394502000</v>
      </c>
      <c r="AA88" s="32" t="s">
        <v>131</v>
      </c>
      <c r="AB88" s="33">
        <f>AB85/(AB86+AB87)</f>
        <v>0</v>
      </c>
    </row>
    <row r="89" spans="1:28" ht="20" customHeight="1" x14ac:dyDescent="0.25">
      <c r="A89" s="14" t="s">
        <v>106</v>
      </c>
      <c r="B89" s="15" t="e">
        <f t="shared" ref="B89:T89" si="18">(-1*B88)/B3</f>
        <v>#VALUE!</v>
      </c>
      <c r="C89" s="15" t="e">
        <f t="shared" si="18"/>
        <v>#VALUE!</v>
      </c>
      <c r="D89" s="15">
        <f t="shared" si="18"/>
        <v>9.326457376641395E-2</v>
      </c>
      <c r="E89" s="15">
        <f t="shared" si="18"/>
        <v>8.3378761063064355E-2</v>
      </c>
      <c r="F89" s="15">
        <f t="shared" si="18"/>
        <v>0.10802511918897506</v>
      </c>
      <c r="G89" s="15">
        <f t="shared" si="18"/>
        <v>0.11465858725721807</v>
      </c>
      <c r="H89" s="15">
        <f t="shared" si="18"/>
        <v>3.4217417608379812E-2</v>
      </c>
      <c r="I89" s="15">
        <f t="shared" si="18"/>
        <v>4.2653968503759992E-2</v>
      </c>
      <c r="J89" s="15">
        <f t="shared" si="18"/>
        <v>0.11655920682547342</v>
      </c>
      <c r="K89" s="15">
        <f t="shared" si="18"/>
        <v>6.8032587104975492E-2</v>
      </c>
      <c r="L89" s="15">
        <f t="shared" si="18"/>
        <v>6.6873304725777225E-2</v>
      </c>
      <c r="M89" s="15">
        <f t="shared" si="18"/>
        <v>6.6621485600204311E-2</v>
      </c>
      <c r="N89" s="15">
        <f t="shared" si="18"/>
        <v>6.9636204012282321E-2</v>
      </c>
      <c r="O89" s="15">
        <f t="shared" si="18"/>
        <v>6.3773891055762005E-2</v>
      </c>
      <c r="P89" s="15">
        <f t="shared" si="18"/>
        <v>5.9589737356564164E-2</v>
      </c>
      <c r="Q89" s="15">
        <f t="shared" si="18"/>
        <v>6.8669432618915616E-2</v>
      </c>
      <c r="R89" s="15">
        <f t="shared" si="18"/>
        <v>7.1130169758670883E-2</v>
      </c>
      <c r="S89" s="15">
        <f t="shared" si="18"/>
        <v>5.2074579969144996E-2</v>
      </c>
      <c r="T89" s="15">
        <f t="shared" si="18"/>
        <v>6.3053563930795184E-2</v>
      </c>
      <c r="AA89" s="23" t="s">
        <v>107</v>
      </c>
      <c r="AB89" s="24">
        <f>T27</f>
        <v>358547000</v>
      </c>
    </row>
    <row r="90" spans="1:28" ht="20" x14ac:dyDescent="0.25">
      <c r="A90" s="5" t="s">
        <v>75</v>
      </c>
      <c r="B90" s="1" t="s">
        <v>92</v>
      </c>
      <c r="C90" s="1" t="s">
        <v>92</v>
      </c>
      <c r="D90" s="1">
        <v>-460567</v>
      </c>
      <c r="E90" s="1">
        <v>-511850</v>
      </c>
      <c r="F90" s="1">
        <v>-5559179</v>
      </c>
      <c r="G90" s="1">
        <v>-3401633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>
        <v>-452581000</v>
      </c>
      <c r="T90" s="1" t="s">
        <v>92</v>
      </c>
      <c r="AA90" s="23" t="s">
        <v>19</v>
      </c>
      <c r="AB90" s="24">
        <f>T25</f>
        <v>1333869000</v>
      </c>
    </row>
    <row r="91" spans="1:28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>
        <v>-2863353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>
        <v>-7203000</v>
      </c>
      <c r="Q91" s="1">
        <v>-16216000</v>
      </c>
      <c r="R91" s="1" t="s">
        <v>92</v>
      </c>
      <c r="S91" s="1">
        <v>-14607000</v>
      </c>
      <c r="T91" s="1">
        <v>-23389000</v>
      </c>
      <c r="AA91" s="32" t="s">
        <v>132</v>
      </c>
      <c r="AB91" s="33">
        <f>AB89/AB90</f>
        <v>0.26880225869257024</v>
      </c>
    </row>
    <row r="92" spans="1:28" ht="19" customHeight="1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  <c r="Q92" s="1" t="s">
        <v>92</v>
      </c>
      <c r="R92" s="1">
        <v>347000</v>
      </c>
      <c r="S92" s="1" t="s">
        <v>92</v>
      </c>
      <c r="T92" s="1" t="s">
        <v>92</v>
      </c>
      <c r="AA92" s="34" t="s">
        <v>133</v>
      </c>
      <c r="AB92" s="35">
        <f>AB88*(1-AB91)</f>
        <v>0</v>
      </c>
    </row>
    <row r="93" spans="1:28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 t="s">
        <v>92</v>
      </c>
      <c r="G93" s="1" t="s">
        <v>92</v>
      </c>
      <c r="H93" s="1">
        <v>-810000</v>
      </c>
      <c r="I93" s="1">
        <v>-12482000</v>
      </c>
      <c r="J93" s="1">
        <v>-5654000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>
        <v>-8325000</v>
      </c>
      <c r="Q93" s="1">
        <v>-771000</v>
      </c>
      <c r="R93" s="1">
        <v>4293000</v>
      </c>
      <c r="S93" s="1">
        <v>882000</v>
      </c>
      <c r="T93" s="1">
        <v>-10000000</v>
      </c>
      <c r="AA93" s="65" t="s">
        <v>134</v>
      </c>
      <c r="AB93" s="66"/>
    </row>
    <row r="94" spans="1:28" ht="20" x14ac:dyDescent="0.25">
      <c r="A94" s="6" t="s">
        <v>79</v>
      </c>
      <c r="B94" s="10" t="s">
        <v>92</v>
      </c>
      <c r="C94" s="10" t="s">
        <v>92</v>
      </c>
      <c r="D94" s="10">
        <v>-8306831</v>
      </c>
      <c r="E94" s="10">
        <v>-12925683</v>
      </c>
      <c r="F94" s="10">
        <v>-35235119</v>
      </c>
      <c r="G94" s="10">
        <v>-46795445</v>
      </c>
      <c r="H94" s="10">
        <v>-16307000</v>
      </c>
      <c r="I94" s="10">
        <v>-42839000</v>
      </c>
      <c r="J94" s="10">
        <v>-122311000</v>
      </c>
      <c r="K94" s="10">
        <v>-93229000</v>
      </c>
      <c r="L94" s="10">
        <v>-106408000</v>
      </c>
      <c r="M94" s="10">
        <v>-119733000</v>
      </c>
      <c r="N94" s="10">
        <v>-143487000</v>
      </c>
      <c r="O94" s="10">
        <v>-149511000</v>
      </c>
      <c r="P94" s="10">
        <v>-173392000</v>
      </c>
      <c r="Q94" s="10">
        <v>-242794000</v>
      </c>
      <c r="R94" s="10">
        <v>-278408000</v>
      </c>
      <c r="S94" s="10">
        <v>-695532000</v>
      </c>
      <c r="T94" s="10">
        <v>-427891000</v>
      </c>
      <c r="AA94" s="23" t="s">
        <v>135</v>
      </c>
      <c r="AB94" s="36">
        <v>4.095E-2</v>
      </c>
    </row>
    <row r="95" spans="1:28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AA95" s="37" t="s">
        <v>136</v>
      </c>
      <c r="AB95" s="38">
        <v>1.33</v>
      </c>
    </row>
    <row r="96" spans="1:28" ht="20" x14ac:dyDescent="0.25">
      <c r="A96" s="5" t="s">
        <v>81</v>
      </c>
      <c r="B96" s="1" t="s">
        <v>92</v>
      </c>
      <c r="C96" s="1" t="s">
        <v>92</v>
      </c>
      <c r="D96" s="1">
        <v>93036851</v>
      </c>
      <c r="E96" s="1">
        <v>446419</v>
      </c>
      <c r="F96" s="1">
        <v>38404466</v>
      </c>
      <c r="G96" s="1">
        <v>1436471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AA96" s="23" t="s">
        <v>137</v>
      </c>
      <c r="AB96" s="36">
        <v>8.4000000000000005E-2</v>
      </c>
    </row>
    <row r="97" spans="1:28" ht="19" customHeight="1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-6992309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>
        <v>-147431000</v>
      </c>
      <c r="N97" s="1">
        <v>-274193000</v>
      </c>
      <c r="O97" s="1">
        <v>-29327000</v>
      </c>
      <c r="P97" s="1">
        <v>-100261000</v>
      </c>
      <c r="Q97" s="1">
        <v>-598340000</v>
      </c>
      <c r="R97" s="1">
        <v>-173399000</v>
      </c>
      <c r="S97" s="1">
        <v>-63663000</v>
      </c>
      <c r="T97" s="1">
        <v>-812602000</v>
      </c>
      <c r="AA97" s="34" t="s">
        <v>138</v>
      </c>
      <c r="AB97" s="35">
        <f>(AB94)+((AB95)*(AB96-AB94))</f>
        <v>9.8206500000000002E-2</v>
      </c>
    </row>
    <row r="98" spans="1:28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AA98" s="65" t="s">
        <v>139</v>
      </c>
      <c r="AB98" s="66"/>
    </row>
    <row r="99" spans="1:28" ht="20" x14ac:dyDescent="0.25">
      <c r="A99" s="5" t="s">
        <v>84</v>
      </c>
      <c r="B99" s="1" t="s">
        <v>92</v>
      </c>
      <c r="C99" s="1" t="s">
        <v>92</v>
      </c>
      <c r="D99" s="1">
        <v>-72951041</v>
      </c>
      <c r="E99" s="1">
        <v>222440</v>
      </c>
      <c r="F99" s="1">
        <v>564397</v>
      </c>
      <c r="G99" s="1">
        <v>12024413</v>
      </c>
      <c r="H99" s="1">
        <v>-2649000</v>
      </c>
      <c r="I99" s="1">
        <v>13699000</v>
      </c>
      <c r="J99" s="1">
        <v>15364000</v>
      </c>
      <c r="K99" s="1">
        <v>-5491000</v>
      </c>
      <c r="L99" s="1">
        <v>8907000</v>
      </c>
      <c r="M99" s="1">
        <v>-1646000</v>
      </c>
      <c r="N99" s="1">
        <v>500000</v>
      </c>
      <c r="O99" s="1">
        <v>3989000</v>
      </c>
      <c r="P99" s="1">
        <v>2399000</v>
      </c>
      <c r="Q99" s="1">
        <v>8126000</v>
      </c>
      <c r="R99" s="1">
        <v>-3774000</v>
      </c>
      <c r="S99" s="1">
        <v>-17125000</v>
      </c>
      <c r="T99" s="1">
        <v>-32385000</v>
      </c>
      <c r="AA99" s="23" t="s">
        <v>140</v>
      </c>
      <c r="AB99" s="24">
        <f>AB86+AB87</f>
        <v>881052000</v>
      </c>
    </row>
    <row r="100" spans="1:28" ht="20" x14ac:dyDescent="0.25">
      <c r="A100" s="6" t="s">
        <v>85</v>
      </c>
      <c r="B100" s="10" t="s">
        <v>92</v>
      </c>
      <c r="C100" s="10" t="s">
        <v>92</v>
      </c>
      <c r="D100" s="10">
        <v>20085810</v>
      </c>
      <c r="E100" s="10">
        <v>668859</v>
      </c>
      <c r="F100" s="10">
        <v>31976554</v>
      </c>
      <c r="G100" s="10">
        <v>13460884</v>
      </c>
      <c r="H100" s="10">
        <v>-2649000</v>
      </c>
      <c r="I100" s="10">
        <v>13699000</v>
      </c>
      <c r="J100" s="10">
        <v>15364000</v>
      </c>
      <c r="K100" s="10">
        <v>-5491000</v>
      </c>
      <c r="L100" s="10">
        <v>8907000</v>
      </c>
      <c r="M100" s="10">
        <v>-149077000</v>
      </c>
      <c r="N100" s="10">
        <v>-273693000</v>
      </c>
      <c r="O100" s="10">
        <v>-25338000</v>
      </c>
      <c r="P100" s="10">
        <v>-97862000</v>
      </c>
      <c r="Q100" s="10">
        <v>-590214000</v>
      </c>
      <c r="R100" s="10">
        <v>-177173000</v>
      </c>
      <c r="S100" s="10">
        <v>-80788000</v>
      </c>
      <c r="T100" s="10">
        <v>-844987000</v>
      </c>
      <c r="AA100" s="32" t="s">
        <v>141</v>
      </c>
      <c r="AB100" s="33">
        <f>AB99/AB103</f>
        <v>2.2790315706655198E-2</v>
      </c>
    </row>
    <row r="101" spans="1:28" ht="20" x14ac:dyDescent="0.25">
      <c r="A101" s="5" t="s">
        <v>86</v>
      </c>
      <c r="B101" s="1" t="s">
        <v>92</v>
      </c>
      <c r="C101" s="1" t="s">
        <v>92</v>
      </c>
      <c r="D101" s="1">
        <v>-271667</v>
      </c>
      <c r="E101" s="1">
        <v>-1290938</v>
      </c>
      <c r="F101" s="1">
        <v>2478793</v>
      </c>
      <c r="G101" s="1">
        <v>-8851203</v>
      </c>
      <c r="H101" s="1">
        <v>3772000</v>
      </c>
      <c r="I101" s="1">
        <v>5858000</v>
      </c>
      <c r="J101" s="1">
        <v>-3517000</v>
      </c>
      <c r="K101" s="1">
        <v>-651000</v>
      </c>
      <c r="L101" s="1">
        <v>-72368000</v>
      </c>
      <c r="M101" s="1">
        <v>-79809000</v>
      </c>
      <c r="N101" s="1">
        <v>-44557000</v>
      </c>
      <c r="O101" s="1">
        <v>23094000</v>
      </c>
      <c r="P101" s="1">
        <v>37572000</v>
      </c>
      <c r="Q101" s="1">
        <v>-18952000</v>
      </c>
      <c r="R101" s="1">
        <v>-1550000</v>
      </c>
      <c r="S101" s="1">
        <v>29996000</v>
      </c>
      <c r="T101" s="1">
        <v>-6876000</v>
      </c>
      <c r="AA101" s="37" t="s">
        <v>142</v>
      </c>
      <c r="AB101" s="39">
        <v>37778000000</v>
      </c>
    </row>
    <row r="102" spans="1:28" ht="20" x14ac:dyDescent="0.25">
      <c r="A102" s="6" t="s">
        <v>87</v>
      </c>
      <c r="B102" s="10" t="s">
        <v>92</v>
      </c>
      <c r="C102" s="10" t="s">
        <v>92</v>
      </c>
      <c r="D102" s="10">
        <v>1225243</v>
      </c>
      <c r="E102" s="10">
        <v>12151517</v>
      </c>
      <c r="F102" s="10">
        <v>37310792</v>
      </c>
      <c r="G102" s="10">
        <v>4252010</v>
      </c>
      <c r="H102" s="10">
        <v>102776000</v>
      </c>
      <c r="I102" s="10">
        <v>156713000</v>
      </c>
      <c r="J102" s="10">
        <v>93151000</v>
      </c>
      <c r="K102" s="10">
        <v>180742000</v>
      </c>
      <c r="L102" s="10">
        <v>108470000</v>
      </c>
      <c r="M102" s="10">
        <v>-34170000</v>
      </c>
      <c r="N102" s="10">
        <v>-162997000</v>
      </c>
      <c r="O102" s="10">
        <v>233364000</v>
      </c>
      <c r="P102" s="10">
        <v>255655000</v>
      </c>
      <c r="Q102" s="10">
        <v>-109181000</v>
      </c>
      <c r="R102" s="10">
        <v>212185000</v>
      </c>
      <c r="S102" s="10">
        <v>57012000</v>
      </c>
      <c r="T102" s="10">
        <v>109354000</v>
      </c>
      <c r="AA102" s="32" t="s">
        <v>143</v>
      </c>
      <c r="AB102" s="33">
        <f>AB101/AB103</f>
        <v>0.97720968429334476</v>
      </c>
    </row>
    <row r="103" spans="1:28" ht="19" customHeight="1" x14ac:dyDescent="0.25">
      <c r="A103" s="5" t="s">
        <v>88</v>
      </c>
      <c r="B103" s="1" t="s">
        <v>92</v>
      </c>
      <c r="C103" s="1" t="s">
        <v>92</v>
      </c>
      <c r="D103" s="1">
        <v>2651774</v>
      </c>
      <c r="E103" s="1">
        <v>3877017</v>
      </c>
      <c r="F103" s="1">
        <v>16028534</v>
      </c>
      <c r="G103" s="1">
        <v>52544971</v>
      </c>
      <c r="H103" s="1">
        <v>56797000</v>
      </c>
      <c r="I103" s="1">
        <v>159573000</v>
      </c>
      <c r="J103" s="1">
        <v>316286000</v>
      </c>
      <c r="K103" s="1">
        <v>409437000</v>
      </c>
      <c r="L103" s="1">
        <v>590179000</v>
      </c>
      <c r="M103" s="1">
        <v>698649000</v>
      </c>
      <c r="N103" s="1">
        <v>664479000</v>
      </c>
      <c r="O103" s="1">
        <v>501482000</v>
      </c>
      <c r="P103" s="1">
        <v>734846000</v>
      </c>
      <c r="Q103" s="1">
        <v>990501000</v>
      </c>
      <c r="R103" s="1">
        <v>881320000</v>
      </c>
      <c r="S103" s="1">
        <v>1093505000</v>
      </c>
      <c r="T103" s="1">
        <v>1150517000</v>
      </c>
      <c r="AA103" s="34" t="s">
        <v>144</v>
      </c>
      <c r="AB103" s="40">
        <f>AB99+AB101</f>
        <v>38659052000</v>
      </c>
    </row>
    <row r="104" spans="1:28" ht="19" x14ac:dyDescent="0.25">
      <c r="A104" s="7" t="s">
        <v>89</v>
      </c>
      <c r="B104" s="11" t="s">
        <v>92</v>
      </c>
      <c r="C104" s="11" t="s">
        <v>92</v>
      </c>
      <c r="D104" s="11">
        <v>3877017</v>
      </c>
      <c r="E104" s="11">
        <v>16028534</v>
      </c>
      <c r="F104" s="11">
        <v>53339326</v>
      </c>
      <c r="G104" s="11">
        <v>56796981</v>
      </c>
      <c r="H104" s="11">
        <v>159573000</v>
      </c>
      <c r="I104" s="11">
        <v>316286000</v>
      </c>
      <c r="J104" s="11">
        <v>409437000</v>
      </c>
      <c r="K104" s="11">
        <v>590179000</v>
      </c>
      <c r="L104" s="11">
        <v>698649000</v>
      </c>
      <c r="M104" s="11">
        <v>664479000</v>
      </c>
      <c r="N104" s="11">
        <v>501482000</v>
      </c>
      <c r="O104" s="11">
        <v>734846000</v>
      </c>
      <c r="P104" s="11">
        <v>990501000</v>
      </c>
      <c r="Q104" s="11">
        <v>881320000</v>
      </c>
      <c r="R104" s="11">
        <v>1093505000</v>
      </c>
      <c r="S104" s="11">
        <v>1150517000</v>
      </c>
      <c r="T104" s="11">
        <v>1259871000</v>
      </c>
      <c r="AA104" s="65" t="s">
        <v>145</v>
      </c>
      <c r="AB104" s="66"/>
    </row>
    <row r="105" spans="1:28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-1.7328553596185596</v>
      </c>
      <c r="F105" s="15">
        <f>(F106/E106)-1</f>
        <v>-0.3666284142813121</v>
      </c>
      <c r="G105" s="15">
        <f>(G106/F106)-1</f>
        <v>-0.2979704143643257</v>
      </c>
      <c r="H105" s="15">
        <f t="shared" ref="H105:O105" si="19">(H106/G106)-1</f>
        <v>16.207987046568533</v>
      </c>
      <c r="I105" s="15">
        <f t="shared" si="19"/>
        <v>0.34925678533835702</v>
      </c>
      <c r="J105" s="15">
        <f t="shared" si="19"/>
        <v>-0.40721514188223629</v>
      </c>
      <c r="K105" s="15">
        <f t="shared" si="19"/>
        <v>1.2985830955426549</v>
      </c>
      <c r="L105" s="15">
        <f t="shared" si="19"/>
        <v>-8.0012200081333917E-2</v>
      </c>
      <c r="M105" s="15">
        <f t="shared" si="19"/>
        <v>0.13252409396792908</v>
      </c>
      <c r="N105" s="15">
        <f t="shared" si="19"/>
        <v>-0.20266952895499091</v>
      </c>
      <c r="O105" s="15">
        <f t="shared" si="19"/>
        <v>0.51757453962242272</v>
      </c>
      <c r="P105" s="15">
        <f t="shared" ref="P105" si="20">(P106/O106)-1</f>
        <v>0.40688346745441573</v>
      </c>
      <c r="Q105" s="15">
        <f t="shared" ref="Q105" si="21">(Q106/P106)-1</f>
        <v>0.55962024056257986</v>
      </c>
      <c r="R105" s="15">
        <f t="shared" ref="R105" si="22">(R106/Q106)-1</f>
        <v>-0.25282607181820294</v>
      </c>
      <c r="S105" s="15">
        <f t="shared" ref="S105" si="23">(S106/R106)-1</f>
        <v>0.48629966758830667</v>
      </c>
      <c r="T105" s="15">
        <f t="shared" ref="T105" si="24">(T106/S106)-1</f>
        <v>0.73243106721708373</v>
      </c>
      <c r="U105" s="15"/>
      <c r="V105" s="15"/>
      <c r="W105" s="15"/>
      <c r="X105" s="15"/>
      <c r="Y105" s="15"/>
      <c r="Z105" s="15"/>
      <c r="AA105" s="25" t="s">
        <v>109</v>
      </c>
      <c r="AB105" s="26">
        <f>(AB100*AB92)+(AB102*AB97)</f>
        <v>9.5968342860554362E-2</v>
      </c>
    </row>
    <row r="106" spans="1:28" ht="19" x14ac:dyDescent="0.25">
      <c r="A106" s="5" t="s">
        <v>90</v>
      </c>
      <c r="B106" s="1" t="s">
        <v>92</v>
      </c>
      <c r="C106" s="1" t="s">
        <v>92</v>
      </c>
      <c r="D106" s="1">
        <v>-18128333</v>
      </c>
      <c r="E106" s="1">
        <v>13285446</v>
      </c>
      <c r="F106" s="1">
        <v>8414624</v>
      </c>
      <c r="G106" s="1">
        <v>5907315</v>
      </c>
      <c r="H106" s="1">
        <v>101653000</v>
      </c>
      <c r="I106" s="1">
        <v>137156000</v>
      </c>
      <c r="J106" s="1">
        <v>81304000</v>
      </c>
      <c r="K106" s="1">
        <v>186884000</v>
      </c>
      <c r="L106" s="1">
        <v>171931000</v>
      </c>
      <c r="M106" s="1">
        <v>194716000</v>
      </c>
      <c r="N106" s="1">
        <v>155253000</v>
      </c>
      <c r="O106" s="1">
        <v>235608000</v>
      </c>
      <c r="P106" s="1">
        <v>331473000</v>
      </c>
      <c r="Q106" s="1">
        <v>516972000</v>
      </c>
      <c r="R106" s="1">
        <v>386268000</v>
      </c>
      <c r="S106" s="1">
        <v>574110000</v>
      </c>
      <c r="T106" s="1">
        <v>994606000</v>
      </c>
      <c r="U106" s="41">
        <f>T106*(1+$AB$106)</f>
        <v>1144300234.0248864</v>
      </c>
      <c r="V106" s="41">
        <f t="shared" ref="V106:Y106" si="25">U106*(1+$AB$106)</f>
        <v>1316524357.9763341</v>
      </c>
      <c r="W106" s="41">
        <f t="shared" si="25"/>
        <v>1514669256.9035199</v>
      </c>
      <c r="X106" s="41">
        <f t="shared" si="25"/>
        <v>1742636164.6169422</v>
      </c>
      <c r="Y106" s="41">
        <f t="shared" si="25"/>
        <v>2004913474.2716184</v>
      </c>
      <c r="Z106" s="42" t="s">
        <v>146</v>
      </c>
      <c r="AA106" s="43" t="s">
        <v>147</v>
      </c>
      <c r="AB106" s="44">
        <f>(SUM(U4:Y4)/5)</f>
        <v>0.15050606373266023</v>
      </c>
    </row>
    <row r="107" spans="1:28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42"/>
      <c r="V107" s="42"/>
      <c r="W107" s="42"/>
      <c r="X107" s="42"/>
      <c r="Y107" s="45">
        <f>Y106*(1+AB107)/(AB108-AB107)</f>
        <v>31303816178.3895</v>
      </c>
      <c r="Z107" s="46" t="s">
        <v>148</v>
      </c>
      <c r="AA107" s="47" t="s">
        <v>149</v>
      </c>
      <c r="AB107" s="48">
        <v>0.03</v>
      </c>
    </row>
    <row r="108" spans="1:28" ht="19" x14ac:dyDescent="0.25">
      <c r="U108" s="45">
        <f t="shared" ref="U108:W108" si="26">U107+U106</f>
        <v>1144300234.0248864</v>
      </c>
      <c r="V108" s="45">
        <f t="shared" si="26"/>
        <v>1316524357.9763341</v>
      </c>
      <c r="W108" s="45">
        <f t="shared" si="26"/>
        <v>1514669256.9035199</v>
      </c>
      <c r="X108" s="45">
        <f>X107+X106</f>
        <v>1742636164.6169422</v>
      </c>
      <c r="Y108" s="45">
        <f>Y107+Y106</f>
        <v>33308729652.661118</v>
      </c>
      <c r="Z108" s="46" t="s">
        <v>144</v>
      </c>
      <c r="AA108" s="49" t="s">
        <v>150</v>
      </c>
      <c r="AB108" s="50">
        <f>AB105</f>
        <v>9.5968342860554362E-2</v>
      </c>
    </row>
    <row r="109" spans="1:28" ht="19" x14ac:dyDescent="0.25">
      <c r="U109" s="61" t="s">
        <v>151</v>
      </c>
      <c r="V109" s="62"/>
    </row>
    <row r="110" spans="1:28" ht="20" x14ac:dyDescent="0.25">
      <c r="U110" s="51" t="s">
        <v>152</v>
      </c>
      <c r="V110" s="52">
        <f>NPV(AB108,U108,V108,W108,X108,Y108)</f>
        <v>25563927247.886311</v>
      </c>
    </row>
    <row r="111" spans="1:28" ht="20" x14ac:dyDescent="0.25">
      <c r="U111" s="51" t="s">
        <v>153</v>
      </c>
      <c r="V111" s="52">
        <f>T40</f>
        <v>1259871000</v>
      </c>
    </row>
    <row r="112" spans="1:28" ht="20" x14ac:dyDescent="0.25">
      <c r="U112" s="51" t="s">
        <v>140</v>
      </c>
      <c r="V112" s="52">
        <f>AB99</f>
        <v>881052000</v>
      </c>
    </row>
    <row r="113" spans="21:22" ht="20" x14ac:dyDescent="0.25">
      <c r="U113" s="51" t="s">
        <v>154</v>
      </c>
      <c r="V113" s="52">
        <f>V110+V111-V112</f>
        <v>25942746247.886311</v>
      </c>
    </row>
    <row r="114" spans="21:22" ht="20" x14ac:dyDescent="0.25">
      <c r="U114" s="51" t="s">
        <v>155</v>
      </c>
      <c r="V114" s="53">
        <f>T34*(1+(5*Z16))</f>
        <v>123526575.90439142</v>
      </c>
    </row>
    <row r="115" spans="21:22" ht="20" x14ac:dyDescent="0.25">
      <c r="U115" s="54" t="s">
        <v>156</v>
      </c>
      <c r="V115" s="55">
        <f>V113/V114</f>
        <v>210.0175290859336</v>
      </c>
    </row>
    <row r="116" spans="21:22" ht="20" x14ac:dyDescent="0.25">
      <c r="U116" s="56" t="s">
        <v>157</v>
      </c>
      <c r="V116" s="57">
        <v>296.26</v>
      </c>
    </row>
    <row r="117" spans="21:22" ht="20" x14ac:dyDescent="0.25">
      <c r="U117" s="58" t="s">
        <v>158</v>
      </c>
      <c r="V117" s="59">
        <f>V115/V116-1</f>
        <v>-0.29110399957492195</v>
      </c>
    </row>
    <row r="118" spans="21:22" ht="20" x14ac:dyDescent="0.25">
      <c r="U118" s="58" t="s">
        <v>159</v>
      </c>
      <c r="V118" s="60" t="str">
        <f>IF(V115&gt;V116,"BUY","SELL")</f>
        <v>SELL</v>
      </c>
    </row>
  </sheetData>
  <mergeCells count="6">
    <mergeCell ref="U109:V109"/>
    <mergeCell ref="AA83:AB83"/>
    <mergeCell ref="AA84:AB84"/>
    <mergeCell ref="AA93:AB93"/>
    <mergeCell ref="AA98:AB98"/>
    <mergeCell ref="AA104:AB104"/>
  </mergeCells>
  <hyperlinks>
    <hyperlink ref="A1" r:id="rId1" tooltip="https://roic.ai/company/LULU" display="ROIC.AI | LULU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www.sec.gov/Archives/edgar/data/1397187/000090956708000415/0000909567-08-000415-index.html" xr:uid="{00000000-0004-0000-0000-00000D000000}"/>
    <hyperlink ref="F74" r:id="rId11" tooltip="https://www.sec.gov/Archives/edgar/data/1397187/000090956708000415/0000909567-08-000415-index.html" xr:uid="{00000000-0004-0000-0000-00000E000000}"/>
    <hyperlink ref="G36" r:id="rId12" tooltip="https://www.sec.gov/Archives/edgar/data/1397187/000090956709000292/0000909567-09-000292-index.html" xr:uid="{00000000-0004-0000-0000-000010000000}"/>
    <hyperlink ref="G74" r:id="rId13" tooltip="https://www.sec.gov/Archives/edgar/data/1397187/000090956709000292/0000909567-09-000292-index.html" xr:uid="{00000000-0004-0000-0000-000011000000}"/>
    <hyperlink ref="H36" r:id="rId14" tooltip="https://www.sec.gov/Archives/edgar/data/1397187/000095012310028033/0000950123-10-028033-index.html" xr:uid="{00000000-0004-0000-0000-000013000000}"/>
    <hyperlink ref="H74" r:id="rId15" tooltip="https://www.sec.gov/Archives/edgar/data/1397187/000095012310028033/0000950123-10-028033-index.html" xr:uid="{00000000-0004-0000-0000-000014000000}"/>
    <hyperlink ref="I36" r:id="rId16" tooltip="https://www.sec.gov/Archives/edgar/data/1397187/000095012311026220/o67665e10vk.htm" xr:uid="{00000000-0004-0000-0000-000016000000}"/>
    <hyperlink ref="I74" r:id="rId17" tooltip="https://www.sec.gov/Archives/edgar/data/1397187/000095012311026220/o67665e10vk.htm" xr:uid="{00000000-0004-0000-0000-000017000000}"/>
    <hyperlink ref="J36" r:id="rId18" tooltip="https://www.sec.gov/Archives/edgar/data/1397187/000119312512126444/0001193125-12-126444-index.html" xr:uid="{00000000-0004-0000-0000-000019000000}"/>
    <hyperlink ref="J74" r:id="rId19" tooltip="https://www.sec.gov/Archives/edgar/data/1397187/000119312512126444/0001193125-12-126444-index.html" xr:uid="{00000000-0004-0000-0000-00001A000000}"/>
    <hyperlink ref="K36" r:id="rId20" tooltip="https://www.sec.gov/Archives/edgar/data/1397187/000119312513118393/0001193125-13-118393-index.html" xr:uid="{00000000-0004-0000-0000-00001C000000}"/>
    <hyperlink ref="K74" r:id="rId21" tooltip="https://www.sec.gov/Archives/edgar/data/1397187/000119312513118393/0001193125-13-118393-index.html" xr:uid="{00000000-0004-0000-0000-00001D000000}"/>
    <hyperlink ref="L36" r:id="rId22" tooltip="https://www.sec.gov/Archives/edgar/data/1397187/000139718714000021/lulu-20140202x10k.htm" xr:uid="{00000000-0004-0000-0000-00001F000000}"/>
    <hyperlink ref="L74" r:id="rId23" tooltip="https://www.sec.gov/Archives/edgar/data/1397187/000139718714000021/lulu-20140202x10k.htm" xr:uid="{00000000-0004-0000-0000-000020000000}"/>
    <hyperlink ref="M36" r:id="rId24" tooltip="https://www.sec.gov/Archives/edgar/data/1397187/000139718715000016/lulu-20150201x10k.htm" xr:uid="{00000000-0004-0000-0000-000022000000}"/>
    <hyperlink ref="M74" r:id="rId25" tooltip="https://www.sec.gov/Archives/edgar/data/1397187/000139718715000016/lulu-20150201x10k.htm" xr:uid="{00000000-0004-0000-0000-000023000000}"/>
    <hyperlink ref="N36" r:id="rId26" tooltip="https://www.sec.gov/Archives/edgar/data/1397187/000139718716000089/0001397187-16-000089-index.html" xr:uid="{00000000-0004-0000-0000-000025000000}"/>
    <hyperlink ref="N74" r:id="rId27" tooltip="https://www.sec.gov/Archives/edgar/data/1397187/000139718716000089/0001397187-16-000089-index.html" xr:uid="{00000000-0004-0000-0000-000026000000}"/>
    <hyperlink ref="O36" r:id="rId28" tooltip="https://www.sec.gov/Archives/edgar/data/1397187/000139718717000008/0001397187-17-000008-index.html" xr:uid="{00000000-0004-0000-0000-000028000000}"/>
    <hyperlink ref="O74" r:id="rId29" tooltip="https://www.sec.gov/Archives/edgar/data/1397187/000139718717000008/0001397187-17-000008-index.html" xr:uid="{00000000-0004-0000-0000-000029000000}"/>
    <hyperlink ref="P36" r:id="rId30" tooltip="https://www.sec.gov/Archives/edgar/data/1397187/000139718718000013/0001397187-18-000013-index.html" xr:uid="{00000000-0004-0000-0000-00002B000000}"/>
    <hyperlink ref="P74" r:id="rId31" tooltip="https://www.sec.gov/Archives/edgar/data/1397187/000139718718000013/0001397187-18-000013-index.html" xr:uid="{00000000-0004-0000-0000-00002C000000}"/>
    <hyperlink ref="Q36" r:id="rId32" tooltip="https://www.sec.gov/Archives/edgar/data/1397187/000139718719000011/0001397187-19-000011-index.html" xr:uid="{00000000-0004-0000-0000-00002E000000}"/>
    <hyperlink ref="Q74" r:id="rId33" tooltip="https://www.sec.gov/Archives/edgar/data/1397187/000139718719000011/0001397187-19-000011-index.html" xr:uid="{00000000-0004-0000-0000-00002F000000}"/>
    <hyperlink ref="R36" r:id="rId34" tooltip="https://www.sec.gov/Archives/edgar/data/1397187/000139718720000012/0001397187-20-000012-index.html" xr:uid="{00000000-0004-0000-0000-000031000000}"/>
    <hyperlink ref="R74" r:id="rId35" tooltip="https://www.sec.gov/Archives/edgar/data/1397187/000139718720000012/0001397187-20-000012-index.html" xr:uid="{00000000-0004-0000-0000-000032000000}"/>
    <hyperlink ref="S36" r:id="rId36" tooltip="https://www.sec.gov/Archives/edgar/data/1397187/000139718721000009/0001397187-21-000009-index.htm" xr:uid="{00000000-0004-0000-0000-000034000000}"/>
    <hyperlink ref="S74" r:id="rId37" tooltip="https://www.sec.gov/Archives/edgar/data/1397187/000139718721000009/0001397187-21-000009-index.htm" xr:uid="{00000000-0004-0000-0000-000035000000}"/>
    <hyperlink ref="T36" r:id="rId38" tooltip="https://www.sec.gov/Archives/edgar/data/1397187/000139718722000014/0001397187-22-000014-index.htm" xr:uid="{00000000-0004-0000-0000-000037000000}"/>
    <hyperlink ref="T74" r:id="rId39" tooltip="https://www.sec.gov/Archives/edgar/data/1397187/000139718722000014/0001397187-22-000014-index.htm" xr:uid="{00000000-0004-0000-0000-000038000000}"/>
    <hyperlink ref="U1" r:id="rId40" display="https://finbox.com/NASDAQGS:LULU/explorer/revenue_proj" xr:uid="{BBE035EE-A2F8-3A45-96BF-43935D2DF3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2023-01-12T00:40:52Z</dcterms:created>
  <dcterms:modified xsi:type="dcterms:W3CDTF">2023-03-13T06:02:18Z</dcterms:modified>
</cp:coreProperties>
</file>