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Technology/"/>
    </mc:Choice>
  </mc:AlternateContent>
  <xr:revisionPtr revIDLastSave="0" documentId="13_ncr:1_{DE204922-1401-C04F-94DC-F00C6FB7FFCD}" xr6:coauthVersionLast="47" xr6:coauthVersionMax="47" xr10:uidLastSave="{00000000-0000-0000-0000-000000000000}"/>
  <bookViews>
    <workbookView xWindow="0" yWindow="500" windowWidth="23540" windowHeight="283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14" i="1" l="1"/>
  <c r="U1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X10" i="1" s="1"/>
  <c r="W89" i="1"/>
  <c r="W91" i="1" s="1"/>
  <c r="Q106" i="1"/>
  <c r="R106" i="1"/>
  <c r="S106" i="1"/>
  <c r="T106" i="1"/>
  <c r="P106" i="1"/>
  <c r="P108" i="1" s="1"/>
  <c r="Q111" i="1"/>
  <c r="W106" i="1"/>
  <c r="W97" i="1"/>
  <c r="W90" i="1"/>
  <c r="W88" i="1"/>
  <c r="W87" i="1"/>
  <c r="W86" i="1"/>
  <c r="W99" i="1" s="1"/>
  <c r="W85" i="1"/>
  <c r="X16" i="1"/>
  <c r="W16" i="1"/>
  <c r="V16" i="1"/>
  <c r="U16" i="1"/>
  <c r="X13" i="1"/>
  <c r="W13" i="1"/>
  <c r="V13" i="1"/>
  <c r="U13" i="1"/>
  <c r="W10" i="1"/>
  <c r="V10" i="1"/>
  <c r="U10" i="1"/>
  <c r="X7" i="1"/>
  <c r="W7" i="1"/>
  <c r="V7" i="1"/>
  <c r="U7" i="1"/>
  <c r="X4" i="1"/>
  <c r="W4" i="1"/>
  <c r="V4" i="1"/>
  <c r="U4" i="1"/>
  <c r="T4" i="1"/>
  <c r="S4" i="1"/>
  <c r="R4" i="1"/>
  <c r="Q4" i="1"/>
  <c r="P4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O4" i="1"/>
  <c r="N4" i="1"/>
  <c r="M4" i="1"/>
  <c r="L4" i="1"/>
  <c r="K4" i="1"/>
  <c r="J4" i="1"/>
  <c r="I4" i="1"/>
  <c r="H4" i="1"/>
  <c r="G4" i="1"/>
  <c r="F4" i="1"/>
  <c r="E4" i="1"/>
  <c r="D4" i="1"/>
  <c r="C4" i="1"/>
  <c r="Q112" i="1" l="1"/>
  <c r="W103" i="1"/>
  <c r="W102" i="1" s="1"/>
  <c r="Q108" i="1"/>
  <c r="W92" i="1"/>
  <c r="R108" i="1" l="1"/>
  <c r="W100" i="1"/>
  <c r="W105" i="1" s="1"/>
  <c r="W108" i="1" s="1"/>
  <c r="T107" i="1" l="1"/>
  <c r="T108" i="1" s="1"/>
  <c r="S108" i="1"/>
  <c r="Q110" i="1" s="1"/>
  <c r="Q113" i="1" s="1"/>
  <c r="Q115" i="1" s="1"/>
  <c r="Q118" i="1" l="1"/>
  <c r="Q117" i="1"/>
</calcChain>
</file>

<file path=xl/sharedStrings.xml><?xml version="1.0" encoding="utf-8"?>
<sst xmlns="http://schemas.openxmlformats.org/spreadsheetml/2006/main" count="509" uniqueCount="161">
  <si>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</si>
  <si>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</si>
  <si>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</si>
  <si>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</si>
  <si>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</si>
  <si>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</si>
  <si>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</si>
  <si>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</si>
  <si>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</si>
  <si>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</si>
  <si>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</si>
  <si>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</si>
  <si>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</si>
  <si>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</si>
  <si>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</si>
  <si>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</si>
  <si>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</si>
  <si>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</si>
  <si>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</si>
  <si>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</si>
  <si>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</si>
  <si>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</si>
  <si>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</si>
  <si>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</si>
  <si>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</si>
  <si>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</si>
  <si>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</si>
  <si>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</si>
  <si>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</si>
  <si>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</si>
  <si>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</si>
  <si>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</si>
  <si>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</si>
  <si>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</si>
  <si>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</si>
  <si>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</si>
  <si>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</si>
  <si>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</si>
  <si>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</si>
  <si>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</si>
  <si>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</si>
  <si>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</si>
  <si>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</si>
  <si>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</si>
  <si>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</si>
  <si>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</si>
  <si>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</si>
  <si>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</si>
  <si>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</si>
  <si>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</si>
  <si>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</si>
  <si>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</si>
  <si>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</si>
  <si>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</si>
  <si>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</si>
  <si>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</si>
  <si>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</si>
  <si>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</si>
  <si>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</si>
  <si>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</si>
  <si>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</si>
  <si>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</si>
  <si>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</si>
  <si>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</si>
  <si>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</si>
  <si>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</si>
  <si>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</si>
  <si>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</si>
  <si>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</si>
  <si>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</si>
  <si>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</si>
  <si>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</si>
  <si>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</si>
  <si>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</si>
  <si>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</si>
  <si>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</si>
  <si>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</si>
  <si>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</si>
  <si>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</si>
  <si>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</si>
  <si>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</si>
  <si>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</si>
  <si>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</si>
  <si>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</si>
  <si>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</si>
  <si>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</si>
  <si>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</si>
  <si>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</si>
  <si>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</si>
  <si>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</si>
  <si>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</si>
  <si>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</si>
  <si>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</si>
  <si>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</si>
  <si>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Palo Alto Networks</t>
  </si>
  <si>
    <t>Revenue Growth YoY</t>
  </si>
  <si>
    <t>R&amp;D as % of Revenue</t>
  </si>
  <si>
    <t>R&amp;D % of Rev</t>
  </si>
  <si>
    <t>SG&amp;A % of Rev</t>
  </si>
  <si>
    <t>SBC % of Revenue</t>
  </si>
  <si>
    <t>CAPEX % of Rev</t>
  </si>
  <si>
    <t>SG&amp;A as % of Revenue</t>
  </si>
  <si>
    <t>EBITDA Growth YoY</t>
  </si>
  <si>
    <t>Net Income Growth YoY</t>
  </si>
  <si>
    <t>Share Dilution YoY</t>
  </si>
  <si>
    <t>SBC as % of Revenue</t>
  </si>
  <si>
    <t>CAPEX as % of Revenue</t>
  </si>
  <si>
    <t>Income Tax Expense</t>
  </si>
  <si>
    <t>FCF Growth YoY</t>
  </si>
  <si>
    <t>WACC</t>
  </si>
  <si>
    <t>3yr Rev Growth</t>
  </si>
  <si>
    <t>3yr EBITDA Growth</t>
  </si>
  <si>
    <t>3yr Net Income Growth</t>
  </si>
  <si>
    <t>3yr FCF Growth</t>
  </si>
  <si>
    <t>Gross Profit Margin</t>
  </si>
  <si>
    <t>EBITDA Margin</t>
  </si>
  <si>
    <t>Net Income Margin</t>
  </si>
  <si>
    <t>FCF Margin</t>
  </si>
  <si>
    <t>ROE</t>
  </si>
  <si>
    <t>ROA</t>
  </si>
  <si>
    <t>ROIC</t>
  </si>
  <si>
    <t>Debt to Equity</t>
  </si>
  <si>
    <t>Share Dilution (5yr)</t>
  </si>
  <si>
    <t>P/S</t>
  </si>
  <si>
    <t>P/E</t>
  </si>
  <si>
    <t>P/FCF</t>
  </si>
  <si>
    <t>Weighted Average Cost of Capital</t>
  </si>
  <si>
    <t>Cost of Debt Calculation</t>
  </si>
  <si>
    <t>Interest Expense</t>
  </si>
  <si>
    <t>Short Term Debt</t>
  </si>
  <si>
    <t>Long Term Debt</t>
  </si>
  <si>
    <t>Cost of Debt</t>
  </si>
  <si>
    <t>Effective Tax Rate</t>
  </si>
  <si>
    <t>Cost of Debt*(1-t)</t>
  </si>
  <si>
    <t>Cost of Equity Calculation</t>
  </si>
  <si>
    <t>Risk Free Rate</t>
  </si>
  <si>
    <t>Beta</t>
  </si>
  <si>
    <t>Market Return</t>
  </si>
  <si>
    <t>Cost of Equity</t>
  </si>
  <si>
    <t>Weight of Debt + Equity Calculation</t>
  </si>
  <si>
    <t>Total Debt</t>
  </si>
  <si>
    <t>Weight of Debt</t>
  </si>
  <si>
    <t>Market Cap</t>
  </si>
  <si>
    <t>Weight of Equity</t>
  </si>
  <si>
    <t>Total</t>
  </si>
  <si>
    <t>WACC Calculation</t>
  </si>
  <si>
    <t>Proj. Free Cash Flow</t>
  </si>
  <si>
    <t>FCF Growth Rate</t>
  </si>
  <si>
    <t>Terminal Value</t>
  </si>
  <si>
    <t>Perpetual Growth Rate</t>
  </si>
  <si>
    <t>Discount Rate (WACC)</t>
  </si>
  <si>
    <t>Discounted Cash Flow Valuation</t>
  </si>
  <si>
    <t>Enterprise Value</t>
  </si>
  <si>
    <t>Cash + Securities</t>
  </si>
  <si>
    <t>Equity Value</t>
  </si>
  <si>
    <t>Shares</t>
  </si>
  <si>
    <t>Intrinsic Value</t>
  </si>
  <si>
    <t>Current Price</t>
  </si>
  <si>
    <t>Upside/Downside</t>
  </si>
  <si>
    <t>Buy/Sell</t>
  </si>
  <si>
    <t>Net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</si>
</sst>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,;\(#,###,,\);\ \-\ \-"/>
    <numFmt numFmtId="165" formatCode="#.00%;\ \-#.00%;\ \-\ \-"/>
    <numFmt numFmtId="166" formatCode="#,##0.00_);\(#,##0.00\);\-\ \-"/>
    <numFmt numFmtId="167" formatCode="&quot;$&quot;#,##0.00"/>
  </numFmts>
  <fonts count="17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sz val="12"/>
      <color rgb="FF000000"/>
      <name val="Calibri"/>
      <family val="1"/>
    </font>
    <font>
      <u/>
      <sz val="14"/>
      <color rgb="FF000000"/>
      <name val="Calibri"/>
      <family val="1"/>
    </font>
    <font>
      <i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i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u/>
      <sz val="16"/>
      <color rgb="FF000000"/>
      <name val="Calibri"/>
      <family val="2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68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0" fontId="9" fillId="0" borderId="0" xfId="0" applyFont="1" applyAlignment="1">
      <alignment indent="1"/>
    </xf>
    <xf numFmtId="9" fontId="1" fillId="0" borderId="0" xfId="0" applyNumberFormat="1" applyFont="1"/>
    <xf numFmtId="9" fontId="10" fillId="0" borderId="0" xfId="0" applyNumberFormat="1" applyFont="1"/>
    <xf numFmtId="9" fontId="11" fillId="0" borderId="5" xfId="0" applyNumberFormat="1" applyFont="1" applyBorder="1" applyAlignment="1">
      <alignment horizontal="center"/>
    </xf>
    <xf numFmtId="0" fontId="12" fillId="3" borderId="6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9" fontId="11" fillId="0" borderId="8" xfId="0" applyNumberFormat="1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10" fontId="1" fillId="0" borderId="0" xfId="0" applyNumberFormat="1" applyFont="1"/>
    <xf numFmtId="0" fontId="12" fillId="4" borderId="11" xfId="0" applyFont="1" applyFill="1" applyBorder="1" applyAlignment="1">
      <alignment horizontal="left" vertical="center" wrapText="1"/>
    </xf>
    <xf numFmtId="10" fontId="12" fillId="4" borderId="8" xfId="0" applyNumberFormat="1" applyFont="1" applyFill="1" applyBorder="1"/>
    <xf numFmtId="0" fontId="13" fillId="0" borderId="4" xfId="0" applyFont="1" applyBorder="1"/>
    <xf numFmtId="164" fontId="10" fillId="0" borderId="0" xfId="0" applyNumberFormat="1" applyFont="1"/>
    <xf numFmtId="9" fontId="11" fillId="0" borderId="11" xfId="0" applyNumberFormat="1" applyFont="1" applyBorder="1" applyAlignment="1">
      <alignment horizontal="center"/>
    </xf>
    <xf numFmtId="2" fontId="11" fillId="0" borderId="11" xfId="0" applyNumberFormat="1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0" fontId="0" fillId="6" borderId="0" xfId="0" applyFill="1"/>
    <xf numFmtId="9" fontId="16" fillId="6" borderId="9" xfId="0" applyNumberFormat="1" applyFont="1" applyFill="1" applyBorder="1" applyAlignment="1">
      <alignment wrapText="1"/>
    </xf>
    <xf numFmtId="10" fontId="1" fillId="6" borderId="10" xfId="0" applyNumberFormat="1" applyFont="1" applyFill="1" applyBorder="1" applyAlignment="1">
      <alignment horizontal="right" vertical="center"/>
    </xf>
    <xf numFmtId="164" fontId="1" fillId="6" borderId="0" xfId="0" applyNumberFormat="1" applyFont="1" applyFill="1"/>
    <xf numFmtId="0" fontId="0" fillId="6" borderId="0" xfId="0" applyFill="1" applyAlignment="1">
      <alignment horizontal="left"/>
    </xf>
    <xf numFmtId="0" fontId="16" fillId="7" borderId="9" xfId="0" applyFont="1" applyFill="1" applyBorder="1" applyAlignment="1">
      <alignment wrapText="1"/>
    </xf>
    <xf numFmtId="10" fontId="1" fillId="7" borderId="10" xfId="0" applyNumberFormat="1" applyFont="1" applyFill="1" applyBorder="1" applyAlignment="1">
      <alignment horizontal="right" vertical="center"/>
    </xf>
    <xf numFmtId="0" fontId="16" fillId="6" borderId="11" xfId="0" applyFont="1" applyFill="1" applyBorder="1"/>
    <xf numFmtId="10" fontId="1" fillId="6" borderId="8" xfId="0" applyNumberFormat="1" applyFont="1" applyFill="1" applyBorder="1" applyAlignment="1">
      <alignment horizontal="right" vertical="center"/>
    </xf>
    <xf numFmtId="164" fontId="1" fillId="6" borderId="9" xfId="0" applyNumberFormat="1" applyFont="1" applyFill="1" applyBorder="1" applyAlignment="1">
      <alignment wrapText="1"/>
    </xf>
    <xf numFmtId="164" fontId="1" fillId="6" borderId="10" xfId="0" applyNumberFormat="1" applyFont="1" applyFill="1" applyBorder="1"/>
    <xf numFmtId="164" fontId="1" fillId="7" borderId="9" xfId="0" applyNumberFormat="1" applyFont="1" applyFill="1" applyBorder="1" applyAlignment="1">
      <alignment wrapText="1"/>
    </xf>
    <xf numFmtId="164" fontId="1" fillId="7" borderId="10" xfId="0" applyNumberFormat="1" applyFont="1" applyFill="1" applyBorder="1"/>
    <xf numFmtId="164" fontId="1" fillId="4" borderId="9" xfId="0" applyNumberFormat="1" applyFont="1" applyFill="1" applyBorder="1" applyAlignment="1">
      <alignment wrapText="1"/>
    </xf>
    <xf numFmtId="167" fontId="12" fillId="4" borderId="10" xfId="0" applyNumberFormat="1" applyFont="1" applyFill="1" applyBorder="1"/>
    <xf numFmtId="167" fontId="1" fillId="7" borderId="10" xfId="0" applyNumberFormat="1" applyFont="1" applyFill="1" applyBorder="1"/>
    <xf numFmtId="164" fontId="1" fillId="4" borderId="11" xfId="0" applyNumberFormat="1" applyFont="1" applyFill="1" applyBorder="1" applyAlignment="1">
      <alignment wrapText="1"/>
    </xf>
    <xf numFmtId="9" fontId="12" fillId="4" borderId="8" xfId="1" applyFont="1" applyFill="1" applyBorder="1"/>
    <xf numFmtId="0" fontId="12" fillId="4" borderId="8" xfId="0" applyFont="1" applyFill="1" applyBorder="1" applyAlignment="1">
      <alignment horizontal="right"/>
    </xf>
    <xf numFmtId="0" fontId="11" fillId="7" borderId="9" xfId="0" applyFont="1" applyFill="1" applyBorder="1" applyAlignment="1">
      <alignment horizontal="left" vertical="center" wrapText="1"/>
    </xf>
    <xf numFmtId="39" fontId="11" fillId="7" borderId="10" xfId="0" applyNumberFormat="1" applyFont="1" applyFill="1" applyBorder="1"/>
    <xf numFmtId="164" fontId="1" fillId="6" borderId="10" xfId="0" applyNumberFormat="1" applyFont="1" applyFill="1" applyBorder="1" applyAlignment="1">
      <alignment wrapText="1"/>
    </xf>
    <xf numFmtId="164" fontId="10" fillId="7" borderId="0" xfId="0" applyNumberFormat="1" applyFont="1" applyFill="1"/>
    <xf numFmtId="0" fontId="11" fillId="6" borderId="9" xfId="0" applyFont="1" applyFill="1" applyBorder="1" applyAlignment="1">
      <alignment horizontal="left" vertical="center" wrapText="1"/>
    </xf>
    <xf numFmtId="164" fontId="11" fillId="6" borderId="10" xfId="0" applyNumberFormat="1" applyFont="1" applyFill="1" applyBorder="1"/>
    <xf numFmtId="0" fontId="12" fillId="6" borderId="9" xfId="0" applyFont="1" applyFill="1" applyBorder="1" applyAlignment="1">
      <alignment horizontal="left" vertical="center" wrapText="1"/>
    </xf>
    <xf numFmtId="10" fontId="12" fillId="6" borderId="10" xfId="0" applyNumberFormat="1" applyFont="1" applyFill="1" applyBorder="1"/>
    <xf numFmtId="0" fontId="12" fillId="6" borderId="11" xfId="0" applyFont="1" applyFill="1" applyBorder="1" applyAlignment="1">
      <alignment horizontal="left" vertical="center" wrapText="1"/>
    </xf>
    <xf numFmtId="10" fontId="12" fillId="6" borderId="8" xfId="0" applyNumberFormat="1" applyFont="1" applyFill="1" applyBorder="1"/>
    <xf numFmtId="10" fontId="11" fillId="6" borderId="10" xfId="0" applyNumberFormat="1" applyFont="1" applyFill="1" applyBorder="1"/>
    <xf numFmtId="164" fontId="12" fillId="6" borderId="8" xfId="0" applyNumberFormat="1" applyFont="1" applyFill="1" applyBorder="1"/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4" fillId="4" borderId="12" xfId="0" applyFont="1" applyFill="1" applyBorder="1" applyAlignment="1">
      <alignment horizontal="center"/>
    </xf>
    <xf numFmtId="0" fontId="15" fillId="4" borderId="7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PANW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81888135345288"/>
          <c:y val="0.16865358541110537"/>
          <c:w val="0.81743945519554162"/>
          <c:h val="0.681252759609367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1'!$A$3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1'!$B$3:$O$3</c:f>
              <c:numCache>
                <c:formatCode>#,###,,;\(#,###,,\);\ \-\ \-</c:formatCode>
                <c:ptCount val="14"/>
                <c:pt idx="0">
                  <c:v>13352000</c:v>
                </c:pt>
                <c:pt idx="1">
                  <c:v>48782000</c:v>
                </c:pt>
                <c:pt idx="2">
                  <c:v>118597000</c:v>
                </c:pt>
                <c:pt idx="3">
                  <c:v>255138000</c:v>
                </c:pt>
                <c:pt idx="4">
                  <c:v>396107000</c:v>
                </c:pt>
                <c:pt idx="5">
                  <c:v>598179000</c:v>
                </c:pt>
                <c:pt idx="6">
                  <c:v>928052000</c:v>
                </c:pt>
                <c:pt idx="7">
                  <c:v>1378500000</c:v>
                </c:pt>
                <c:pt idx="8">
                  <c:v>1761600000</c:v>
                </c:pt>
                <c:pt idx="9">
                  <c:v>2273100000</c:v>
                </c:pt>
                <c:pt idx="10">
                  <c:v>2899600000</c:v>
                </c:pt>
                <c:pt idx="11">
                  <c:v>3408400000</c:v>
                </c:pt>
                <c:pt idx="12">
                  <c:v>4256100000</c:v>
                </c:pt>
                <c:pt idx="13">
                  <c:v>5501500000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18-9042-BA52-16C544DFEA23}"/>
            </c:ext>
          </c:extLst>
        </c:ser>
        <c:ser>
          <c:idx val="1"/>
          <c:order val="1"/>
          <c:tx>
            <c:strRef>
              <c:f>'Sheet 1'!$A$19</c:f>
              <c:strCache>
                <c:ptCount val="1"/>
                <c:pt idx="0">
                  <c:v>EBITDA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1'!$B$19:$O$19</c:f>
              <c:numCache>
                <c:formatCode>#,###,,;\(#,###,,\);\ \-\ \-</c:formatCode>
                <c:ptCount val="14"/>
                <c:pt idx="0">
                  <c:v>-17813000</c:v>
                </c:pt>
                <c:pt idx="1">
                  <c:v>-19954000</c:v>
                </c:pt>
                <c:pt idx="2">
                  <c:v>-9863000</c:v>
                </c:pt>
                <c:pt idx="3">
                  <c:v>8933000</c:v>
                </c:pt>
                <c:pt idx="4">
                  <c:v>-8764000</c:v>
                </c:pt>
                <c:pt idx="5">
                  <c:v>-200858000</c:v>
                </c:pt>
                <c:pt idx="6">
                  <c:v>-104371000</c:v>
                </c:pt>
                <c:pt idx="7">
                  <c:v>-138900000</c:v>
                </c:pt>
                <c:pt idx="8">
                  <c:v>-109800000</c:v>
                </c:pt>
                <c:pt idx="9">
                  <c:v>-4200000</c:v>
                </c:pt>
                <c:pt idx="10">
                  <c:v>163100000</c:v>
                </c:pt>
                <c:pt idx="11">
                  <c:v>110400000</c:v>
                </c:pt>
                <c:pt idx="12">
                  <c:v>3200000</c:v>
                </c:pt>
                <c:pt idx="13">
                  <c:v>95600000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18-9042-BA52-16C544DFEA23}"/>
            </c:ext>
          </c:extLst>
        </c:ser>
        <c:ser>
          <c:idx val="2"/>
          <c:order val="2"/>
          <c:tx>
            <c:strRef>
              <c:f>'Sheet 1'!$A$106</c:f>
              <c:strCache>
                <c:ptCount val="1"/>
                <c:pt idx="0">
                  <c:v>Free Cash Flow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1'!$B$106:$O$106</c:f>
              <c:numCache>
                <c:formatCode>#,###,,;\(#,###,,\);\ \-\ \-</c:formatCode>
                <c:ptCount val="14"/>
                <c:pt idx="0">
                  <c:v>-14568000</c:v>
                </c:pt>
                <c:pt idx="1">
                  <c:v>-4368000</c:v>
                </c:pt>
                <c:pt idx="2">
                  <c:v>19102000</c:v>
                </c:pt>
                <c:pt idx="3">
                  <c:v>62803000</c:v>
                </c:pt>
                <c:pt idx="4">
                  <c:v>92077000</c:v>
                </c:pt>
                <c:pt idx="5">
                  <c:v>52299000</c:v>
                </c:pt>
                <c:pt idx="6">
                  <c:v>316476000</c:v>
                </c:pt>
                <c:pt idx="7">
                  <c:v>585600000</c:v>
                </c:pt>
                <c:pt idx="8">
                  <c:v>705100000</c:v>
                </c:pt>
                <c:pt idx="9">
                  <c:v>925000000</c:v>
                </c:pt>
                <c:pt idx="10">
                  <c:v>924400000</c:v>
                </c:pt>
                <c:pt idx="11">
                  <c:v>821300000</c:v>
                </c:pt>
                <c:pt idx="12">
                  <c:v>1387000000</c:v>
                </c:pt>
                <c:pt idx="13">
                  <c:v>1791900000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18-9042-BA52-16C544DFE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48674591"/>
        <c:axId val="248676863"/>
      </c:barChart>
      <c:catAx>
        <c:axId val="24867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676863"/>
        <c:crosses val="autoZero"/>
        <c:auto val="1"/>
        <c:lblAlgn val="ctr"/>
        <c:lblOffset val="100"/>
        <c:noMultiLvlLbl val="0"/>
      </c:catAx>
      <c:valAx>
        <c:axId val="24867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,,;\(#,###,,\);\ \-\ 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67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494379108374922"/>
          <c:y val="0.88054780822024825"/>
          <c:w val="0.35680450713792705"/>
          <c:h val="7.83964780447566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31750</xdr:colOff>
      <xdr:row>108</xdr:row>
      <xdr:rowOff>25398</xdr:rowOff>
    </xdr:from>
    <xdr:to>
      <xdr:col>23</xdr:col>
      <xdr:colOff>0</xdr:colOff>
      <xdr:row>128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7B3D21-FB4F-F774-A363-FB96A4AAD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ec.gov/" TargetMode="External"/><Relationship Id="rId13" Type="http://schemas.openxmlformats.org/officeDocument/2006/relationships/hyperlink" Target="https://www.sec.gov/Archives/edgar/data/1327567/000132756714000028/0001327567-14-000028-index.html" TargetMode="External"/><Relationship Id="rId18" Type="http://schemas.openxmlformats.org/officeDocument/2006/relationships/hyperlink" Target="https://www.sec.gov/Archives/edgar/data/1327567/000132756717000027/0001327567-17-000027-index.html" TargetMode="External"/><Relationship Id="rId26" Type="http://schemas.openxmlformats.org/officeDocument/2006/relationships/hyperlink" Target="https://www.sec.gov/Archives/edgar/data/1327567/000132756721000029/0001327567-21-000029-index.htm" TargetMode="External"/><Relationship Id="rId3" Type="http://schemas.openxmlformats.org/officeDocument/2006/relationships/hyperlink" Target="https://sec.gov/" TargetMode="External"/><Relationship Id="rId21" Type="http://schemas.openxmlformats.org/officeDocument/2006/relationships/hyperlink" Target="https://www.sec.gov/Archives/edgar/data/1327567/000132756718000024/0001327567-18-000024-index.html" TargetMode="External"/><Relationship Id="rId7" Type="http://schemas.openxmlformats.org/officeDocument/2006/relationships/hyperlink" Target="https://sec.gov/" TargetMode="External"/><Relationship Id="rId12" Type="http://schemas.openxmlformats.org/officeDocument/2006/relationships/hyperlink" Target="https://www.sec.gov/Archives/edgar/data/1327567/000132756714000028/0001327567-14-000028-index.html" TargetMode="External"/><Relationship Id="rId17" Type="http://schemas.openxmlformats.org/officeDocument/2006/relationships/hyperlink" Target="https://www.sec.gov/Archives/edgar/data/1327567/000132756716000064/0001327567-16-000064-index.html" TargetMode="External"/><Relationship Id="rId25" Type="http://schemas.openxmlformats.org/officeDocument/2006/relationships/hyperlink" Target="https://www.sec.gov/Archives/edgar/data/1327567/000132756720000032/0001327567-20-000032-index.htm" TargetMode="External"/><Relationship Id="rId2" Type="http://schemas.openxmlformats.org/officeDocument/2006/relationships/hyperlink" Target="https://sec.gov/" TargetMode="External"/><Relationship Id="rId16" Type="http://schemas.openxmlformats.org/officeDocument/2006/relationships/hyperlink" Target="https://www.sec.gov/Archives/edgar/data/1327567/000132756716000064/0001327567-16-000064-index.html" TargetMode="External"/><Relationship Id="rId20" Type="http://schemas.openxmlformats.org/officeDocument/2006/relationships/hyperlink" Target="https://www.sec.gov/Archives/edgar/data/1327567/000132756718000024/0001327567-18-000024-index.html" TargetMode="External"/><Relationship Id="rId29" Type="http://schemas.openxmlformats.org/officeDocument/2006/relationships/hyperlink" Target="https://www.sec.gov/Archives/edgar/data/1327567/000132756722000028/0001327567-22-000028-index.htm" TargetMode="External"/><Relationship Id="rId1" Type="http://schemas.openxmlformats.org/officeDocument/2006/relationships/hyperlink" Target="https://roic.ai/company/PANW" TargetMode="External"/><Relationship Id="rId6" Type="http://schemas.openxmlformats.org/officeDocument/2006/relationships/hyperlink" Target="https://sec.gov/" TargetMode="External"/><Relationship Id="rId11" Type="http://schemas.openxmlformats.org/officeDocument/2006/relationships/hyperlink" Target="https://www.sec.gov/Archives/edgar/data/1327567/000132756713000026/0001327567-13-000026-index.html" TargetMode="External"/><Relationship Id="rId24" Type="http://schemas.openxmlformats.org/officeDocument/2006/relationships/hyperlink" Target="https://www.sec.gov/Archives/edgar/data/1327567/000132756720000032/0001327567-20-000032-index.htm" TargetMode="External"/><Relationship Id="rId5" Type="http://schemas.openxmlformats.org/officeDocument/2006/relationships/hyperlink" Target="https://sec.gov/" TargetMode="External"/><Relationship Id="rId15" Type="http://schemas.openxmlformats.org/officeDocument/2006/relationships/hyperlink" Target="https://www.sec.gov/Archives/edgar/data/1327567/000132756715000027/0001327567-15-000027-index.html" TargetMode="External"/><Relationship Id="rId23" Type="http://schemas.openxmlformats.org/officeDocument/2006/relationships/hyperlink" Target="https://www.sec.gov/Archives/edgar/data/1327567/000132756719000032/0001327567-19-000032-index.html" TargetMode="External"/><Relationship Id="rId28" Type="http://schemas.openxmlformats.org/officeDocument/2006/relationships/hyperlink" Target="https://www.sec.gov/Archives/edgar/data/1327567/000132756722000028/0001327567-22-000028-index.htm" TargetMode="External"/><Relationship Id="rId10" Type="http://schemas.openxmlformats.org/officeDocument/2006/relationships/hyperlink" Target="https://www.sec.gov/Archives/edgar/data/1327567/000132756713000026/0001327567-13-000026-index.html" TargetMode="External"/><Relationship Id="rId19" Type="http://schemas.openxmlformats.org/officeDocument/2006/relationships/hyperlink" Target="https://www.sec.gov/Archives/edgar/data/1327567/000132756717000027/0001327567-17-000027-index.html" TargetMode="External"/><Relationship Id="rId31" Type="http://schemas.openxmlformats.org/officeDocument/2006/relationships/drawing" Target="../drawings/drawing1.xm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sec.gov/" TargetMode="External"/><Relationship Id="rId14" Type="http://schemas.openxmlformats.org/officeDocument/2006/relationships/hyperlink" Target="https://www.sec.gov/Archives/edgar/data/1327567/000132756715000027/0001327567-15-000027-index.html" TargetMode="External"/><Relationship Id="rId22" Type="http://schemas.openxmlformats.org/officeDocument/2006/relationships/hyperlink" Target="https://www.sec.gov/Archives/edgar/data/1327567/000132756719000032/0001327567-19-000032-index.html" TargetMode="External"/><Relationship Id="rId27" Type="http://schemas.openxmlformats.org/officeDocument/2006/relationships/hyperlink" Target="https://www.sec.gov/Archives/edgar/data/1327567/000132756721000029/0001327567-21-000029-index.htm" TargetMode="External"/><Relationship Id="rId30" Type="http://schemas.openxmlformats.org/officeDocument/2006/relationships/hyperlink" Target="https://finbox.com/NASDAQGS:PANW/explorer/revenue_pro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8"/>
  <sheetViews>
    <sheetView tabSelected="1" zoomScale="70" zoomScaleNormal="70" workbookViewId="0">
      <pane xSplit="1" ySplit="1" topLeftCell="M50" activePane="bottomRight" state="frozen"/>
      <selection pane="topRight"/>
      <selection pane="bottomLeft"/>
      <selection pane="bottomRight" activeCell="T89" sqref="T89"/>
    </sheetView>
  </sheetViews>
  <sheetFormatPr baseColWidth="10" defaultRowHeight="16" x14ac:dyDescent="0.2"/>
  <cols>
    <col min="1" max="1" width="50" customWidth="1"/>
    <col min="2" max="15" width="15" customWidth="1"/>
    <col min="16" max="24" width="21" customWidth="1"/>
  </cols>
  <sheetData>
    <row r="1" spans="1:24" ht="22" thickBot="1" x14ac:dyDescent="0.3">
      <c r="A1" s="3" t="s">
        <v>94</v>
      </c>
      <c r="B1" s="8">
        <v>2009</v>
      </c>
      <c r="C1" s="8">
        <v>2010</v>
      </c>
      <c r="D1" s="8">
        <v>2011</v>
      </c>
      <c r="E1" s="8">
        <v>2012</v>
      </c>
      <c r="F1" s="8">
        <v>2013</v>
      </c>
      <c r="G1" s="8">
        <v>2014</v>
      </c>
      <c r="H1" s="8">
        <v>2015</v>
      </c>
      <c r="I1" s="8">
        <v>2016</v>
      </c>
      <c r="J1" s="8">
        <v>2017</v>
      </c>
      <c r="K1" s="8">
        <v>2018</v>
      </c>
      <c r="L1" s="8">
        <v>2019</v>
      </c>
      <c r="M1" s="8">
        <v>2020</v>
      </c>
      <c r="N1" s="8">
        <v>2021</v>
      </c>
      <c r="O1" s="8">
        <v>2022</v>
      </c>
      <c r="P1" s="25">
        <v>2023</v>
      </c>
      <c r="Q1" s="25">
        <v>2024</v>
      </c>
      <c r="R1" s="25">
        <v>2025</v>
      </c>
      <c r="S1" s="25">
        <v>2026</v>
      </c>
      <c r="T1" s="25">
        <v>2027</v>
      </c>
    </row>
    <row r="2" spans="1:24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 t="s">
        <v>91</v>
      </c>
      <c r="J2" s="9" t="s">
        <v>91</v>
      </c>
      <c r="K2" s="9" t="s">
        <v>91</v>
      </c>
      <c r="L2" s="9" t="s">
        <v>91</v>
      </c>
      <c r="M2" s="9" t="s">
        <v>91</v>
      </c>
      <c r="N2" s="9" t="s">
        <v>91</v>
      </c>
      <c r="O2" s="9" t="s">
        <v>91</v>
      </c>
      <c r="P2" s="9" t="s">
        <v>91</v>
      </c>
      <c r="Q2" s="9" t="s">
        <v>91</v>
      </c>
      <c r="R2" s="9" t="s">
        <v>91</v>
      </c>
      <c r="S2" s="9"/>
      <c r="T2" s="9"/>
      <c r="U2" s="9"/>
      <c r="V2" s="9"/>
      <c r="W2" s="9"/>
      <c r="X2" s="9"/>
    </row>
    <row r="3" spans="1:24" ht="40" x14ac:dyDescent="0.25">
      <c r="A3" s="5" t="s">
        <v>1</v>
      </c>
      <c r="B3" s="1">
        <v>13352000</v>
      </c>
      <c r="C3" s="1">
        <v>48782000</v>
      </c>
      <c r="D3" s="1">
        <v>118597000</v>
      </c>
      <c r="E3" s="1">
        <v>255138000</v>
      </c>
      <c r="F3" s="1">
        <v>396107000</v>
      </c>
      <c r="G3" s="1">
        <v>598179000</v>
      </c>
      <c r="H3" s="1">
        <v>928052000</v>
      </c>
      <c r="I3" s="1">
        <v>1378500000</v>
      </c>
      <c r="J3" s="1">
        <v>1761600000</v>
      </c>
      <c r="K3" s="1">
        <v>2273100000</v>
      </c>
      <c r="L3" s="1">
        <v>2899600000</v>
      </c>
      <c r="M3" s="1">
        <v>3408400000</v>
      </c>
      <c r="N3" s="1">
        <v>4256100000</v>
      </c>
      <c r="O3" s="1">
        <v>5501500000</v>
      </c>
      <c r="P3" s="26">
        <v>6883000000</v>
      </c>
      <c r="Q3" s="26">
        <v>8370000000</v>
      </c>
      <c r="R3" s="26">
        <v>9951000000</v>
      </c>
      <c r="S3" s="26">
        <v>11763000000</v>
      </c>
      <c r="T3" s="26">
        <v>13637000000</v>
      </c>
      <c r="U3" s="18" t="s">
        <v>110</v>
      </c>
      <c r="V3" s="19" t="s">
        <v>111</v>
      </c>
      <c r="W3" s="19" t="s">
        <v>112</v>
      </c>
      <c r="X3" s="19" t="s">
        <v>113</v>
      </c>
    </row>
    <row r="4" spans="1:24" ht="19" x14ac:dyDescent="0.25">
      <c r="A4" s="14" t="s">
        <v>95</v>
      </c>
      <c r="B4" s="1"/>
      <c r="C4" s="15">
        <f>(C3/B3)-1</f>
        <v>2.6535350509286997</v>
      </c>
      <c r="D4" s="15">
        <f>(D3/C3)-1</f>
        <v>1.4311631339428477</v>
      </c>
      <c r="E4" s="15">
        <f>(E3/D3)-1</f>
        <v>1.1513023095019266</v>
      </c>
      <c r="F4" s="15">
        <f t="shared" ref="F4:T4" si="0">(F3/E3)-1</f>
        <v>0.55252059669668974</v>
      </c>
      <c r="G4" s="15">
        <f t="shared" si="0"/>
        <v>0.51014498607699443</v>
      </c>
      <c r="H4" s="16">
        <f t="shared" si="0"/>
        <v>0.55146202056575033</v>
      </c>
      <c r="I4" s="16">
        <f t="shared" si="0"/>
        <v>0.48536935430342276</v>
      </c>
      <c r="J4" s="16">
        <f t="shared" si="0"/>
        <v>0.27791077257889008</v>
      </c>
      <c r="K4" s="16">
        <f t="shared" si="0"/>
        <v>0.29036103542234337</v>
      </c>
      <c r="L4" s="16">
        <f t="shared" si="0"/>
        <v>0.27561479917293563</v>
      </c>
      <c r="M4" s="16">
        <f t="shared" si="0"/>
        <v>0.17547247896261564</v>
      </c>
      <c r="N4" s="16">
        <f t="shared" si="0"/>
        <v>0.24870907170519896</v>
      </c>
      <c r="O4" s="16">
        <f t="shared" si="0"/>
        <v>0.29261530509151568</v>
      </c>
      <c r="P4" s="16">
        <f t="shared" si="0"/>
        <v>0.25111333272743797</v>
      </c>
      <c r="Q4" s="16">
        <f t="shared" si="0"/>
        <v>0.21603951765218654</v>
      </c>
      <c r="R4" s="16">
        <f t="shared" si="0"/>
        <v>0.18888888888888888</v>
      </c>
      <c r="S4" s="16">
        <f t="shared" si="0"/>
        <v>0.18209225203497126</v>
      </c>
      <c r="T4" s="16">
        <f t="shared" si="0"/>
        <v>0.15931310039955804</v>
      </c>
      <c r="U4" s="17">
        <f>(O4+N4+M4)/3</f>
        <v>0.23893228525311008</v>
      </c>
      <c r="V4" s="17">
        <f>(O20+N20+M20)/3</f>
        <v>9.1936236178865389</v>
      </c>
      <c r="W4" s="17">
        <f>(O29+N29+M29)/3</f>
        <v>0.88792999205817524</v>
      </c>
      <c r="X4" s="17">
        <f>(O105+N105+M105)/3</f>
        <v>0.28972642815803512</v>
      </c>
    </row>
    <row r="5" spans="1:24" ht="19" x14ac:dyDescent="0.25">
      <c r="A5" s="5" t="s">
        <v>2</v>
      </c>
      <c r="B5" s="1">
        <v>6276000</v>
      </c>
      <c r="C5" s="1">
        <v>15634000</v>
      </c>
      <c r="D5" s="1">
        <v>32273000</v>
      </c>
      <c r="E5" s="1">
        <v>70553000</v>
      </c>
      <c r="F5" s="1">
        <v>109756000</v>
      </c>
      <c r="G5" s="1">
        <v>159628000</v>
      </c>
      <c r="H5" s="1">
        <v>251499000</v>
      </c>
      <c r="I5" s="1">
        <v>370000000</v>
      </c>
      <c r="J5" s="1">
        <v>476600000</v>
      </c>
      <c r="K5" s="1">
        <v>645300000</v>
      </c>
      <c r="L5" s="1">
        <v>808400000</v>
      </c>
      <c r="M5" s="1">
        <v>999500000</v>
      </c>
      <c r="N5" s="1">
        <v>1274900000</v>
      </c>
      <c r="O5" s="1">
        <v>1718700000</v>
      </c>
    </row>
    <row r="6" spans="1:24" ht="20" x14ac:dyDescent="0.25">
      <c r="A6" s="6" t="s">
        <v>3</v>
      </c>
      <c r="B6" s="10">
        <v>7076000</v>
      </c>
      <c r="C6" s="10">
        <v>33148000</v>
      </c>
      <c r="D6" s="10">
        <v>86324000</v>
      </c>
      <c r="E6" s="10">
        <v>184585000</v>
      </c>
      <c r="F6" s="10">
        <v>286351000</v>
      </c>
      <c r="G6" s="10">
        <v>438551000</v>
      </c>
      <c r="H6" s="10">
        <v>676553000</v>
      </c>
      <c r="I6" s="10">
        <v>1008500000</v>
      </c>
      <c r="J6" s="10">
        <v>1285000000</v>
      </c>
      <c r="K6" s="10">
        <v>1627800000</v>
      </c>
      <c r="L6" s="10">
        <v>2091200000</v>
      </c>
      <c r="M6" s="10">
        <v>2408900000</v>
      </c>
      <c r="N6" s="10">
        <v>2981200000</v>
      </c>
      <c r="O6" s="10">
        <v>3782800000</v>
      </c>
      <c r="U6" s="18" t="s">
        <v>114</v>
      </c>
      <c r="V6" s="19" t="s">
        <v>115</v>
      </c>
      <c r="W6" s="19" t="s">
        <v>116</v>
      </c>
      <c r="X6" s="19" t="s">
        <v>117</v>
      </c>
    </row>
    <row r="7" spans="1:24" ht="19" x14ac:dyDescent="0.25">
      <c r="A7" s="5" t="s">
        <v>4</v>
      </c>
      <c r="B7" s="2">
        <v>0.53</v>
      </c>
      <c r="C7" s="2">
        <v>0.67949999999999999</v>
      </c>
      <c r="D7" s="2">
        <v>0.72789999999999999</v>
      </c>
      <c r="E7" s="2">
        <v>0.72350000000000003</v>
      </c>
      <c r="F7" s="2">
        <v>0.72289999999999999</v>
      </c>
      <c r="G7" s="2">
        <v>0.73309999999999997</v>
      </c>
      <c r="H7" s="2">
        <v>0.72899999999999998</v>
      </c>
      <c r="I7" s="2">
        <v>0.73160000000000003</v>
      </c>
      <c r="J7" s="2">
        <v>0.72950000000000004</v>
      </c>
      <c r="K7" s="2">
        <v>0.71609999999999996</v>
      </c>
      <c r="L7" s="2">
        <v>0.72119999999999995</v>
      </c>
      <c r="M7" s="2">
        <v>0.70679999999999998</v>
      </c>
      <c r="N7" s="2">
        <v>0.70050000000000001</v>
      </c>
      <c r="O7" s="2">
        <v>0.68759999999999999</v>
      </c>
      <c r="U7" s="17">
        <f>O7</f>
        <v>0.68759999999999999</v>
      </c>
      <c r="V7" s="20">
        <f>O21</f>
        <v>1.7399999999999999E-2</v>
      </c>
      <c r="W7" s="20">
        <f>O30</f>
        <v>-4.8500000000000001E-2</v>
      </c>
      <c r="X7" s="20">
        <f>O106/O3</f>
        <v>0.32571116968099612</v>
      </c>
    </row>
    <row r="8" spans="1:24" ht="19" x14ac:dyDescent="0.25">
      <c r="A8" s="5" t="s">
        <v>5</v>
      </c>
      <c r="B8" s="1">
        <v>8208000</v>
      </c>
      <c r="C8" s="1">
        <v>12788000</v>
      </c>
      <c r="D8" s="1">
        <v>21366000</v>
      </c>
      <c r="E8" s="1">
        <v>38570000</v>
      </c>
      <c r="F8" s="1">
        <v>62482000</v>
      </c>
      <c r="G8" s="1">
        <v>104813000</v>
      </c>
      <c r="H8" s="1">
        <v>185828000</v>
      </c>
      <c r="I8" s="1">
        <v>284200000</v>
      </c>
      <c r="J8" s="1">
        <v>347400000</v>
      </c>
      <c r="K8" s="1">
        <v>400700000</v>
      </c>
      <c r="L8" s="1">
        <v>539500000</v>
      </c>
      <c r="M8" s="1">
        <v>768100000</v>
      </c>
      <c r="N8" s="1">
        <v>1140400000</v>
      </c>
      <c r="O8" s="1">
        <v>1417700000</v>
      </c>
    </row>
    <row r="9" spans="1:24" ht="19" customHeight="1" x14ac:dyDescent="0.25">
      <c r="A9" s="14" t="s">
        <v>96</v>
      </c>
      <c r="B9" s="15">
        <f>B8/B3</f>
        <v>0.61473936488915515</v>
      </c>
      <c r="C9" s="15">
        <f t="shared" ref="C9:O9" si="1">C8/C3</f>
        <v>0.26214587347792218</v>
      </c>
      <c r="D9" s="15">
        <f t="shared" si="1"/>
        <v>0.18015632773173015</v>
      </c>
      <c r="E9" s="15">
        <f t="shared" si="1"/>
        <v>0.15117309064114323</v>
      </c>
      <c r="F9" s="15">
        <f t="shared" si="1"/>
        <v>0.15774020656034859</v>
      </c>
      <c r="G9" s="15">
        <f t="shared" si="1"/>
        <v>0.17522012641700896</v>
      </c>
      <c r="H9" s="15">
        <f t="shared" si="1"/>
        <v>0.2002344696202368</v>
      </c>
      <c r="I9" s="15">
        <f t="shared" si="1"/>
        <v>0.20616612259702574</v>
      </c>
      <c r="J9" s="15">
        <f t="shared" si="1"/>
        <v>0.19720708446866486</v>
      </c>
      <c r="K9" s="15">
        <f t="shared" si="1"/>
        <v>0.17627909022920241</v>
      </c>
      <c r="L9" s="15">
        <f t="shared" si="1"/>
        <v>0.18606014622706579</v>
      </c>
      <c r="M9" s="15">
        <f t="shared" si="1"/>
        <v>0.2253550052810703</v>
      </c>
      <c r="N9" s="15">
        <f t="shared" si="1"/>
        <v>0.26794483212330539</v>
      </c>
      <c r="O9" s="15">
        <f t="shared" si="1"/>
        <v>0.25769335635735707</v>
      </c>
      <c r="U9" s="18" t="s">
        <v>97</v>
      </c>
      <c r="V9" s="19" t="s">
        <v>98</v>
      </c>
      <c r="W9" s="19" t="s">
        <v>99</v>
      </c>
      <c r="X9" s="19" t="s">
        <v>100</v>
      </c>
    </row>
    <row r="10" spans="1:24" ht="19" x14ac:dyDescent="0.25">
      <c r="A10" s="5" t="s">
        <v>6</v>
      </c>
      <c r="B10" s="1">
        <v>2536000</v>
      </c>
      <c r="C10" s="1">
        <v>11291000</v>
      </c>
      <c r="D10" s="1">
        <v>13108000</v>
      </c>
      <c r="E10" s="1">
        <v>26207000</v>
      </c>
      <c r="F10" s="1">
        <v>42719000</v>
      </c>
      <c r="G10" s="1">
        <v>73149000</v>
      </c>
      <c r="H10" s="1">
        <v>101565000</v>
      </c>
      <c r="I10" s="1">
        <v>138400000</v>
      </c>
      <c r="J10" s="1">
        <v>198300000</v>
      </c>
      <c r="K10" s="1">
        <v>257800000</v>
      </c>
      <c r="L10" s="1">
        <v>261800000</v>
      </c>
      <c r="M10" s="1">
        <v>299600000</v>
      </c>
      <c r="N10" s="1">
        <v>391100000</v>
      </c>
      <c r="O10" s="1">
        <v>405000000</v>
      </c>
      <c r="U10" s="17">
        <f>O9</f>
        <v>0.25769335635735707</v>
      </c>
      <c r="V10" s="20">
        <f>O13</f>
        <v>0.46421884940470781</v>
      </c>
      <c r="W10" s="20">
        <f>O80</f>
        <v>0.18378624011633191</v>
      </c>
      <c r="X10" s="20">
        <f>O89</f>
        <v>3.5044987730618919E-2</v>
      </c>
    </row>
    <row r="11" spans="1:24" ht="19" x14ac:dyDescent="0.25">
      <c r="A11" s="5" t="s">
        <v>7</v>
      </c>
      <c r="B11" s="1">
        <v>15372000</v>
      </c>
      <c r="C11" s="1">
        <v>29726000</v>
      </c>
      <c r="D11" s="1">
        <v>62254000</v>
      </c>
      <c r="E11" s="1">
        <v>115917000</v>
      </c>
      <c r="F11" s="1">
        <v>199771000</v>
      </c>
      <c r="G11" s="1">
        <v>334763000</v>
      </c>
      <c r="H11" s="1">
        <v>522696000</v>
      </c>
      <c r="I11" s="1">
        <v>776000000</v>
      </c>
      <c r="J11" s="1">
        <v>919100000</v>
      </c>
      <c r="K11" s="1">
        <v>1098400000</v>
      </c>
      <c r="L11" s="1">
        <v>1344000000</v>
      </c>
      <c r="M11" s="1">
        <v>1520200000</v>
      </c>
      <c r="N11" s="1">
        <v>1753800000</v>
      </c>
      <c r="O11" s="1">
        <v>2148900000</v>
      </c>
    </row>
    <row r="12" spans="1:24" ht="20" x14ac:dyDescent="0.25">
      <c r="A12" s="5" t="s">
        <v>8</v>
      </c>
      <c r="B12" s="1">
        <v>17908000</v>
      </c>
      <c r="C12" s="1">
        <v>41017000</v>
      </c>
      <c r="D12" s="1">
        <v>75362000</v>
      </c>
      <c r="E12" s="1">
        <v>142124000</v>
      </c>
      <c r="F12" s="1">
        <v>242490000</v>
      </c>
      <c r="G12" s="1">
        <v>407912000</v>
      </c>
      <c r="H12" s="1">
        <v>624261000</v>
      </c>
      <c r="I12" s="1">
        <v>914400000</v>
      </c>
      <c r="J12" s="1">
        <v>1117400000</v>
      </c>
      <c r="K12" s="1">
        <v>1356200000</v>
      </c>
      <c r="L12" s="1">
        <v>1605800000</v>
      </c>
      <c r="M12" s="1">
        <v>1819800000</v>
      </c>
      <c r="N12" s="1">
        <v>2144900000</v>
      </c>
      <c r="O12" s="1">
        <v>2553900000</v>
      </c>
      <c r="U12" s="18" t="s">
        <v>118</v>
      </c>
      <c r="V12" s="19" t="s">
        <v>119</v>
      </c>
      <c r="W12" s="19" t="s">
        <v>120</v>
      </c>
      <c r="X12" s="19" t="s">
        <v>121</v>
      </c>
    </row>
    <row r="13" spans="1:24" ht="19" x14ac:dyDescent="0.25">
      <c r="A13" s="14" t="s">
        <v>101</v>
      </c>
      <c r="B13" s="15">
        <f>B12/B3</f>
        <v>1.3412222887956859</v>
      </c>
      <c r="C13" s="15">
        <f t="shared" ref="C13:O13" si="2">C12/C3</f>
        <v>0.84082243450453031</v>
      </c>
      <c r="D13" s="15">
        <f t="shared" si="2"/>
        <v>0.63544609054191925</v>
      </c>
      <c r="E13" s="15">
        <f t="shared" si="2"/>
        <v>0.55704755857614308</v>
      </c>
      <c r="F13" s="15">
        <f t="shared" si="2"/>
        <v>0.61218307174576569</v>
      </c>
      <c r="G13" s="15">
        <f t="shared" si="2"/>
        <v>0.68192296954590514</v>
      </c>
      <c r="H13" s="15">
        <f t="shared" si="2"/>
        <v>0.67265735109670577</v>
      </c>
      <c r="I13" s="15">
        <f t="shared" si="2"/>
        <v>0.66332970620239395</v>
      </c>
      <c r="J13" s="15">
        <f t="shared" si="2"/>
        <v>0.63430971843778383</v>
      </c>
      <c r="K13" s="15">
        <f t="shared" si="2"/>
        <v>0.59663015265496455</v>
      </c>
      <c r="L13" s="15">
        <f t="shared" si="2"/>
        <v>0.55380052421023584</v>
      </c>
      <c r="M13" s="15">
        <f t="shared" si="2"/>
        <v>0.53391620701795561</v>
      </c>
      <c r="N13" s="15">
        <f t="shared" si="2"/>
        <v>0.5039590235191842</v>
      </c>
      <c r="O13" s="15">
        <f t="shared" si="2"/>
        <v>0.46421884940470781</v>
      </c>
      <c r="U13" s="17">
        <f>O28/O72</f>
        <v>-1.2714285714285714</v>
      </c>
      <c r="V13" s="20">
        <f>O28/O54</f>
        <v>-2.1789514918064894E-2</v>
      </c>
      <c r="W13" s="20">
        <f>O22/(O72+O56+O61)</f>
        <v>-4.5352999111196522E-2</v>
      </c>
      <c r="X13" s="21">
        <f>O67/O72</f>
        <v>57.350476190476193</v>
      </c>
    </row>
    <row r="14" spans="1:24" ht="19" x14ac:dyDescent="0.25">
      <c r="A14" s="5" t="s">
        <v>9</v>
      </c>
      <c r="B14" s="1" t="s">
        <v>92</v>
      </c>
      <c r="C14" s="1" t="s">
        <v>92</v>
      </c>
      <c r="D14" s="1" t="s">
        <v>92</v>
      </c>
      <c r="E14" s="1" t="s">
        <v>92</v>
      </c>
      <c r="F14" s="1" t="s">
        <v>92</v>
      </c>
      <c r="G14" s="1" t="s">
        <v>92</v>
      </c>
      <c r="H14" s="1" t="s">
        <v>92</v>
      </c>
      <c r="I14" s="1" t="s">
        <v>92</v>
      </c>
      <c r="J14" s="1" t="s">
        <v>92</v>
      </c>
      <c r="K14" s="1" t="s">
        <v>92</v>
      </c>
      <c r="L14" s="1" t="s">
        <v>92</v>
      </c>
      <c r="M14" s="1" t="s">
        <v>92</v>
      </c>
      <c r="N14" s="1" t="s">
        <v>92</v>
      </c>
      <c r="O14" s="1" t="s">
        <v>92</v>
      </c>
    </row>
    <row r="15" spans="1:24" ht="20" x14ac:dyDescent="0.25">
      <c r="A15" s="5" t="s">
        <v>10</v>
      </c>
      <c r="B15" s="1">
        <v>26116000</v>
      </c>
      <c r="C15" s="1">
        <v>53805000</v>
      </c>
      <c r="D15" s="1">
        <v>96728000</v>
      </c>
      <c r="E15" s="1">
        <v>180694000</v>
      </c>
      <c r="F15" s="1">
        <v>304972000</v>
      </c>
      <c r="G15" s="1">
        <v>512725000</v>
      </c>
      <c r="H15" s="1">
        <v>810089000</v>
      </c>
      <c r="I15" s="1">
        <v>1198600000</v>
      </c>
      <c r="J15" s="1">
        <v>1464800000</v>
      </c>
      <c r="K15" s="1">
        <v>1756900000</v>
      </c>
      <c r="L15" s="1">
        <v>2145300000</v>
      </c>
      <c r="M15" s="1">
        <v>2587900000</v>
      </c>
      <c r="N15" s="1">
        <v>3285300000</v>
      </c>
      <c r="O15" s="1">
        <v>3971600000</v>
      </c>
      <c r="U15" s="18" t="s">
        <v>122</v>
      </c>
      <c r="V15" s="19" t="s">
        <v>123</v>
      </c>
      <c r="W15" s="19" t="s">
        <v>124</v>
      </c>
      <c r="X15" s="19" t="s">
        <v>125</v>
      </c>
    </row>
    <row r="16" spans="1:24" ht="19" x14ac:dyDescent="0.25">
      <c r="A16" s="5" t="s">
        <v>11</v>
      </c>
      <c r="B16" s="1">
        <v>32392000</v>
      </c>
      <c r="C16" s="1">
        <v>69439000</v>
      </c>
      <c r="D16" s="1">
        <v>129001000</v>
      </c>
      <c r="E16" s="1">
        <v>251247000</v>
      </c>
      <c r="F16" s="1">
        <v>414728000</v>
      </c>
      <c r="G16" s="1">
        <v>672353000</v>
      </c>
      <c r="H16" s="1">
        <v>1061588000</v>
      </c>
      <c r="I16" s="1">
        <v>1568600000</v>
      </c>
      <c r="J16" s="1">
        <v>1941400000</v>
      </c>
      <c r="K16" s="1">
        <v>2402200000</v>
      </c>
      <c r="L16" s="1">
        <v>2953700000</v>
      </c>
      <c r="M16" s="1">
        <v>3587400000</v>
      </c>
      <c r="N16" s="1">
        <v>4560200000</v>
      </c>
      <c r="O16" s="1">
        <v>5690300000</v>
      </c>
      <c r="U16" s="27">
        <f>(O35+N35+M35+L35+K35)/5</f>
        <v>1.693934610797589E-2</v>
      </c>
      <c r="V16" s="28">
        <f>W101/O3</f>
        <v>10.214850495319459</v>
      </c>
      <c r="W16" s="28">
        <f>W101/O28</f>
        <v>-210.47565543071161</v>
      </c>
      <c r="X16" s="29">
        <f>W101/O106</f>
        <v>31.36168312963893</v>
      </c>
    </row>
    <row r="17" spans="1:21" ht="19" x14ac:dyDescent="0.25">
      <c r="A17" s="5" t="s">
        <v>12</v>
      </c>
      <c r="B17" s="1" t="s">
        <v>92</v>
      </c>
      <c r="C17" s="1" t="s">
        <v>92</v>
      </c>
      <c r="D17" s="1" t="s">
        <v>92</v>
      </c>
      <c r="E17" s="1" t="s">
        <v>92</v>
      </c>
      <c r="F17" s="1" t="s">
        <v>92</v>
      </c>
      <c r="G17" s="1">
        <v>1883000</v>
      </c>
      <c r="H17" s="1">
        <v>22325000</v>
      </c>
      <c r="I17" s="1">
        <v>23400000</v>
      </c>
      <c r="J17" s="1">
        <v>24500000</v>
      </c>
      <c r="K17" s="1">
        <v>29600000</v>
      </c>
      <c r="L17" s="1">
        <v>83900000</v>
      </c>
      <c r="M17" s="1">
        <v>88700000</v>
      </c>
      <c r="N17" s="1">
        <v>163300000</v>
      </c>
      <c r="O17" s="1">
        <v>20200000</v>
      </c>
    </row>
    <row r="18" spans="1:21" ht="20" x14ac:dyDescent="0.25">
      <c r="A18" s="5" t="s">
        <v>13</v>
      </c>
      <c r="B18" s="1">
        <v>1180000</v>
      </c>
      <c r="C18" s="1">
        <v>1123000</v>
      </c>
      <c r="D18" s="1">
        <v>2189000</v>
      </c>
      <c r="E18" s="1">
        <v>6134000</v>
      </c>
      <c r="F18" s="1">
        <v>9892000</v>
      </c>
      <c r="G18" s="1">
        <v>19419000</v>
      </c>
      <c r="H18" s="1">
        <v>28881000</v>
      </c>
      <c r="I18" s="1">
        <v>42800000</v>
      </c>
      <c r="J18" s="1">
        <v>59800000</v>
      </c>
      <c r="K18" s="1">
        <v>96400000</v>
      </c>
      <c r="L18" s="1">
        <v>153800000</v>
      </c>
      <c r="M18" s="1">
        <v>253500000</v>
      </c>
      <c r="N18" s="1">
        <v>304900000</v>
      </c>
      <c r="O18" s="1">
        <v>282600000</v>
      </c>
      <c r="U18" s="18" t="s">
        <v>160</v>
      </c>
    </row>
    <row r="19" spans="1:21" ht="19" x14ac:dyDescent="0.25">
      <c r="A19" s="6" t="s">
        <v>14</v>
      </c>
      <c r="B19" s="10">
        <v>-17813000</v>
      </c>
      <c r="C19" s="10">
        <v>-19954000</v>
      </c>
      <c r="D19" s="10">
        <v>-9863000</v>
      </c>
      <c r="E19" s="10">
        <v>8933000</v>
      </c>
      <c r="F19" s="10">
        <v>-8764000</v>
      </c>
      <c r="G19" s="10">
        <v>-200858000</v>
      </c>
      <c r="H19" s="10">
        <v>-104371000</v>
      </c>
      <c r="I19" s="10">
        <v>-138900000</v>
      </c>
      <c r="J19" s="10">
        <v>-109800000</v>
      </c>
      <c r="K19" s="10">
        <v>-4200000</v>
      </c>
      <c r="L19" s="10">
        <v>163100000</v>
      </c>
      <c r="M19" s="10">
        <v>110400000</v>
      </c>
      <c r="N19" s="10">
        <v>3200000</v>
      </c>
      <c r="O19" s="10">
        <v>95600000</v>
      </c>
      <c r="U19" s="67">
        <f>O40-O56-O61</f>
        <v>-318400000</v>
      </c>
    </row>
    <row r="20" spans="1:21" ht="19" customHeight="1" x14ac:dyDescent="0.25">
      <c r="A20" s="14" t="s">
        <v>102</v>
      </c>
      <c r="B20" s="1"/>
      <c r="C20" s="15">
        <f>(C19/B19)-1</f>
        <v>0.12019311738617855</v>
      </c>
      <c r="D20" s="15">
        <f>(D19/C19)-1</f>
        <v>-0.50571314022251179</v>
      </c>
      <c r="E20" s="15">
        <f>(E19/D19)-1</f>
        <v>-1.9057082023725034</v>
      </c>
      <c r="F20" s="15">
        <f t="shared" ref="F20:O20" si="3">(F19/E19)-1</f>
        <v>-1.9810813836337178</v>
      </c>
      <c r="G20" s="15">
        <f t="shared" si="3"/>
        <v>21.918530351437699</v>
      </c>
      <c r="H20" s="15">
        <f t="shared" si="3"/>
        <v>-0.48037419470471676</v>
      </c>
      <c r="I20" s="15">
        <f t="shared" si="3"/>
        <v>0.33082944496076494</v>
      </c>
      <c r="J20" s="15">
        <f t="shared" si="3"/>
        <v>-0.20950323974082075</v>
      </c>
      <c r="K20" s="15">
        <f t="shared" si="3"/>
        <v>-0.96174863387978138</v>
      </c>
      <c r="L20" s="15">
        <f t="shared" si="3"/>
        <v>-39.833333333333336</v>
      </c>
      <c r="M20" s="15">
        <f t="shared" si="3"/>
        <v>-0.32311465358675662</v>
      </c>
      <c r="N20" s="15">
        <f t="shared" si="3"/>
        <v>-0.97101449275362317</v>
      </c>
      <c r="O20" s="15">
        <f t="shared" si="3"/>
        <v>28.875</v>
      </c>
    </row>
    <row r="21" spans="1:21" ht="19" x14ac:dyDescent="0.25">
      <c r="A21" s="5" t="s">
        <v>15</v>
      </c>
      <c r="B21" s="2">
        <v>-1.3341000000000001</v>
      </c>
      <c r="C21" s="2">
        <v>-0.40899999999999997</v>
      </c>
      <c r="D21" s="2">
        <v>-8.3199999999999996E-2</v>
      </c>
      <c r="E21" s="2">
        <v>3.5000000000000003E-2</v>
      </c>
      <c r="F21" s="2">
        <v>-2.2100000000000002E-2</v>
      </c>
      <c r="G21" s="2">
        <v>-0.33579999999999999</v>
      </c>
      <c r="H21" s="2">
        <v>-0.1125</v>
      </c>
      <c r="I21" s="2">
        <v>-0.1008</v>
      </c>
      <c r="J21" s="2">
        <v>-6.2300000000000001E-2</v>
      </c>
      <c r="K21" s="2">
        <v>-1.8E-3</v>
      </c>
      <c r="L21" s="2">
        <v>5.62E-2</v>
      </c>
      <c r="M21" s="2">
        <v>3.2399999999999998E-2</v>
      </c>
      <c r="N21" s="2">
        <v>8.0000000000000004E-4</v>
      </c>
      <c r="O21" s="2">
        <v>1.7399999999999999E-2</v>
      </c>
    </row>
    <row r="22" spans="1:21" ht="19" x14ac:dyDescent="0.25">
      <c r="A22" s="6" t="s">
        <v>16</v>
      </c>
      <c r="B22" s="10">
        <v>-19040000</v>
      </c>
      <c r="C22" s="10">
        <v>-20657000</v>
      </c>
      <c r="D22" s="10">
        <v>-10404000</v>
      </c>
      <c r="E22" s="10">
        <v>3891000</v>
      </c>
      <c r="F22" s="10">
        <v>-18621000</v>
      </c>
      <c r="G22" s="10">
        <v>-215347000</v>
      </c>
      <c r="H22" s="10">
        <v>-133536000</v>
      </c>
      <c r="I22" s="10">
        <v>-190100000</v>
      </c>
      <c r="J22" s="10">
        <v>-179800000</v>
      </c>
      <c r="K22" s="10">
        <v>-129100000</v>
      </c>
      <c r="L22" s="10">
        <v>-54100000</v>
      </c>
      <c r="M22" s="10">
        <v>-179000000</v>
      </c>
      <c r="N22" s="10">
        <v>-304100000</v>
      </c>
      <c r="O22" s="10">
        <v>-188800000</v>
      </c>
    </row>
    <row r="23" spans="1:21" ht="19" x14ac:dyDescent="0.25">
      <c r="A23" s="5" t="s">
        <v>17</v>
      </c>
      <c r="B23" s="2">
        <v>-1.4259999999999999</v>
      </c>
      <c r="C23" s="2">
        <v>-0.42349999999999999</v>
      </c>
      <c r="D23" s="2">
        <v>-8.77E-2</v>
      </c>
      <c r="E23" s="2">
        <v>1.5299999999999999E-2</v>
      </c>
      <c r="F23" s="2">
        <v>-4.7E-2</v>
      </c>
      <c r="G23" s="2">
        <v>-0.36</v>
      </c>
      <c r="H23" s="2">
        <v>-0.1439</v>
      </c>
      <c r="I23" s="2">
        <v>-0.13789999999999999</v>
      </c>
      <c r="J23" s="2">
        <v>-0.1021</v>
      </c>
      <c r="K23" s="2">
        <v>-5.6800000000000003E-2</v>
      </c>
      <c r="L23" s="2">
        <v>-1.8700000000000001E-2</v>
      </c>
      <c r="M23" s="2">
        <v>-5.2499999999999998E-2</v>
      </c>
      <c r="N23" s="2">
        <v>-7.1499999999999994E-2</v>
      </c>
      <c r="O23" s="2">
        <v>-3.4299999999999997E-2</v>
      </c>
    </row>
    <row r="24" spans="1:21" ht="19" x14ac:dyDescent="0.25">
      <c r="A24" s="5" t="s">
        <v>18</v>
      </c>
      <c r="B24" s="1">
        <v>47000</v>
      </c>
      <c r="C24" s="1">
        <v>-420000</v>
      </c>
      <c r="D24" s="1">
        <v>-1648000</v>
      </c>
      <c r="E24" s="1">
        <v>-1092000</v>
      </c>
      <c r="F24" s="1">
        <v>-35000</v>
      </c>
      <c r="G24" s="1">
        <v>-6813000</v>
      </c>
      <c r="H24" s="1">
        <v>-22041000</v>
      </c>
      <c r="I24" s="1">
        <v>-15000000</v>
      </c>
      <c r="J24" s="1">
        <v>-14300000</v>
      </c>
      <c r="K24" s="1">
        <v>-1100000</v>
      </c>
      <c r="L24" s="1">
        <v>-20500000</v>
      </c>
      <c r="M24" s="1">
        <v>-52800000</v>
      </c>
      <c r="N24" s="1">
        <v>-160900000</v>
      </c>
      <c r="O24" s="1">
        <v>-18400000</v>
      </c>
    </row>
    <row r="25" spans="1:21" ht="19" x14ac:dyDescent="0.25">
      <c r="A25" s="6" t="s">
        <v>19</v>
      </c>
      <c r="B25" s="10">
        <v>-18993000</v>
      </c>
      <c r="C25" s="10">
        <v>-21077000</v>
      </c>
      <c r="D25" s="10">
        <v>-12052000</v>
      </c>
      <c r="E25" s="10">
        <v>2799000</v>
      </c>
      <c r="F25" s="10">
        <v>-18656000</v>
      </c>
      <c r="G25" s="10">
        <v>-222160000</v>
      </c>
      <c r="H25" s="10">
        <v>-155577000</v>
      </c>
      <c r="I25" s="10">
        <v>-205100000</v>
      </c>
      <c r="J25" s="10">
        <v>-194100000</v>
      </c>
      <c r="K25" s="10">
        <v>-130200000</v>
      </c>
      <c r="L25" s="10">
        <v>-74600000</v>
      </c>
      <c r="M25" s="10">
        <v>-231800000</v>
      </c>
      <c r="N25" s="10">
        <v>-465000000</v>
      </c>
      <c r="O25" s="10">
        <v>-207200000</v>
      </c>
    </row>
    <row r="26" spans="1:21" ht="19" x14ac:dyDescent="0.25">
      <c r="A26" s="5" t="s">
        <v>20</v>
      </c>
      <c r="B26" s="2">
        <v>-1.4225000000000001</v>
      </c>
      <c r="C26" s="2">
        <v>-0.43209999999999998</v>
      </c>
      <c r="D26" s="2">
        <v>-0.1016</v>
      </c>
      <c r="E26" s="2">
        <v>1.0999999999999999E-2</v>
      </c>
      <c r="F26" s="2">
        <v>-4.7100000000000003E-2</v>
      </c>
      <c r="G26" s="2">
        <v>-0.37140000000000001</v>
      </c>
      <c r="H26" s="2">
        <v>-0.1676</v>
      </c>
      <c r="I26" s="2">
        <v>-0.14879999999999999</v>
      </c>
      <c r="J26" s="2">
        <v>-0.11020000000000001</v>
      </c>
      <c r="K26" s="2">
        <v>-5.7299999999999997E-2</v>
      </c>
      <c r="L26" s="2">
        <v>-2.5700000000000001E-2</v>
      </c>
      <c r="M26" s="2">
        <v>-6.8000000000000005E-2</v>
      </c>
      <c r="N26" s="2">
        <v>-0.10929999999999999</v>
      </c>
      <c r="O26" s="2">
        <v>-3.7699999999999997E-2</v>
      </c>
    </row>
    <row r="27" spans="1:21" ht="19" x14ac:dyDescent="0.25">
      <c r="A27" s="5" t="s">
        <v>21</v>
      </c>
      <c r="B27" s="1">
        <v>12000</v>
      </c>
      <c r="C27" s="1">
        <v>56000</v>
      </c>
      <c r="D27" s="1">
        <v>476000</v>
      </c>
      <c r="E27" s="1">
        <v>2062000</v>
      </c>
      <c r="F27" s="1">
        <v>10590000</v>
      </c>
      <c r="G27" s="1">
        <v>4292000</v>
      </c>
      <c r="H27" s="1">
        <v>9405000</v>
      </c>
      <c r="I27" s="1">
        <v>20800000</v>
      </c>
      <c r="J27" s="1">
        <v>22500000</v>
      </c>
      <c r="K27" s="1">
        <v>17700000</v>
      </c>
      <c r="L27" s="1">
        <v>7300000</v>
      </c>
      <c r="M27" s="1">
        <v>35200000</v>
      </c>
      <c r="N27" s="1">
        <v>33900000</v>
      </c>
      <c r="O27" s="1">
        <v>59800000</v>
      </c>
    </row>
    <row r="28" spans="1:21" ht="19" x14ac:dyDescent="0.25">
      <c r="A28" s="7" t="s">
        <v>22</v>
      </c>
      <c r="B28" s="11">
        <v>-19005000</v>
      </c>
      <c r="C28" s="11">
        <v>-21133000</v>
      </c>
      <c r="D28" s="11">
        <v>-12528000</v>
      </c>
      <c r="E28" s="11">
        <v>737000</v>
      </c>
      <c r="F28" s="11">
        <v>-29246000</v>
      </c>
      <c r="G28" s="11">
        <v>-226452000</v>
      </c>
      <c r="H28" s="11">
        <v>-164982000</v>
      </c>
      <c r="I28" s="11">
        <v>-225900000</v>
      </c>
      <c r="J28" s="11">
        <v>-216600000</v>
      </c>
      <c r="K28" s="11">
        <v>-147900000</v>
      </c>
      <c r="L28" s="11">
        <v>-81900000</v>
      </c>
      <c r="M28" s="11">
        <v>-267000000</v>
      </c>
      <c r="N28" s="11">
        <v>-498900000</v>
      </c>
      <c r="O28" s="11">
        <v>-267000000</v>
      </c>
    </row>
    <row r="29" spans="1:21" ht="20" customHeight="1" x14ac:dyDescent="0.25">
      <c r="A29" s="14" t="s">
        <v>103</v>
      </c>
      <c r="B29" s="1"/>
      <c r="C29" s="15">
        <f>(C28/B28)-1</f>
        <v>0.11197053406998148</v>
      </c>
      <c r="D29" s="15">
        <f>(D28/C28)-1</f>
        <v>-0.40718307859745417</v>
      </c>
      <c r="E29" s="15">
        <f>(E28/D28)-1</f>
        <v>-1.0588282247765006</v>
      </c>
      <c r="F29" s="15">
        <f t="shared" ref="F29:O29" si="4">(F28/E28)-1</f>
        <v>-40.682496607869744</v>
      </c>
      <c r="G29" s="15">
        <f t="shared" si="4"/>
        <v>6.7430075907816454</v>
      </c>
      <c r="H29" s="15">
        <f t="shared" si="4"/>
        <v>-0.2714482539346087</v>
      </c>
      <c r="I29" s="15">
        <f t="shared" si="4"/>
        <v>0.36924028075790094</v>
      </c>
      <c r="J29" s="15">
        <f t="shared" si="4"/>
        <v>-4.116865869853914E-2</v>
      </c>
      <c r="K29" s="15">
        <f t="shared" si="4"/>
        <v>-0.31717451523545703</v>
      </c>
      <c r="L29" s="15">
        <f t="shared" si="4"/>
        <v>-0.44624746450304265</v>
      </c>
      <c r="M29" s="15">
        <f t="shared" si="4"/>
        <v>2.26007326007326</v>
      </c>
      <c r="N29" s="15">
        <f t="shared" si="4"/>
        <v>0.86853932584269655</v>
      </c>
      <c r="O29" s="15">
        <f t="shared" si="4"/>
        <v>-0.46482260974143119</v>
      </c>
    </row>
    <row r="30" spans="1:21" ht="19" x14ac:dyDescent="0.25">
      <c r="A30" s="5" t="s">
        <v>23</v>
      </c>
      <c r="B30" s="2">
        <v>-1.4234</v>
      </c>
      <c r="C30" s="2">
        <v>-0.43319999999999997</v>
      </c>
      <c r="D30" s="2">
        <v>-0.1056</v>
      </c>
      <c r="E30" s="2">
        <v>2.8999999999999998E-3</v>
      </c>
      <c r="F30" s="2">
        <v>-7.3800000000000004E-2</v>
      </c>
      <c r="G30" s="2">
        <v>-0.37859999999999999</v>
      </c>
      <c r="H30" s="2">
        <v>-0.17780000000000001</v>
      </c>
      <c r="I30" s="2">
        <v>-0.16389999999999999</v>
      </c>
      <c r="J30" s="2">
        <v>-0.123</v>
      </c>
      <c r="K30" s="2">
        <v>-6.5100000000000005E-2</v>
      </c>
      <c r="L30" s="2">
        <v>-2.8199999999999999E-2</v>
      </c>
      <c r="M30" s="2">
        <v>-7.8299999999999995E-2</v>
      </c>
      <c r="N30" s="2">
        <v>-0.1172</v>
      </c>
      <c r="O30" s="2">
        <v>-4.8500000000000001E-2</v>
      </c>
    </row>
    <row r="31" spans="1:21" ht="19" x14ac:dyDescent="0.25">
      <c r="A31" s="5" t="s">
        <v>24</v>
      </c>
      <c r="B31" s="12">
        <v>-0.11</v>
      </c>
      <c r="C31" s="12">
        <v>-0.13</v>
      </c>
      <c r="D31" s="12">
        <v>-0.08</v>
      </c>
      <c r="E31" s="12">
        <v>0.01</v>
      </c>
      <c r="F31" s="12">
        <v>-0.14000000000000001</v>
      </c>
      <c r="G31" s="12">
        <v>-1.02</v>
      </c>
      <c r="H31" s="12">
        <v>-0.67</v>
      </c>
      <c r="I31" s="12">
        <v>-0.86</v>
      </c>
      <c r="J31" s="12">
        <v>-0.8</v>
      </c>
      <c r="K31" s="12">
        <v>-0.54</v>
      </c>
      <c r="L31" s="12">
        <v>-0.28999999999999998</v>
      </c>
      <c r="M31" s="12">
        <v>-0.92</v>
      </c>
      <c r="N31" s="12">
        <v>-1.73</v>
      </c>
      <c r="O31" s="12">
        <v>-0.9</v>
      </c>
    </row>
    <row r="32" spans="1:21" ht="19" x14ac:dyDescent="0.25">
      <c r="A32" s="5" t="s">
        <v>25</v>
      </c>
      <c r="B32" s="12">
        <v>-0.11</v>
      </c>
      <c r="C32" s="12">
        <v>-0.13</v>
      </c>
      <c r="D32" s="12">
        <v>-0.08</v>
      </c>
      <c r="E32" s="12">
        <v>0.01</v>
      </c>
      <c r="F32" s="12">
        <v>-0.14000000000000001</v>
      </c>
      <c r="G32" s="12">
        <v>-1.02</v>
      </c>
      <c r="H32" s="12">
        <v>-0.67</v>
      </c>
      <c r="I32" s="12">
        <v>-0.86</v>
      </c>
      <c r="J32" s="12">
        <v>-0.8</v>
      </c>
      <c r="K32" s="12">
        <v>-0.54</v>
      </c>
      <c r="L32" s="12">
        <v>-0.28999999999999998</v>
      </c>
      <c r="M32" s="12">
        <v>-0.92</v>
      </c>
      <c r="N32" s="12">
        <v>-1.73</v>
      </c>
      <c r="O32" s="12">
        <v>-0.9</v>
      </c>
    </row>
    <row r="33" spans="1:15" ht="19" x14ac:dyDescent="0.25">
      <c r="A33" s="5" t="s">
        <v>26</v>
      </c>
      <c r="B33" s="1">
        <v>165855000</v>
      </c>
      <c r="C33" s="1">
        <v>165855000</v>
      </c>
      <c r="D33" s="1">
        <v>165855000</v>
      </c>
      <c r="E33" s="1">
        <v>58707000</v>
      </c>
      <c r="F33" s="1">
        <v>206046000</v>
      </c>
      <c r="G33" s="1">
        <v>222873000</v>
      </c>
      <c r="H33" s="1">
        <v>244857000</v>
      </c>
      <c r="I33" s="1">
        <v>261300000</v>
      </c>
      <c r="J33" s="1">
        <v>271800000</v>
      </c>
      <c r="K33" s="1">
        <v>275100000</v>
      </c>
      <c r="L33" s="1">
        <v>283500000</v>
      </c>
      <c r="M33" s="1">
        <v>290700000</v>
      </c>
      <c r="N33" s="1">
        <v>289200000</v>
      </c>
      <c r="O33" s="1">
        <v>295500000</v>
      </c>
    </row>
    <row r="34" spans="1:15" ht="19" x14ac:dyDescent="0.25">
      <c r="A34" s="5" t="s">
        <v>27</v>
      </c>
      <c r="B34" s="1">
        <v>165855000</v>
      </c>
      <c r="C34" s="1">
        <v>165855000</v>
      </c>
      <c r="D34" s="1">
        <v>165855000</v>
      </c>
      <c r="E34" s="1">
        <v>58707000</v>
      </c>
      <c r="F34" s="1">
        <v>206046000</v>
      </c>
      <c r="G34" s="1">
        <v>222873000</v>
      </c>
      <c r="H34" s="1">
        <v>244857000</v>
      </c>
      <c r="I34" s="1">
        <v>261300000</v>
      </c>
      <c r="J34" s="1">
        <v>271800000</v>
      </c>
      <c r="K34" s="1">
        <v>275100000</v>
      </c>
      <c r="L34" s="1">
        <v>283500000</v>
      </c>
      <c r="M34" s="1">
        <v>290700000</v>
      </c>
      <c r="N34" s="1">
        <v>289200000</v>
      </c>
      <c r="O34" s="1">
        <v>295500000</v>
      </c>
    </row>
    <row r="35" spans="1:15" ht="20" customHeight="1" x14ac:dyDescent="0.25">
      <c r="A35" s="14" t="s">
        <v>104</v>
      </c>
      <c r="B35" s="1"/>
      <c r="C35" s="22">
        <f>(C34-B34)/B34</f>
        <v>0</v>
      </c>
      <c r="D35" s="22">
        <f t="shared" ref="D35:O35" si="5">(D34-C34)/C34</f>
        <v>0</v>
      </c>
      <c r="E35" s="22">
        <f t="shared" si="5"/>
        <v>-0.64603418648819755</v>
      </c>
      <c r="F35" s="22">
        <f t="shared" si="5"/>
        <v>2.5097347846083089</v>
      </c>
      <c r="G35" s="22">
        <f t="shared" si="5"/>
        <v>8.1666229870999682E-2</v>
      </c>
      <c r="H35" s="22">
        <f t="shared" si="5"/>
        <v>9.8639135292296509E-2</v>
      </c>
      <c r="I35" s="22">
        <f t="shared" si="5"/>
        <v>6.7153481419767458E-2</v>
      </c>
      <c r="J35" s="22">
        <f t="shared" si="5"/>
        <v>4.0183696900114814E-2</v>
      </c>
      <c r="K35" s="22">
        <f t="shared" si="5"/>
        <v>1.2141280353200883E-2</v>
      </c>
      <c r="L35" s="22">
        <f t="shared" si="5"/>
        <v>3.0534351145038167E-2</v>
      </c>
      <c r="M35" s="22">
        <f t="shared" si="5"/>
        <v>2.5396825396825397E-2</v>
      </c>
      <c r="N35" s="22">
        <f t="shared" si="5"/>
        <v>-5.1599587203302374E-3</v>
      </c>
      <c r="O35" s="22">
        <f t="shared" si="5"/>
        <v>2.1784232365145227E-2</v>
      </c>
    </row>
    <row r="36" spans="1:15" ht="19" x14ac:dyDescent="0.25">
      <c r="A36" s="5" t="s">
        <v>28</v>
      </c>
      <c r="B36" s="13" t="s">
        <v>93</v>
      </c>
      <c r="C36" s="13" t="s">
        <v>93</v>
      </c>
      <c r="D36" s="13" t="s">
        <v>93</v>
      </c>
      <c r="E36" s="13" t="s">
        <v>93</v>
      </c>
      <c r="F36" s="13" t="s">
        <v>93</v>
      </c>
      <c r="G36" s="13" t="s">
        <v>93</v>
      </c>
      <c r="H36" s="13" t="s">
        <v>93</v>
      </c>
      <c r="I36" s="13" t="s">
        <v>93</v>
      </c>
      <c r="J36" s="13" t="s">
        <v>93</v>
      </c>
      <c r="K36" s="13" t="s">
        <v>93</v>
      </c>
      <c r="L36" s="13" t="s">
        <v>93</v>
      </c>
      <c r="M36" s="13" t="s">
        <v>93</v>
      </c>
      <c r="N36" s="13" t="s">
        <v>93</v>
      </c>
      <c r="O36" s="13" t="s">
        <v>93</v>
      </c>
    </row>
    <row r="37" spans="1:15" ht="21" x14ac:dyDescent="0.25">
      <c r="A37" s="4" t="s">
        <v>29</v>
      </c>
      <c r="B37" s="9" t="s">
        <v>91</v>
      </c>
      <c r="C37" s="9" t="s">
        <v>91</v>
      </c>
      <c r="D37" s="9" t="s">
        <v>91</v>
      </c>
      <c r="E37" s="9" t="s">
        <v>91</v>
      </c>
      <c r="F37" s="9" t="s">
        <v>91</v>
      </c>
      <c r="G37" s="9" t="s">
        <v>91</v>
      </c>
      <c r="H37" s="9" t="s">
        <v>91</v>
      </c>
      <c r="I37" s="9" t="s">
        <v>91</v>
      </c>
      <c r="J37" s="9" t="s">
        <v>91</v>
      </c>
      <c r="K37" s="9" t="s">
        <v>91</v>
      </c>
      <c r="L37" s="9" t="s">
        <v>91</v>
      </c>
      <c r="M37" s="9" t="s">
        <v>91</v>
      </c>
      <c r="N37" s="9" t="s">
        <v>91</v>
      </c>
      <c r="O37" s="9" t="s">
        <v>91</v>
      </c>
    </row>
    <row r="38" spans="1:15" ht="19" x14ac:dyDescent="0.25">
      <c r="A38" s="5" t="s">
        <v>30</v>
      </c>
      <c r="B38" s="1" t="s">
        <v>92</v>
      </c>
      <c r="C38" s="1">
        <v>18835000</v>
      </c>
      <c r="D38" s="1">
        <v>40517000</v>
      </c>
      <c r="E38" s="1">
        <v>322642000</v>
      </c>
      <c r="F38" s="1">
        <v>310614000</v>
      </c>
      <c r="G38" s="1">
        <v>653812000</v>
      </c>
      <c r="H38" s="1">
        <v>375814000</v>
      </c>
      <c r="I38" s="1">
        <v>734400000</v>
      </c>
      <c r="J38" s="1">
        <v>744300000</v>
      </c>
      <c r="K38" s="1">
        <v>2506900000</v>
      </c>
      <c r="L38" s="1">
        <v>961400000</v>
      </c>
      <c r="M38" s="1">
        <v>2958000000</v>
      </c>
      <c r="N38" s="1">
        <v>1874200000</v>
      </c>
      <c r="O38" s="1">
        <v>2118500000</v>
      </c>
    </row>
    <row r="39" spans="1:15" ht="19" x14ac:dyDescent="0.25">
      <c r="A39" s="5" t="s">
        <v>31</v>
      </c>
      <c r="B39" s="1" t="s">
        <v>92</v>
      </c>
      <c r="C39" s="1" t="s">
        <v>92</v>
      </c>
      <c r="D39" s="1" t="s">
        <v>92</v>
      </c>
      <c r="E39" s="1" t="s">
        <v>92</v>
      </c>
      <c r="F39" s="1">
        <v>109007000</v>
      </c>
      <c r="G39" s="1">
        <v>118690000</v>
      </c>
      <c r="H39" s="1">
        <v>413165000</v>
      </c>
      <c r="I39" s="1">
        <v>551200000</v>
      </c>
      <c r="J39" s="1">
        <v>630700000</v>
      </c>
      <c r="K39" s="1">
        <v>896500000</v>
      </c>
      <c r="L39" s="1">
        <v>1841700000</v>
      </c>
      <c r="M39" s="1">
        <v>789800000</v>
      </c>
      <c r="N39" s="1">
        <v>1026900000</v>
      </c>
      <c r="O39" s="1">
        <v>1516000000</v>
      </c>
    </row>
    <row r="40" spans="1:15" ht="19" x14ac:dyDescent="0.25">
      <c r="A40" s="5" t="s">
        <v>32</v>
      </c>
      <c r="B40" s="1" t="s">
        <v>92</v>
      </c>
      <c r="C40" s="1">
        <v>18835000</v>
      </c>
      <c r="D40" s="1">
        <v>40517000</v>
      </c>
      <c r="E40" s="1">
        <v>322642000</v>
      </c>
      <c r="F40" s="1">
        <v>419621000</v>
      </c>
      <c r="G40" s="1">
        <v>772502000</v>
      </c>
      <c r="H40" s="1">
        <v>788979000</v>
      </c>
      <c r="I40" s="1">
        <v>1285600000</v>
      </c>
      <c r="J40" s="1">
        <v>1375000000</v>
      </c>
      <c r="K40" s="1">
        <v>3403400000</v>
      </c>
      <c r="L40" s="1">
        <v>2803100000</v>
      </c>
      <c r="M40" s="1">
        <v>3747800000</v>
      </c>
      <c r="N40" s="1">
        <v>2901100000</v>
      </c>
      <c r="O40" s="1">
        <v>3634500000</v>
      </c>
    </row>
    <row r="41" spans="1:15" ht="19" x14ac:dyDescent="0.25">
      <c r="A41" s="5" t="s">
        <v>33</v>
      </c>
      <c r="B41" s="1" t="s">
        <v>92</v>
      </c>
      <c r="C41" s="1">
        <v>14241000</v>
      </c>
      <c r="D41" s="1">
        <v>29677000</v>
      </c>
      <c r="E41" s="1">
        <v>45642000</v>
      </c>
      <c r="F41" s="1">
        <v>87461000</v>
      </c>
      <c r="G41" s="1">
        <v>135518000</v>
      </c>
      <c r="H41" s="1">
        <v>212366000</v>
      </c>
      <c r="I41" s="1">
        <v>348700000</v>
      </c>
      <c r="J41" s="1">
        <v>432100000</v>
      </c>
      <c r="K41" s="1">
        <v>467300000</v>
      </c>
      <c r="L41" s="1">
        <v>582400000</v>
      </c>
      <c r="M41" s="1">
        <v>1037100000</v>
      </c>
      <c r="N41" s="1">
        <v>1240400000</v>
      </c>
      <c r="O41" s="1">
        <v>2142500000</v>
      </c>
    </row>
    <row r="42" spans="1:15" ht="19" x14ac:dyDescent="0.25">
      <c r="A42" s="5" t="s">
        <v>34</v>
      </c>
      <c r="B42" s="1" t="s">
        <v>92</v>
      </c>
      <c r="C42" s="1" t="s">
        <v>92</v>
      </c>
      <c r="D42" s="1" t="s">
        <v>92</v>
      </c>
      <c r="E42" s="1" t="s">
        <v>92</v>
      </c>
      <c r="F42" s="1" t="s">
        <v>92</v>
      </c>
      <c r="G42" s="1" t="s">
        <v>92</v>
      </c>
      <c r="H42" s="1" t="s">
        <v>92</v>
      </c>
      <c r="I42" s="1" t="s">
        <v>92</v>
      </c>
      <c r="J42" s="1" t="s">
        <v>92</v>
      </c>
      <c r="K42" s="1" t="s">
        <v>92</v>
      </c>
      <c r="L42" s="1" t="s">
        <v>92</v>
      </c>
      <c r="M42" s="1" t="s">
        <v>92</v>
      </c>
      <c r="N42" s="1" t="s">
        <v>92</v>
      </c>
      <c r="O42" s="1" t="s">
        <v>92</v>
      </c>
    </row>
    <row r="43" spans="1:15" ht="19" x14ac:dyDescent="0.25">
      <c r="A43" s="5" t="s">
        <v>35</v>
      </c>
      <c r="B43" s="1" t="s">
        <v>92</v>
      </c>
      <c r="C43" s="1">
        <v>2584000</v>
      </c>
      <c r="D43" s="1">
        <v>6646000</v>
      </c>
      <c r="E43" s="1">
        <v>13373000</v>
      </c>
      <c r="F43" s="1">
        <v>22617000</v>
      </c>
      <c r="G43" s="1">
        <v>50306000</v>
      </c>
      <c r="H43" s="1">
        <v>72685000</v>
      </c>
      <c r="I43" s="1">
        <v>84800000</v>
      </c>
      <c r="J43" s="1">
        <v>169200000</v>
      </c>
      <c r="K43" s="1">
        <v>261300000</v>
      </c>
      <c r="L43" s="1">
        <v>279300000</v>
      </c>
      <c r="M43" s="1">
        <v>344300000</v>
      </c>
      <c r="N43" s="1">
        <v>505800000</v>
      </c>
      <c r="O43" s="1">
        <v>637900000</v>
      </c>
    </row>
    <row r="44" spans="1:15" ht="19" x14ac:dyDescent="0.25">
      <c r="A44" s="6" t="s">
        <v>36</v>
      </c>
      <c r="B44" s="10" t="s">
        <v>92</v>
      </c>
      <c r="C44" s="10">
        <v>35660000</v>
      </c>
      <c r="D44" s="10">
        <v>76840000</v>
      </c>
      <c r="E44" s="10">
        <v>381657000</v>
      </c>
      <c r="F44" s="10">
        <v>529699000</v>
      </c>
      <c r="G44" s="10">
        <v>958326000</v>
      </c>
      <c r="H44" s="10">
        <v>1074030000</v>
      </c>
      <c r="I44" s="10">
        <v>1719100000</v>
      </c>
      <c r="J44" s="10">
        <v>1976300000</v>
      </c>
      <c r="K44" s="10">
        <v>4132000000</v>
      </c>
      <c r="L44" s="10">
        <v>3664800000</v>
      </c>
      <c r="M44" s="10">
        <v>5129200000</v>
      </c>
      <c r="N44" s="10">
        <v>4647300000</v>
      </c>
      <c r="O44" s="10">
        <v>6414900000</v>
      </c>
    </row>
    <row r="45" spans="1:15" ht="19" x14ac:dyDescent="0.25">
      <c r="A45" s="5" t="s">
        <v>37</v>
      </c>
      <c r="B45" s="1" t="s">
        <v>92</v>
      </c>
      <c r="C45" s="1">
        <v>1833000</v>
      </c>
      <c r="D45" s="1">
        <v>12666000</v>
      </c>
      <c r="E45" s="1">
        <v>20979000</v>
      </c>
      <c r="F45" s="1">
        <v>32086000</v>
      </c>
      <c r="G45" s="1">
        <v>48744000</v>
      </c>
      <c r="H45" s="1">
        <v>62878000</v>
      </c>
      <c r="I45" s="1">
        <v>117200000</v>
      </c>
      <c r="J45" s="1">
        <v>211100000</v>
      </c>
      <c r="K45" s="1">
        <v>273100000</v>
      </c>
      <c r="L45" s="1">
        <v>296000000</v>
      </c>
      <c r="M45" s="1">
        <v>606800000</v>
      </c>
      <c r="N45" s="1">
        <v>581300000</v>
      </c>
      <c r="O45" s="1">
        <v>599800000</v>
      </c>
    </row>
    <row r="46" spans="1:15" ht="19" x14ac:dyDescent="0.25">
      <c r="A46" s="5" t="s">
        <v>38</v>
      </c>
      <c r="B46" s="1" t="s">
        <v>92</v>
      </c>
      <c r="C46" s="1" t="s">
        <v>92</v>
      </c>
      <c r="D46" s="1" t="s">
        <v>92</v>
      </c>
      <c r="E46" s="1" t="s">
        <v>92</v>
      </c>
      <c r="F46" s="1" t="s">
        <v>92</v>
      </c>
      <c r="G46" s="1">
        <v>155033000</v>
      </c>
      <c r="H46" s="1">
        <v>163522000</v>
      </c>
      <c r="I46" s="1">
        <v>163500000</v>
      </c>
      <c r="J46" s="1">
        <v>238800000</v>
      </c>
      <c r="K46" s="1">
        <v>522800000</v>
      </c>
      <c r="L46" s="1">
        <v>1352300000</v>
      </c>
      <c r="M46" s="1">
        <v>1812900000</v>
      </c>
      <c r="N46" s="1">
        <v>2710100000</v>
      </c>
      <c r="O46" s="1">
        <v>2747700000</v>
      </c>
    </row>
    <row r="47" spans="1:15" ht="19" x14ac:dyDescent="0.25">
      <c r="A47" s="5" t="s">
        <v>39</v>
      </c>
      <c r="B47" s="1" t="s">
        <v>92</v>
      </c>
      <c r="C47" s="1" t="s">
        <v>92</v>
      </c>
      <c r="D47" s="1" t="s">
        <v>92</v>
      </c>
      <c r="E47" s="1" t="s">
        <v>92</v>
      </c>
      <c r="F47" s="1" t="s">
        <v>92</v>
      </c>
      <c r="G47" s="1">
        <v>47955000</v>
      </c>
      <c r="H47" s="1">
        <v>52656000</v>
      </c>
      <c r="I47" s="1">
        <v>44000000</v>
      </c>
      <c r="J47" s="1">
        <v>53700000</v>
      </c>
      <c r="K47" s="1">
        <v>140800000</v>
      </c>
      <c r="L47" s="1">
        <v>280600000</v>
      </c>
      <c r="M47" s="1">
        <v>358200000</v>
      </c>
      <c r="N47" s="1">
        <v>498600000</v>
      </c>
      <c r="O47" s="1">
        <v>384500000</v>
      </c>
    </row>
    <row r="48" spans="1:15" ht="19" x14ac:dyDescent="0.25">
      <c r="A48" s="5" t="s">
        <v>40</v>
      </c>
      <c r="B48" s="1" t="s">
        <v>92</v>
      </c>
      <c r="C48" s="1" t="s">
        <v>92</v>
      </c>
      <c r="D48" s="1" t="s">
        <v>92</v>
      </c>
      <c r="E48" s="1" t="s">
        <v>92</v>
      </c>
      <c r="F48" s="1" t="s">
        <v>92</v>
      </c>
      <c r="G48" s="1">
        <v>202988000</v>
      </c>
      <c r="H48" s="1">
        <v>216178000</v>
      </c>
      <c r="I48" s="1">
        <v>207500000</v>
      </c>
      <c r="J48" s="1">
        <v>292500000</v>
      </c>
      <c r="K48" s="1">
        <v>663600000</v>
      </c>
      <c r="L48" s="1">
        <v>1632900000</v>
      </c>
      <c r="M48" s="1">
        <v>2171100000</v>
      </c>
      <c r="N48" s="1">
        <v>3208700000</v>
      </c>
      <c r="O48" s="1">
        <v>3132200000</v>
      </c>
    </row>
    <row r="49" spans="1:15" ht="19" x14ac:dyDescent="0.25">
      <c r="A49" s="5" t="s">
        <v>41</v>
      </c>
      <c r="B49" s="1" t="s">
        <v>92</v>
      </c>
      <c r="C49" s="1" t="s">
        <v>92</v>
      </c>
      <c r="D49" s="1" t="s">
        <v>92</v>
      </c>
      <c r="E49" s="1" t="s">
        <v>92</v>
      </c>
      <c r="F49" s="1">
        <v>17314000</v>
      </c>
      <c r="G49" s="1">
        <v>201880000</v>
      </c>
      <c r="H49" s="1">
        <v>538841000</v>
      </c>
      <c r="I49" s="1">
        <v>652800000</v>
      </c>
      <c r="J49" s="1">
        <v>789300000</v>
      </c>
      <c r="K49" s="1">
        <v>547500000</v>
      </c>
      <c r="L49" s="1">
        <v>575400000</v>
      </c>
      <c r="M49" s="1">
        <v>554400000</v>
      </c>
      <c r="N49" s="1">
        <v>888300000</v>
      </c>
      <c r="O49" s="1">
        <v>1051900000</v>
      </c>
    </row>
    <row r="50" spans="1:15" ht="19" x14ac:dyDescent="0.25">
      <c r="A50" s="5" t="s">
        <v>42</v>
      </c>
      <c r="B50" s="1" t="s">
        <v>92</v>
      </c>
      <c r="C50" s="1" t="s">
        <v>92</v>
      </c>
      <c r="D50" s="1" t="s">
        <v>92</v>
      </c>
      <c r="E50" s="1" t="s">
        <v>92</v>
      </c>
      <c r="F50" s="1" t="s">
        <v>92</v>
      </c>
      <c r="G50" s="1" t="s">
        <v>92</v>
      </c>
      <c r="H50" s="1" t="s">
        <v>92</v>
      </c>
      <c r="I50" s="1" t="s">
        <v>92</v>
      </c>
      <c r="J50" s="1" t="s">
        <v>92</v>
      </c>
      <c r="K50" s="1" t="s">
        <v>92</v>
      </c>
      <c r="L50" s="1" t="s">
        <v>92</v>
      </c>
      <c r="M50" s="1" t="s">
        <v>92</v>
      </c>
      <c r="N50" s="1" t="s">
        <v>92</v>
      </c>
      <c r="O50" s="1" t="s">
        <v>92</v>
      </c>
    </row>
    <row r="51" spans="1:15" ht="19" x14ac:dyDescent="0.25">
      <c r="A51" s="5" t="s">
        <v>43</v>
      </c>
      <c r="B51" s="1" t="s">
        <v>92</v>
      </c>
      <c r="C51" s="1">
        <v>626000</v>
      </c>
      <c r="D51" s="1">
        <v>1666000</v>
      </c>
      <c r="E51" s="1">
        <v>5168000</v>
      </c>
      <c r="F51" s="1">
        <v>6507000</v>
      </c>
      <c r="G51" s="1">
        <v>66528000</v>
      </c>
      <c r="H51" s="1">
        <v>73251000</v>
      </c>
      <c r="I51" s="1">
        <v>64600000</v>
      </c>
      <c r="J51" s="1">
        <v>169100000</v>
      </c>
      <c r="K51" s="1">
        <v>206800000</v>
      </c>
      <c r="L51" s="1">
        <v>423100000</v>
      </c>
      <c r="M51" s="1">
        <v>603900000</v>
      </c>
      <c r="N51" s="1">
        <v>916000000</v>
      </c>
      <c r="O51" s="1">
        <v>1054800000</v>
      </c>
    </row>
    <row r="52" spans="1:15" ht="19" x14ac:dyDescent="0.25">
      <c r="A52" s="5" t="s">
        <v>44</v>
      </c>
      <c r="B52" s="1" t="s">
        <v>92</v>
      </c>
      <c r="C52" s="1">
        <v>2459000</v>
      </c>
      <c r="D52" s="1">
        <v>14332000</v>
      </c>
      <c r="E52" s="1">
        <v>26147000</v>
      </c>
      <c r="F52" s="1">
        <v>55907000</v>
      </c>
      <c r="G52" s="1">
        <v>520140000</v>
      </c>
      <c r="H52" s="1">
        <v>891148000</v>
      </c>
      <c r="I52" s="1">
        <v>1042100000</v>
      </c>
      <c r="J52" s="1">
        <v>1462000000</v>
      </c>
      <c r="K52" s="1">
        <v>1691000000</v>
      </c>
      <c r="L52" s="1">
        <v>2927400000</v>
      </c>
      <c r="M52" s="1">
        <v>3936200000</v>
      </c>
      <c r="N52" s="1">
        <v>5594300000</v>
      </c>
      <c r="O52" s="1">
        <v>5838700000</v>
      </c>
    </row>
    <row r="53" spans="1:15" ht="19" x14ac:dyDescent="0.25">
      <c r="A53" s="5" t="s">
        <v>45</v>
      </c>
      <c r="B53" s="1" t="s">
        <v>92</v>
      </c>
      <c r="C53" s="1" t="s">
        <v>92</v>
      </c>
      <c r="D53" s="1" t="s">
        <v>92</v>
      </c>
      <c r="E53" s="1" t="s">
        <v>92</v>
      </c>
      <c r="F53" s="1" t="s">
        <v>92</v>
      </c>
      <c r="G53" s="1" t="s">
        <v>92</v>
      </c>
      <c r="H53" s="1" t="s">
        <v>92</v>
      </c>
      <c r="I53" s="1" t="s">
        <v>92</v>
      </c>
      <c r="J53" s="1" t="s">
        <v>92</v>
      </c>
      <c r="K53" s="1" t="s">
        <v>92</v>
      </c>
      <c r="L53" s="1" t="s">
        <v>92</v>
      </c>
      <c r="M53" s="1" t="s">
        <v>92</v>
      </c>
      <c r="N53" s="1" t="s">
        <v>92</v>
      </c>
      <c r="O53" s="1" t="s">
        <v>92</v>
      </c>
    </row>
    <row r="54" spans="1:15" ht="19" x14ac:dyDescent="0.25">
      <c r="A54" s="7" t="s">
        <v>46</v>
      </c>
      <c r="B54" s="11" t="s">
        <v>92</v>
      </c>
      <c r="C54" s="11">
        <v>38119000</v>
      </c>
      <c r="D54" s="11">
        <v>91172000</v>
      </c>
      <c r="E54" s="11">
        <v>407804000</v>
      </c>
      <c r="F54" s="11">
        <v>585606000</v>
      </c>
      <c r="G54" s="11">
        <v>1478466000</v>
      </c>
      <c r="H54" s="11">
        <v>1965178000</v>
      </c>
      <c r="I54" s="11">
        <v>2761200000</v>
      </c>
      <c r="J54" s="11">
        <v>3438300000</v>
      </c>
      <c r="K54" s="11">
        <v>5823000000</v>
      </c>
      <c r="L54" s="11">
        <v>6592200000</v>
      </c>
      <c r="M54" s="11">
        <v>9065400000</v>
      </c>
      <c r="N54" s="11">
        <v>10241600000</v>
      </c>
      <c r="O54" s="11">
        <v>12253600000</v>
      </c>
    </row>
    <row r="55" spans="1:15" ht="19" x14ac:dyDescent="0.25">
      <c r="A55" s="5" t="s">
        <v>47</v>
      </c>
      <c r="B55" s="1" t="s">
        <v>92</v>
      </c>
      <c r="C55" s="1">
        <v>2701000</v>
      </c>
      <c r="D55" s="1">
        <v>5435000</v>
      </c>
      <c r="E55" s="1">
        <v>9214000</v>
      </c>
      <c r="F55" s="1">
        <v>15544000</v>
      </c>
      <c r="G55" s="1">
        <v>14526000</v>
      </c>
      <c r="H55" s="1">
        <v>13204000</v>
      </c>
      <c r="I55" s="1">
        <v>30200000</v>
      </c>
      <c r="J55" s="1">
        <v>35500000</v>
      </c>
      <c r="K55" s="1">
        <v>49400000</v>
      </c>
      <c r="L55" s="1">
        <v>73300000</v>
      </c>
      <c r="M55" s="1">
        <v>63600000</v>
      </c>
      <c r="N55" s="1">
        <v>56900000</v>
      </c>
      <c r="O55" s="1">
        <v>128000000</v>
      </c>
    </row>
    <row r="56" spans="1:15" ht="19" x14ac:dyDescent="0.25">
      <c r="A56" s="5" t="s">
        <v>48</v>
      </c>
      <c r="B56" s="1" t="s">
        <v>92</v>
      </c>
      <c r="C56" s="1" t="s">
        <v>92</v>
      </c>
      <c r="D56" s="1" t="s">
        <v>92</v>
      </c>
      <c r="E56" s="1" t="s">
        <v>92</v>
      </c>
      <c r="F56" s="1" t="s">
        <v>92</v>
      </c>
      <c r="G56" s="1" t="s">
        <v>92</v>
      </c>
      <c r="H56" s="1">
        <v>487084000</v>
      </c>
      <c r="I56" s="1" t="s">
        <v>92</v>
      </c>
      <c r="J56" s="1" t="s">
        <v>92</v>
      </c>
      <c r="K56" s="1">
        <v>550400000</v>
      </c>
      <c r="L56" s="1" t="s">
        <v>92</v>
      </c>
      <c r="M56" s="1" t="s">
        <v>92</v>
      </c>
      <c r="N56" s="1">
        <v>1557900000</v>
      </c>
      <c r="O56" s="1">
        <v>3676800000</v>
      </c>
    </row>
    <row r="57" spans="1:15" ht="19" x14ac:dyDescent="0.25">
      <c r="A57" s="5" t="s">
        <v>49</v>
      </c>
      <c r="B57" s="1" t="s">
        <v>92</v>
      </c>
      <c r="C57" s="1" t="s">
        <v>92</v>
      </c>
      <c r="D57" s="1" t="s">
        <v>92</v>
      </c>
      <c r="E57" s="1" t="s">
        <v>92</v>
      </c>
      <c r="F57" s="1" t="s">
        <v>92</v>
      </c>
      <c r="G57" s="1" t="s">
        <v>92</v>
      </c>
      <c r="H57" s="1" t="s">
        <v>92</v>
      </c>
      <c r="I57" s="1" t="s">
        <v>92</v>
      </c>
      <c r="J57" s="1" t="s">
        <v>92</v>
      </c>
      <c r="K57" s="1" t="s">
        <v>92</v>
      </c>
      <c r="L57" s="1" t="s">
        <v>92</v>
      </c>
      <c r="M57" s="1" t="s">
        <v>92</v>
      </c>
      <c r="N57" s="1" t="s">
        <v>92</v>
      </c>
      <c r="O57" s="1" t="s">
        <v>92</v>
      </c>
    </row>
    <row r="58" spans="1:15" ht="19" x14ac:dyDescent="0.25">
      <c r="A58" s="5" t="s">
        <v>50</v>
      </c>
      <c r="B58" s="1" t="s">
        <v>92</v>
      </c>
      <c r="C58" s="1">
        <v>16537000</v>
      </c>
      <c r="D58" s="1">
        <v>45253000</v>
      </c>
      <c r="E58" s="1">
        <v>86296000</v>
      </c>
      <c r="F58" s="1">
        <v>153945000</v>
      </c>
      <c r="G58" s="1">
        <v>259918000</v>
      </c>
      <c r="H58" s="1">
        <v>423853000</v>
      </c>
      <c r="I58" s="1">
        <v>703900000</v>
      </c>
      <c r="J58" s="1">
        <v>968400000</v>
      </c>
      <c r="K58" s="1">
        <v>1268900000</v>
      </c>
      <c r="L58" s="1">
        <v>1582100000</v>
      </c>
      <c r="M58" s="1">
        <v>2049100000</v>
      </c>
      <c r="N58" s="1">
        <v>2741900000</v>
      </c>
      <c r="O58" s="1">
        <v>3641200000</v>
      </c>
    </row>
    <row r="59" spans="1:15" ht="19" x14ac:dyDescent="0.25">
      <c r="A59" s="5" t="s">
        <v>51</v>
      </c>
      <c r="B59" s="1" t="s">
        <v>92</v>
      </c>
      <c r="C59" s="1">
        <v>9422000</v>
      </c>
      <c r="D59" s="1">
        <v>16413000</v>
      </c>
      <c r="E59" s="1">
        <v>26496000</v>
      </c>
      <c r="F59" s="1">
        <v>36613000</v>
      </c>
      <c r="G59" s="1">
        <v>73727000</v>
      </c>
      <c r="H59" s="1">
        <v>108086000</v>
      </c>
      <c r="I59" s="1">
        <v>112700000</v>
      </c>
      <c r="J59" s="1">
        <v>197400000</v>
      </c>
      <c r="K59" s="1">
        <v>270700000</v>
      </c>
      <c r="L59" s="1">
        <v>397900000</v>
      </c>
      <c r="M59" s="1">
        <v>579000000</v>
      </c>
      <c r="N59" s="1">
        <v>760000000</v>
      </c>
      <c r="O59" s="1">
        <v>860300000</v>
      </c>
    </row>
    <row r="60" spans="1:15" ht="19" x14ac:dyDescent="0.25">
      <c r="A60" s="6" t="s">
        <v>52</v>
      </c>
      <c r="B60" s="10" t="s">
        <v>92</v>
      </c>
      <c r="C60" s="10">
        <v>28660000</v>
      </c>
      <c r="D60" s="10">
        <v>67101000</v>
      </c>
      <c r="E60" s="10">
        <v>122006000</v>
      </c>
      <c r="F60" s="10">
        <v>206102000</v>
      </c>
      <c r="G60" s="10">
        <v>348171000</v>
      </c>
      <c r="H60" s="10">
        <v>1032227000</v>
      </c>
      <c r="I60" s="10">
        <v>846800000</v>
      </c>
      <c r="J60" s="10">
        <v>1201300000</v>
      </c>
      <c r="K60" s="10">
        <v>2139400000</v>
      </c>
      <c r="L60" s="10">
        <v>2053300000</v>
      </c>
      <c r="M60" s="10">
        <v>2691700000</v>
      </c>
      <c r="N60" s="10">
        <v>5116700000</v>
      </c>
      <c r="O60" s="10">
        <v>8306300000</v>
      </c>
    </row>
    <row r="61" spans="1:15" ht="19" x14ac:dyDescent="0.25">
      <c r="A61" s="5" t="s">
        <v>53</v>
      </c>
      <c r="B61" s="1" t="s">
        <v>92</v>
      </c>
      <c r="C61" s="1" t="s">
        <v>92</v>
      </c>
      <c r="D61" s="1" t="s">
        <v>92</v>
      </c>
      <c r="E61" s="1" t="s">
        <v>92</v>
      </c>
      <c r="F61" s="1" t="s">
        <v>92</v>
      </c>
      <c r="G61" s="1">
        <v>466875000</v>
      </c>
      <c r="H61" s="1" t="s">
        <v>92</v>
      </c>
      <c r="I61" s="1">
        <v>508200000</v>
      </c>
      <c r="J61" s="1">
        <v>524700000</v>
      </c>
      <c r="K61" s="1">
        <v>1369700000</v>
      </c>
      <c r="L61" s="1">
        <v>1430000000</v>
      </c>
      <c r="M61" s="1">
        <v>3084100000</v>
      </c>
      <c r="N61" s="1">
        <v>1981500000</v>
      </c>
      <c r="O61" s="1">
        <v>276100000</v>
      </c>
    </row>
    <row r="62" spans="1:15" ht="19" x14ac:dyDescent="0.25">
      <c r="A62" s="5" t="s">
        <v>50</v>
      </c>
      <c r="B62" s="1" t="s">
        <v>92</v>
      </c>
      <c r="C62" s="1">
        <v>7584000</v>
      </c>
      <c r="D62" s="1">
        <v>22002000</v>
      </c>
      <c r="E62" s="1">
        <v>49512000</v>
      </c>
      <c r="F62" s="1">
        <v>95285000</v>
      </c>
      <c r="G62" s="1">
        <v>162660000</v>
      </c>
      <c r="H62" s="1">
        <v>289801000</v>
      </c>
      <c r="I62" s="1">
        <v>536900000</v>
      </c>
      <c r="J62" s="1">
        <v>805100000</v>
      </c>
      <c r="K62" s="1">
        <v>1096000000</v>
      </c>
      <c r="L62" s="1">
        <v>1306600000</v>
      </c>
      <c r="M62" s="1">
        <v>1761100000</v>
      </c>
      <c r="N62" s="1">
        <v>2282100000</v>
      </c>
      <c r="O62" s="1">
        <v>3352800000</v>
      </c>
    </row>
    <row r="63" spans="1:15" ht="19" x14ac:dyDescent="0.25">
      <c r="A63" s="5" t="s">
        <v>54</v>
      </c>
      <c r="B63" s="1" t="s">
        <v>92</v>
      </c>
      <c r="C63" s="1" t="s">
        <v>92</v>
      </c>
      <c r="D63" s="1" t="s">
        <v>92</v>
      </c>
      <c r="E63" s="1" t="s">
        <v>92</v>
      </c>
      <c r="F63" s="1" t="s">
        <v>92</v>
      </c>
      <c r="G63" s="1" t="s">
        <v>92</v>
      </c>
      <c r="H63" s="1" t="s">
        <v>92</v>
      </c>
      <c r="I63" s="1" t="s">
        <v>92</v>
      </c>
      <c r="J63" s="1" t="s">
        <v>92</v>
      </c>
      <c r="K63" s="1" t="s">
        <v>92</v>
      </c>
      <c r="L63" s="1" t="s">
        <v>92</v>
      </c>
      <c r="M63" s="1" t="s">
        <v>92</v>
      </c>
      <c r="N63" s="1" t="s">
        <v>92</v>
      </c>
      <c r="O63" s="1" t="s">
        <v>92</v>
      </c>
    </row>
    <row r="64" spans="1:15" ht="19" x14ac:dyDescent="0.25">
      <c r="A64" s="5" t="s">
        <v>55</v>
      </c>
      <c r="B64" s="1" t="s">
        <v>92</v>
      </c>
      <c r="C64" s="1">
        <v>67523000</v>
      </c>
      <c r="D64" s="1">
        <v>73523000</v>
      </c>
      <c r="E64" s="1">
        <v>7215000</v>
      </c>
      <c r="F64" s="1">
        <v>11799000</v>
      </c>
      <c r="G64" s="1">
        <v>32177000</v>
      </c>
      <c r="H64" s="1">
        <v>67335000</v>
      </c>
      <c r="I64" s="1">
        <v>79400000</v>
      </c>
      <c r="J64" s="1">
        <v>147600000</v>
      </c>
      <c r="K64" s="1">
        <v>229600000</v>
      </c>
      <c r="L64" s="1">
        <v>216000000</v>
      </c>
      <c r="M64" s="1">
        <v>426700000</v>
      </c>
      <c r="N64" s="1">
        <v>97700000</v>
      </c>
      <c r="O64" s="1">
        <v>108400000</v>
      </c>
    </row>
    <row r="65" spans="1:15" ht="19" x14ac:dyDescent="0.25">
      <c r="A65" s="5" t="s">
        <v>56</v>
      </c>
      <c r="B65" s="1" t="s">
        <v>92</v>
      </c>
      <c r="C65" s="1">
        <v>75107000</v>
      </c>
      <c r="D65" s="1">
        <v>95525000</v>
      </c>
      <c r="E65" s="1">
        <v>56727000</v>
      </c>
      <c r="F65" s="1">
        <v>107084000</v>
      </c>
      <c r="G65" s="1">
        <v>661712000</v>
      </c>
      <c r="H65" s="1">
        <v>357136000</v>
      </c>
      <c r="I65" s="1">
        <v>1124500000</v>
      </c>
      <c r="J65" s="1">
        <v>1477400000</v>
      </c>
      <c r="K65" s="1">
        <v>2695300000</v>
      </c>
      <c r="L65" s="1">
        <v>2952600000</v>
      </c>
      <c r="M65" s="1">
        <v>5271900000</v>
      </c>
      <c r="N65" s="1">
        <v>4361300000</v>
      </c>
      <c r="O65" s="1">
        <v>3737300000</v>
      </c>
    </row>
    <row r="66" spans="1:15" ht="19" x14ac:dyDescent="0.25">
      <c r="A66" s="5" t="s">
        <v>57</v>
      </c>
      <c r="B66" s="1" t="s">
        <v>92</v>
      </c>
      <c r="C66" s="1" t="s">
        <v>92</v>
      </c>
      <c r="D66" s="1" t="s">
        <v>92</v>
      </c>
      <c r="E66" s="1" t="s">
        <v>92</v>
      </c>
      <c r="F66" s="1" t="s">
        <v>92</v>
      </c>
      <c r="G66" s="1" t="s">
        <v>92</v>
      </c>
      <c r="H66" s="1" t="s">
        <v>92</v>
      </c>
      <c r="I66" s="1" t="s">
        <v>92</v>
      </c>
      <c r="J66" s="1" t="s">
        <v>92</v>
      </c>
      <c r="K66" s="1" t="s">
        <v>92</v>
      </c>
      <c r="L66" s="1" t="s">
        <v>92</v>
      </c>
      <c r="M66" s="1" t="s">
        <v>92</v>
      </c>
      <c r="N66" s="1" t="s">
        <v>92</v>
      </c>
      <c r="O66" s="1" t="s">
        <v>92</v>
      </c>
    </row>
    <row r="67" spans="1:15" ht="19" x14ac:dyDescent="0.25">
      <c r="A67" s="6" t="s">
        <v>58</v>
      </c>
      <c r="B67" s="10" t="s">
        <v>92</v>
      </c>
      <c r="C67" s="10">
        <v>103767000</v>
      </c>
      <c r="D67" s="10">
        <v>162626000</v>
      </c>
      <c r="E67" s="10">
        <v>178733000</v>
      </c>
      <c r="F67" s="10">
        <v>313186000</v>
      </c>
      <c r="G67" s="10">
        <v>1009883000</v>
      </c>
      <c r="H67" s="10">
        <v>1389363000</v>
      </c>
      <c r="I67" s="10">
        <v>1971300000</v>
      </c>
      <c r="J67" s="10">
        <v>2678700000</v>
      </c>
      <c r="K67" s="10">
        <v>4834700000</v>
      </c>
      <c r="L67" s="10">
        <v>5005900000</v>
      </c>
      <c r="M67" s="10">
        <v>7963600000</v>
      </c>
      <c r="N67" s="10">
        <v>9478000000</v>
      </c>
      <c r="O67" s="10">
        <v>12043600000</v>
      </c>
    </row>
    <row r="68" spans="1:15" ht="19" x14ac:dyDescent="0.25">
      <c r="A68" s="5" t="s">
        <v>59</v>
      </c>
      <c r="B68" s="1" t="s">
        <v>92</v>
      </c>
      <c r="C68" s="1">
        <v>2000</v>
      </c>
      <c r="D68" s="1">
        <v>2000</v>
      </c>
      <c r="E68" s="1">
        <v>7000</v>
      </c>
      <c r="F68" s="1">
        <v>7000</v>
      </c>
      <c r="G68" s="1">
        <v>8000</v>
      </c>
      <c r="H68" s="1">
        <v>8000</v>
      </c>
      <c r="I68" s="1">
        <v>1515500000</v>
      </c>
      <c r="J68" s="1">
        <v>1599700000</v>
      </c>
      <c r="K68" s="1">
        <v>1967400000</v>
      </c>
      <c r="L68" s="1">
        <v>2490900000</v>
      </c>
      <c r="M68" s="1">
        <v>2259200000</v>
      </c>
      <c r="N68" s="1">
        <v>2311200000</v>
      </c>
      <c r="O68" s="1">
        <v>1932700000</v>
      </c>
    </row>
    <row r="69" spans="1:15" ht="19" x14ac:dyDescent="0.25">
      <c r="A69" s="5" t="s">
        <v>60</v>
      </c>
      <c r="B69" s="1" t="s">
        <v>92</v>
      </c>
      <c r="C69" s="1">
        <v>-68237000</v>
      </c>
      <c r="D69" s="1">
        <v>-80765000</v>
      </c>
      <c r="E69" s="1">
        <v>-80028000</v>
      </c>
      <c r="F69" s="1">
        <v>-109274000</v>
      </c>
      <c r="G69" s="1">
        <v>-335726000</v>
      </c>
      <c r="H69" s="1">
        <v>-500708000</v>
      </c>
      <c r="I69" s="1">
        <v>-726600000</v>
      </c>
      <c r="J69" s="1">
        <v>-836700000</v>
      </c>
      <c r="K69" s="1">
        <v>-984600000</v>
      </c>
      <c r="L69" s="1">
        <v>-900900000</v>
      </c>
      <c r="M69" s="1">
        <v>-1167900000</v>
      </c>
      <c r="N69" s="1">
        <v>-1666800000</v>
      </c>
      <c r="O69" s="1">
        <v>-1667100000</v>
      </c>
    </row>
    <row r="70" spans="1:15" ht="19" x14ac:dyDescent="0.25">
      <c r="A70" s="5" t="s">
        <v>61</v>
      </c>
      <c r="B70" s="1" t="s">
        <v>92</v>
      </c>
      <c r="C70" s="1">
        <v>-2922000</v>
      </c>
      <c r="D70" s="1">
        <v>-4930000</v>
      </c>
      <c r="E70" s="1">
        <v>-10826000</v>
      </c>
      <c r="F70" s="1">
        <v>-19476000</v>
      </c>
      <c r="G70" s="1">
        <v>-30622000</v>
      </c>
      <c r="H70" s="1">
        <v>-47784000</v>
      </c>
      <c r="I70" s="1">
        <v>1000000</v>
      </c>
      <c r="J70" s="1">
        <v>-3000000</v>
      </c>
      <c r="K70" s="1">
        <v>-16000000</v>
      </c>
      <c r="L70" s="1">
        <v>-4000000</v>
      </c>
      <c r="M70" s="1">
        <v>11000000</v>
      </c>
      <c r="N70" s="1">
        <v>-9900000</v>
      </c>
      <c r="O70" s="1">
        <v>-55600000</v>
      </c>
    </row>
    <row r="71" spans="1:15" ht="19" x14ac:dyDescent="0.25">
      <c r="A71" s="5" t="s">
        <v>62</v>
      </c>
      <c r="B71" s="1" t="s">
        <v>92</v>
      </c>
      <c r="C71" s="1">
        <v>5509000</v>
      </c>
      <c r="D71" s="1">
        <v>14239000</v>
      </c>
      <c r="E71" s="1">
        <v>319918000</v>
      </c>
      <c r="F71" s="1">
        <v>401163000</v>
      </c>
      <c r="G71" s="1">
        <v>834923000</v>
      </c>
      <c r="H71" s="1">
        <v>1124299000</v>
      </c>
      <c r="I71" s="1" t="s">
        <v>92</v>
      </c>
      <c r="J71" s="1">
        <v>-400000</v>
      </c>
      <c r="K71" s="1">
        <v>21500000</v>
      </c>
      <c r="L71" s="1">
        <v>300000</v>
      </c>
      <c r="M71" s="1">
        <v>-500000</v>
      </c>
      <c r="N71" s="1">
        <v>129100000</v>
      </c>
      <c r="O71" s="1" t="s">
        <v>92</v>
      </c>
    </row>
    <row r="72" spans="1:15" ht="19" x14ac:dyDescent="0.25">
      <c r="A72" s="6" t="s">
        <v>63</v>
      </c>
      <c r="B72" s="10" t="s">
        <v>92</v>
      </c>
      <c r="C72" s="10">
        <v>-65648000</v>
      </c>
      <c r="D72" s="10">
        <v>-71454000</v>
      </c>
      <c r="E72" s="10">
        <v>229071000</v>
      </c>
      <c r="F72" s="10">
        <v>272420000</v>
      </c>
      <c r="G72" s="10">
        <v>468583000</v>
      </c>
      <c r="H72" s="10">
        <v>575815000</v>
      </c>
      <c r="I72" s="10">
        <v>789900000</v>
      </c>
      <c r="J72" s="10">
        <v>759600000</v>
      </c>
      <c r="K72" s="10">
        <v>988300000</v>
      </c>
      <c r="L72" s="10">
        <v>1586300000</v>
      </c>
      <c r="M72" s="10">
        <v>1101800000</v>
      </c>
      <c r="N72" s="10">
        <v>763600000</v>
      </c>
      <c r="O72" s="10">
        <v>210000000</v>
      </c>
    </row>
    <row r="73" spans="1:15" ht="19" x14ac:dyDescent="0.25">
      <c r="A73" s="7" t="s">
        <v>64</v>
      </c>
      <c r="B73" s="11" t="s">
        <v>92</v>
      </c>
      <c r="C73" s="11">
        <v>38119000</v>
      </c>
      <c r="D73" s="11">
        <v>91172000</v>
      </c>
      <c r="E73" s="11">
        <v>407804000</v>
      </c>
      <c r="F73" s="11">
        <v>585606000</v>
      </c>
      <c r="G73" s="11">
        <v>1478466000</v>
      </c>
      <c r="H73" s="11">
        <v>1965178000</v>
      </c>
      <c r="I73" s="11">
        <v>2761200000</v>
      </c>
      <c r="J73" s="11">
        <v>3438300000</v>
      </c>
      <c r="K73" s="11">
        <v>5823000000</v>
      </c>
      <c r="L73" s="11">
        <v>6592200000</v>
      </c>
      <c r="M73" s="11">
        <v>9065400000</v>
      </c>
      <c r="N73" s="11">
        <v>10241600000</v>
      </c>
      <c r="O73" s="11">
        <v>12253600000</v>
      </c>
    </row>
    <row r="74" spans="1:15" ht="19" x14ac:dyDescent="0.25">
      <c r="A74" s="5" t="s">
        <v>28</v>
      </c>
      <c r="B74" s="13" t="s">
        <v>93</v>
      </c>
      <c r="C74" s="13" t="s">
        <v>93</v>
      </c>
      <c r="D74" s="13" t="s">
        <v>93</v>
      </c>
      <c r="E74" s="13" t="s">
        <v>93</v>
      </c>
      <c r="F74" s="13" t="s">
        <v>93</v>
      </c>
      <c r="G74" s="13" t="s">
        <v>93</v>
      </c>
      <c r="H74" s="13" t="s">
        <v>93</v>
      </c>
      <c r="I74" s="13" t="s">
        <v>93</v>
      </c>
      <c r="J74" s="13" t="s">
        <v>93</v>
      </c>
      <c r="K74" s="13" t="s">
        <v>93</v>
      </c>
      <c r="L74" s="13" t="s">
        <v>93</v>
      </c>
      <c r="M74" s="13" t="s">
        <v>93</v>
      </c>
      <c r="N74" s="13" t="s">
        <v>93</v>
      </c>
      <c r="O74" s="13" t="s">
        <v>93</v>
      </c>
    </row>
    <row r="75" spans="1:15" ht="21" x14ac:dyDescent="0.25">
      <c r="A75" s="4" t="s">
        <v>65</v>
      </c>
      <c r="B75" s="9" t="s">
        <v>91</v>
      </c>
      <c r="C75" s="9" t="s">
        <v>91</v>
      </c>
      <c r="D75" s="9" t="s">
        <v>91</v>
      </c>
      <c r="E75" s="9" t="s">
        <v>91</v>
      </c>
      <c r="F75" s="9" t="s">
        <v>91</v>
      </c>
      <c r="G75" s="9" t="s">
        <v>91</v>
      </c>
      <c r="H75" s="9" t="s">
        <v>91</v>
      </c>
      <c r="I75" s="9" t="s">
        <v>91</v>
      </c>
      <c r="J75" s="9" t="s">
        <v>91</v>
      </c>
      <c r="K75" s="9" t="s">
        <v>91</v>
      </c>
      <c r="L75" s="9" t="s">
        <v>91</v>
      </c>
      <c r="M75" s="9" t="s">
        <v>91</v>
      </c>
      <c r="N75" s="9" t="s">
        <v>91</v>
      </c>
      <c r="O75" s="9" t="s">
        <v>91</v>
      </c>
    </row>
    <row r="76" spans="1:15" ht="19" x14ac:dyDescent="0.25">
      <c r="A76" s="5" t="s">
        <v>66</v>
      </c>
      <c r="B76" s="1">
        <v>-19005000</v>
      </c>
      <c r="C76" s="1">
        <v>-21133000</v>
      </c>
      <c r="D76" s="1">
        <v>-12528000</v>
      </c>
      <c r="E76" s="1">
        <v>737000</v>
      </c>
      <c r="F76" s="1">
        <v>-29246000</v>
      </c>
      <c r="G76" s="1">
        <v>-226452000</v>
      </c>
      <c r="H76" s="1">
        <v>-164982000</v>
      </c>
      <c r="I76" s="1">
        <v>-225900000</v>
      </c>
      <c r="J76" s="1">
        <v>-216600000</v>
      </c>
      <c r="K76" s="1">
        <v>-147900000</v>
      </c>
      <c r="L76" s="1">
        <v>-81900000</v>
      </c>
      <c r="M76" s="1">
        <v>-267000000</v>
      </c>
      <c r="N76" s="1">
        <v>-498900000</v>
      </c>
      <c r="O76" s="1">
        <v>-267000000</v>
      </c>
    </row>
    <row r="77" spans="1:15" ht="19" x14ac:dyDescent="0.25">
      <c r="A77" s="5" t="s">
        <v>13</v>
      </c>
      <c r="B77" s="1">
        <v>1180000</v>
      </c>
      <c r="C77" s="1">
        <v>1123000</v>
      </c>
      <c r="D77" s="1">
        <v>2189000</v>
      </c>
      <c r="E77" s="1">
        <v>6134000</v>
      </c>
      <c r="F77" s="1">
        <v>9892000</v>
      </c>
      <c r="G77" s="1">
        <v>19419000</v>
      </c>
      <c r="H77" s="1">
        <v>28881000</v>
      </c>
      <c r="I77" s="1">
        <v>42800000</v>
      </c>
      <c r="J77" s="1">
        <v>59800000</v>
      </c>
      <c r="K77" s="1">
        <v>96400000</v>
      </c>
      <c r="L77" s="1">
        <v>153800000</v>
      </c>
      <c r="M77" s="1">
        <v>253500000</v>
      </c>
      <c r="N77" s="1">
        <v>304900000</v>
      </c>
      <c r="O77" s="1">
        <v>282600000</v>
      </c>
    </row>
    <row r="78" spans="1:15" ht="19" x14ac:dyDescent="0.25">
      <c r="A78" s="5" t="s">
        <v>67</v>
      </c>
      <c r="B78" s="1" t="s">
        <v>92</v>
      </c>
      <c r="C78" s="1" t="s">
        <v>92</v>
      </c>
      <c r="D78" s="1" t="s">
        <v>92</v>
      </c>
      <c r="E78" s="1" t="s">
        <v>92</v>
      </c>
      <c r="F78" s="1" t="s">
        <v>92</v>
      </c>
      <c r="G78" s="1" t="s">
        <v>92</v>
      </c>
      <c r="H78" s="1" t="s">
        <v>92</v>
      </c>
      <c r="I78" s="1" t="s">
        <v>92</v>
      </c>
      <c r="J78" s="1" t="s">
        <v>92</v>
      </c>
      <c r="K78" s="1" t="s">
        <v>92</v>
      </c>
      <c r="L78" s="1" t="s">
        <v>92</v>
      </c>
      <c r="M78" s="1" t="s">
        <v>92</v>
      </c>
      <c r="N78" s="1" t="s">
        <v>92</v>
      </c>
      <c r="O78" s="1" t="s">
        <v>92</v>
      </c>
    </row>
    <row r="79" spans="1:15" ht="19" x14ac:dyDescent="0.25">
      <c r="A79" s="5" t="s">
        <v>68</v>
      </c>
      <c r="B79" s="1">
        <v>374000</v>
      </c>
      <c r="C79" s="1">
        <v>869000</v>
      </c>
      <c r="D79" s="1">
        <v>4733000</v>
      </c>
      <c r="E79" s="1">
        <v>13837000</v>
      </c>
      <c r="F79" s="1">
        <v>43704000</v>
      </c>
      <c r="G79" s="1">
        <v>99774000</v>
      </c>
      <c r="H79" s="1">
        <v>221315000</v>
      </c>
      <c r="I79" s="1">
        <v>392800000</v>
      </c>
      <c r="J79" s="1">
        <v>474500000</v>
      </c>
      <c r="K79" s="1">
        <v>496700000</v>
      </c>
      <c r="L79" s="1">
        <v>567700000</v>
      </c>
      <c r="M79" s="1">
        <v>658400000</v>
      </c>
      <c r="N79" s="1">
        <v>894500000</v>
      </c>
      <c r="O79" s="1">
        <v>1011100000</v>
      </c>
    </row>
    <row r="80" spans="1:15" ht="19" x14ac:dyDescent="0.25">
      <c r="A80" s="14" t="s">
        <v>105</v>
      </c>
      <c r="B80" s="15">
        <f t="shared" ref="B80:O80" si="6">B79/B3</f>
        <v>2.8010784901138407E-2</v>
      </c>
      <c r="C80" s="15">
        <f t="shared" si="6"/>
        <v>1.7813947767619204E-2</v>
      </c>
      <c r="D80" s="15">
        <f t="shared" si="6"/>
        <v>3.9908260748585549E-2</v>
      </c>
      <c r="E80" s="15">
        <f t="shared" si="6"/>
        <v>5.4233395260604063E-2</v>
      </c>
      <c r="F80" s="15">
        <f t="shared" si="6"/>
        <v>0.11033382394151076</v>
      </c>
      <c r="G80" s="15">
        <f t="shared" si="6"/>
        <v>0.16679622654757187</v>
      </c>
      <c r="H80" s="15">
        <f t="shared" si="6"/>
        <v>0.23847262868890967</v>
      </c>
      <c r="I80" s="15">
        <f t="shared" si="6"/>
        <v>0.28494740660137829</v>
      </c>
      <c r="J80" s="15">
        <f t="shared" si="6"/>
        <v>0.26935740236148953</v>
      </c>
      <c r="K80" s="15">
        <f t="shared" si="6"/>
        <v>0.21851216400510318</v>
      </c>
      <c r="L80" s="15">
        <f t="shared" si="6"/>
        <v>0.19578562560353152</v>
      </c>
      <c r="M80" s="15">
        <f t="shared" si="6"/>
        <v>0.19316981574932521</v>
      </c>
      <c r="N80" s="15">
        <f t="shared" si="6"/>
        <v>0.21016893400061087</v>
      </c>
      <c r="O80" s="15">
        <f t="shared" si="6"/>
        <v>0.18378624011633191</v>
      </c>
    </row>
    <row r="81" spans="1:23" ht="19" x14ac:dyDescent="0.25">
      <c r="A81" s="5" t="s">
        <v>69</v>
      </c>
      <c r="B81" s="1">
        <v>3935000</v>
      </c>
      <c r="C81" s="1">
        <v>16035000</v>
      </c>
      <c r="D81" s="1">
        <v>36131000</v>
      </c>
      <c r="E81" s="1">
        <v>55917000</v>
      </c>
      <c r="F81" s="1">
        <v>94726000</v>
      </c>
      <c r="G81" s="1">
        <v>141246000</v>
      </c>
      <c r="H81" s="1">
        <v>242119000</v>
      </c>
      <c r="I81" s="1">
        <v>422500000</v>
      </c>
      <c r="J81" s="1">
        <v>502700000</v>
      </c>
      <c r="K81" s="1">
        <v>521400000</v>
      </c>
      <c r="L81" s="1">
        <v>227500000</v>
      </c>
      <c r="M81" s="1">
        <v>71800000</v>
      </c>
      <c r="N81" s="1">
        <v>348600000</v>
      </c>
      <c r="O81" s="1">
        <v>520800000</v>
      </c>
    </row>
    <row r="82" spans="1:23" ht="19" x14ac:dyDescent="0.25">
      <c r="A82" s="5" t="s">
        <v>70</v>
      </c>
      <c r="B82" s="1">
        <v>-2104000</v>
      </c>
      <c r="C82" s="1">
        <v>-10712000</v>
      </c>
      <c r="D82" s="1">
        <v>-15436000</v>
      </c>
      <c r="E82" s="1">
        <v>-15965000</v>
      </c>
      <c r="F82" s="1">
        <v>-41819000</v>
      </c>
      <c r="G82" s="1">
        <v>-47949000</v>
      </c>
      <c r="H82" s="1">
        <v>-76830000</v>
      </c>
      <c r="I82" s="1">
        <v>-136400000</v>
      </c>
      <c r="J82" s="1">
        <v>-82900000</v>
      </c>
      <c r="K82" s="1">
        <v>-33000000</v>
      </c>
      <c r="L82" s="1">
        <v>-108700000</v>
      </c>
      <c r="M82" s="1">
        <v>-435600000</v>
      </c>
      <c r="N82" s="1">
        <v>-172400000</v>
      </c>
      <c r="O82" s="1">
        <v>-902000000</v>
      </c>
    </row>
    <row r="83" spans="1:23" ht="21" x14ac:dyDescent="0.25">
      <c r="A83" s="5" t="s">
        <v>34</v>
      </c>
      <c r="B83" s="1" t="s">
        <v>92</v>
      </c>
      <c r="C83" s="1" t="s">
        <v>92</v>
      </c>
      <c r="D83" s="1" t="s">
        <v>92</v>
      </c>
      <c r="E83" s="1" t="s">
        <v>92</v>
      </c>
      <c r="F83" s="1" t="s">
        <v>92</v>
      </c>
      <c r="G83" s="1" t="s">
        <v>92</v>
      </c>
      <c r="H83" s="1" t="s">
        <v>92</v>
      </c>
      <c r="I83" s="1" t="s">
        <v>92</v>
      </c>
      <c r="J83" s="1" t="s">
        <v>92</v>
      </c>
      <c r="K83" s="1" t="s">
        <v>92</v>
      </c>
      <c r="L83" s="1" t="s">
        <v>92</v>
      </c>
      <c r="M83" s="1" t="s">
        <v>92</v>
      </c>
      <c r="N83" s="1" t="s">
        <v>92</v>
      </c>
      <c r="O83" s="1" t="s">
        <v>92</v>
      </c>
      <c r="V83" s="63" t="s">
        <v>126</v>
      </c>
      <c r="W83" s="64"/>
    </row>
    <row r="84" spans="1:23" ht="19" x14ac:dyDescent="0.25">
      <c r="A84" s="5" t="s">
        <v>47</v>
      </c>
      <c r="B84" s="1">
        <v>171000</v>
      </c>
      <c r="C84" s="1">
        <v>894000</v>
      </c>
      <c r="D84" s="1">
        <v>2734000</v>
      </c>
      <c r="E84" s="1">
        <v>3779000</v>
      </c>
      <c r="F84" s="1">
        <v>5830000</v>
      </c>
      <c r="G84" s="1">
        <v>-1100000</v>
      </c>
      <c r="H84" s="1">
        <v>-3498000</v>
      </c>
      <c r="I84" s="1">
        <v>15100000</v>
      </c>
      <c r="J84" s="1">
        <v>5900000</v>
      </c>
      <c r="K84" s="1">
        <v>3700000</v>
      </c>
      <c r="L84" s="1">
        <v>32300000</v>
      </c>
      <c r="M84" s="1">
        <v>-12800000</v>
      </c>
      <c r="N84" s="1">
        <v>-11800000</v>
      </c>
      <c r="O84" s="1">
        <v>69300000</v>
      </c>
      <c r="V84" s="65" t="s">
        <v>127</v>
      </c>
      <c r="W84" s="66"/>
    </row>
    <row r="85" spans="1:23" ht="20" x14ac:dyDescent="0.25">
      <c r="A85" s="5" t="s">
        <v>71</v>
      </c>
      <c r="B85" s="1">
        <v>4146000</v>
      </c>
      <c r="C85" s="1">
        <v>18528000</v>
      </c>
      <c r="D85" s="1">
        <v>47607000</v>
      </c>
      <c r="E85" s="1">
        <v>69254000</v>
      </c>
      <c r="F85" s="1">
        <v>113422000</v>
      </c>
      <c r="G85" s="1">
        <v>199527000</v>
      </c>
      <c r="H85" s="1">
        <v>322144000</v>
      </c>
      <c r="I85" s="1">
        <v>520800000</v>
      </c>
      <c r="J85" s="1">
        <v>574600000</v>
      </c>
      <c r="K85" s="1">
        <v>631300000</v>
      </c>
      <c r="L85" s="1">
        <v>657000000</v>
      </c>
      <c r="M85" s="1">
        <v>969000000</v>
      </c>
      <c r="N85" s="1">
        <v>860400000</v>
      </c>
      <c r="O85" s="1">
        <v>1541600000</v>
      </c>
      <c r="V85" s="53" t="s">
        <v>128</v>
      </c>
      <c r="W85" s="54">
        <f>O17</f>
        <v>20200000</v>
      </c>
    </row>
    <row r="86" spans="1:23" ht="20" x14ac:dyDescent="0.25">
      <c r="A86" s="5" t="s">
        <v>72</v>
      </c>
      <c r="B86" s="1">
        <v>-7000</v>
      </c>
      <c r="C86" s="1">
        <v>423000</v>
      </c>
      <c r="D86" s="1">
        <v>1577000</v>
      </c>
      <c r="E86" s="1">
        <v>743000</v>
      </c>
      <c r="F86" s="1">
        <v>-4557000</v>
      </c>
      <c r="G86" s="1">
        <v>54419000</v>
      </c>
      <c r="H86" s="1">
        <v>22971000</v>
      </c>
      <c r="I86" s="1">
        <v>25900000</v>
      </c>
      <c r="J86" s="1">
        <v>48100000</v>
      </c>
      <c r="K86" s="1">
        <v>70400000</v>
      </c>
      <c r="L86" s="1">
        <v>188500000</v>
      </c>
      <c r="M86" s="1">
        <v>319000000</v>
      </c>
      <c r="N86" s="1">
        <v>453900000</v>
      </c>
      <c r="O86" s="1">
        <v>437200000</v>
      </c>
      <c r="V86" s="53" t="s">
        <v>129</v>
      </c>
      <c r="W86" s="54">
        <f>O56</f>
        <v>3676800000</v>
      </c>
    </row>
    <row r="87" spans="1:23" ht="20" x14ac:dyDescent="0.25">
      <c r="A87" s="6" t="s">
        <v>73</v>
      </c>
      <c r="B87" s="10">
        <v>-13523000</v>
      </c>
      <c r="C87" s="10">
        <v>-2683000</v>
      </c>
      <c r="D87" s="10">
        <v>32102000</v>
      </c>
      <c r="E87" s="10">
        <v>77368000</v>
      </c>
      <c r="F87" s="10">
        <v>114519000</v>
      </c>
      <c r="G87" s="10">
        <v>88406000</v>
      </c>
      <c r="H87" s="10">
        <v>350304000</v>
      </c>
      <c r="I87" s="10">
        <v>658100000</v>
      </c>
      <c r="J87" s="10">
        <v>868500000</v>
      </c>
      <c r="K87" s="10">
        <v>1037000000</v>
      </c>
      <c r="L87" s="10">
        <v>1055600000</v>
      </c>
      <c r="M87" s="10">
        <v>1035700000</v>
      </c>
      <c r="N87" s="10">
        <v>1503000000</v>
      </c>
      <c r="O87" s="10">
        <v>1984700000</v>
      </c>
      <c r="V87" s="53" t="s">
        <v>130</v>
      </c>
      <c r="W87" s="54">
        <f>O61</f>
        <v>276100000</v>
      </c>
    </row>
    <row r="88" spans="1:23" ht="20" x14ac:dyDescent="0.25">
      <c r="A88" s="5" t="s">
        <v>74</v>
      </c>
      <c r="B88" s="1">
        <v>-1045000</v>
      </c>
      <c r="C88" s="1">
        <v>-1685000</v>
      </c>
      <c r="D88" s="1">
        <v>-13000000</v>
      </c>
      <c r="E88" s="1">
        <v>-14565000</v>
      </c>
      <c r="F88" s="1">
        <v>-22442000</v>
      </c>
      <c r="G88" s="1">
        <v>-36107000</v>
      </c>
      <c r="H88" s="1">
        <v>-33828000</v>
      </c>
      <c r="I88" s="1">
        <v>-72500000</v>
      </c>
      <c r="J88" s="1">
        <v>-163400000</v>
      </c>
      <c r="K88" s="1">
        <v>-112000000</v>
      </c>
      <c r="L88" s="1">
        <v>-131200000</v>
      </c>
      <c r="M88" s="1">
        <v>-214400000</v>
      </c>
      <c r="N88" s="1">
        <v>-116000000</v>
      </c>
      <c r="O88" s="1">
        <v>-192800000</v>
      </c>
      <c r="V88" s="55" t="s">
        <v>131</v>
      </c>
      <c r="W88" s="56">
        <f>W85/(W86+W87)</f>
        <v>5.1101722785802826E-3</v>
      </c>
    </row>
    <row r="89" spans="1:23" ht="20" customHeight="1" x14ac:dyDescent="0.25">
      <c r="A89" s="14" t="s">
        <v>106</v>
      </c>
      <c r="B89" s="15">
        <f t="shared" ref="B89:O89" si="7">(-1*B88)/B3</f>
        <v>7.8265428400239659E-2</v>
      </c>
      <c r="C89" s="15">
        <f t="shared" si="7"/>
        <v>3.4541429215694315E-2</v>
      </c>
      <c r="D89" s="15">
        <f t="shared" si="7"/>
        <v>0.10961491437388804</v>
      </c>
      <c r="E89" s="15">
        <f t="shared" si="7"/>
        <v>5.7086753051289893E-2</v>
      </c>
      <c r="F89" s="15">
        <f t="shared" si="7"/>
        <v>5.6656408495684249E-2</v>
      </c>
      <c r="G89" s="15">
        <f t="shared" si="7"/>
        <v>6.0361530578639501E-2</v>
      </c>
      <c r="H89" s="15">
        <f t="shared" si="7"/>
        <v>3.6450543719532956E-2</v>
      </c>
      <c r="I89" s="15">
        <f t="shared" si="7"/>
        <v>5.259339862169024E-2</v>
      </c>
      <c r="J89" s="15">
        <f t="shared" si="7"/>
        <v>9.2756584922797453E-2</v>
      </c>
      <c r="K89" s="15">
        <f t="shared" si="7"/>
        <v>4.9271919405217544E-2</v>
      </c>
      <c r="L89" s="15">
        <f t="shared" si="7"/>
        <v>4.524762036142916E-2</v>
      </c>
      <c r="M89" s="15">
        <f t="shared" si="7"/>
        <v>6.2903415092125339E-2</v>
      </c>
      <c r="N89" s="15">
        <f t="shared" si="7"/>
        <v>2.7254998707737132E-2</v>
      </c>
      <c r="O89" s="15">
        <f t="shared" si="7"/>
        <v>3.5044987730618919E-2</v>
      </c>
      <c r="V89" s="53" t="s">
        <v>107</v>
      </c>
      <c r="W89" s="54">
        <f>O27</f>
        <v>59800000</v>
      </c>
    </row>
    <row r="90" spans="1:23" ht="20" x14ac:dyDescent="0.25">
      <c r="A90" s="5" t="s">
        <v>75</v>
      </c>
      <c r="B90" s="1" t="s">
        <v>92</v>
      </c>
      <c r="C90" s="1" t="s">
        <v>92</v>
      </c>
      <c r="D90" s="1" t="s">
        <v>92</v>
      </c>
      <c r="E90" s="1" t="s">
        <v>92</v>
      </c>
      <c r="F90" s="1" t="s">
        <v>92</v>
      </c>
      <c r="G90" s="1">
        <v>-86000000</v>
      </c>
      <c r="H90" s="1">
        <v>-15000000</v>
      </c>
      <c r="I90" s="1" t="s">
        <v>92</v>
      </c>
      <c r="J90" s="1">
        <v>-91000000</v>
      </c>
      <c r="K90" s="1">
        <v>-374000000</v>
      </c>
      <c r="L90" s="1">
        <v>-774000000</v>
      </c>
      <c r="M90" s="1">
        <v>-584000000</v>
      </c>
      <c r="N90" s="1">
        <v>-777300000</v>
      </c>
      <c r="O90" s="1">
        <v>-37000000</v>
      </c>
      <c r="V90" s="53" t="s">
        <v>19</v>
      </c>
      <c r="W90" s="54">
        <f>O25</f>
        <v>-207200000</v>
      </c>
    </row>
    <row r="91" spans="1:23" ht="20" x14ac:dyDescent="0.25">
      <c r="A91" s="5" t="s">
        <v>76</v>
      </c>
      <c r="B91" s="1" t="s">
        <v>92</v>
      </c>
      <c r="C91" s="1" t="s">
        <v>92</v>
      </c>
      <c r="D91" s="1" t="s">
        <v>92</v>
      </c>
      <c r="E91" s="1" t="s">
        <v>92</v>
      </c>
      <c r="F91" s="1">
        <v>-345324000</v>
      </c>
      <c r="G91" s="1">
        <v>-506642000</v>
      </c>
      <c r="H91" s="1">
        <v>-987598000</v>
      </c>
      <c r="I91" s="1">
        <v>-1037000000</v>
      </c>
      <c r="J91" s="1">
        <v>-995900000</v>
      </c>
      <c r="K91" s="1">
        <v>-725700000</v>
      </c>
      <c r="L91" s="1">
        <v>-2984600000</v>
      </c>
      <c r="M91" s="1">
        <v>-1180800000</v>
      </c>
      <c r="N91" s="1">
        <v>-1958900000</v>
      </c>
      <c r="O91" s="1">
        <v>-2271700000</v>
      </c>
      <c r="V91" s="55" t="s">
        <v>132</v>
      </c>
      <c r="W91" s="56">
        <f>W89/W90</f>
        <v>-0.28861003861003859</v>
      </c>
    </row>
    <row r="92" spans="1:23" ht="20" x14ac:dyDescent="0.25">
      <c r="A92" s="5" t="s">
        <v>77</v>
      </c>
      <c r="B92" s="1" t="s">
        <v>92</v>
      </c>
      <c r="C92" s="1" t="s">
        <v>92</v>
      </c>
      <c r="D92" s="1" t="s">
        <v>92</v>
      </c>
      <c r="E92" s="1" t="s">
        <v>92</v>
      </c>
      <c r="F92" s="1">
        <v>216201000</v>
      </c>
      <c r="G92" s="1">
        <v>308127000</v>
      </c>
      <c r="H92" s="1">
        <v>357548000</v>
      </c>
      <c r="I92" s="1">
        <v>770600000</v>
      </c>
      <c r="J92" s="1">
        <v>777400000</v>
      </c>
      <c r="K92" s="1">
        <v>691800000</v>
      </c>
      <c r="L92" s="1">
        <v>2063600000</v>
      </c>
      <c r="M92" s="1">
        <v>2266700000</v>
      </c>
      <c r="N92" s="1">
        <v>1371600000</v>
      </c>
      <c r="O92" s="1">
        <v>1568100000</v>
      </c>
      <c r="V92" s="57" t="s">
        <v>133</v>
      </c>
      <c r="W92" s="58">
        <f>W88*(1-W91)</f>
        <v>6.5850192972052865E-3</v>
      </c>
    </row>
    <row r="93" spans="1:23" ht="19" x14ac:dyDescent="0.25">
      <c r="A93" s="5" t="s">
        <v>78</v>
      </c>
      <c r="B93" s="1" t="s">
        <v>92</v>
      </c>
      <c r="C93" s="1" t="s">
        <v>92</v>
      </c>
      <c r="D93" s="1" t="s">
        <v>92</v>
      </c>
      <c r="E93" s="1" t="s">
        <v>92</v>
      </c>
      <c r="F93" s="1" t="s">
        <v>92</v>
      </c>
      <c r="G93" s="1">
        <v>274000</v>
      </c>
      <c r="H93" s="1">
        <v>-128000</v>
      </c>
      <c r="I93" s="1" t="s">
        <v>92</v>
      </c>
      <c r="J93" s="1">
        <v>300000</v>
      </c>
      <c r="K93" s="1">
        <v>-100000</v>
      </c>
      <c r="L93" s="1">
        <v>300000</v>
      </c>
      <c r="M93" s="1">
        <v>500000</v>
      </c>
      <c r="N93" s="1" t="s">
        <v>92</v>
      </c>
      <c r="O93" s="1" t="s">
        <v>92</v>
      </c>
      <c r="V93" s="65" t="s">
        <v>134</v>
      </c>
      <c r="W93" s="66"/>
    </row>
    <row r="94" spans="1:23" ht="20" x14ac:dyDescent="0.25">
      <c r="A94" s="6" t="s">
        <v>79</v>
      </c>
      <c r="B94" s="10">
        <v>-1045000</v>
      </c>
      <c r="C94" s="10">
        <v>-1685000</v>
      </c>
      <c r="D94" s="10">
        <v>-13000000</v>
      </c>
      <c r="E94" s="10">
        <v>-14565000</v>
      </c>
      <c r="F94" s="10">
        <v>-151565000</v>
      </c>
      <c r="G94" s="10">
        <v>-320348000</v>
      </c>
      <c r="H94" s="10">
        <v>-679006000</v>
      </c>
      <c r="I94" s="10">
        <v>-338900000</v>
      </c>
      <c r="J94" s="10">
        <v>-472600000</v>
      </c>
      <c r="K94" s="10">
        <v>-520000000</v>
      </c>
      <c r="L94" s="10">
        <v>-1825900000</v>
      </c>
      <c r="M94" s="10">
        <v>288000000</v>
      </c>
      <c r="N94" s="10">
        <v>-1480600000</v>
      </c>
      <c r="O94" s="10">
        <v>-933400000</v>
      </c>
      <c r="V94" s="53" t="s">
        <v>135</v>
      </c>
      <c r="W94" s="59">
        <v>4.095E-2</v>
      </c>
    </row>
    <row r="95" spans="1:23" ht="20" x14ac:dyDescent="0.25">
      <c r="A95" s="5" t="s">
        <v>80</v>
      </c>
      <c r="B95" s="1" t="s">
        <v>92</v>
      </c>
      <c r="C95" s="1" t="s">
        <v>92</v>
      </c>
      <c r="D95" s="1" t="s">
        <v>92</v>
      </c>
      <c r="E95" s="1" t="s">
        <v>92</v>
      </c>
      <c r="F95" s="1" t="s">
        <v>92</v>
      </c>
      <c r="G95" s="1" t="s">
        <v>92</v>
      </c>
      <c r="H95" s="1" t="s">
        <v>92</v>
      </c>
      <c r="I95" s="1" t="s">
        <v>92</v>
      </c>
      <c r="J95" s="1" t="s">
        <v>92</v>
      </c>
      <c r="K95" s="1" t="s">
        <v>92</v>
      </c>
      <c r="L95" s="1">
        <v>-477400000</v>
      </c>
      <c r="M95" s="1" t="s">
        <v>92</v>
      </c>
      <c r="N95" s="1">
        <v>-900000</v>
      </c>
      <c r="O95" s="1">
        <v>-600000</v>
      </c>
      <c r="V95" s="49" t="s">
        <v>136</v>
      </c>
      <c r="W95" s="50">
        <v>1.1599999999999999</v>
      </c>
    </row>
    <row r="96" spans="1:23" ht="20" x14ac:dyDescent="0.25">
      <c r="A96" s="5" t="s">
        <v>81</v>
      </c>
      <c r="B96" s="1">
        <v>7000</v>
      </c>
      <c r="C96" s="1">
        <v>7000</v>
      </c>
      <c r="D96" s="1" t="s">
        <v>92</v>
      </c>
      <c r="E96" s="1">
        <v>215375000</v>
      </c>
      <c r="F96" s="1" t="s">
        <v>92</v>
      </c>
      <c r="G96" s="1" t="s">
        <v>92</v>
      </c>
      <c r="H96" s="1" t="s">
        <v>92</v>
      </c>
      <c r="I96" s="1" t="s">
        <v>92</v>
      </c>
      <c r="J96" s="1" t="s">
        <v>92</v>
      </c>
      <c r="K96" s="1" t="s">
        <v>92</v>
      </c>
      <c r="L96" s="1" t="s">
        <v>92</v>
      </c>
      <c r="M96" s="1" t="s">
        <v>92</v>
      </c>
      <c r="N96" s="1" t="s">
        <v>92</v>
      </c>
      <c r="O96" s="1" t="s">
        <v>92</v>
      </c>
      <c r="V96" s="53" t="s">
        <v>137</v>
      </c>
      <c r="W96" s="59">
        <v>8.4000000000000005E-2</v>
      </c>
    </row>
    <row r="97" spans="1:23" ht="20" x14ac:dyDescent="0.25">
      <c r="A97" s="5" t="s">
        <v>82</v>
      </c>
      <c r="B97" s="1" t="s">
        <v>92</v>
      </c>
      <c r="C97" s="1">
        <v>-24000</v>
      </c>
      <c r="D97" s="1">
        <v>-90000</v>
      </c>
      <c r="E97" s="1">
        <v>-82000</v>
      </c>
      <c r="F97" s="1">
        <v>-2776000</v>
      </c>
      <c r="G97" s="1">
        <v>-132000</v>
      </c>
      <c r="H97" s="1" t="s">
        <v>92</v>
      </c>
      <c r="I97" s="1" t="s">
        <v>92</v>
      </c>
      <c r="J97" s="1">
        <v>-411000000</v>
      </c>
      <c r="K97" s="1">
        <v>-259100000</v>
      </c>
      <c r="L97" s="1">
        <v>-330000000</v>
      </c>
      <c r="M97" s="1">
        <v>-1198100000</v>
      </c>
      <c r="N97" s="1">
        <v>-1178100000</v>
      </c>
      <c r="O97" s="1">
        <v>-892300000</v>
      </c>
      <c r="V97" s="57" t="s">
        <v>138</v>
      </c>
      <c r="W97" s="58">
        <f>(W94)+((W95)*(W96-W94))</f>
        <v>9.0887999999999997E-2</v>
      </c>
    </row>
    <row r="98" spans="1:23" ht="19" x14ac:dyDescent="0.25">
      <c r="A98" s="5" t="s">
        <v>83</v>
      </c>
      <c r="B98" s="1" t="s">
        <v>92</v>
      </c>
      <c r="C98" s="1" t="s">
        <v>92</v>
      </c>
      <c r="D98" s="1" t="s">
        <v>92</v>
      </c>
      <c r="E98" s="1" t="s">
        <v>92</v>
      </c>
      <c r="F98" s="1" t="s">
        <v>92</v>
      </c>
      <c r="G98" s="1" t="s">
        <v>92</v>
      </c>
      <c r="H98" s="1" t="s">
        <v>92</v>
      </c>
      <c r="I98" s="1" t="s">
        <v>92</v>
      </c>
      <c r="J98" s="1" t="s">
        <v>92</v>
      </c>
      <c r="K98" s="1" t="s">
        <v>92</v>
      </c>
      <c r="L98" s="1" t="s">
        <v>92</v>
      </c>
      <c r="M98" s="1" t="s">
        <v>92</v>
      </c>
      <c r="N98" s="1" t="s">
        <v>92</v>
      </c>
      <c r="O98" s="1" t="s">
        <v>92</v>
      </c>
      <c r="V98" s="65" t="s">
        <v>139</v>
      </c>
      <c r="W98" s="66"/>
    </row>
    <row r="99" spans="1:23" ht="20" x14ac:dyDescent="0.25">
      <c r="A99" s="5" t="s">
        <v>84</v>
      </c>
      <c r="B99" s="1">
        <v>34637000</v>
      </c>
      <c r="C99" s="1">
        <v>1854000</v>
      </c>
      <c r="D99" s="1">
        <v>2670000</v>
      </c>
      <c r="E99" s="1">
        <v>4029000</v>
      </c>
      <c r="F99" s="1">
        <v>27794000</v>
      </c>
      <c r="G99" s="1">
        <v>575272000</v>
      </c>
      <c r="H99" s="1">
        <v>50704000</v>
      </c>
      <c r="I99" s="1">
        <v>39400000</v>
      </c>
      <c r="J99" s="1">
        <v>25000000</v>
      </c>
      <c r="K99" s="1">
        <v>1504700000</v>
      </c>
      <c r="L99" s="1">
        <v>33500000</v>
      </c>
      <c r="M99" s="1">
        <v>1871100000</v>
      </c>
      <c r="N99" s="1">
        <v>75000000</v>
      </c>
      <c r="O99" s="1">
        <v>86300000</v>
      </c>
      <c r="V99" s="53" t="s">
        <v>140</v>
      </c>
      <c r="W99" s="54">
        <f>W86+W87</f>
        <v>3952900000</v>
      </c>
    </row>
    <row r="100" spans="1:23" ht="20" x14ac:dyDescent="0.25">
      <c r="A100" s="6" t="s">
        <v>85</v>
      </c>
      <c r="B100" s="10">
        <v>34644000</v>
      </c>
      <c r="C100" s="10">
        <v>1837000</v>
      </c>
      <c r="D100" s="10">
        <v>2580000</v>
      </c>
      <c r="E100" s="10">
        <v>219322000</v>
      </c>
      <c r="F100" s="10">
        <v>25018000</v>
      </c>
      <c r="G100" s="10">
        <v>575140000</v>
      </c>
      <c r="H100" s="10">
        <v>50704000</v>
      </c>
      <c r="I100" s="10">
        <v>39400000</v>
      </c>
      <c r="J100" s="10">
        <v>-386000000</v>
      </c>
      <c r="K100" s="10">
        <v>1245600000</v>
      </c>
      <c r="L100" s="10">
        <v>-773900000</v>
      </c>
      <c r="M100" s="10">
        <v>673000000</v>
      </c>
      <c r="N100" s="10">
        <v>-1104000000</v>
      </c>
      <c r="O100" s="10">
        <v>-806600000</v>
      </c>
      <c r="V100" s="55" t="s">
        <v>141</v>
      </c>
      <c r="W100" s="56">
        <f>W99/W103</f>
        <v>6.5717482489580203E-2</v>
      </c>
    </row>
    <row r="101" spans="1:23" ht="20" x14ac:dyDescent="0.25">
      <c r="A101" s="5" t="s">
        <v>86</v>
      </c>
      <c r="B101" s="1" t="s">
        <v>92</v>
      </c>
      <c r="C101" s="1" t="s">
        <v>92</v>
      </c>
      <c r="D101" s="1" t="s">
        <v>92</v>
      </c>
      <c r="E101" s="1" t="s">
        <v>92</v>
      </c>
      <c r="F101" s="1" t="s">
        <v>92</v>
      </c>
      <c r="G101" s="1" t="s">
        <v>92</v>
      </c>
      <c r="H101" s="1" t="s">
        <v>92</v>
      </c>
      <c r="I101" s="1" t="s">
        <v>92</v>
      </c>
      <c r="J101" s="1" t="s">
        <v>92</v>
      </c>
      <c r="K101" s="1" t="s">
        <v>92</v>
      </c>
      <c r="L101" s="1" t="s">
        <v>92</v>
      </c>
      <c r="M101" s="1" t="s">
        <v>92</v>
      </c>
      <c r="N101" s="1" t="s">
        <v>92</v>
      </c>
      <c r="O101" s="1" t="s">
        <v>92</v>
      </c>
      <c r="V101" s="49" t="s">
        <v>142</v>
      </c>
      <c r="W101" s="42">
        <v>56197000000</v>
      </c>
    </row>
    <row r="102" spans="1:23" ht="20" x14ac:dyDescent="0.25">
      <c r="A102" s="6" t="s">
        <v>87</v>
      </c>
      <c r="B102" s="10">
        <v>20076000</v>
      </c>
      <c r="C102" s="10">
        <v>-2531000</v>
      </c>
      <c r="D102" s="10">
        <v>21682000</v>
      </c>
      <c r="E102" s="10">
        <v>282125000</v>
      </c>
      <c r="F102" s="10">
        <v>-12028000</v>
      </c>
      <c r="G102" s="10">
        <v>343198000</v>
      </c>
      <c r="H102" s="10">
        <v>-277998000</v>
      </c>
      <c r="I102" s="10">
        <v>358600000</v>
      </c>
      <c r="J102" s="10">
        <v>9900000</v>
      </c>
      <c r="K102" s="10">
        <v>1762600000</v>
      </c>
      <c r="L102" s="10">
        <v>-1544200000</v>
      </c>
      <c r="M102" s="10">
        <v>1996700000</v>
      </c>
      <c r="N102" s="10">
        <v>-1081600000</v>
      </c>
      <c r="O102" s="10">
        <v>244700000</v>
      </c>
      <c r="V102" s="55" t="s">
        <v>143</v>
      </c>
      <c r="W102" s="56">
        <f>W101/W103</f>
        <v>0.9342825175104198</v>
      </c>
    </row>
    <row r="103" spans="1:23" ht="20" x14ac:dyDescent="0.25">
      <c r="A103" s="5" t="s">
        <v>88</v>
      </c>
      <c r="B103" s="1">
        <v>1290000</v>
      </c>
      <c r="C103" s="1">
        <v>21366000</v>
      </c>
      <c r="D103" s="1">
        <v>18835000</v>
      </c>
      <c r="E103" s="1">
        <v>40517000</v>
      </c>
      <c r="F103" s="1">
        <v>322642000</v>
      </c>
      <c r="G103" s="1">
        <v>310614000</v>
      </c>
      <c r="H103" s="1">
        <v>653812000</v>
      </c>
      <c r="I103" s="1">
        <v>375800000</v>
      </c>
      <c r="J103" s="1">
        <v>734400000</v>
      </c>
      <c r="K103" s="1">
        <v>744300000</v>
      </c>
      <c r="L103" s="1">
        <v>2509200000</v>
      </c>
      <c r="M103" s="1">
        <v>965000000</v>
      </c>
      <c r="N103" s="1">
        <v>2961700000</v>
      </c>
      <c r="O103" s="1">
        <v>1880100000</v>
      </c>
      <c r="V103" s="57" t="s">
        <v>144</v>
      </c>
      <c r="W103" s="60">
        <f>W99+W101</f>
        <v>60149900000</v>
      </c>
    </row>
    <row r="104" spans="1:23" ht="19" x14ac:dyDescent="0.25">
      <c r="A104" s="7" t="s">
        <v>89</v>
      </c>
      <c r="B104" s="11">
        <v>21366000</v>
      </c>
      <c r="C104" s="11">
        <v>18835000</v>
      </c>
      <c r="D104" s="11">
        <v>40517000</v>
      </c>
      <c r="E104" s="11">
        <v>322642000</v>
      </c>
      <c r="F104" s="11">
        <v>310614000</v>
      </c>
      <c r="G104" s="11">
        <v>653812000</v>
      </c>
      <c r="H104" s="11">
        <v>375814000</v>
      </c>
      <c r="I104" s="11">
        <v>734400000</v>
      </c>
      <c r="J104" s="11">
        <v>744300000</v>
      </c>
      <c r="K104" s="11">
        <v>2506900000</v>
      </c>
      <c r="L104" s="11">
        <v>965000000</v>
      </c>
      <c r="M104" s="11">
        <v>2961700000</v>
      </c>
      <c r="N104" s="11">
        <v>1880100000</v>
      </c>
      <c r="O104" s="11">
        <v>2124800000</v>
      </c>
      <c r="V104" s="65" t="s">
        <v>145</v>
      </c>
      <c r="W104" s="66"/>
    </row>
    <row r="105" spans="1:23" ht="20" x14ac:dyDescent="0.25">
      <c r="A105" s="14" t="s">
        <v>108</v>
      </c>
      <c r="B105" s="1"/>
      <c r="C105" s="15">
        <f>(C106/B106)-1</f>
        <v>-0.70016474464579903</v>
      </c>
      <c r="D105" s="15">
        <f>(D106/C106)-1</f>
        <v>-5.3731684981684982</v>
      </c>
      <c r="E105" s="15">
        <f>(E106/D106)-1</f>
        <v>2.2877709140404145</v>
      </c>
      <c r="F105" s="15">
        <f>(F106/E106)-1</f>
        <v>0.46612422973424827</v>
      </c>
      <c r="G105" s="15">
        <f>(G106/F106)-1</f>
        <v>-0.4320079933099471</v>
      </c>
      <c r="H105" s="15">
        <f t="shared" ref="H105:O105" si="8">(H106/G106)-1</f>
        <v>5.0512820512820511</v>
      </c>
      <c r="I105" s="15">
        <f t="shared" si="8"/>
        <v>0.85037727979372835</v>
      </c>
      <c r="J105" s="15">
        <f t="shared" si="8"/>
        <v>0.20406420765027322</v>
      </c>
      <c r="K105" s="15">
        <f t="shared" si="8"/>
        <v>0.31187065664444757</v>
      </c>
      <c r="L105" s="15">
        <f t="shared" si="8"/>
        <v>-6.4864864864866423E-4</v>
      </c>
      <c r="M105" s="15">
        <f t="shared" si="8"/>
        <v>-0.11153180441367372</v>
      </c>
      <c r="N105" s="15">
        <f t="shared" si="8"/>
        <v>0.6887860708632656</v>
      </c>
      <c r="O105" s="15">
        <f t="shared" si="8"/>
        <v>0.29192501802451343</v>
      </c>
      <c r="P105" s="15"/>
      <c r="Q105" s="15"/>
      <c r="R105" s="15"/>
      <c r="S105" s="15"/>
      <c r="T105" s="15"/>
      <c r="U105" s="15"/>
      <c r="V105" s="23" t="s">
        <v>109</v>
      </c>
      <c r="W105" s="24">
        <f>(W100*W92)+(W102*W97)</f>
        <v>8.5347820341844668E-2</v>
      </c>
    </row>
    <row r="106" spans="1:23" ht="19" x14ac:dyDescent="0.25">
      <c r="A106" s="5" t="s">
        <v>90</v>
      </c>
      <c r="B106" s="1">
        <v>-14568000</v>
      </c>
      <c r="C106" s="1">
        <v>-4368000</v>
      </c>
      <c r="D106" s="1">
        <v>19102000</v>
      </c>
      <c r="E106" s="1">
        <v>62803000</v>
      </c>
      <c r="F106" s="1">
        <v>92077000</v>
      </c>
      <c r="G106" s="1">
        <v>52299000</v>
      </c>
      <c r="H106" s="1">
        <v>316476000</v>
      </c>
      <c r="I106" s="1">
        <v>585600000</v>
      </c>
      <c r="J106" s="1">
        <v>705100000</v>
      </c>
      <c r="K106" s="1">
        <v>925000000</v>
      </c>
      <c r="L106" s="1">
        <v>924400000</v>
      </c>
      <c r="M106" s="1">
        <v>821300000</v>
      </c>
      <c r="N106" s="1">
        <v>1387000000</v>
      </c>
      <c r="O106" s="1">
        <v>1791900000</v>
      </c>
      <c r="P106" s="52">
        <f>O106*(1+$W$106)</f>
        <v>2149365088.7245364</v>
      </c>
      <c r="Q106" s="52">
        <f t="shared" ref="Q106:T106" si="9">P106*(1+$W$106)</f>
        <v>2578140680.0758047</v>
      </c>
      <c r="R106" s="52">
        <f t="shared" si="9"/>
        <v>3092452464.7443881</v>
      </c>
      <c r="S106" s="52">
        <f t="shared" si="9"/>
        <v>3709364008.1822276</v>
      </c>
      <c r="T106" s="52">
        <f t="shared" si="9"/>
        <v>4449342876.588089</v>
      </c>
      <c r="U106" s="30" t="s">
        <v>146</v>
      </c>
      <c r="V106" s="31" t="s">
        <v>147</v>
      </c>
      <c r="W106" s="32">
        <f>(SUM(P4:T4)/5)</f>
        <v>0.19948941834060854</v>
      </c>
    </row>
    <row r="107" spans="1:23" ht="19" x14ac:dyDescent="0.25">
      <c r="A107" s="5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30"/>
      <c r="Q107" s="30"/>
      <c r="R107" s="30"/>
      <c r="S107" s="30"/>
      <c r="T107" s="33">
        <f>T106*(1+W107)/(W108-W107)</f>
        <v>75571518949.136353</v>
      </c>
      <c r="U107" s="34" t="s">
        <v>148</v>
      </c>
      <c r="V107" s="35" t="s">
        <v>149</v>
      </c>
      <c r="W107" s="36">
        <v>2.5000000000000001E-2</v>
      </c>
    </row>
    <row r="108" spans="1:23" ht="19" x14ac:dyDescent="0.25">
      <c r="P108" s="33">
        <f t="shared" ref="P108:R108" si="10">P107+P106</f>
        <v>2149365088.7245364</v>
      </c>
      <c r="Q108" s="33">
        <f t="shared" si="10"/>
        <v>2578140680.0758047</v>
      </c>
      <c r="R108" s="33">
        <f t="shared" si="10"/>
        <v>3092452464.7443881</v>
      </c>
      <c r="S108" s="33">
        <f>S107+S106</f>
        <v>3709364008.1822276</v>
      </c>
      <c r="T108" s="33">
        <f>T107+T106</f>
        <v>80020861825.724442</v>
      </c>
      <c r="U108" s="34" t="s">
        <v>144</v>
      </c>
      <c r="V108" s="37" t="s">
        <v>150</v>
      </c>
      <c r="W108" s="38">
        <f>W105</f>
        <v>8.5347820341844668E-2</v>
      </c>
    </row>
    <row r="109" spans="1:23" ht="19" x14ac:dyDescent="0.25">
      <c r="P109" s="61" t="s">
        <v>151</v>
      </c>
      <c r="Q109" s="62"/>
    </row>
    <row r="110" spans="1:23" ht="20" x14ac:dyDescent="0.25">
      <c r="P110" s="39" t="s">
        <v>152</v>
      </c>
      <c r="Q110" s="40">
        <f>NPV(W108,P108,Q108,R108,S108,T108)</f>
        <v>62393179786.885704</v>
      </c>
    </row>
    <row r="111" spans="1:23" ht="20" x14ac:dyDescent="0.25">
      <c r="P111" s="39" t="s">
        <v>153</v>
      </c>
      <c r="Q111" s="40">
        <f>O40</f>
        <v>3634500000</v>
      </c>
    </row>
    <row r="112" spans="1:23" ht="20" x14ac:dyDescent="0.25">
      <c r="P112" s="39" t="s">
        <v>140</v>
      </c>
      <c r="Q112" s="40">
        <f>W99</f>
        <v>3952900000</v>
      </c>
    </row>
    <row r="113" spans="16:17" ht="20" x14ac:dyDescent="0.25">
      <c r="P113" s="39" t="s">
        <v>154</v>
      </c>
      <c r="Q113" s="40">
        <f>Q110+Q111-Q112</f>
        <v>62074779786.885704</v>
      </c>
    </row>
    <row r="114" spans="16:17" ht="20" x14ac:dyDescent="0.25">
      <c r="P114" s="39" t="s">
        <v>155</v>
      </c>
      <c r="Q114" s="51">
        <f>O34*(1+(5*U16))</f>
        <v>320527883.87453437</v>
      </c>
    </row>
    <row r="115" spans="16:17" ht="20" x14ac:dyDescent="0.25">
      <c r="P115" s="43" t="s">
        <v>156</v>
      </c>
      <c r="Q115" s="44">
        <f>Q113/Q114</f>
        <v>193.66421116480433</v>
      </c>
    </row>
    <row r="116" spans="16:17" ht="20" x14ac:dyDescent="0.25">
      <c r="P116" s="41" t="s">
        <v>157</v>
      </c>
      <c r="Q116" s="45">
        <v>185.71</v>
      </c>
    </row>
    <row r="117" spans="16:17" ht="20" x14ac:dyDescent="0.25">
      <c r="P117" s="46" t="s">
        <v>158</v>
      </c>
      <c r="Q117" s="47">
        <f>Q115/Q116-1</f>
        <v>4.2831356226397777E-2</v>
      </c>
    </row>
    <row r="118" spans="16:17" ht="20" x14ac:dyDescent="0.25">
      <c r="P118" s="46" t="s">
        <v>159</v>
      </c>
      <c r="Q118" s="48" t="str">
        <f>IF(Q115&gt;Q116,"BUY","SELL")</f>
        <v>BUY</v>
      </c>
    </row>
  </sheetData>
  <mergeCells count="6">
    <mergeCell ref="P109:Q109"/>
    <mergeCell ref="V83:W83"/>
    <mergeCell ref="V84:W84"/>
    <mergeCell ref="V93:W93"/>
    <mergeCell ref="V98:W98"/>
    <mergeCell ref="V104:W104"/>
  </mergeCells>
  <hyperlinks>
    <hyperlink ref="A1" r:id="rId1" tooltip="https://roic.ai/company/PANW" display="ROIC.AI | PANW" xr:uid="{00000000-0004-0000-0000-000000000000}"/>
    <hyperlink ref="B36" r:id="rId2" tooltip="https://sec.gov" xr:uid="{00000000-0004-0000-0000-000001000000}"/>
    <hyperlink ref="B74" r:id="rId3" tooltip="https://sec.gov" xr:uid="{00000000-0004-0000-0000-000002000000}"/>
    <hyperlink ref="C36" r:id="rId4" tooltip="https://sec.gov" xr:uid="{00000000-0004-0000-0000-000004000000}"/>
    <hyperlink ref="C74" r:id="rId5" tooltip="https://sec.gov" xr:uid="{00000000-0004-0000-0000-000005000000}"/>
    <hyperlink ref="D36" r:id="rId6" tooltip="https://sec.gov" xr:uid="{00000000-0004-0000-0000-000007000000}"/>
    <hyperlink ref="D74" r:id="rId7" tooltip="https://sec.gov" xr:uid="{00000000-0004-0000-0000-000008000000}"/>
    <hyperlink ref="E36" r:id="rId8" tooltip="https://sec.gov" xr:uid="{00000000-0004-0000-0000-00000A000000}"/>
    <hyperlink ref="E74" r:id="rId9" tooltip="https://sec.gov" xr:uid="{00000000-0004-0000-0000-00000B000000}"/>
    <hyperlink ref="F36" r:id="rId10" tooltip="https://www.sec.gov/Archives/edgar/data/1327567/000132756713000026/0001327567-13-000026-index.html" xr:uid="{00000000-0004-0000-0000-00000D000000}"/>
    <hyperlink ref="F74" r:id="rId11" tooltip="https://www.sec.gov/Archives/edgar/data/1327567/000132756713000026/0001327567-13-000026-index.html" xr:uid="{00000000-0004-0000-0000-00000E000000}"/>
    <hyperlink ref="G36" r:id="rId12" tooltip="https://www.sec.gov/Archives/edgar/data/1327567/000132756714000028/0001327567-14-000028-index.html" xr:uid="{00000000-0004-0000-0000-000010000000}"/>
    <hyperlink ref="G74" r:id="rId13" tooltip="https://www.sec.gov/Archives/edgar/data/1327567/000132756714000028/0001327567-14-000028-index.html" xr:uid="{00000000-0004-0000-0000-000011000000}"/>
    <hyperlink ref="H36" r:id="rId14" tooltip="https://www.sec.gov/Archives/edgar/data/1327567/000132756715000027/0001327567-15-000027-index.html" xr:uid="{00000000-0004-0000-0000-000013000000}"/>
    <hyperlink ref="H74" r:id="rId15" tooltip="https://www.sec.gov/Archives/edgar/data/1327567/000132756715000027/0001327567-15-000027-index.html" xr:uid="{00000000-0004-0000-0000-000014000000}"/>
    <hyperlink ref="I36" r:id="rId16" tooltip="https://www.sec.gov/Archives/edgar/data/1327567/000132756716000064/0001327567-16-000064-index.html" xr:uid="{00000000-0004-0000-0000-000016000000}"/>
    <hyperlink ref="I74" r:id="rId17" tooltip="https://www.sec.gov/Archives/edgar/data/1327567/000132756716000064/0001327567-16-000064-index.html" xr:uid="{00000000-0004-0000-0000-000017000000}"/>
    <hyperlink ref="J36" r:id="rId18" tooltip="https://www.sec.gov/Archives/edgar/data/1327567/000132756717000027/0001327567-17-000027-index.html" xr:uid="{00000000-0004-0000-0000-000019000000}"/>
    <hyperlink ref="J74" r:id="rId19" tooltip="https://www.sec.gov/Archives/edgar/data/1327567/000132756717000027/0001327567-17-000027-index.html" xr:uid="{00000000-0004-0000-0000-00001A000000}"/>
    <hyperlink ref="K36" r:id="rId20" tooltip="https://www.sec.gov/Archives/edgar/data/1327567/000132756718000024/0001327567-18-000024-index.html" xr:uid="{00000000-0004-0000-0000-00001C000000}"/>
    <hyperlink ref="K74" r:id="rId21" tooltip="https://www.sec.gov/Archives/edgar/data/1327567/000132756718000024/0001327567-18-000024-index.html" xr:uid="{00000000-0004-0000-0000-00001D000000}"/>
    <hyperlink ref="L36" r:id="rId22" tooltip="https://www.sec.gov/Archives/edgar/data/1327567/000132756719000032/0001327567-19-000032-index.html" xr:uid="{00000000-0004-0000-0000-00001F000000}"/>
    <hyperlink ref="L74" r:id="rId23" tooltip="https://www.sec.gov/Archives/edgar/data/1327567/000132756719000032/0001327567-19-000032-index.html" xr:uid="{00000000-0004-0000-0000-000020000000}"/>
    <hyperlink ref="M36" r:id="rId24" tooltip="https://www.sec.gov/Archives/edgar/data/1327567/000132756720000032/0001327567-20-000032-index.htm" xr:uid="{00000000-0004-0000-0000-000022000000}"/>
    <hyperlink ref="M74" r:id="rId25" tooltip="https://www.sec.gov/Archives/edgar/data/1327567/000132756720000032/0001327567-20-000032-index.htm" xr:uid="{00000000-0004-0000-0000-000023000000}"/>
    <hyperlink ref="N36" r:id="rId26" tooltip="https://www.sec.gov/Archives/edgar/data/1327567/000132756721000029/0001327567-21-000029-index.htm" xr:uid="{00000000-0004-0000-0000-000025000000}"/>
    <hyperlink ref="N74" r:id="rId27" tooltip="https://www.sec.gov/Archives/edgar/data/1327567/000132756721000029/0001327567-21-000029-index.htm" xr:uid="{00000000-0004-0000-0000-000026000000}"/>
    <hyperlink ref="O36" r:id="rId28" tooltip="https://www.sec.gov/Archives/edgar/data/1327567/000132756722000028/0001327567-22-000028-index.htm" xr:uid="{00000000-0004-0000-0000-000028000000}"/>
    <hyperlink ref="O74" r:id="rId29" tooltip="https://www.sec.gov/Archives/edgar/data/1327567/000132756722000028/0001327567-22-000028-index.htm" xr:uid="{00000000-0004-0000-0000-000029000000}"/>
    <hyperlink ref="P1" r:id="rId30" display="https://finbox.com/NASDAQGS:PANW/explorer/revenue_proj" xr:uid="{40023DF8-DC48-AB4E-8BDA-49809FB92CCC}"/>
  </hyperlinks>
  <pageMargins left="0.7" right="0.7" top="0.75" bottom="0.75" header="0.3" footer="0.3"/>
  <drawing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2023-02-24T06:08:19Z</dcterms:created>
  <dcterms:modified xsi:type="dcterms:W3CDTF">2023-03-13T05:46:35Z</dcterms:modified>
</cp:coreProperties>
</file>