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/"/>
    </mc:Choice>
  </mc:AlternateContent>
  <xr:revisionPtr revIDLastSave="0" documentId="13_ncr:1_{9BB88B3A-10AC-4F44-9A21-378F21CCFB28}" xr6:coauthVersionLast="47" xr6:coauthVersionMax="47" xr10:uidLastSave="{00000000-0000-0000-0000-000000000000}"/>
  <bookViews>
    <workbookView xWindow="28900" yWindow="500" windowWidth="2238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" l="1"/>
  <c r="W106" i="1"/>
  <c r="X106" i="1" s="1"/>
  <c r="Y106" i="1" s="1"/>
  <c r="Z106" i="1" s="1"/>
  <c r="V106" i="1"/>
  <c r="W114" i="1"/>
  <c r="W111" i="1"/>
  <c r="V108" i="1"/>
  <c r="AC97" i="1"/>
  <c r="AC90" i="1"/>
  <c r="AC89" i="1"/>
  <c r="AC91" i="1" s="1"/>
  <c r="AC88" i="1"/>
  <c r="AC87" i="1"/>
  <c r="AC86" i="1"/>
  <c r="AC99" i="1" s="1"/>
  <c r="AC85" i="1"/>
  <c r="AD16" i="1"/>
  <c r="AC16" i="1"/>
  <c r="AB16" i="1"/>
  <c r="AA16" i="1"/>
  <c r="AD13" i="1"/>
  <c r="AC13" i="1"/>
  <c r="AB13" i="1"/>
  <c r="AA13" i="1"/>
  <c r="AC10" i="1"/>
  <c r="AB10" i="1"/>
  <c r="AA10" i="1"/>
  <c r="AD7" i="1"/>
  <c r="AC7" i="1"/>
  <c r="AB7" i="1"/>
  <c r="AA7" i="1"/>
  <c r="AD4" i="1"/>
  <c r="AC4" i="1"/>
  <c r="AB4" i="1"/>
  <c r="AA4" i="1"/>
  <c r="Z4" i="1"/>
  <c r="Y4" i="1"/>
  <c r="X4" i="1"/>
  <c r="W4" i="1"/>
  <c r="V4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U89" i="1"/>
  <c r="AD10" i="1" s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C106" i="1" l="1"/>
  <c r="W108" i="1"/>
  <c r="W112" i="1"/>
  <c r="AC103" i="1"/>
  <c r="AC102" i="1" s="1"/>
  <c r="AC92" i="1"/>
  <c r="AC100" i="1" l="1"/>
  <c r="AC105" i="1" s="1"/>
  <c r="AC108" i="1" s="1"/>
  <c r="X108" i="1"/>
  <c r="Z107" i="1" l="1"/>
  <c r="Z108" i="1" s="1"/>
  <c r="Y108" i="1"/>
  <c r="W110" i="1"/>
  <c r="W113" i="1" s="1"/>
  <c r="W115" i="1" s="1"/>
  <c r="W118" i="1" l="1"/>
  <c r="W117" i="1"/>
</calcChain>
</file>

<file path=xl/sharedStrings.xml><?xml version="1.0" encoding="utf-8"?>
<sst xmlns="http://schemas.openxmlformats.org/spreadsheetml/2006/main" count="688" uniqueCount="161">
  <si>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</si>
  <si>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</si>
  <si>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</si>
  <si>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</si>
  <si>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</si>
  <si>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</si>
  <si>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</si>
  <si>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</si>
  <si>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</si>
  <si>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</si>
  <si>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</si>
  <si>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</si>
  <si>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</si>
  <si>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</si>
  <si>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</si>
  <si>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</si>
  <si>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</si>
  <si>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</si>
  <si>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</si>
  <si>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</si>
  <si>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</si>
  <si>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</si>
  <si>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</si>
  <si>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</si>
  <si>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</si>
  <si>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</si>
  <si>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</si>
  <si>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</si>
  <si>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</si>
  <si>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</si>
  <si>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</si>
  <si>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</si>
  <si>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</si>
  <si>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</si>
  <si>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</si>
  <si>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</si>
  <si>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</si>
  <si>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</si>
  <si>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</si>
  <si>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</si>
  <si>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</si>
  <si>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</si>
  <si>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</si>
  <si>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</si>
  <si>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</si>
  <si>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</si>
  <si>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</si>
  <si>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</si>
  <si>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</si>
  <si>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</si>
  <si>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</si>
  <si>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</si>
  <si>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</si>
  <si>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</si>
  <si>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</si>
  <si>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</si>
  <si>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</si>
  <si>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</si>
  <si>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</si>
  <si>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</si>
  <si>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</si>
  <si>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</si>
  <si>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</si>
  <si>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</si>
  <si>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</si>
  <si>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</si>
  <si>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</si>
  <si>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</si>
  <si>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</si>
  <si>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</si>
  <si>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</si>
  <si>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</si>
  <si>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</si>
  <si>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</si>
  <si>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</si>
  <si>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</si>
  <si>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</si>
  <si>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</si>
  <si>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</si>
  <si>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</si>
  <si>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</si>
  <si>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</si>
  <si>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</si>
  <si>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</si>
  <si>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</si>
  <si>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</si>
  <si>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</si>
  <si>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</si>
  <si>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</si>
  <si>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</si>
  <si>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</si>
  <si>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</si>
  <si>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</si>
  <si>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</si>
  <si>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</si>
  <si>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</si>
  <si>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</si>
  <si>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</si>
  <si>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</si>
  <si>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</si>
  <si>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</si>
  <si>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</si>
  <si>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</si>
  <si>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</si>
  <si>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</si>
  <si>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</si>
  <si>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</si>
  <si>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</si>
  <si>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</si>
  <si>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</si>
  <si>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</si>
  <si>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</si>
  <si>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</si>
  <si>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</si>
  <si>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</si>
  <si>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</si>
  <si>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</si>
  <si>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</si>
  <si>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</si>
  <si>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</si>
  <si>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</si>
  <si>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</si>
  <si>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</si>
  <si>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</si>
  <si>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</si>
  <si>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MSCI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</si>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</sst>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164" fontId="1" fillId="0" borderId="6" xfId="0" applyNumberFormat="1" applyFont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MSCI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85950413223145E-2"/>
          <c:y val="0.1362682498136247"/>
          <c:w val="0.86997685950413228"/>
          <c:h val="0.69770483596253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1'!$B$3:$U$3</c:f>
              <c:numCache>
                <c:formatCode>#,###,,;\(#,###,,\);\ \-\ \-</c:formatCode>
                <c:ptCount val="20"/>
                <c:pt idx="0">
                  <c:v>91277000</c:v>
                </c:pt>
                <c:pt idx="1">
                  <c:v>178446000</c:v>
                </c:pt>
                <c:pt idx="2">
                  <c:v>278474000</c:v>
                </c:pt>
                <c:pt idx="3">
                  <c:v>310698000</c:v>
                </c:pt>
                <c:pt idx="4">
                  <c:v>369886000</c:v>
                </c:pt>
                <c:pt idx="5">
                  <c:v>430961000</c:v>
                </c:pt>
                <c:pt idx="6">
                  <c:v>442948000</c:v>
                </c:pt>
                <c:pt idx="7">
                  <c:v>662901000</c:v>
                </c:pt>
                <c:pt idx="8">
                  <c:v>900941000</c:v>
                </c:pt>
                <c:pt idx="9">
                  <c:v>950141000</c:v>
                </c:pt>
                <c:pt idx="10">
                  <c:v>1035667000</c:v>
                </c:pt>
                <c:pt idx="11">
                  <c:v>996680000</c:v>
                </c:pt>
                <c:pt idx="12">
                  <c:v>1075013000</c:v>
                </c:pt>
                <c:pt idx="13">
                  <c:v>1150669000</c:v>
                </c:pt>
                <c:pt idx="14">
                  <c:v>1274172000</c:v>
                </c:pt>
                <c:pt idx="15">
                  <c:v>1433984000</c:v>
                </c:pt>
                <c:pt idx="16">
                  <c:v>1557796000</c:v>
                </c:pt>
                <c:pt idx="17">
                  <c:v>1695390000</c:v>
                </c:pt>
                <c:pt idx="18">
                  <c:v>2043544000</c:v>
                </c:pt>
                <c:pt idx="19">
                  <c:v>2248598000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F-9D4C-9A3F-54C8CA53DBEB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1'!$B$19:$U$19</c:f>
              <c:numCache>
                <c:formatCode>#,###,,;\(#,###,,\);\ \-\ \-</c:formatCode>
                <c:ptCount val="20"/>
                <c:pt idx="0">
                  <c:v>5476000</c:v>
                </c:pt>
                <c:pt idx="1">
                  <c:v>20853000</c:v>
                </c:pt>
                <c:pt idx="2">
                  <c:v>117080000</c:v>
                </c:pt>
                <c:pt idx="3">
                  <c:v>137197000</c:v>
                </c:pt>
                <c:pt idx="4">
                  <c:v>161120000</c:v>
                </c:pt>
                <c:pt idx="5">
                  <c:v>143113000</c:v>
                </c:pt>
                <c:pt idx="6">
                  <c:v>188915000</c:v>
                </c:pt>
                <c:pt idx="7">
                  <c:v>263840000</c:v>
                </c:pt>
                <c:pt idx="8">
                  <c:v>404462000</c:v>
                </c:pt>
                <c:pt idx="9">
                  <c:v>427835000</c:v>
                </c:pt>
                <c:pt idx="10">
                  <c:v>452391000</c:v>
                </c:pt>
                <c:pt idx="11">
                  <c:v>499876000</c:v>
                </c:pt>
                <c:pt idx="12">
                  <c:v>483350000</c:v>
                </c:pt>
                <c:pt idx="13">
                  <c:v>568942000</c:v>
                </c:pt>
                <c:pt idx="14">
                  <c:v>662984000</c:v>
                </c:pt>
                <c:pt idx="15">
                  <c:v>848545000</c:v>
                </c:pt>
                <c:pt idx="16">
                  <c:v>830768000</c:v>
                </c:pt>
                <c:pt idx="17">
                  <c:v>953344000</c:v>
                </c:pt>
                <c:pt idx="18">
                  <c:v>1151875000</c:v>
                </c:pt>
                <c:pt idx="19">
                  <c:v>1331015000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F-9D4C-9A3F-54C8CA53DBEB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1'!$B$106:$U$106</c:f>
              <c:numCache>
                <c:formatCode>#,###,,;\(#,###,,\);\ \-\ \-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59535000</c:v>
                </c:pt>
                <c:pt idx="3">
                  <c:v>81230000</c:v>
                </c:pt>
                <c:pt idx="4">
                  <c:v>109690000</c:v>
                </c:pt>
                <c:pt idx="5">
                  <c:v>129525000</c:v>
                </c:pt>
                <c:pt idx="6">
                  <c:v>117530000</c:v>
                </c:pt>
                <c:pt idx="7">
                  <c:v>170164000</c:v>
                </c:pt>
                <c:pt idx="8">
                  <c:v>231886000</c:v>
                </c:pt>
                <c:pt idx="9">
                  <c:v>302191000</c:v>
                </c:pt>
                <c:pt idx="10">
                  <c:v>276907000</c:v>
                </c:pt>
                <c:pt idx="11">
                  <c:v>254798000</c:v>
                </c:pt>
                <c:pt idx="12">
                  <c:v>256842000</c:v>
                </c:pt>
                <c:pt idx="13">
                  <c:v>392110000</c:v>
                </c:pt>
                <c:pt idx="14">
                  <c:v>355341000</c:v>
                </c:pt>
                <c:pt idx="15">
                  <c:v>563801000</c:v>
                </c:pt>
                <c:pt idx="16">
                  <c:v>655753000</c:v>
                </c:pt>
                <c:pt idx="17">
                  <c:v>760134000</c:v>
                </c:pt>
                <c:pt idx="18">
                  <c:v>883275000</c:v>
                </c:pt>
                <c:pt idx="19">
                  <c:v>1081752000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F-9D4C-9A3F-54C8CA53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2860512"/>
        <c:axId val="1212862240"/>
      </c:barChart>
      <c:catAx>
        <c:axId val="12128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62240"/>
        <c:crosses val="autoZero"/>
        <c:auto val="1"/>
        <c:lblAlgn val="ctr"/>
        <c:lblOffset val="100"/>
        <c:noMultiLvlLbl val="0"/>
      </c:catAx>
      <c:valAx>
        <c:axId val="12128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69620615604869"/>
          <c:y val="0.91569176520523043"/>
          <c:w val="0.30305376456042166"/>
          <c:h val="5.6664834656552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108</xdr:row>
      <xdr:rowOff>9524</xdr:rowOff>
    </xdr:from>
    <xdr:to>
      <xdr:col>28</xdr:col>
      <xdr:colOff>1603374</xdr:colOff>
      <xdr:row>128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D98CF-CC57-6755-7C58-0EE064B5B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408198/000119312509014341/0001193125-09-014341-index.html" TargetMode="External"/><Relationship Id="rId18" Type="http://schemas.openxmlformats.org/officeDocument/2006/relationships/hyperlink" Target="https://www.sec.gov/Archives/edgar/data/1408198/000119312512086989/0001193125-12-086989-index.html" TargetMode="External"/><Relationship Id="rId26" Type="http://schemas.openxmlformats.org/officeDocument/2006/relationships/hyperlink" Target="https://www.sec.gov/Archives/edgar/data/1408198/000119312516482334/0001193125-16-482334-index.html" TargetMode="External"/><Relationship Id="rId39" Type="http://schemas.openxmlformats.org/officeDocument/2006/relationships/hyperlink" Target="https://www.sec.gov/Archives/edgar/data/1408198/000156459022004803/0001564590-22-004803-index.htm" TargetMode="External"/><Relationship Id="rId21" Type="http://schemas.openxmlformats.org/officeDocument/2006/relationships/hyperlink" Target="https://www.sec.gov/Archives/edgar/data/1408198/000119312513087988/0001193125-13-087988-index.html" TargetMode="External"/><Relationship Id="rId34" Type="http://schemas.openxmlformats.org/officeDocument/2006/relationships/hyperlink" Target="https://www.sec.gov/Archives/edgar/data/1408198/000156459020004992/0001564590-20-004992-index.html" TargetMode="External"/><Relationship Id="rId42" Type="http://schemas.openxmlformats.org/officeDocument/2006/relationships/hyperlink" Target="https://finbox.com/NYSE:MSCI/explorer/revenue_proj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0" Type="http://schemas.openxmlformats.org/officeDocument/2006/relationships/hyperlink" Target="https://www.sec.gov/Archives/edgar/data/1408198/000119312513087988/0001193125-13-087988-index.html" TargetMode="External"/><Relationship Id="rId29" Type="http://schemas.openxmlformats.org/officeDocument/2006/relationships/hyperlink" Target="https://www.sec.gov/Archives/edgar/data/1408198/000156459017002336/0001564590-17-002336-index.html" TargetMode="External"/><Relationship Id="rId41" Type="http://schemas.openxmlformats.org/officeDocument/2006/relationships/hyperlink" Target="https://www.sec.gov/Archives/edgar/data/1408198/000140819823000011/0001408198-23-000011-index.htm" TargetMode="External"/><Relationship Id="rId1" Type="http://schemas.openxmlformats.org/officeDocument/2006/relationships/hyperlink" Target="https://roic.ai/company/MSCI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408198/000119312515069699/d832959d10k.htm" TargetMode="External"/><Relationship Id="rId32" Type="http://schemas.openxmlformats.org/officeDocument/2006/relationships/hyperlink" Target="https://www.sec.gov/Archives/edgar/data/1408198/000156459019003885/0001564590-19-003885-index.html" TargetMode="External"/><Relationship Id="rId37" Type="http://schemas.openxmlformats.org/officeDocument/2006/relationships/hyperlink" Target="https://www.sec.gov/Archives/edgar/data/1408198/000156459021005811/0001564590-21-005811-index.htm" TargetMode="External"/><Relationship Id="rId40" Type="http://schemas.openxmlformats.org/officeDocument/2006/relationships/hyperlink" Target="https://www.sec.gov/Archives/edgar/data/1408198/000140819823000011/0001408198-23-000011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1408198/000119312514077882/d640965d10k.htm" TargetMode="External"/><Relationship Id="rId28" Type="http://schemas.openxmlformats.org/officeDocument/2006/relationships/hyperlink" Target="https://www.sec.gov/Archives/edgar/data/1408198/000156459017002336/0001564590-17-002336-index.html" TargetMode="External"/><Relationship Id="rId36" Type="http://schemas.openxmlformats.org/officeDocument/2006/relationships/hyperlink" Target="https://www.sec.gov/Archives/edgar/data/1408198/000156459021005811/0001564590-21-005811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408198/000119312512086989/0001193125-12-086989-index.html" TargetMode="External"/><Relationship Id="rId31" Type="http://schemas.openxmlformats.org/officeDocument/2006/relationships/hyperlink" Target="https://www.sec.gov/Archives/edgar/data/1408198/000156459018003147/0001564590-18-003147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1408198/000119312514077882/d640965d10k.htm" TargetMode="External"/><Relationship Id="rId27" Type="http://schemas.openxmlformats.org/officeDocument/2006/relationships/hyperlink" Target="https://www.sec.gov/Archives/edgar/data/1408198/000119312516482334/0001193125-16-482334-index.html" TargetMode="External"/><Relationship Id="rId30" Type="http://schemas.openxmlformats.org/officeDocument/2006/relationships/hyperlink" Target="https://www.sec.gov/Archives/edgar/data/1408198/000156459018003147/0001564590-18-003147-index.html" TargetMode="External"/><Relationship Id="rId35" Type="http://schemas.openxmlformats.org/officeDocument/2006/relationships/hyperlink" Target="https://www.sec.gov/Archives/edgar/data/1408198/000156459020004992/0001564590-20-004992-index.html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408198/000119312509014341/0001193125-09-014341-index.html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1408198/000119312515069699/d832959d10k.htm" TargetMode="External"/><Relationship Id="rId33" Type="http://schemas.openxmlformats.org/officeDocument/2006/relationships/hyperlink" Target="https://www.sec.gov/Archives/edgar/data/1408198/000156459019003885/0001564590-19-003885-index.html" TargetMode="External"/><Relationship Id="rId38" Type="http://schemas.openxmlformats.org/officeDocument/2006/relationships/hyperlink" Target="https://www.sec.gov/Archives/edgar/data/1408198/000156459022004803/0001564590-22-004803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8"/>
  <sheetViews>
    <sheetView tabSelected="1" zoomScale="80" zoomScaleNormal="80" workbookViewId="0">
      <pane xSplit="1" ySplit="1" topLeftCell="V56" activePane="bottomRight" state="frozen"/>
      <selection pane="topRight"/>
      <selection pane="bottomLeft"/>
      <selection pane="bottomRight" activeCell="W64" sqref="W64"/>
    </sheetView>
  </sheetViews>
  <sheetFormatPr baseColWidth="10" defaultRowHeight="16" x14ac:dyDescent="0.2"/>
  <cols>
    <col min="1" max="1" width="50" customWidth="1"/>
    <col min="2" max="21" width="15" customWidth="1"/>
    <col min="22" max="30" width="21" customWidth="1"/>
  </cols>
  <sheetData>
    <row r="1" spans="1:30" ht="22" thickBot="1" x14ac:dyDescent="0.3">
      <c r="A1" s="3" t="s">
        <v>125</v>
      </c>
      <c r="B1" s="8">
        <v>2003</v>
      </c>
      <c r="C1" s="8">
        <v>2004</v>
      </c>
      <c r="D1" s="8">
        <v>2005</v>
      </c>
      <c r="E1" s="8">
        <v>2006</v>
      </c>
      <c r="F1" s="8">
        <v>2007</v>
      </c>
      <c r="G1" s="8">
        <v>2008</v>
      </c>
      <c r="H1" s="8">
        <v>2009</v>
      </c>
      <c r="I1" s="8">
        <v>2010</v>
      </c>
      <c r="J1" s="8">
        <v>2011</v>
      </c>
      <c r="K1" s="8">
        <v>2012</v>
      </c>
      <c r="L1" s="8">
        <v>2013</v>
      </c>
      <c r="M1" s="8">
        <v>2014</v>
      </c>
      <c r="N1" s="8">
        <v>2015</v>
      </c>
      <c r="O1" s="8">
        <v>2016</v>
      </c>
      <c r="P1" s="8">
        <v>2017</v>
      </c>
      <c r="Q1" s="8">
        <v>2018</v>
      </c>
      <c r="R1" s="8">
        <v>2019</v>
      </c>
      <c r="S1" s="8">
        <v>2020</v>
      </c>
      <c r="T1" s="8">
        <v>2021</v>
      </c>
      <c r="U1" s="8">
        <v>2022</v>
      </c>
      <c r="V1" s="27">
        <v>2023</v>
      </c>
      <c r="W1" s="27">
        <v>2024</v>
      </c>
      <c r="X1" s="27">
        <v>2025</v>
      </c>
      <c r="Y1" s="27">
        <v>2026</v>
      </c>
      <c r="Z1" s="27">
        <v>2027</v>
      </c>
    </row>
    <row r="2" spans="1:30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/>
      <c r="Z2" s="9"/>
      <c r="AA2" s="9"/>
      <c r="AB2" s="9"/>
      <c r="AC2" s="9"/>
      <c r="AD2" s="9"/>
    </row>
    <row r="3" spans="1:30" ht="40" x14ac:dyDescent="0.25">
      <c r="A3" s="5" t="s">
        <v>1</v>
      </c>
      <c r="B3" s="1">
        <v>91277000</v>
      </c>
      <c r="C3" s="1">
        <v>178446000</v>
      </c>
      <c r="D3" s="1">
        <v>278474000</v>
      </c>
      <c r="E3" s="1">
        <v>310698000</v>
      </c>
      <c r="F3" s="1">
        <v>369886000</v>
      </c>
      <c r="G3" s="1">
        <v>430961000</v>
      </c>
      <c r="H3" s="1">
        <v>442948000</v>
      </c>
      <c r="I3" s="1">
        <v>662901000</v>
      </c>
      <c r="J3" s="1">
        <v>900941000</v>
      </c>
      <c r="K3" s="1">
        <v>950141000</v>
      </c>
      <c r="L3" s="1">
        <v>1035667000</v>
      </c>
      <c r="M3" s="1">
        <v>996680000</v>
      </c>
      <c r="N3" s="1">
        <v>1075013000</v>
      </c>
      <c r="O3" s="1">
        <v>1150669000</v>
      </c>
      <c r="P3" s="1">
        <v>1274172000</v>
      </c>
      <c r="Q3" s="1">
        <v>1433984000</v>
      </c>
      <c r="R3" s="1">
        <v>1557796000</v>
      </c>
      <c r="S3" s="1">
        <v>1695390000</v>
      </c>
      <c r="T3" s="1">
        <v>2043544000</v>
      </c>
      <c r="U3" s="1">
        <v>2248598000</v>
      </c>
      <c r="V3" s="28">
        <v>2474000000</v>
      </c>
      <c r="W3" s="28">
        <v>2743000000</v>
      </c>
      <c r="X3" s="28">
        <v>3044000000</v>
      </c>
      <c r="Y3" s="28">
        <v>3305000000</v>
      </c>
      <c r="Z3" s="28">
        <v>3585000000</v>
      </c>
      <c r="AA3" s="18" t="s">
        <v>109</v>
      </c>
      <c r="AB3" s="19" t="s">
        <v>110</v>
      </c>
      <c r="AC3" s="19" t="s">
        <v>111</v>
      </c>
      <c r="AD3" s="19" t="s">
        <v>112</v>
      </c>
    </row>
    <row r="4" spans="1:30" ht="19" x14ac:dyDescent="0.25">
      <c r="A4" s="14" t="s">
        <v>94</v>
      </c>
      <c r="B4" s="1"/>
      <c r="C4" s="15">
        <f>(C3/B3)-1</f>
        <v>0.9549941387205978</v>
      </c>
      <c r="D4" s="15">
        <f>(D3/C3)-1</f>
        <v>0.56055053069275851</v>
      </c>
      <c r="E4" s="15">
        <f>(E3/D3)-1</f>
        <v>0.11571636849400657</v>
      </c>
      <c r="F4" s="15">
        <f t="shared" ref="F4:Z4" si="0">(F3/E3)-1</f>
        <v>0.19050009977534454</v>
      </c>
      <c r="G4" s="15">
        <f t="shared" si="0"/>
        <v>0.16511844189831471</v>
      </c>
      <c r="H4" s="16">
        <f t="shared" si="0"/>
        <v>2.7814581829910257E-2</v>
      </c>
      <c r="I4" s="16">
        <f t="shared" si="0"/>
        <v>0.49656618835619537</v>
      </c>
      <c r="J4" s="16">
        <f t="shared" si="0"/>
        <v>0.35908831032084731</v>
      </c>
      <c r="K4" s="16">
        <f t="shared" si="0"/>
        <v>5.4609569328069263E-2</v>
      </c>
      <c r="L4" s="16">
        <f t="shared" si="0"/>
        <v>9.0014008447167226E-2</v>
      </c>
      <c r="M4" s="16">
        <f t="shared" si="0"/>
        <v>-3.7644339348458566E-2</v>
      </c>
      <c r="N4" s="16">
        <f t="shared" si="0"/>
        <v>7.8593931853754517E-2</v>
      </c>
      <c r="O4" s="16">
        <f t="shared" si="0"/>
        <v>7.0376823350043249E-2</v>
      </c>
      <c r="P4" s="16">
        <f t="shared" si="0"/>
        <v>0.1073314741250524</v>
      </c>
      <c r="Q4" s="16">
        <f t="shared" si="0"/>
        <v>0.12542419704718055</v>
      </c>
      <c r="R4" s="16">
        <f t="shared" si="0"/>
        <v>8.6341270195483322E-2</v>
      </c>
      <c r="S4" s="16">
        <f t="shared" si="0"/>
        <v>8.8326070936117329E-2</v>
      </c>
      <c r="T4" s="16">
        <f t="shared" si="0"/>
        <v>0.20535334052931775</v>
      </c>
      <c r="U4" s="16">
        <f t="shared" si="0"/>
        <v>0.10034234643345097</v>
      </c>
      <c r="V4" s="16">
        <f t="shared" si="0"/>
        <v>0.10024112802733076</v>
      </c>
      <c r="W4" s="16">
        <f t="shared" si="0"/>
        <v>0.10873080032336291</v>
      </c>
      <c r="X4" s="16">
        <f t="shared" si="0"/>
        <v>0.1097338680277069</v>
      </c>
      <c r="Y4" s="16">
        <f t="shared" si="0"/>
        <v>8.5742444152431041E-2</v>
      </c>
      <c r="Z4" s="16">
        <f t="shared" si="0"/>
        <v>8.4720121028744266E-2</v>
      </c>
      <c r="AA4" s="17">
        <f>(U4+T4+S4)/3</f>
        <v>0.13134058596629536</v>
      </c>
      <c r="AB4" s="17">
        <f>(U20+T20+S20)/3</f>
        <v>0.17043757389804534</v>
      </c>
      <c r="AC4" s="17">
        <f>(U29+T29+S29)/3</f>
        <v>0.15773320645262764</v>
      </c>
      <c r="AD4" s="17">
        <f>(U105+T105+S105)/3</f>
        <v>0.18196072107726705</v>
      </c>
    </row>
    <row r="5" spans="1:30" ht="19" x14ac:dyDescent="0.25">
      <c r="A5" s="5" t="s">
        <v>2</v>
      </c>
      <c r="B5" s="1" t="s">
        <v>92</v>
      </c>
      <c r="C5" s="1" t="s">
        <v>92</v>
      </c>
      <c r="D5" s="1">
        <v>106598000</v>
      </c>
      <c r="E5" s="1">
        <v>115426000</v>
      </c>
      <c r="F5" s="1">
        <v>121711000</v>
      </c>
      <c r="G5" s="1">
        <v>124671000</v>
      </c>
      <c r="H5" s="1">
        <v>118665000</v>
      </c>
      <c r="I5" s="1">
        <v>198626000</v>
      </c>
      <c r="J5" s="1">
        <v>277147000</v>
      </c>
      <c r="K5" s="1">
        <v>288075000</v>
      </c>
      <c r="L5" s="1">
        <v>328311000</v>
      </c>
      <c r="M5" s="1">
        <v>308574000</v>
      </c>
      <c r="N5" s="1">
        <v>267695000</v>
      </c>
      <c r="O5" s="1">
        <v>252107000</v>
      </c>
      <c r="P5" s="1">
        <v>273913000</v>
      </c>
      <c r="Q5" s="1">
        <v>287335000</v>
      </c>
      <c r="R5" s="1">
        <v>294961000</v>
      </c>
      <c r="S5" s="1">
        <v>291704000</v>
      </c>
      <c r="T5" s="1">
        <v>358684000</v>
      </c>
      <c r="U5" s="1">
        <v>495420000</v>
      </c>
    </row>
    <row r="6" spans="1:30" ht="20" x14ac:dyDescent="0.25">
      <c r="A6" s="6" t="s">
        <v>3</v>
      </c>
      <c r="B6" s="10" t="s">
        <v>92</v>
      </c>
      <c r="C6" s="10" t="s">
        <v>92</v>
      </c>
      <c r="D6" s="10">
        <v>171876000</v>
      </c>
      <c r="E6" s="10">
        <v>195272000</v>
      </c>
      <c r="F6" s="10">
        <v>248175000</v>
      </c>
      <c r="G6" s="10">
        <v>306290000</v>
      </c>
      <c r="H6" s="10">
        <v>324283000</v>
      </c>
      <c r="I6" s="10">
        <v>464275000</v>
      </c>
      <c r="J6" s="10">
        <v>623794000</v>
      </c>
      <c r="K6" s="10">
        <v>662066000</v>
      </c>
      <c r="L6" s="10">
        <v>707356000</v>
      </c>
      <c r="M6" s="10">
        <v>688106000</v>
      </c>
      <c r="N6" s="10">
        <v>807318000</v>
      </c>
      <c r="O6" s="10">
        <v>898562000</v>
      </c>
      <c r="P6" s="10">
        <v>1000259000</v>
      </c>
      <c r="Q6" s="10">
        <v>1146649000</v>
      </c>
      <c r="R6" s="10">
        <v>1262835000</v>
      </c>
      <c r="S6" s="10">
        <v>1403686000</v>
      </c>
      <c r="T6" s="10">
        <v>1684860000</v>
      </c>
      <c r="U6" s="10">
        <v>1753178000</v>
      </c>
      <c r="AA6" s="18" t="s">
        <v>113</v>
      </c>
      <c r="AB6" s="19" t="s">
        <v>114</v>
      </c>
      <c r="AC6" s="19" t="s">
        <v>115</v>
      </c>
      <c r="AD6" s="19" t="s">
        <v>116</v>
      </c>
    </row>
    <row r="7" spans="1:30" ht="19" x14ac:dyDescent="0.25">
      <c r="A7" s="5" t="s">
        <v>4</v>
      </c>
      <c r="B7" s="2" t="s">
        <v>92</v>
      </c>
      <c r="C7" s="2" t="s">
        <v>92</v>
      </c>
      <c r="D7" s="2">
        <v>0.61719999999999997</v>
      </c>
      <c r="E7" s="2">
        <v>0.62849999999999995</v>
      </c>
      <c r="F7" s="2">
        <v>0.67090000000000005</v>
      </c>
      <c r="G7" s="2">
        <v>0.7107</v>
      </c>
      <c r="H7" s="2">
        <v>0.73209999999999997</v>
      </c>
      <c r="I7" s="2">
        <v>0.70040000000000002</v>
      </c>
      <c r="J7" s="2">
        <v>0.69240000000000002</v>
      </c>
      <c r="K7" s="2">
        <v>0.69679999999999997</v>
      </c>
      <c r="L7" s="2">
        <v>0.68300000000000005</v>
      </c>
      <c r="M7" s="2">
        <v>0.69040000000000001</v>
      </c>
      <c r="N7" s="2">
        <v>0.751</v>
      </c>
      <c r="O7" s="2">
        <v>0.78090000000000004</v>
      </c>
      <c r="P7" s="2">
        <v>0.78500000000000003</v>
      </c>
      <c r="Q7" s="2">
        <v>0.79959999999999998</v>
      </c>
      <c r="R7" s="2">
        <v>0.81069999999999998</v>
      </c>
      <c r="S7" s="2">
        <v>0.82789999999999997</v>
      </c>
      <c r="T7" s="2">
        <v>0.82450000000000001</v>
      </c>
      <c r="U7" s="2">
        <v>0.77969999999999995</v>
      </c>
      <c r="AA7" s="17">
        <f>U7</f>
        <v>0.77969999999999995</v>
      </c>
      <c r="AB7" s="20">
        <f>U21</f>
        <v>0.59189999999999998</v>
      </c>
      <c r="AC7" s="20">
        <f>U30</f>
        <v>0.38719999999999999</v>
      </c>
      <c r="AD7" s="20">
        <f>U106/U3</f>
        <v>0.48107843198295114</v>
      </c>
    </row>
    <row r="8" spans="1:30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>
        <v>77320000</v>
      </c>
      <c r="O8" s="1">
        <v>75204000</v>
      </c>
      <c r="P8" s="1">
        <v>75884000</v>
      </c>
      <c r="Q8" s="1">
        <v>81411000</v>
      </c>
      <c r="R8" s="1">
        <v>98334000</v>
      </c>
      <c r="S8" s="1">
        <v>101053000</v>
      </c>
      <c r="T8" s="1">
        <v>111564000</v>
      </c>
      <c r="U8" s="1">
        <v>107205000</v>
      </c>
    </row>
    <row r="9" spans="1:30" ht="19" customHeight="1" x14ac:dyDescent="0.25">
      <c r="A9" s="14" t="s">
        <v>95</v>
      </c>
      <c r="B9" s="15" t="e">
        <f>B8/B3</f>
        <v>#VALUE!</v>
      </c>
      <c r="C9" s="15" t="e">
        <f t="shared" ref="C9:U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 t="e">
        <f t="shared" si="1"/>
        <v>#VALUE!</v>
      </c>
      <c r="I9" s="15" t="e">
        <f t="shared" si="1"/>
        <v>#VALUE!</v>
      </c>
      <c r="J9" s="15" t="e">
        <f t="shared" si="1"/>
        <v>#VALUE!</v>
      </c>
      <c r="K9" s="15" t="e">
        <f t="shared" si="1"/>
        <v>#VALUE!</v>
      </c>
      <c r="L9" s="15" t="e">
        <f t="shared" si="1"/>
        <v>#VALUE!</v>
      </c>
      <c r="M9" s="15" t="e">
        <f t="shared" si="1"/>
        <v>#VALUE!</v>
      </c>
      <c r="N9" s="15">
        <f t="shared" si="1"/>
        <v>7.1924711608138694E-2</v>
      </c>
      <c r="O9" s="15">
        <f t="shared" si="1"/>
        <v>6.5356762022788478E-2</v>
      </c>
      <c r="P9" s="15">
        <f t="shared" si="1"/>
        <v>5.9555538812656378E-2</v>
      </c>
      <c r="Q9" s="15">
        <f t="shared" si="1"/>
        <v>5.6772599973221462E-2</v>
      </c>
      <c r="R9" s="15">
        <f t="shared" si="1"/>
        <v>6.3123797981250437E-2</v>
      </c>
      <c r="S9" s="15">
        <f t="shared" si="1"/>
        <v>5.9604574758610113E-2</v>
      </c>
      <c r="T9" s="15">
        <f t="shared" si="1"/>
        <v>5.4593392655112885E-2</v>
      </c>
      <c r="U9" s="15">
        <f t="shared" si="1"/>
        <v>4.767637434525869E-2</v>
      </c>
      <c r="AA9" s="18" t="s">
        <v>96</v>
      </c>
      <c r="AB9" s="19" t="s">
        <v>97</v>
      </c>
      <c r="AC9" s="19" t="s">
        <v>98</v>
      </c>
      <c r="AD9" s="19" t="s">
        <v>99</v>
      </c>
    </row>
    <row r="10" spans="1:30" ht="19" x14ac:dyDescent="0.25">
      <c r="A10" s="5" t="s">
        <v>6</v>
      </c>
      <c r="B10" s="1" t="s">
        <v>92</v>
      </c>
      <c r="C10" s="1" t="s">
        <v>92</v>
      </c>
      <c r="D10" s="1">
        <v>70220000</v>
      </c>
      <c r="E10" s="1">
        <v>85820000</v>
      </c>
      <c r="F10" s="1">
        <v>92477000</v>
      </c>
      <c r="G10" s="1">
        <v>142000000</v>
      </c>
      <c r="H10" s="1" t="s">
        <v>92</v>
      </c>
      <c r="I10" s="1" t="s">
        <v>92</v>
      </c>
      <c r="J10" s="1">
        <v>212972000</v>
      </c>
      <c r="K10" s="1">
        <v>233183000</v>
      </c>
      <c r="L10" s="1">
        <v>255345000</v>
      </c>
      <c r="M10" s="1">
        <v>279352000</v>
      </c>
      <c r="N10" s="1">
        <v>86007000</v>
      </c>
      <c r="O10" s="1">
        <v>87235000</v>
      </c>
      <c r="P10" s="1">
        <v>87903000</v>
      </c>
      <c r="Q10" s="1">
        <v>99882000</v>
      </c>
      <c r="R10" s="1">
        <v>110093000</v>
      </c>
      <c r="S10" s="1">
        <v>114627000</v>
      </c>
      <c r="T10" s="1">
        <v>147893000</v>
      </c>
      <c r="U10" s="1">
        <v>146857000</v>
      </c>
      <c r="AA10" s="17">
        <f>U9</f>
        <v>4.767637434525869E-2</v>
      </c>
      <c r="AB10" s="20">
        <f>U13</f>
        <v>0.18297623674840946</v>
      </c>
      <c r="AC10" s="20">
        <f>U80</f>
        <v>2.5835654038649861E-2</v>
      </c>
      <c r="AD10" s="20">
        <f>U89</f>
        <v>0</v>
      </c>
    </row>
    <row r="11" spans="1:30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>
        <v>162294000</v>
      </c>
      <c r="O11" s="1">
        <v>166666000</v>
      </c>
      <c r="P11" s="1">
        <v>177297000</v>
      </c>
      <c r="Q11" s="1">
        <v>192923000</v>
      </c>
      <c r="R11" s="1">
        <v>219298000</v>
      </c>
      <c r="S11" s="1">
        <v>216496000</v>
      </c>
      <c r="T11" s="1">
        <v>243185000</v>
      </c>
      <c r="U11" s="1">
        <v>264583000</v>
      </c>
    </row>
    <row r="12" spans="1:30" ht="20" x14ac:dyDescent="0.25">
      <c r="A12" s="5" t="s">
        <v>8</v>
      </c>
      <c r="B12" s="1" t="s">
        <v>92</v>
      </c>
      <c r="C12" s="1" t="s">
        <v>92</v>
      </c>
      <c r="D12" s="1">
        <v>70220000</v>
      </c>
      <c r="E12" s="1">
        <v>85820000</v>
      </c>
      <c r="F12" s="1">
        <v>92477000</v>
      </c>
      <c r="G12" s="1">
        <v>142000000</v>
      </c>
      <c r="H12" s="1">
        <v>135780000</v>
      </c>
      <c r="I12" s="1">
        <v>190244000</v>
      </c>
      <c r="J12" s="1">
        <v>212972000</v>
      </c>
      <c r="K12" s="1">
        <v>233183000</v>
      </c>
      <c r="L12" s="1">
        <v>255345000</v>
      </c>
      <c r="M12" s="1">
        <v>279352000</v>
      </c>
      <c r="N12" s="1">
        <v>248301000</v>
      </c>
      <c r="O12" s="1">
        <v>253901000</v>
      </c>
      <c r="P12" s="1">
        <v>265200000</v>
      </c>
      <c r="Q12" s="1">
        <v>292805000</v>
      </c>
      <c r="R12" s="1">
        <v>329391000</v>
      </c>
      <c r="S12" s="1">
        <v>331123000</v>
      </c>
      <c r="T12" s="1">
        <v>391078000</v>
      </c>
      <c r="U12" s="1">
        <v>411440000</v>
      </c>
      <c r="AA12" s="18" t="s">
        <v>117</v>
      </c>
      <c r="AB12" s="19" t="s">
        <v>118</v>
      </c>
      <c r="AC12" s="19" t="s">
        <v>119</v>
      </c>
      <c r="AD12" s="19" t="s">
        <v>120</v>
      </c>
    </row>
    <row r="13" spans="1:30" ht="19" x14ac:dyDescent="0.25">
      <c r="A13" s="14" t="s">
        <v>100</v>
      </c>
      <c r="B13" s="15" t="e">
        <f>B12/B3</f>
        <v>#VALUE!</v>
      </c>
      <c r="C13" s="15" t="e">
        <f t="shared" ref="C13:U13" si="2">C12/C3</f>
        <v>#VALUE!</v>
      </c>
      <c r="D13" s="15">
        <f t="shared" si="2"/>
        <v>0.25215998621056185</v>
      </c>
      <c r="E13" s="15">
        <f t="shared" si="2"/>
        <v>0.27621677641954567</v>
      </c>
      <c r="F13" s="15">
        <f t="shared" si="2"/>
        <v>0.25001486944626183</v>
      </c>
      <c r="G13" s="15">
        <f t="shared" si="2"/>
        <v>0.32949617250748908</v>
      </c>
      <c r="H13" s="15">
        <f t="shared" si="2"/>
        <v>0.30653711045088816</v>
      </c>
      <c r="I13" s="15">
        <f t="shared" si="2"/>
        <v>0.28698704633120181</v>
      </c>
      <c r="J13" s="15">
        <f t="shared" si="2"/>
        <v>0.23638839835238934</v>
      </c>
      <c r="K13" s="15">
        <f t="shared" si="2"/>
        <v>0.24541936407333229</v>
      </c>
      <c r="L13" s="15">
        <f t="shared" si="2"/>
        <v>0.24655125634011704</v>
      </c>
      <c r="M13" s="15">
        <f t="shared" si="2"/>
        <v>0.28028253802624714</v>
      </c>
      <c r="N13" s="15">
        <f t="shared" si="2"/>
        <v>0.23097488123399437</v>
      </c>
      <c r="O13" s="15">
        <f t="shared" si="2"/>
        <v>0.22065511454640735</v>
      </c>
      <c r="P13" s="15">
        <f t="shared" si="2"/>
        <v>0.20813516542507604</v>
      </c>
      <c r="Q13" s="15">
        <f t="shared" si="2"/>
        <v>0.20418986543782916</v>
      </c>
      <c r="R13" s="15">
        <f t="shared" si="2"/>
        <v>0.21144681331830356</v>
      </c>
      <c r="S13" s="15">
        <f t="shared" si="2"/>
        <v>0.19530786426721874</v>
      </c>
      <c r="T13" s="15">
        <f t="shared" si="2"/>
        <v>0.19137243925259256</v>
      </c>
      <c r="U13" s="15">
        <f t="shared" si="2"/>
        <v>0.18297623674840946</v>
      </c>
      <c r="AA13" s="17">
        <f>U28/U72</f>
        <v>-0.86372795594910334</v>
      </c>
      <c r="AB13" s="20">
        <f>U28/U54</f>
        <v>0.17420048083705267</v>
      </c>
      <c r="AC13" s="20">
        <f>U22/(U72+U56+U61)</f>
        <v>0.33217112132371146</v>
      </c>
      <c r="AD13" s="21">
        <f>U67/U72</f>
        <v>-5.9582409405461716</v>
      </c>
    </row>
    <row r="14" spans="1:30" ht="19" x14ac:dyDescent="0.25">
      <c r="A14" s="5" t="s">
        <v>9</v>
      </c>
      <c r="B14" s="1" t="s">
        <v>92</v>
      </c>
      <c r="C14" s="1" t="s">
        <v>92</v>
      </c>
      <c r="D14" s="1">
        <v>28031000</v>
      </c>
      <c r="E14" s="1">
        <v>26156000</v>
      </c>
      <c r="F14" s="1">
        <v>26353000</v>
      </c>
      <c r="G14" s="1">
        <v>28500000</v>
      </c>
      <c r="H14" s="1">
        <v>37511000</v>
      </c>
      <c r="I14" s="1">
        <v>59012000</v>
      </c>
      <c r="J14" s="1">
        <v>85230000</v>
      </c>
      <c r="K14" s="1">
        <v>81998000</v>
      </c>
      <c r="L14" s="1">
        <v>80505000</v>
      </c>
      <c r="M14" s="1">
        <v>71588000</v>
      </c>
      <c r="N14" s="1">
        <v>77799000</v>
      </c>
      <c r="O14" s="1">
        <v>81353000</v>
      </c>
      <c r="P14" s="1">
        <v>79987000</v>
      </c>
      <c r="Q14" s="1">
        <v>85535000</v>
      </c>
      <c r="R14" s="1">
        <v>79409000</v>
      </c>
      <c r="S14" s="1">
        <v>86746000</v>
      </c>
      <c r="T14" s="1">
        <v>93480000</v>
      </c>
      <c r="U14" s="1">
        <v>26893000</v>
      </c>
    </row>
    <row r="15" spans="1:30" ht="20" x14ac:dyDescent="0.25">
      <c r="A15" s="5" t="s">
        <v>10</v>
      </c>
      <c r="B15" s="1" t="s">
        <v>92</v>
      </c>
      <c r="C15" s="1" t="s">
        <v>92</v>
      </c>
      <c r="D15" s="1">
        <v>98251000</v>
      </c>
      <c r="E15" s="1">
        <v>111976000</v>
      </c>
      <c r="F15" s="1">
        <v>118830000</v>
      </c>
      <c r="G15" s="1">
        <v>170500000</v>
      </c>
      <c r="H15" s="1">
        <v>173291000</v>
      </c>
      <c r="I15" s="1">
        <v>249256000</v>
      </c>
      <c r="J15" s="1">
        <v>298202000</v>
      </c>
      <c r="K15" s="1">
        <v>315181000</v>
      </c>
      <c r="L15" s="1">
        <v>335850000</v>
      </c>
      <c r="M15" s="1">
        <v>350940000</v>
      </c>
      <c r="N15" s="1">
        <v>403420000</v>
      </c>
      <c r="O15" s="1">
        <v>410458000</v>
      </c>
      <c r="P15" s="1">
        <v>421071000</v>
      </c>
      <c r="Q15" s="1">
        <v>459751000</v>
      </c>
      <c r="R15" s="1">
        <v>507134000</v>
      </c>
      <c r="S15" s="1">
        <v>518922000</v>
      </c>
      <c r="T15" s="1">
        <v>596122000</v>
      </c>
      <c r="U15" s="1">
        <v>545538000</v>
      </c>
      <c r="AA15" s="18" t="s">
        <v>121</v>
      </c>
      <c r="AB15" s="19" t="s">
        <v>122</v>
      </c>
      <c r="AC15" s="19" t="s">
        <v>123</v>
      </c>
      <c r="AD15" s="19" t="s">
        <v>124</v>
      </c>
    </row>
    <row r="16" spans="1:30" ht="19" x14ac:dyDescent="0.25">
      <c r="A16" s="5" t="s">
        <v>11</v>
      </c>
      <c r="B16" s="1" t="s">
        <v>92</v>
      </c>
      <c r="C16" s="1" t="s">
        <v>92</v>
      </c>
      <c r="D16" s="1">
        <v>204849000</v>
      </c>
      <c r="E16" s="1">
        <v>227402000</v>
      </c>
      <c r="F16" s="1">
        <v>240541000</v>
      </c>
      <c r="G16" s="1">
        <v>295171000</v>
      </c>
      <c r="H16" s="1">
        <v>291956000</v>
      </c>
      <c r="I16" s="1">
        <v>447882000</v>
      </c>
      <c r="J16" s="1">
        <v>575349000</v>
      </c>
      <c r="K16" s="1">
        <v>603256000</v>
      </c>
      <c r="L16" s="1">
        <v>664161000</v>
      </c>
      <c r="M16" s="1">
        <v>659514000</v>
      </c>
      <c r="N16" s="1">
        <v>671115000</v>
      </c>
      <c r="O16" s="1">
        <v>662565000</v>
      </c>
      <c r="P16" s="1">
        <v>694984000</v>
      </c>
      <c r="Q16" s="1">
        <v>747086000</v>
      </c>
      <c r="R16" s="1">
        <v>802095000</v>
      </c>
      <c r="S16" s="1">
        <v>810626000</v>
      </c>
      <c r="T16" s="1">
        <v>954806000</v>
      </c>
      <c r="U16" s="1">
        <v>1040958000</v>
      </c>
      <c r="AA16" s="29">
        <f>(U35+T35+S35+R35+Q35)/5</f>
        <v>-2.4361036744971885E-2</v>
      </c>
      <c r="AB16" s="30">
        <f>AC101/U3</f>
        <v>18.572016874514699</v>
      </c>
      <c r="AC16" s="30">
        <f>AC101/U28</f>
        <v>47.969555683440674</v>
      </c>
      <c r="AD16" s="31">
        <f>AC101/U106</f>
        <v>38.604966757630216</v>
      </c>
    </row>
    <row r="17" spans="1:27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>
        <v>19683000</v>
      </c>
      <c r="I17" s="1">
        <v>51337000</v>
      </c>
      <c r="J17" s="1">
        <v>55819000</v>
      </c>
      <c r="K17" s="1">
        <v>56428000</v>
      </c>
      <c r="L17" s="1">
        <v>26265000</v>
      </c>
      <c r="M17" s="1">
        <v>31820000</v>
      </c>
      <c r="N17" s="1">
        <v>62387000</v>
      </c>
      <c r="O17" s="1">
        <v>101651000</v>
      </c>
      <c r="P17" s="1">
        <v>116098000</v>
      </c>
      <c r="Q17" s="1">
        <v>133114000</v>
      </c>
      <c r="R17" s="1">
        <v>148041000</v>
      </c>
      <c r="S17" s="1">
        <v>156324000</v>
      </c>
      <c r="T17" s="1">
        <v>159614000</v>
      </c>
      <c r="U17" s="1">
        <v>171571000</v>
      </c>
    </row>
    <row r="18" spans="1:27" ht="20" x14ac:dyDescent="0.25">
      <c r="A18" s="5" t="s">
        <v>13</v>
      </c>
      <c r="B18" s="1" t="s">
        <v>92</v>
      </c>
      <c r="C18" s="1" t="s">
        <v>92</v>
      </c>
      <c r="D18" s="1">
        <v>32077000</v>
      </c>
      <c r="E18" s="1">
        <v>29655000</v>
      </c>
      <c r="F18" s="1">
        <v>27828000</v>
      </c>
      <c r="G18" s="1">
        <v>33470000</v>
      </c>
      <c r="H18" s="1">
        <v>37511000</v>
      </c>
      <c r="I18" s="1">
        <v>59012000</v>
      </c>
      <c r="J18" s="1">
        <v>85230000</v>
      </c>
      <c r="K18" s="1">
        <v>81998000</v>
      </c>
      <c r="L18" s="1">
        <v>80505000</v>
      </c>
      <c r="M18" s="1">
        <v>74547000</v>
      </c>
      <c r="N18" s="1">
        <v>77799000</v>
      </c>
      <c r="O18" s="1">
        <v>81353000</v>
      </c>
      <c r="P18" s="1">
        <v>79987000</v>
      </c>
      <c r="Q18" s="1">
        <v>85535000</v>
      </c>
      <c r="R18" s="1">
        <v>79409000</v>
      </c>
      <c r="S18" s="1">
        <v>110795000</v>
      </c>
      <c r="T18" s="1">
        <v>134125000</v>
      </c>
      <c r="U18" s="1">
        <v>115603000</v>
      </c>
      <c r="AA18" s="18" t="s">
        <v>160</v>
      </c>
    </row>
    <row r="19" spans="1:27" ht="19" x14ac:dyDescent="0.25">
      <c r="A19" s="6" t="s">
        <v>14</v>
      </c>
      <c r="B19" s="10">
        <v>5476000</v>
      </c>
      <c r="C19" s="10">
        <v>20853000</v>
      </c>
      <c r="D19" s="10">
        <v>117080000</v>
      </c>
      <c r="E19" s="10">
        <v>137197000</v>
      </c>
      <c r="F19" s="10">
        <v>161120000</v>
      </c>
      <c r="G19" s="10">
        <v>143113000</v>
      </c>
      <c r="H19" s="10">
        <v>188915000</v>
      </c>
      <c r="I19" s="10">
        <v>263840000</v>
      </c>
      <c r="J19" s="10">
        <v>404462000</v>
      </c>
      <c r="K19" s="10">
        <v>427835000</v>
      </c>
      <c r="L19" s="10">
        <v>452391000</v>
      </c>
      <c r="M19" s="10">
        <v>499876000</v>
      </c>
      <c r="N19" s="10">
        <v>483350000</v>
      </c>
      <c r="O19" s="10">
        <v>568942000</v>
      </c>
      <c r="P19" s="10">
        <v>662984000</v>
      </c>
      <c r="Q19" s="10">
        <v>848545000</v>
      </c>
      <c r="R19" s="10">
        <v>830768000</v>
      </c>
      <c r="S19" s="10">
        <v>953344000</v>
      </c>
      <c r="T19" s="10">
        <v>1151875000</v>
      </c>
      <c r="U19" s="10">
        <v>1331015000</v>
      </c>
      <c r="AA19" s="61">
        <f>U40-U56-U61</f>
        <v>-3649957000</v>
      </c>
    </row>
    <row r="20" spans="1:27" ht="19" customHeight="1" x14ac:dyDescent="0.25">
      <c r="A20" s="14" t="s">
        <v>101</v>
      </c>
      <c r="B20" s="1"/>
      <c r="C20" s="15">
        <f>(C19/B19)-1</f>
        <v>2.8080715850986122</v>
      </c>
      <c r="D20" s="15">
        <f>(D19/C19)-1</f>
        <v>4.6145398743586057</v>
      </c>
      <c r="E20" s="15">
        <f>(E19/D19)-1</f>
        <v>0.17182268534335488</v>
      </c>
      <c r="F20" s="15">
        <f t="shared" ref="F20:U20" si="3">(F19/E19)-1</f>
        <v>0.17436970196141321</v>
      </c>
      <c r="G20" s="15">
        <f t="shared" si="3"/>
        <v>-0.11176142005958289</v>
      </c>
      <c r="H20" s="15">
        <f t="shared" si="3"/>
        <v>0.32004080691481551</v>
      </c>
      <c r="I20" s="15">
        <f t="shared" si="3"/>
        <v>0.39660693962893356</v>
      </c>
      <c r="J20" s="15">
        <f t="shared" si="3"/>
        <v>0.53298211036992127</v>
      </c>
      <c r="K20" s="15">
        <f t="shared" si="3"/>
        <v>5.7787876240536828E-2</v>
      </c>
      <c r="L20" s="15">
        <f t="shared" si="3"/>
        <v>5.7395958722404661E-2</v>
      </c>
      <c r="M20" s="15">
        <f t="shared" si="3"/>
        <v>0.10496451078823399</v>
      </c>
      <c r="N20" s="15">
        <f t="shared" si="3"/>
        <v>-3.3060198929334428E-2</v>
      </c>
      <c r="O20" s="15">
        <f t="shared" si="3"/>
        <v>0.17708079031757529</v>
      </c>
      <c r="P20" s="15">
        <f t="shared" si="3"/>
        <v>0.16529277149516108</v>
      </c>
      <c r="Q20" s="15">
        <f t="shared" si="3"/>
        <v>0.27988759909741412</v>
      </c>
      <c r="R20" s="15">
        <f t="shared" si="3"/>
        <v>-2.0949979081840042E-2</v>
      </c>
      <c r="S20" s="15">
        <f t="shared" si="3"/>
        <v>0.14754540377096848</v>
      </c>
      <c r="T20" s="15">
        <f t="shared" si="3"/>
        <v>0.20824697066326525</v>
      </c>
      <c r="U20" s="15">
        <f t="shared" si="3"/>
        <v>0.15552034725990227</v>
      </c>
    </row>
    <row r="21" spans="1:27" ht="19" x14ac:dyDescent="0.25">
      <c r="A21" s="5" t="s">
        <v>15</v>
      </c>
      <c r="B21" s="2">
        <v>0.06</v>
      </c>
      <c r="C21" s="2">
        <v>0.1169</v>
      </c>
      <c r="D21" s="2">
        <v>0.4204</v>
      </c>
      <c r="E21" s="2">
        <v>0.44159999999999999</v>
      </c>
      <c r="F21" s="2">
        <v>0.43559999999999999</v>
      </c>
      <c r="G21" s="2">
        <v>0.33210000000000001</v>
      </c>
      <c r="H21" s="2">
        <v>0.42649999999999999</v>
      </c>
      <c r="I21" s="2">
        <v>0.39800000000000002</v>
      </c>
      <c r="J21" s="2">
        <v>0.44890000000000002</v>
      </c>
      <c r="K21" s="2">
        <v>0.45029999999999998</v>
      </c>
      <c r="L21" s="2">
        <v>0.43680000000000002</v>
      </c>
      <c r="M21" s="2">
        <v>0.50149999999999995</v>
      </c>
      <c r="N21" s="2">
        <v>0.4496</v>
      </c>
      <c r="O21" s="2">
        <v>0.49440000000000001</v>
      </c>
      <c r="P21" s="2">
        <v>0.52029999999999998</v>
      </c>
      <c r="Q21" s="2">
        <v>0.5917</v>
      </c>
      <c r="R21" s="2">
        <v>0.5333</v>
      </c>
      <c r="S21" s="2">
        <v>0.56230000000000002</v>
      </c>
      <c r="T21" s="2">
        <v>0.56369999999999998</v>
      </c>
      <c r="U21" s="2">
        <v>0.59189999999999998</v>
      </c>
    </row>
    <row r="22" spans="1:27" ht="19" x14ac:dyDescent="0.25">
      <c r="A22" s="6" t="s">
        <v>16</v>
      </c>
      <c r="B22" s="10">
        <v>16525000</v>
      </c>
      <c r="C22" s="10">
        <v>178446000</v>
      </c>
      <c r="D22" s="10">
        <v>73625000</v>
      </c>
      <c r="E22" s="10">
        <v>83296000</v>
      </c>
      <c r="F22" s="10">
        <v>129345000</v>
      </c>
      <c r="G22" s="10">
        <v>135790000</v>
      </c>
      <c r="H22" s="10">
        <v>150992000</v>
      </c>
      <c r="I22" s="10">
        <v>206123000</v>
      </c>
      <c r="J22" s="10">
        <v>321998000</v>
      </c>
      <c r="K22" s="10">
        <v>346936000</v>
      </c>
      <c r="L22" s="10">
        <v>371506000</v>
      </c>
      <c r="M22" s="10">
        <v>337166000</v>
      </c>
      <c r="N22" s="10">
        <v>403898000</v>
      </c>
      <c r="O22" s="10">
        <v>488104000</v>
      </c>
      <c r="P22" s="10">
        <v>579188000</v>
      </c>
      <c r="Q22" s="10">
        <v>686898000</v>
      </c>
      <c r="R22" s="10">
        <v>755701000</v>
      </c>
      <c r="S22" s="10">
        <v>884764000</v>
      </c>
      <c r="T22" s="10">
        <v>1072725000</v>
      </c>
      <c r="U22" s="10">
        <v>1207640000</v>
      </c>
    </row>
    <row r="23" spans="1:27" ht="19" x14ac:dyDescent="0.25">
      <c r="A23" s="5" t="s">
        <v>17</v>
      </c>
      <c r="B23" s="2">
        <v>0.18099999999999999</v>
      </c>
      <c r="C23" s="2">
        <v>1</v>
      </c>
      <c r="D23" s="2">
        <v>0.26440000000000002</v>
      </c>
      <c r="E23" s="2">
        <v>0.2681</v>
      </c>
      <c r="F23" s="2">
        <v>0.34970000000000001</v>
      </c>
      <c r="G23" s="2">
        <v>0.31509999999999999</v>
      </c>
      <c r="H23" s="2">
        <v>0.34089999999999998</v>
      </c>
      <c r="I23" s="2">
        <v>0.31090000000000001</v>
      </c>
      <c r="J23" s="2">
        <v>0.3574</v>
      </c>
      <c r="K23" s="2">
        <v>0.36509999999999998</v>
      </c>
      <c r="L23" s="2">
        <v>0.35870000000000002</v>
      </c>
      <c r="M23" s="2">
        <v>0.33829999999999999</v>
      </c>
      <c r="N23" s="2">
        <v>0.37569999999999998</v>
      </c>
      <c r="O23" s="2">
        <v>0.42420000000000002</v>
      </c>
      <c r="P23" s="2">
        <v>0.4546</v>
      </c>
      <c r="Q23" s="2">
        <v>0.47899999999999998</v>
      </c>
      <c r="R23" s="2">
        <v>0.48509999999999998</v>
      </c>
      <c r="S23" s="2">
        <v>0.52190000000000003</v>
      </c>
      <c r="T23" s="2">
        <v>0.52490000000000003</v>
      </c>
      <c r="U23" s="2">
        <v>0.53710000000000002</v>
      </c>
    </row>
    <row r="24" spans="1:27" ht="19" x14ac:dyDescent="0.25">
      <c r="A24" s="5" t="s">
        <v>18</v>
      </c>
      <c r="B24" s="1">
        <v>-11049000</v>
      </c>
      <c r="C24" s="1" t="s">
        <v>92</v>
      </c>
      <c r="D24" s="1">
        <v>7272000</v>
      </c>
      <c r="E24" s="1">
        <v>16173000</v>
      </c>
      <c r="F24" s="1">
        <v>3947000</v>
      </c>
      <c r="G24" s="1">
        <v>-26147000</v>
      </c>
      <c r="H24" s="1">
        <v>-19271000</v>
      </c>
      <c r="I24" s="1">
        <v>-52632000</v>
      </c>
      <c r="J24" s="1">
        <v>-58585000</v>
      </c>
      <c r="K24" s="1">
        <v>-57527000</v>
      </c>
      <c r="L24" s="1">
        <v>-25885000</v>
      </c>
      <c r="M24" s="1">
        <v>-28828000</v>
      </c>
      <c r="N24" s="1">
        <v>-54344000</v>
      </c>
      <c r="O24" s="1">
        <v>-102166000</v>
      </c>
      <c r="P24" s="1">
        <v>-112289000</v>
      </c>
      <c r="Q24" s="1">
        <v>-57002000</v>
      </c>
      <c r="R24" s="1">
        <v>-152383000</v>
      </c>
      <c r="S24" s="1">
        <v>-198539000</v>
      </c>
      <c r="T24" s="1">
        <v>-214589000</v>
      </c>
      <c r="U24" s="1">
        <v>-163799000</v>
      </c>
    </row>
    <row r="25" spans="1:27" ht="19" x14ac:dyDescent="0.25">
      <c r="A25" s="6" t="s">
        <v>19</v>
      </c>
      <c r="B25" s="10">
        <v>5476000</v>
      </c>
      <c r="C25" s="10" t="s">
        <v>92</v>
      </c>
      <c r="D25" s="10">
        <v>80897000</v>
      </c>
      <c r="E25" s="10">
        <v>99469000</v>
      </c>
      <c r="F25" s="10">
        <v>133292000</v>
      </c>
      <c r="G25" s="10">
        <v>109643000</v>
      </c>
      <c r="H25" s="10">
        <v>131721000</v>
      </c>
      <c r="I25" s="10">
        <v>153491000</v>
      </c>
      <c r="J25" s="10">
        <v>263413000</v>
      </c>
      <c r="K25" s="10">
        <v>289409000</v>
      </c>
      <c r="L25" s="10">
        <v>345621000</v>
      </c>
      <c r="M25" s="10">
        <v>308338000</v>
      </c>
      <c r="N25" s="10">
        <v>349554000</v>
      </c>
      <c r="O25" s="10">
        <v>385938000</v>
      </c>
      <c r="P25" s="10">
        <v>466899000</v>
      </c>
      <c r="Q25" s="10">
        <v>629896000</v>
      </c>
      <c r="R25" s="10">
        <v>603318000</v>
      </c>
      <c r="S25" s="10">
        <v>686225000</v>
      </c>
      <c r="T25" s="10">
        <v>858136000</v>
      </c>
      <c r="U25" s="10">
        <v>1043841000</v>
      </c>
    </row>
    <row r="26" spans="1:27" ht="19" x14ac:dyDescent="0.25">
      <c r="A26" s="5" t="s">
        <v>20</v>
      </c>
      <c r="B26" s="2">
        <v>0.06</v>
      </c>
      <c r="C26" s="2" t="s">
        <v>92</v>
      </c>
      <c r="D26" s="2">
        <v>0.29049999999999998</v>
      </c>
      <c r="E26" s="2">
        <v>0.3201</v>
      </c>
      <c r="F26" s="2">
        <v>0.3604</v>
      </c>
      <c r="G26" s="2">
        <v>0.25440000000000002</v>
      </c>
      <c r="H26" s="2">
        <v>0.2974</v>
      </c>
      <c r="I26" s="2">
        <v>0.23150000000000001</v>
      </c>
      <c r="J26" s="2">
        <v>0.29239999999999999</v>
      </c>
      <c r="K26" s="2">
        <v>0.30459999999999998</v>
      </c>
      <c r="L26" s="2">
        <v>0.3337</v>
      </c>
      <c r="M26" s="2">
        <v>0.30940000000000001</v>
      </c>
      <c r="N26" s="2">
        <v>0.32519999999999999</v>
      </c>
      <c r="O26" s="2">
        <v>0.33539999999999998</v>
      </c>
      <c r="P26" s="2">
        <v>0.3664</v>
      </c>
      <c r="Q26" s="2">
        <v>0.43930000000000002</v>
      </c>
      <c r="R26" s="2">
        <v>0.38729999999999998</v>
      </c>
      <c r="S26" s="2">
        <v>0.40479999999999999</v>
      </c>
      <c r="T26" s="2">
        <v>0.4199</v>
      </c>
      <c r="U26" s="2">
        <v>0.4642</v>
      </c>
    </row>
    <row r="27" spans="1:27" ht="19" x14ac:dyDescent="0.25">
      <c r="A27" s="5" t="s">
        <v>21</v>
      </c>
      <c r="B27" s="1">
        <v>-5921000</v>
      </c>
      <c r="C27" s="1" t="s">
        <v>92</v>
      </c>
      <c r="D27" s="1">
        <v>30449000</v>
      </c>
      <c r="E27" s="1">
        <v>36097000</v>
      </c>
      <c r="F27" s="1">
        <v>52181000</v>
      </c>
      <c r="G27" s="1">
        <v>41375000</v>
      </c>
      <c r="H27" s="1">
        <v>49920000</v>
      </c>
      <c r="I27" s="1">
        <v>61321000</v>
      </c>
      <c r="J27" s="1">
        <v>89959000</v>
      </c>
      <c r="K27" s="1">
        <v>105171000</v>
      </c>
      <c r="L27" s="1">
        <v>123064000</v>
      </c>
      <c r="M27" s="1">
        <v>109396000</v>
      </c>
      <c r="N27" s="1">
        <v>119516000</v>
      </c>
      <c r="O27" s="1">
        <v>125083000</v>
      </c>
      <c r="P27" s="1">
        <v>162927000</v>
      </c>
      <c r="Q27" s="1">
        <v>122011000</v>
      </c>
      <c r="R27" s="1">
        <v>39670000</v>
      </c>
      <c r="S27" s="1">
        <v>84403000</v>
      </c>
      <c r="T27" s="1">
        <v>132153000</v>
      </c>
      <c r="U27" s="1">
        <v>173268000</v>
      </c>
    </row>
    <row r="28" spans="1:27" ht="19" x14ac:dyDescent="0.25">
      <c r="A28" s="7" t="s">
        <v>22</v>
      </c>
      <c r="B28" s="11">
        <v>11397000</v>
      </c>
      <c r="C28" s="11">
        <v>20853000</v>
      </c>
      <c r="D28" s="11">
        <v>54554000</v>
      </c>
      <c r="E28" s="11">
        <v>71445000</v>
      </c>
      <c r="F28" s="11">
        <v>81111000</v>
      </c>
      <c r="G28" s="11">
        <v>68268000</v>
      </c>
      <c r="H28" s="11">
        <v>81801000</v>
      </c>
      <c r="I28" s="11">
        <v>92170000</v>
      </c>
      <c r="J28" s="11">
        <v>173454000</v>
      </c>
      <c r="K28" s="11">
        <v>184238000</v>
      </c>
      <c r="L28" s="11">
        <v>222557000</v>
      </c>
      <c r="M28" s="11">
        <v>284113000</v>
      </c>
      <c r="N28" s="11">
        <v>223648000</v>
      </c>
      <c r="O28" s="11">
        <v>260855000</v>
      </c>
      <c r="P28" s="11">
        <v>303972000</v>
      </c>
      <c r="Q28" s="11">
        <v>507885000</v>
      </c>
      <c r="R28" s="11">
        <v>563648000</v>
      </c>
      <c r="S28" s="11">
        <v>601822000</v>
      </c>
      <c r="T28" s="11">
        <v>725983000</v>
      </c>
      <c r="U28" s="11">
        <v>870573000</v>
      </c>
    </row>
    <row r="29" spans="1:27" ht="20" customHeight="1" x14ac:dyDescent="0.25">
      <c r="A29" s="14" t="s">
        <v>102</v>
      </c>
      <c r="B29" s="1"/>
      <c r="C29" s="15">
        <f>(C28/B28)-1</f>
        <v>0.82969202421689925</v>
      </c>
      <c r="D29" s="15">
        <f>(D28/C28)-1</f>
        <v>1.6161223804728335</v>
      </c>
      <c r="E29" s="15">
        <f>(E28/D28)-1</f>
        <v>0.3096198262272245</v>
      </c>
      <c r="F29" s="15">
        <f t="shared" ref="F29:U29" si="4">(F28/E28)-1</f>
        <v>0.13529288263699346</v>
      </c>
      <c r="G29" s="15">
        <f t="shared" si="4"/>
        <v>-0.15833857306653842</v>
      </c>
      <c r="H29" s="15">
        <f t="shared" si="4"/>
        <v>0.1982334329407629</v>
      </c>
      <c r="I29" s="15">
        <f t="shared" si="4"/>
        <v>0.12675884157895378</v>
      </c>
      <c r="J29" s="15">
        <f t="shared" si="4"/>
        <v>0.88189215579906688</v>
      </c>
      <c r="K29" s="15">
        <f t="shared" si="4"/>
        <v>6.2172103266572076E-2</v>
      </c>
      <c r="L29" s="15">
        <f t="shared" si="4"/>
        <v>0.20798640888416076</v>
      </c>
      <c r="M29" s="15">
        <f t="shared" si="4"/>
        <v>0.276585324209079</v>
      </c>
      <c r="N29" s="15">
        <f t="shared" si="4"/>
        <v>-0.21282025109727465</v>
      </c>
      <c r="O29" s="15">
        <f t="shared" si="4"/>
        <v>0.16636410788381739</v>
      </c>
      <c r="P29" s="15">
        <f t="shared" si="4"/>
        <v>0.16529106208429978</v>
      </c>
      <c r="Q29" s="15">
        <f t="shared" si="4"/>
        <v>0.6708282341794638</v>
      </c>
      <c r="R29" s="15">
        <f t="shared" si="4"/>
        <v>0.10979454010258238</v>
      </c>
      <c r="S29" s="15">
        <f t="shared" si="4"/>
        <v>6.7726666288179915E-2</v>
      </c>
      <c r="T29" s="15">
        <f t="shared" si="4"/>
        <v>0.20630850982516424</v>
      </c>
      <c r="U29" s="15">
        <f t="shared" si="4"/>
        <v>0.19916444324453875</v>
      </c>
    </row>
    <row r="30" spans="1:27" ht="19" x14ac:dyDescent="0.25">
      <c r="A30" s="5" t="s">
        <v>23</v>
      </c>
      <c r="B30" s="2">
        <v>0.1249</v>
      </c>
      <c r="C30" s="2">
        <v>0.1169</v>
      </c>
      <c r="D30" s="2">
        <v>0.19589999999999999</v>
      </c>
      <c r="E30" s="2">
        <v>0.22989999999999999</v>
      </c>
      <c r="F30" s="2">
        <v>0.21929999999999999</v>
      </c>
      <c r="G30" s="2">
        <v>0.15840000000000001</v>
      </c>
      <c r="H30" s="2">
        <v>0.1847</v>
      </c>
      <c r="I30" s="2">
        <v>0.13900000000000001</v>
      </c>
      <c r="J30" s="2">
        <v>0.1925</v>
      </c>
      <c r="K30" s="2">
        <v>0.19389999999999999</v>
      </c>
      <c r="L30" s="2">
        <v>0.21490000000000001</v>
      </c>
      <c r="M30" s="2">
        <v>0.28510000000000002</v>
      </c>
      <c r="N30" s="2">
        <v>0.20799999999999999</v>
      </c>
      <c r="O30" s="2">
        <v>0.22670000000000001</v>
      </c>
      <c r="P30" s="2">
        <v>0.23860000000000001</v>
      </c>
      <c r="Q30" s="2">
        <v>0.35420000000000001</v>
      </c>
      <c r="R30" s="2">
        <v>0.36180000000000001</v>
      </c>
      <c r="S30" s="2">
        <v>0.35499999999999998</v>
      </c>
      <c r="T30" s="2">
        <v>0.3553</v>
      </c>
      <c r="U30" s="2">
        <v>0.38719999999999999</v>
      </c>
    </row>
    <row r="31" spans="1:27" ht="19" x14ac:dyDescent="0.25">
      <c r="A31" s="5" t="s">
        <v>24</v>
      </c>
      <c r="B31" s="12">
        <v>0.14000000000000001</v>
      </c>
      <c r="C31" s="12">
        <v>0.37</v>
      </c>
      <c r="D31" s="12">
        <v>0.65</v>
      </c>
      <c r="E31" s="12">
        <v>0.86</v>
      </c>
      <c r="F31" s="12">
        <v>0.96</v>
      </c>
      <c r="G31" s="12">
        <v>0.68</v>
      </c>
      <c r="H31" s="12">
        <v>0.81</v>
      </c>
      <c r="I31" s="12">
        <v>0.82</v>
      </c>
      <c r="J31" s="12">
        <v>1.43</v>
      </c>
      <c r="K31" s="12">
        <v>1.5</v>
      </c>
      <c r="L31" s="12">
        <v>1.85</v>
      </c>
      <c r="M31" s="12">
        <v>2.4500000000000002</v>
      </c>
      <c r="N31" s="12">
        <v>2.0499999999999998</v>
      </c>
      <c r="O31" s="12">
        <v>2.72</v>
      </c>
      <c r="P31" s="12">
        <v>3.36</v>
      </c>
      <c r="Q31" s="12">
        <v>5.83</v>
      </c>
      <c r="R31" s="12">
        <v>6.66</v>
      </c>
      <c r="S31" s="12">
        <v>7.19</v>
      </c>
      <c r="T31" s="12">
        <v>8.67</v>
      </c>
      <c r="U31" s="12">
        <v>10.78</v>
      </c>
    </row>
    <row r="32" spans="1:27" ht="19" x14ac:dyDescent="0.25">
      <c r="A32" s="5" t="s">
        <v>25</v>
      </c>
      <c r="B32" s="12">
        <v>0.14000000000000001</v>
      </c>
      <c r="C32" s="12">
        <v>0.37</v>
      </c>
      <c r="D32" s="12">
        <v>0.65</v>
      </c>
      <c r="E32" s="12">
        <v>0.86</v>
      </c>
      <c r="F32" s="12">
        <v>0.96</v>
      </c>
      <c r="G32" s="12">
        <v>0.67</v>
      </c>
      <c r="H32" s="12">
        <v>0.8</v>
      </c>
      <c r="I32" s="12">
        <v>0.81</v>
      </c>
      <c r="J32" s="12">
        <v>1.41</v>
      </c>
      <c r="K32" s="12">
        <v>1.48</v>
      </c>
      <c r="L32" s="12">
        <v>1.83</v>
      </c>
      <c r="M32" s="12">
        <v>2.4300000000000002</v>
      </c>
      <c r="N32" s="12">
        <v>2.0299999999999998</v>
      </c>
      <c r="O32" s="12">
        <v>2.7</v>
      </c>
      <c r="P32" s="12">
        <v>3.31</v>
      </c>
      <c r="Q32" s="12">
        <v>5.66</v>
      </c>
      <c r="R32" s="12">
        <v>6.59</v>
      </c>
      <c r="S32" s="12">
        <v>7.12</v>
      </c>
      <c r="T32" s="12">
        <v>8.67</v>
      </c>
      <c r="U32" s="12">
        <v>10.72</v>
      </c>
    </row>
    <row r="33" spans="1:21" ht="19" x14ac:dyDescent="0.25">
      <c r="A33" s="5" t="s">
        <v>26</v>
      </c>
      <c r="B33" s="1">
        <v>83900000</v>
      </c>
      <c r="C33" s="1">
        <v>56256000</v>
      </c>
      <c r="D33" s="1">
        <v>83900000</v>
      </c>
      <c r="E33" s="1">
        <v>83900000</v>
      </c>
      <c r="F33" s="1">
        <v>84608000</v>
      </c>
      <c r="G33" s="1">
        <v>100037000</v>
      </c>
      <c r="H33" s="1">
        <v>100607000</v>
      </c>
      <c r="I33" s="1">
        <v>112074000</v>
      </c>
      <c r="J33" s="1">
        <v>120717000</v>
      </c>
      <c r="K33" s="1">
        <v>122023000</v>
      </c>
      <c r="L33" s="1">
        <v>120100000</v>
      </c>
      <c r="M33" s="1">
        <v>115737000</v>
      </c>
      <c r="N33" s="1">
        <v>109124000</v>
      </c>
      <c r="O33" s="1">
        <v>95986000</v>
      </c>
      <c r="P33" s="1">
        <v>90336000</v>
      </c>
      <c r="Q33" s="1">
        <v>87179000</v>
      </c>
      <c r="R33" s="1">
        <v>84644000</v>
      </c>
      <c r="S33" s="1">
        <v>83716000</v>
      </c>
      <c r="T33" s="1">
        <v>82473000</v>
      </c>
      <c r="U33" s="1">
        <v>80746000</v>
      </c>
    </row>
    <row r="34" spans="1:21" ht="19" x14ac:dyDescent="0.25">
      <c r="A34" s="5" t="s">
        <v>27</v>
      </c>
      <c r="B34" s="1">
        <v>83900000</v>
      </c>
      <c r="C34" s="1">
        <v>56256000</v>
      </c>
      <c r="D34" s="1">
        <v>83900000</v>
      </c>
      <c r="E34" s="1">
        <v>83900000</v>
      </c>
      <c r="F34" s="1">
        <v>84624000</v>
      </c>
      <c r="G34" s="1">
        <v>101194000</v>
      </c>
      <c r="H34" s="1">
        <v>102475000</v>
      </c>
      <c r="I34" s="1">
        <v>113357000</v>
      </c>
      <c r="J34" s="1">
        <v>122276000</v>
      </c>
      <c r="K34" s="1">
        <v>123204000</v>
      </c>
      <c r="L34" s="1">
        <v>121074000</v>
      </c>
      <c r="M34" s="1">
        <v>116706000</v>
      </c>
      <c r="N34" s="1">
        <v>109926000</v>
      </c>
      <c r="O34" s="1">
        <v>96540000</v>
      </c>
      <c r="P34" s="1">
        <v>91914000</v>
      </c>
      <c r="Q34" s="1">
        <v>89701000</v>
      </c>
      <c r="R34" s="1">
        <v>85536000</v>
      </c>
      <c r="S34" s="1">
        <v>84517000</v>
      </c>
      <c r="T34" s="1">
        <v>83578000</v>
      </c>
      <c r="U34" s="1">
        <v>81215000</v>
      </c>
    </row>
    <row r="35" spans="1:21" ht="20" customHeight="1" x14ac:dyDescent="0.25">
      <c r="A35" s="14" t="s">
        <v>103</v>
      </c>
      <c r="B35" s="1"/>
      <c r="C35" s="22">
        <f>(C34-B34)/B34</f>
        <v>-0.3294874851013111</v>
      </c>
      <c r="D35" s="22">
        <f t="shared" ref="D35:U35" si="5">(D34-C34)/C34</f>
        <v>0.49139647326507396</v>
      </c>
      <c r="E35" s="22">
        <f t="shared" si="5"/>
        <v>0</v>
      </c>
      <c r="F35" s="22">
        <f t="shared" si="5"/>
        <v>8.6293206197854584E-3</v>
      </c>
      <c r="G35" s="22">
        <f t="shared" si="5"/>
        <v>0.19580733598033656</v>
      </c>
      <c r="H35" s="22">
        <f t="shared" si="5"/>
        <v>1.2658853291697136E-2</v>
      </c>
      <c r="I35" s="22">
        <f t="shared" si="5"/>
        <v>0.10619175408636253</v>
      </c>
      <c r="J35" s="22">
        <f t="shared" si="5"/>
        <v>7.8680628456998691E-2</v>
      </c>
      <c r="K35" s="22">
        <f t="shared" si="5"/>
        <v>7.5893879420327786E-3</v>
      </c>
      <c r="L35" s="22">
        <f t="shared" si="5"/>
        <v>-1.7288399727281582E-2</v>
      </c>
      <c r="M35" s="22">
        <f t="shared" si="5"/>
        <v>-3.6077109866693095E-2</v>
      </c>
      <c r="N35" s="22">
        <f t="shared" si="5"/>
        <v>-5.8094699501310985E-2</v>
      </c>
      <c r="O35" s="22">
        <f t="shared" si="5"/>
        <v>-0.12177282899405055</v>
      </c>
      <c r="P35" s="22">
        <f t="shared" si="5"/>
        <v>-4.7917961466749537E-2</v>
      </c>
      <c r="Q35" s="22">
        <f t="shared" si="5"/>
        <v>-2.4076854450899753E-2</v>
      </c>
      <c r="R35" s="22">
        <f t="shared" si="5"/>
        <v>-4.6432035317332025E-2</v>
      </c>
      <c r="S35" s="22">
        <f t="shared" si="5"/>
        <v>-1.1913112607557052E-2</v>
      </c>
      <c r="T35" s="22">
        <f t="shared" si="5"/>
        <v>-1.1110190849178272E-2</v>
      </c>
      <c r="U35" s="22">
        <f t="shared" si="5"/>
        <v>-2.8272990499892316E-2</v>
      </c>
    </row>
    <row r="36" spans="1:21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</row>
    <row r="37" spans="1:21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</row>
    <row r="38" spans="1:21" ht="19" x14ac:dyDescent="0.25">
      <c r="A38" s="5" t="s">
        <v>30</v>
      </c>
      <c r="B38" s="1" t="s">
        <v>92</v>
      </c>
      <c r="C38" s="1">
        <v>5735000</v>
      </c>
      <c r="D38" s="1">
        <v>23411000</v>
      </c>
      <c r="E38" s="1">
        <v>24362000</v>
      </c>
      <c r="F38" s="1">
        <v>33818000</v>
      </c>
      <c r="G38" s="1">
        <v>268077000</v>
      </c>
      <c r="H38" s="1">
        <v>176024000</v>
      </c>
      <c r="I38" s="1">
        <v>226575000</v>
      </c>
      <c r="J38" s="1">
        <v>252211000</v>
      </c>
      <c r="K38" s="1">
        <v>183309000</v>
      </c>
      <c r="L38" s="1">
        <v>358434000</v>
      </c>
      <c r="M38" s="1">
        <v>508799000</v>
      </c>
      <c r="N38" s="1">
        <v>777706000</v>
      </c>
      <c r="O38" s="1">
        <v>791834000</v>
      </c>
      <c r="P38" s="1">
        <v>889502000</v>
      </c>
      <c r="Q38" s="1">
        <v>904176000</v>
      </c>
      <c r="R38" s="1">
        <v>1506567000</v>
      </c>
      <c r="S38" s="1">
        <v>1300521000</v>
      </c>
      <c r="T38" s="1">
        <v>1421449000</v>
      </c>
      <c r="U38" s="1">
        <v>993564000</v>
      </c>
    </row>
    <row r="39" spans="1:21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>
        <v>295304000</v>
      </c>
      <c r="I39" s="1">
        <v>73891000</v>
      </c>
      <c r="J39" s="1">
        <v>140490000</v>
      </c>
      <c r="K39" s="1">
        <v>70898000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</row>
    <row r="40" spans="1:21" ht="19" x14ac:dyDescent="0.25">
      <c r="A40" s="5" t="s">
        <v>32</v>
      </c>
      <c r="B40" s="1" t="s">
        <v>92</v>
      </c>
      <c r="C40" s="1">
        <v>5735000</v>
      </c>
      <c r="D40" s="1">
        <v>23411000</v>
      </c>
      <c r="E40" s="1">
        <v>24362000</v>
      </c>
      <c r="F40" s="1">
        <v>33818000</v>
      </c>
      <c r="G40" s="1">
        <v>268077000</v>
      </c>
      <c r="H40" s="1">
        <v>471328000</v>
      </c>
      <c r="I40" s="1">
        <v>300466000</v>
      </c>
      <c r="J40" s="1">
        <v>392701000</v>
      </c>
      <c r="K40" s="1">
        <v>254207000</v>
      </c>
      <c r="L40" s="1">
        <v>358434000</v>
      </c>
      <c r="M40" s="1">
        <v>508799000</v>
      </c>
      <c r="N40" s="1">
        <v>777706000</v>
      </c>
      <c r="O40" s="1">
        <v>791834000</v>
      </c>
      <c r="P40" s="1">
        <v>889502000</v>
      </c>
      <c r="Q40" s="1">
        <v>904176000</v>
      </c>
      <c r="R40" s="1">
        <v>1506567000</v>
      </c>
      <c r="S40" s="1">
        <v>1300521000</v>
      </c>
      <c r="T40" s="1">
        <v>1421449000</v>
      </c>
      <c r="U40" s="1">
        <v>993564000</v>
      </c>
    </row>
    <row r="41" spans="1:21" ht="19" x14ac:dyDescent="0.25">
      <c r="A41" s="5" t="s">
        <v>33</v>
      </c>
      <c r="B41" s="1" t="s">
        <v>92</v>
      </c>
      <c r="C41" s="1">
        <v>89124000</v>
      </c>
      <c r="D41" s="1">
        <v>88753000</v>
      </c>
      <c r="E41" s="1">
        <v>100175000</v>
      </c>
      <c r="F41" s="1">
        <v>80375000</v>
      </c>
      <c r="G41" s="1">
        <v>87488000</v>
      </c>
      <c r="H41" s="1">
        <v>77180000</v>
      </c>
      <c r="I41" s="1">
        <v>147662000</v>
      </c>
      <c r="J41" s="1">
        <v>180566000</v>
      </c>
      <c r="K41" s="1">
        <v>153557000</v>
      </c>
      <c r="L41" s="1">
        <v>169490000</v>
      </c>
      <c r="M41" s="1">
        <v>178717000</v>
      </c>
      <c r="N41" s="1">
        <v>208239000</v>
      </c>
      <c r="O41" s="1">
        <v>221504000</v>
      </c>
      <c r="P41" s="1">
        <v>327597000</v>
      </c>
      <c r="Q41" s="1">
        <v>473433000</v>
      </c>
      <c r="R41" s="1">
        <v>499268000</v>
      </c>
      <c r="S41" s="1">
        <v>558569000</v>
      </c>
      <c r="T41" s="1">
        <v>664511000</v>
      </c>
      <c r="U41" s="1">
        <v>663236000</v>
      </c>
    </row>
    <row r="42" spans="1:21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</row>
    <row r="43" spans="1:21" ht="19" x14ac:dyDescent="0.25">
      <c r="A43" s="5" t="s">
        <v>35</v>
      </c>
      <c r="B43" s="1" t="s">
        <v>92</v>
      </c>
      <c r="C43" s="1" t="s">
        <v>92</v>
      </c>
      <c r="D43" s="1">
        <v>257521000</v>
      </c>
      <c r="E43" s="1">
        <v>337669000</v>
      </c>
      <c r="F43" s="1">
        <v>167210000</v>
      </c>
      <c r="G43" s="1">
        <v>36690000</v>
      </c>
      <c r="H43" s="1">
        <v>53976000</v>
      </c>
      <c r="I43" s="1">
        <v>88155000</v>
      </c>
      <c r="J43" s="1">
        <v>104676000</v>
      </c>
      <c r="K43" s="1">
        <v>107071000</v>
      </c>
      <c r="L43" s="1">
        <v>109111000</v>
      </c>
      <c r="M43" s="1">
        <v>83116000</v>
      </c>
      <c r="N43" s="1">
        <v>77326000</v>
      </c>
      <c r="O43" s="1">
        <v>42332000</v>
      </c>
      <c r="P43" s="1">
        <v>50030000</v>
      </c>
      <c r="Q43" s="1">
        <v>57480000</v>
      </c>
      <c r="R43" s="1">
        <v>75942000</v>
      </c>
      <c r="S43" s="1">
        <v>66508000</v>
      </c>
      <c r="T43" s="1">
        <v>57450000</v>
      </c>
      <c r="U43" s="1">
        <v>91174000</v>
      </c>
    </row>
    <row r="44" spans="1:21" ht="19" x14ac:dyDescent="0.25">
      <c r="A44" s="6" t="s">
        <v>36</v>
      </c>
      <c r="B44" s="10" t="s">
        <v>92</v>
      </c>
      <c r="C44" s="10" t="s">
        <v>92</v>
      </c>
      <c r="D44" s="10">
        <v>369685000</v>
      </c>
      <c r="E44" s="10">
        <v>462206000</v>
      </c>
      <c r="F44" s="10">
        <v>281403000</v>
      </c>
      <c r="G44" s="10">
        <v>392255000</v>
      </c>
      <c r="H44" s="10">
        <v>602484000</v>
      </c>
      <c r="I44" s="10">
        <v>536283000</v>
      </c>
      <c r="J44" s="10">
        <v>677943000</v>
      </c>
      <c r="K44" s="10">
        <v>514835000</v>
      </c>
      <c r="L44" s="10">
        <v>637035000</v>
      </c>
      <c r="M44" s="10">
        <v>770632000</v>
      </c>
      <c r="N44" s="10">
        <v>1063271000</v>
      </c>
      <c r="O44" s="10">
        <v>1055670000</v>
      </c>
      <c r="P44" s="10">
        <v>1267129000</v>
      </c>
      <c r="Q44" s="10">
        <v>1435089000</v>
      </c>
      <c r="R44" s="10">
        <v>2081777000</v>
      </c>
      <c r="S44" s="10">
        <v>1925598000</v>
      </c>
      <c r="T44" s="10">
        <v>2143410000</v>
      </c>
      <c r="U44" s="10">
        <v>1747974000</v>
      </c>
    </row>
    <row r="45" spans="1:21" ht="19" x14ac:dyDescent="0.25">
      <c r="A45" s="5" t="s">
        <v>37</v>
      </c>
      <c r="B45" s="1" t="s">
        <v>92</v>
      </c>
      <c r="C45" s="1" t="s">
        <v>92</v>
      </c>
      <c r="D45" s="1">
        <v>6250000</v>
      </c>
      <c r="E45" s="1">
        <v>5186000</v>
      </c>
      <c r="F45" s="1">
        <v>4246000</v>
      </c>
      <c r="G45" s="1">
        <v>28447000</v>
      </c>
      <c r="H45" s="1">
        <v>29381000</v>
      </c>
      <c r="I45" s="1">
        <v>34368000</v>
      </c>
      <c r="J45" s="1">
        <v>37623000</v>
      </c>
      <c r="K45" s="1">
        <v>67419000</v>
      </c>
      <c r="L45" s="1">
        <v>85588000</v>
      </c>
      <c r="M45" s="1">
        <v>94074000</v>
      </c>
      <c r="N45" s="1">
        <v>98926000</v>
      </c>
      <c r="O45" s="1">
        <v>95585000</v>
      </c>
      <c r="P45" s="1">
        <v>94437000</v>
      </c>
      <c r="Q45" s="1">
        <v>90877000</v>
      </c>
      <c r="R45" s="1">
        <v>257114000</v>
      </c>
      <c r="S45" s="1">
        <v>233776000</v>
      </c>
      <c r="T45" s="1">
        <v>211299000</v>
      </c>
      <c r="U45" s="1">
        <v>180437000</v>
      </c>
    </row>
    <row r="46" spans="1:21" ht="19" x14ac:dyDescent="0.25">
      <c r="A46" s="5" t="s">
        <v>38</v>
      </c>
      <c r="B46" s="1" t="s">
        <v>92</v>
      </c>
      <c r="C46" s="1" t="s">
        <v>92</v>
      </c>
      <c r="D46" s="1">
        <v>441623000</v>
      </c>
      <c r="E46" s="1">
        <v>441623000</v>
      </c>
      <c r="F46" s="1">
        <v>441623000</v>
      </c>
      <c r="G46" s="1">
        <v>441623000</v>
      </c>
      <c r="H46" s="1">
        <v>441623000</v>
      </c>
      <c r="I46" s="1">
        <v>1706671000</v>
      </c>
      <c r="J46" s="1">
        <v>1708585000</v>
      </c>
      <c r="K46" s="1">
        <v>1783410000</v>
      </c>
      <c r="L46" s="1">
        <v>1798821000</v>
      </c>
      <c r="M46" s="1">
        <v>1564904000</v>
      </c>
      <c r="N46" s="1">
        <v>1565621000</v>
      </c>
      <c r="O46" s="1">
        <v>1555850000</v>
      </c>
      <c r="P46" s="1">
        <v>1560621000</v>
      </c>
      <c r="Q46" s="1">
        <v>1545761000</v>
      </c>
      <c r="R46" s="1">
        <v>1562868000</v>
      </c>
      <c r="S46" s="1">
        <v>1566022000</v>
      </c>
      <c r="T46" s="1">
        <v>2236386000</v>
      </c>
      <c r="U46" s="1">
        <v>2229670000</v>
      </c>
    </row>
    <row r="47" spans="1:21" ht="19" x14ac:dyDescent="0.25">
      <c r="A47" s="5" t="s">
        <v>39</v>
      </c>
      <c r="B47" s="1" t="s">
        <v>92</v>
      </c>
      <c r="C47" s="1" t="s">
        <v>92</v>
      </c>
      <c r="D47" s="1">
        <v>226916000</v>
      </c>
      <c r="E47" s="1">
        <v>200760000</v>
      </c>
      <c r="F47" s="1">
        <v>174407000</v>
      </c>
      <c r="G47" s="1">
        <v>145907000</v>
      </c>
      <c r="H47" s="1">
        <v>120189000</v>
      </c>
      <c r="I47" s="1">
        <v>716250000</v>
      </c>
      <c r="J47" s="1">
        <v>644881000</v>
      </c>
      <c r="K47" s="1">
        <v>641074000</v>
      </c>
      <c r="L47" s="1">
        <v>595707000</v>
      </c>
      <c r="M47" s="1">
        <v>433628000</v>
      </c>
      <c r="N47" s="1">
        <v>391490000</v>
      </c>
      <c r="O47" s="1">
        <v>347640000</v>
      </c>
      <c r="P47" s="1">
        <v>321836000</v>
      </c>
      <c r="Q47" s="1">
        <v>280803000</v>
      </c>
      <c r="R47" s="1">
        <v>261487000</v>
      </c>
      <c r="S47" s="1">
        <v>234748000</v>
      </c>
      <c r="T47" s="1">
        <v>593341000</v>
      </c>
      <c r="U47" s="1">
        <v>558517000</v>
      </c>
    </row>
    <row r="48" spans="1:21" ht="19" x14ac:dyDescent="0.25">
      <c r="A48" s="5" t="s">
        <v>40</v>
      </c>
      <c r="B48" s="1" t="s">
        <v>92</v>
      </c>
      <c r="C48" s="1" t="s">
        <v>92</v>
      </c>
      <c r="D48" s="1">
        <v>668539000</v>
      </c>
      <c r="E48" s="1">
        <v>642383000</v>
      </c>
      <c r="F48" s="1">
        <v>616030000</v>
      </c>
      <c r="G48" s="1">
        <v>587530000</v>
      </c>
      <c r="H48" s="1">
        <v>561812000</v>
      </c>
      <c r="I48" s="1">
        <v>2422921000</v>
      </c>
      <c r="J48" s="1">
        <v>2353466000</v>
      </c>
      <c r="K48" s="1">
        <v>2424484000</v>
      </c>
      <c r="L48" s="1">
        <v>2394528000</v>
      </c>
      <c r="M48" s="1">
        <v>1998532000</v>
      </c>
      <c r="N48" s="1">
        <v>1957111000</v>
      </c>
      <c r="O48" s="1">
        <v>1903490000</v>
      </c>
      <c r="P48" s="1">
        <v>1882457000</v>
      </c>
      <c r="Q48" s="1">
        <v>1826564000</v>
      </c>
      <c r="R48" s="1">
        <v>1824355000</v>
      </c>
      <c r="S48" s="1">
        <v>1800770000</v>
      </c>
      <c r="T48" s="1">
        <v>2829727000</v>
      </c>
      <c r="U48" s="1">
        <v>2788187000</v>
      </c>
    </row>
    <row r="49" spans="1:21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>
        <v>190898000</v>
      </c>
      <c r="T49" s="1">
        <v>218763000</v>
      </c>
      <c r="U49" s="1" t="s">
        <v>92</v>
      </c>
    </row>
    <row r="50" spans="1:21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>
        <v>9180000</v>
      </c>
      <c r="O50" s="1">
        <v>9531000</v>
      </c>
      <c r="P50" s="1">
        <v>12013000</v>
      </c>
      <c r="Q50" s="1">
        <v>14903000</v>
      </c>
      <c r="R50" s="1">
        <v>20911000</v>
      </c>
      <c r="S50" s="1">
        <v>23627000</v>
      </c>
      <c r="T50" s="1">
        <v>40119000</v>
      </c>
      <c r="U50" s="1">
        <v>29207000</v>
      </c>
    </row>
    <row r="51" spans="1:21" ht="19" x14ac:dyDescent="0.25">
      <c r="A51" s="5" t="s">
        <v>43</v>
      </c>
      <c r="B51" s="1" t="s">
        <v>92</v>
      </c>
      <c r="C51" s="1" t="s">
        <v>92</v>
      </c>
      <c r="D51" s="1">
        <v>3045000</v>
      </c>
      <c r="E51" s="1">
        <v>3000000</v>
      </c>
      <c r="F51" s="1">
        <v>3000000</v>
      </c>
      <c r="G51" s="1">
        <v>6816000</v>
      </c>
      <c r="H51" s="1">
        <v>6592000</v>
      </c>
      <c r="I51" s="1">
        <v>29594000</v>
      </c>
      <c r="J51" s="1">
        <v>23964000</v>
      </c>
      <c r="K51" s="1">
        <v>12901000</v>
      </c>
      <c r="L51" s="1">
        <v>17386000</v>
      </c>
      <c r="M51" s="1">
        <v>30937000</v>
      </c>
      <c r="N51" s="1">
        <v>18499000</v>
      </c>
      <c r="O51" s="1">
        <v>18302000</v>
      </c>
      <c r="P51" s="1">
        <v>19632000</v>
      </c>
      <c r="Q51" s="1">
        <v>20519000</v>
      </c>
      <c r="R51" s="1">
        <v>20282000</v>
      </c>
      <c r="S51" s="1">
        <v>23978000</v>
      </c>
      <c r="T51" s="1">
        <v>63385000</v>
      </c>
      <c r="U51" s="1">
        <v>251730000</v>
      </c>
    </row>
    <row r="52" spans="1:21" ht="19" x14ac:dyDescent="0.25">
      <c r="A52" s="5" t="s">
        <v>44</v>
      </c>
      <c r="B52" s="1" t="s">
        <v>92</v>
      </c>
      <c r="C52" s="1" t="s">
        <v>92</v>
      </c>
      <c r="D52" s="1">
        <v>677834000</v>
      </c>
      <c r="E52" s="1">
        <v>650569000</v>
      </c>
      <c r="F52" s="1">
        <v>623276000</v>
      </c>
      <c r="G52" s="1">
        <v>622793000</v>
      </c>
      <c r="H52" s="1">
        <v>597785000</v>
      </c>
      <c r="I52" s="1">
        <v>2486883000</v>
      </c>
      <c r="J52" s="1">
        <v>2415053000</v>
      </c>
      <c r="K52" s="1">
        <v>2504804000</v>
      </c>
      <c r="L52" s="1">
        <v>2497502000</v>
      </c>
      <c r="M52" s="1">
        <v>2123543000</v>
      </c>
      <c r="N52" s="1">
        <v>2083716000</v>
      </c>
      <c r="O52" s="1">
        <v>2026908000</v>
      </c>
      <c r="P52" s="1">
        <v>2008539000</v>
      </c>
      <c r="Q52" s="1">
        <v>1952863000</v>
      </c>
      <c r="R52" s="1">
        <v>2122662000</v>
      </c>
      <c r="S52" s="1">
        <v>2273049000</v>
      </c>
      <c r="T52" s="1">
        <v>3363293000</v>
      </c>
      <c r="U52" s="1">
        <v>3249561000</v>
      </c>
    </row>
    <row r="53" spans="1:21" ht="19" x14ac:dyDescent="0.25">
      <c r="A53" s="5" t="s">
        <v>45</v>
      </c>
      <c r="B53" s="1" t="s">
        <v>92</v>
      </c>
      <c r="C53" s="1">
        <v>123100000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</row>
    <row r="54" spans="1:21" ht="19" x14ac:dyDescent="0.25">
      <c r="A54" s="7" t="s">
        <v>46</v>
      </c>
      <c r="B54" s="11" t="s">
        <v>92</v>
      </c>
      <c r="C54" s="11">
        <v>123100000</v>
      </c>
      <c r="D54" s="11">
        <v>1047519000</v>
      </c>
      <c r="E54" s="11">
        <v>1112775000</v>
      </c>
      <c r="F54" s="11">
        <v>904679000</v>
      </c>
      <c r="G54" s="11">
        <v>1015048000</v>
      </c>
      <c r="H54" s="11">
        <v>1200269000</v>
      </c>
      <c r="I54" s="11">
        <v>3023166000</v>
      </c>
      <c r="J54" s="11">
        <v>3092996000</v>
      </c>
      <c r="K54" s="11">
        <v>3019639000</v>
      </c>
      <c r="L54" s="11">
        <v>3134537000</v>
      </c>
      <c r="M54" s="11">
        <v>2894175000</v>
      </c>
      <c r="N54" s="11">
        <v>3146987000</v>
      </c>
      <c r="O54" s="11">
        <v>3082578000</v>
      </c>
      <c r="P54" s="11">
        <v>3275668000</v>
      </c>
      <c r="Q54" s="11">
        <v>3387952000</v>
      </c>
      <c r="R54" s="11">
        <v>4204439000</v>
      </c>
      <c r="S54" s="11">
        <v>4198647000</v>
      </c>
      <c r="T54" s="11">
        <v>5506703000</v>
      </c>
      <c r="U54" s="11">
        <v>4997535000</v>
      </c>
    </row>
    <row r="55" spans="1:21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>
        <v>900000</v>
      </c>
      <c r="H55" s="1">
        <v>1878000</v>
      </c>
      <c r="I55" s="1">
        <v>2162000</v>
      </c>
      <c r="J55" s="1">
        <v>239000</v>
      </c>
      <c r="K55" s="1">
        <v>2985000</v>
      </c>
      <c r="L55" s="1">
        <v>1198000</v>
      </c>
      <c r="M55" s="1">
        <v>2835000</v>
      </c>
      <c r="N55" s="1">
        <v>2512000</v>
      </c>
      <c r="O55" s="1">
        <v>568000</v>
      </c>
      <c r="P55" s="1">
        <v>1612000</v>
      </c>
      <c r="Q55" s="1">
        <v>3892000</v>
      </c>
      <c r="R55" s="1">
        <v>6498000</v>
      </c>
      <c r="S55" s="1">
        <v>14253000</v>
      </c>
      <c r="T55" s="1">
        <v>13448000</v>
      </c>
      <c r="U55" s="1">
        <v>15039000</v>
      </c>
    </row>
    <row r="56" spans="1:21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>
        <v>22086000</v>
      </c>
      <c r="H56" s="1">
        <v>42088000</v>
      </c>
      <c r="I56" s="1">
        <v>54916000</v>
      </c>
      <c r="J56" s="1">
        <v>10339000</v>
      </c>
      <c r="K56" s="1">
        <v>43093000</v>
      </c>
      <c r="L56" s="1">
        <v>19772000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 t="s">
        <v>92</v>
      </c>
      <c r="U56" s="1">
        <v>8713000</v>
      </c>
    </row>
    <row r="57" spans="1:21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>
        <v>14210000</v>
      </c>
      <c r="S57" s="1">
        <v>26195000</v>
      </c>
      <c r="T57" s="1">
        <v>59635000</v>
      </c>
      <c r="U57" s="1">
        <v>36654000</v>
      </c>
    </row>
    <row r="58" spans="1:21" ht="19" x14ac:dyDescent="0.25">
      <c r="A58" s="5" t="s">
        <v>50</v>
      </c>
      <c r="B58" s="1" t="s">
        <v>92</v>
      </c>
      <c r="C58" s="1" t="s">
        <v>92</v>
      </c>
      <c r="D58" s="1">
        <v>87952000</v>
      </c>
      <c r="E58" s="1">
        <v>102368000</v>
      </c>
      <c r="F58" s="1">
        <v>125230000</v>
      </c>
      <c r="G58" s="1">
        <v>144711000</v>
      </c>
      <c r="H58" s="1">
        <v>152944000</v>
      </c>
      <c r="I58" s="1">
        <v>271300000</v>
      </c>
      <c r="J58" s="1">
        <v>289217000</v>
      </c>
      <c r="K58" s="1">
        <v>308022000</v>
      </c>
      <c r="L58" s="1">
        <v>319735000</v>
      </c>
      <c r="M58" s="1">
        <v>310775000</v>
      </c>
      <c r="N58" s="1">
        <v>317552000</v>
      </c>
      <c r="O58" s="1">
        <v>334358000</v>
      </c>
      <c r="P58" s="1">
        <v>374365000</v>
      </c>
      <c r="Q58" s="1">
        <v>537977000</v>
      </c>
      <c r="R58" s="1">
        <v>574656000</v>
      </c>
      <c r="S58" s="1">
        <v>675870000</v>
      </c>
      <c r="T58" s="1">
        <v>824912000</v>
      </c>
      <c r="U58" s="1">
        <v>882886000</v>
      </c>
    </row>
    <row r="59" spans="1:21" ht="19" x14ac:dyDescent="0.25">
      <c r="A59" s="5" t="s">
        <v>51</v>
      </c>
      <c r="B59" s="1" t="s">
        <v>92</v>
      </c>
      <c r="C59" s="1" t="s">
        <v>92</v>
      </c>
      <c r="D59" s="1">
        <v>126836000</v>
      </c>
      <c r="E59" s="1">
        <v>118614000</v>
      </c>
      <c r="F59" s="1">
        <v>119701000</v>
      </c>
      <c r="G59" s="1">
        <v>123397000</v>
      </c>
      <c r="H59" s="1">
        <v>95590000</v>
      </c>
      <c r="I59" s="1">
        <v>138546000</v>
      </c>
      <c r="J59" s="1">
        <v>153010000</v>
      </c>
      <c r="K59" s="1">
        <v>155845000</v>
      </c>
      <c r="L59" s="1">
        <v>162336000</v>
      </c>
      <c r="M59" s="1">
        <v>159302000</v>
      </c>
      <c r="N59" s="1">
        <v>178052000</v>
      </c>
      <c r="O59" s="1">
        <v>201644000</v>
      </c>
      <c r="P59" s="1">
        <v>231694000</v>
      </c>
      <c r="Q59" s="1">
        <v>267139000</v>
      </c>
      <c r="R59" s="1">
        <v>305422000</v>
      </c>
      <c r="S59" s="1">
        <v>305451000</v>
      </c>
      <c r="T59" s="1">
        <v>352942000</v>
      </c>
      <c r="U59" s="1">
        <v>307235000</v>
      </c>
    </row>
    <row r="60" spans="1:21" ht="19" x14ac:dyDescent="0.25">
      <c r="A60" s="6" t="s">
        <v>52</v>
      </c>
      <c r="B60" s="10" t="s">
        <v>92</v>
      </c>
      <c r="C60" s="10" t="s">
        <v>92</v>
      </c>
      <c r="D60" s="10">
        <v>214788000</v>
      </c>
      <c r="E60" s="10">
        <v>220982000</v>
      </c>
      <c r="F60" s="10">
        <v>244931000</v>
      </c>
      <c r="G60" s="10">
        <v>291094000</v>
      </c>
      <c r="H60" s="10">
        <v>292500000</v>
      </c>
      <c r="I60" s="10">
        <v>466924000</v>
      </c>
      <c r="J60" s="10">
        <v>452805000</v>
      </c>
      <c r="K60" s="10">
        <v>509945000</v>
      </c>
      <c r="L60" s="10">
        <v>503041000</v>
      </c>
      <c r="M60" s="10">
        <v>472912000</v>
      </c>
      <c r="N60" s="10">
        <v>498116000</v>
      </c>
      <c r="O60" s="10">
        <v>536570000</v>
      </c>
      <c r="P60" s="10">
        <v>607671000</v>
      </c>
      <c r="Q60" s="10">
        <v>809008000</v>
      </c>
      <c r="R60" s="10">
        <v>900786000</v>
      </c>
      <c r="S60" s="10">
        <v>1021769000</v>
      </c>
      <c r="T60" s="10">
        <v>1250937000</v>
      </c>
      <c r="U60" s="10">
        <v>1250527000</v>
      </c>
    </row>
    <row r="61" spans="1:21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>
        <v>402750000</v>
      </c>
      <c r="G61" s="1">
        <v>379709000</v>
      </c>
      <c r="H61" s="1">
        <v>337622000</v>
      </c>
      <c r="I61" s="1">
        <v>1207881000</v>
      </c>
      <c r="J61" s="1">
        <v>1066548000</v>
      </c>
      <c r="K61" s="1">
        <v>811623000</v>
      </c>
      <c r="L61" s="1">
        <v>788010000</v>
      </c>
      <c r="M61" s="1">
        <v>800000000</v>
      </c>
      <c r="N61" s="1">
        <v>1579404000</v>
      </c>
      <c r="O61" s="1">
        <v>2075201000</v>
      </c>
      <c r="P61" s="1">
        <v>2078093000</v>
      </c>
      <c r="Q61" s="1">
        <v>2575502000</v>
      </c>
      <c r="R61" s="1">
        <v>3236070000</v>
      </c>
      <c r="S61" s="1">
        <v>3519119000</v>
      </c>
      <c r="T61" s="1">
        <v>4311451000</v>
      </c>
      <c r="U61" s="1">
        <v>4634808000</v>
      </c>
    </row>
    <row r="62" spans="1:21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</row>
    <row r="63" spans="1:21" ht="19" x14ac:dyDescent="0.25">
      <c r="A63" s="5" t="s">
        <v>54</v>
      </c>
      <c r="B63" s="1" t="s">
        <v>92</v>
      </c>
      <c r="C63" s="1" t="s">
        <v>92</v>
      </c>
      <c r="D63" s="1">
        <v>75514000</v>
      </c>
      <c r="E63" s="1">
        <v>66081000</v>
      </c>
      <c r="F63" s="1">
        <v>56977000</v>
      </c>
      <c r="G63" s="1">
        <v>49364000</v>
      </c>
      <c r="H63" s="1">
        <v>40080000</v>
      </c>
      <c r="I63" s="1">
        <v>240944000</v>
      </c>
      <c r="J63" s="1">
        <v>240456000</v>
      </c>
      <c r="K63" s="1">
        <v>234245000</v>
      </c>
      <c r="L63" s="1">
        <v>221054000</v>
      </c>
      <c r="M63" s="1">
        <v>137838000</v>
      </c>
      <c r="N63" s="1">
        <v>110937000</v>
      </c>
      <c r="O63" s="1">
        <v>94067000</v>
      </c>
      <c r="P63" s="1">
        <v>78027000</v>
      </c>
      <c r="Q63" s="1">
        <v>82008000</v>
      </c>
      <c r="R63" s="1">
        <v>66639000</v>
      </c>
      <c r="S63" s="1">
        <v>12774000</v>
      </c>
      <c r="T63" s="1">
        <v>3650000</v>
      </c>
      <c r="U63" s="1">
        <v>29098000</v>
      </c>
    </row>
    <row r="64" spans="1:21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>
        <v>8499000</v>
      </c>
      <c r="H64" s="1">
        <v>23011000</v>
      </c>
      <c r="I64" s="1">
        <v>27300000</v>
      </c>
      <c r="J64" s="1">
        <v>27755000</v>
      </c>
      <c r="K64" s="1">
        <v>38595000</v>
      </c>
      <c r="L64" s="1">
        <v>46068000</v>
      </c>
      <c r="M64" s="1">
        <v>50592000</v>
      </c>
      <c r="N64" s="1">
        <v>57043000</v>
      </c>
      <c r="O64" s="1">
        <v>59135000</v>
      </c>
      <c r="P64" s="1">
        <v>110865000</v>
      </c>
      <c r="Q64" s="1">
        <v>87928000</v>
      </c>
      <c r="R64" s="1">
        <v>77658000</v>
      </c>
      <c r="S64" s="1">
        <v>88219000</v>
      </c>
      <c r="T64" s="1">
        <v>104132000</v>
      </c>
      <c r="U64" s="1">
        <v>91027000</v>
      </c>
    </row>
    <row r="65" spans="1:21" ht="19" x14ac:dyDescent="0.25">
      <c r="A65" s="5" t="s">
        <v>56</v>
      </c>
      <c r="B65" s="1" t="s">
        <v>92</v>
      </c>
      <c r="C65" s="1" t="s">
        <v>92</v>
      </c>
      <c r="D65" s="1">
        <v>75514000</v>
      </c>
      <c r="E65" s="1">
        <v>66081000</v>
      </c>
      <c r="F65" s="1">
        <v>459727000</v>
      </c>
      <c r="G65" s="1">
        <v>437572000</v>
      </c>
      <c r="H65" s="1">
        <v>400713000</v>
      </c>
      <c r="I65" s="1">
        <v>1476125000</v>
      </c>
      <c r="J65" s="1">
        <v>1334759000</v>
      </c>
      <c r="K65" s="1">
        <v>1084463000</v>
      </c>
      <c r="L65" s="1">
        <v>1055132000</v>
      </c>
      <c r="M65" s="1">
        <v>988430000</v>
      </c>
      <c r="N65" s="1">
        <v>1747384000</v>
      </c>
      <c r="O65" s="1">
        <v>2228403000</v>
      </c>
      <c r="P65" s="1">
        <v>2266985000</v>
      </c>
      <c r="Q65" s="1">
        <v>2745438000</v>
      </c>
      <c r="R65" s="1">
        <v>3380367000</v>
      </c>
      <c r="S65" s="1">
        <v>3620112000</v>
      </c>
      <c r="T65" s="1">
        <v>4419233000</v>
      </c>
      <c r="U65" s="1">
        <v>4754933000</v>
      </c>
    </row>
    <row r="66" spans="1:21" ht="19" x14ac:dyDescent="0.25">
      <c r="A66" s="5" t="s">
        <v>57</v>
      </c>
      <c r="B66" s="1" t="s">
        <v>92</v>
      </c>
      <c r="C66" s="1">
        <v>86476000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</row>
    <row r="67" spans="1:21" ht="19" x14ac:dyDescent="0.25">
      <c r="A67" s="6" t="s">
        <v>58</v>
      </c>
      <c r="B67" s="10" t="s">
        <v>92</v>
      </c>
      <c r="C67" s="10">
        <v>86476000</v>
      </c>
      <c r="D67" s="10">
        <v>290302000</v>
      </c>
      <c r="E67" s="10">
        <v>287063000</v>
      </c>
      <c r="F67" s="10">
        <v>704658000</v>
      </c>
      <c r="G67" s="10">
        <v>728666000</v>
      </c>
      <c r="H67" s="10">
        <v>693213000</v>
      </c>
      <c r="I67" s="10">
        <v>1943049000</v>
      </c>
      <c r="J67" s="10">
        <v>1787564000</v>
      </c>
      <c r="K67" s="10">
        <v>1594408000</v>
      </c>
      <c r="L67" s="10">
        <v>1558173000</v>
      </c>
      <c r="M67" s="10">
        <v>1461342000</v>
      </c>
      <c r="N67" s="10">
        <v>2245500000</v>
      </c>
      <c r="O67" s="10">
        <v>2764973000</v>
      </c>
      <c r="P67" s="10">
        <v>2874656000</v>
      </c>
      <c r="Q67" s="10">
        <v>3554446000</v>
      </c>
      <c r="R67" s="10">
        <v>4281153000</v>
      </c>
      <c r="S67" s="10">
        <v>4641881000</v>
      </c>
      <c r="T67" s="10">
        <v>5670170000</v>
      </c>
      <c r="U67" s="10">
        <v>6005460000</v>
      </c>
    </row>
    <row r="68" spans="1:21" ht="19" x14ac:dyDescent="0.25">
      <c r="A68" s="5" t="s">
        <v>59</v>
      </c>
      <c r="B68" s="1" t="s">
        <v>92</v>
      </c>
      <c r="C68" s="1" t="s">
        <v>92</v>
      </c>
      <c r="D68" s="1">
        <v>29000</v>
      </c>
      <c r="E68" s="1">
        <v>29000</v>
      </c>
      <c r="F68" s="1">
        <v>1000000</v>
      </c>
      <c r="G68" s="1">
        <v>1001000</v>
      </c>
      <c r="H68" s="1">
        <v>1054000</v>
      </c>
      <c r="I68" s="1">
        <v>1205000</v>
      </c>
      <c r="J68" s="1">
        <v>1227000</v>
      </c>
      <c r="K68" s="1">
        <v>1240000</v>
      </c>
      <c r="L68" s="1">
        <v>1256000</v>
      </c>
      <c r="M68" s="1">
        <v>1266000</v>
      </c>
      <c r="N68" s="1">
        <v>1282000</v>
      </c>
      <c r="O68" s="1">
        <v>1290000</v>
      </c>
      <c r="P68" s="1">
        <v>1295000</v>
      </c>
      <c r="Q68" s="1">
        <v>1300000</v>
      </c>
      <c r="R68" s="1">
        <v>1324000</v>
      </c>
      <c r="S68" s="1">
        <v>1328000</v>
      </c>
      <c r="T68" s="1">
        <v>1332000</v>
      </c>
      <c r="U68" s="1">
        <v>1336000</v>
      </c>
    </row>
    <row r="69" spans="1:21" ht="19" x14ac:dyDescent="0.25">
      <c r="A69" s="5" t="s">
        <v>60</v>
      </c>
      <c r="B69" s="1" t="s">
        <v>92</v>
      </c>
      <c r="C69" s="1" t="s">
        <v>92</v>
      </c>
      <c r="D69" s="1">
        <v>109676000</v>
      </c>
      <c r="E69" s="1">
        <v>176121000</v>
      </c>
      <c r="F69" s="1">
        <v>-65884000</v>
      </c>
      <c r="G69" s="1">
        <v>2212000</v>
      </c>
      <c r="H69" s="1">
        <v>84013000</v>
      </c>
      <c r="I69" s="1">
        <v>176183000</v>
      </c>
      <c r="J69" s="1">
        <v>363461000</v>
      </c>
      <c r="K69" s="1">
        <v>547699000</v>
      </c>
      <c r="L69" s="1">
        <v>770256000</v>
      </c>
      <c r="M69" s="1">
        <v>1022695000</v>
      </c>
      <c r="N69" s="1">
        <v>1158462000</v>
      </c>
      <c r="O69" s="1">
        <v>1322224000</v>
      </c>
      <c r="P69" s="1">
        <v>1505204000</v>
      </c>
      <c r="Q69" s="1">
        <v>1856951000</v>
      </c>
      <c r="R69" s="1">
        <v>2199294000</v>
      </c>
      <c r="S69" s="1">
        <v>2554295000</v>
      </c>
      <c r="T69" s="1">
        <v>2976517000</v>
      </c>
      <c r="U69" s="1">
        <v>3473192000</v>
      </c>
    </row>
    <row r="70" spans="1:21" ht="19" x14ac:dyDescent="0.25">
      <c r="A70" s="5" t="s">
        <v>61</v>
      </c>
      <c r="B70" s="1" t="s">
        <v>92</v>
      </c>
      <c r="C70" s="1" t="s">
        <v>92</v>
      </c>
      <c r="D70" s="1">
        <v>-8430000</v>
      </c>
      <c r="E70" s="1">
        <v>-11929000</v>
      </c>
      <c r="F70" s="1">
        <v>-13404000</v>
      </c>
      <c r="G70" s="1">
        <v>-7000000</v>
      </c>
      <c r="H70" s="1">
        <v>-7590000</v>
      </c>
      <c r="I70" s="1">
        <v>-1966000</v>
      </c>
      <c r="J70" s="1">
        <v>-5000000</v>
      </c>
      <c r="K70" s="1">
        <v>-3000000</v>
      </c>
      <c r="L70" s="1">
        <v>-1000000</v>
      </c>
      <c r="M70" s="1">
        <v>-25000000</v>
      </c>
      <c r="N70" s="1">
        <v>-36000000</v>
      </c>
      <c r="O70" s="1">
        <v>-61000000</v>
      </c>
      <c r="P70" s="1">
        <v>-48000000</v>
      </c>
      <c r="Q70" s="1">
        <v>-58000000</v>
      </c>
      <c r="R70" s="1">
        <v>-62579000</v>
      </c>
      <c r="S70" s="1">
        <v>-58859000</v>
      </c>
      <c r="T70" s="1">
        <v>-58795000</v>
      </c>
      <c r="U70" s="1">
        <v>-60211000</v>
      </c>
    </row>
    <row r="71" spans="1:21" ht="19" x14ac:dyDescent="0.25">
      <c r="A71" s="5" t="s">
        <v>62</v>
      </c>
      <c r="B71" s="1" t="s">
        <v>92</v>
      </c>
      <c r="C71" s="1">
        <v>36624000</v>
      </c>
      <c r="D71" s="1">
        <v>655942000</v>
      </c>
      <c r="E71" s="1">
        <v>661491000</v>
      </c>
      <c r="F71" s="1">
        <v>278309000</v>
      </c>
      <c r="G71" s="1">
        <v>290169000</v>
      </c>
      <c r="H71" s="1">
        <v>429579000</v>
      </c>
      <c r="I71" s="1">
        <v>904695000</v>
      </c>
      <c r="J71" s="1">
        <v>945744000</v>
      </c>
      <c r="K71" s="1">
        <v>879292000</v>
      </c>
      <c r="L71" s="1">
        <v>805852000</v>
      </c>
      <c r="M71" s="1">
        <v>433872000</v>
      </c>
      <c r="N71" s="1">
        <v>-222257000</v>
      </c>
      <c r="O71" s="1">
        <v>-944909000</v>
      </c>
      <c r="P71" s="1">
        <v>-1057487000</v>
      </c>
      <c r="Q71" s="1">
        <v>-1966745000</v>
      </c>
      <c r="R71" s="1">
        <v>-2214753000</v>
      </c>
      <c r="S71" s="1">
        <v>-2939998000</v>
      </c>
      <c r="T71" s="1">
        <v>-3082521000</v>
      </c>
      <c r="U71" s="1" t="s">
        <v>92</v>
      </c>
    </row>
    <row r="72" spans="1:21" ht="19" x14ac:dyDescent="0.25">
      <c r="A72" s="6" t="s">
        <v>63</v>
      </c>
      <c r="B72" s="10" t="s">
        <v>92</v>
      </c>
      <c r="C72" s="10">
        <v>36624000</v>
      </c>
      <c r="D72" s="10">
        <v>757217000</v>
      </c>
      <c r="E72" s="10">
        <v>825712000</v>
      </c>
      <c r="F72" s="10">
        <v>200021000</v>
      </c>
      <c r="G72" s="10">
        <v>286382000</v>
      </c>
      <c r="H72" s="10">
        <v>507056000</v>
      </c>
      <c r="I72" s="10">
        <v>1080117000</v>
      </c>
      <c r="J72" s="10">
        <v>1305432000</v>
      </c>
      <c r="K72" s="10">
        <v>1425231000</v>
      </c>
      <c r="L72" s="10">
        <v>1576364000</v>
      </c>
      <c r="M72" s="10">
        <v>1432833000</v>
      </c>
      <c r="N72" s="10">
        <v>901487000</v>
      </c>
      <c r="O72" s="10">
        <v>317605000</v>
      </c>
      <c r="P72" s="10">
        <v>401012000</v>
      </c>
      <c r="Q72" s="10">
        <v>-166494000</v>
      </c>
      <c r="R72" s="10">
        <v>-76714000</v>
      </c>
      <c r="S72" s="10">
        <v>-443234000</v>
      </c>
      <c r="T72" s="10">
        <v>-163467000</v>
      </c>
      <c r="U72" s="10">
        <v>-1007925000</v>
      </c>
    </row>
    <row r="73" spans="1:21" ht="19" x14ac:dyDescent="0.25">
      <c r="A73" s="7" t="s">
        <v>64</v>
      </c>
      <c r="B73" s="11" t="s">
        <v>92</v>
      </c>
      <c r="C73" s="11">
        <v>123100000</v>
      </c>
      <c r="D73" s="11">
        <v>1047519000</v>
      </c>
      <c r="E73" s="11">
        <v>1112775000</v>
      </c>
      <c r="F73" s="11">
        <v>904679000</v>
      </c>
      <c r="G73" s="11">
        <v>1015048000</v>
      </c>
      <c r="H73" s="11">
        <v>1200269000</v>
      </c>
      <c r="I73" s="11">
        <v>3023166000</v>
      </c>
      <c r="J73" s="11">
        <v>3092996000</v>
      </c>
      <c r="K73" s="11">
        <v>3019639000</v>
      </c>
      <c r="L73" s="11">
        <v>3134537000</v>
      </c>
      <c r="M73" s="11">
        <v>2894175000</v>
      </c>
      <c r="N73" s="11">
        <v>3146987000</v>
      </c>
      <c r="O73" s="11">
        <v>3082578000</v>
      </c>
      <c r="P73" s="11">
        <v>3275668000</v>
      </c>
      <c r="Q73" s="11">
        <v>3387952000</v>
      </c>
      <c r="R73" s="11">
        <v>4204439000</v>
      </c>
      <c r="S73" s="11">
        <v>4198647000</v>
      </c>
      <c r="T73" s="11">
        <v>5506703000</v>
      </c>
      <c r="U73" s="11">
        <v>4997535000</v>
      </c>
    </row>
    <row r="74" spans="1:21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</row>
    <row r="75" spans="1:21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</row>
    <row r="76" spans="1:21" ht="19" x14ac:dyDescent="0.25">
      <c r="A76" s="5" t="s">
        <v>66</v>
      </c>
      <c r="B76" s="1" t="s">
        <v>92</v>
      </c>
      <c r="C76" s="1" t="s">
        <v>92</v>
      </c>
      <c r="D76" s="1">
        <v>54554000</v>
      </c>
      <c r="E76" s="1">
        <v>71445000</v>
      </c>
      <c r="F76" s="1">
        <v>81111000</v>
      </c>
      <c r="G76" s="1">
        <v>68268000</v>
      </c>
      <c r="H76" s="1">
        <v>81801000</v>
      </c>
      <c r="I76" s="1">
        <v>92170000</v>
      </c>
      <c r="J76" s="1">
        <v>173454000</v>
      </c>
      <c r="K76" s="1">
        <v>184238000</v>
      </c>
      <c r="L76" s="1">
        <v>222557000</v>
      </c>
      <c r="M76" s="1">
        <v>284113000</v>
      </c>
      <c r="N76" s="1">
        <v>223648000</v>
      </c>
      <c r="O76" s="1">
        <v>260855000</v>
      </c>
      <c r="P76" s="1">
        <v>303972000</v>
      </c>
      <c r="Q76" s="1">
        <v>507885000</v>
      </c>
      <c r="R76" s="1">
        <v>563648000</v>
      </c>
      <c r="S76" s="1">
        <v>601822000</v>
      </c>
      <c r="T76" s="1">
        <v>725983000</v>
      </c>
      <c r="U76" s="1">
        <v>870573000</v>
      </c>
    </row>
    <row r="77" spans="1:21" ht="19" x14ac:dyDescent="0.25">
      <c r="A77" s="5" t="s">
        <v>13</v>
      </c>
      <c r="B77" s="1" t="s">
        <v>92</v>
      </c>
      <c r="C77" s="1" t="s">
        <v>92</v>
      </c>
      <c r="D77" s="1">
        <v>32077000</v>
      </c>
      <c r="E77" s="1">
        <v>29655000</v>
      </c>
      <c r="F77" s="1">
        <v>27828000</v>
      </c>
      <c r="G77" s="1">
        <v>33470000</v>
      </c>
      <c r="H77" s="1">
        <v>37511000</v>
      </c>
      <c r="I77" s="1">
        <v>59012000</v>
      </c>
      <c r="J77" s="1">
        <v>85230000</v>
      </c>
      <c r="K77" s="1">
        <v>81998000</v>
      </c>
      <c r="L77" s="1">
        <v>80505000</v>
      </c>
      <c r="M77" s="1">
        <v>74547000</v>
      </c>
      <c r="N77" s="1">
        <v>77799000</v>
      </c>
      <c r="O77" s="1">
        <v>81353000</v>
      </c>
      <c r="P77" s="1">
        <v>79987000</v>
      </c>
      <c r="Q77" s="1">
        <v>85535000</v>
      </c>
      <c r="R77" s="1">
        <v>79409000</v>
      </c>
      <c r="S77" s="1">
        <v>110795000</v>
      </c>
      <c r="T77" s="1">
        <v>134125000</v>
      </c>
      <c r="U77" s="1">
        <v>115603000</v>
      </c>
    </row>
    <row r="78" spans="1:21" ht="19" x14ac:dyDescent="0.25">
      <c r="A78" s="5" t="s">
        <v>67</v>
      </c>
      <c r="B78" s="1" t="s">
        <v>92</v>
      </c>
      <c r="C78" s="1" t="s">
        <v>92</v>
      </c>
      <c r="D78" s="1">
        <v>-52213000</v>
      </c>
      <c r="E78" s="1">
        <v>-10013000</v>
      </c>
      <c r="F78" s="1">
        <v>-22643000</v>
      </c>
      <c r="G78" s="1">
        <v>-7178000</v>
      </c>
      <c r="H78" s="1">
        <v>-14338000</v>
      </c>
      <c r="I78" s="1">
        <v>926000</v>
      </c>
      <c r="J78" s="1">
        <v>5625000</v>
      </c>
      <c r="K78" s="1">
        <v>-30195000</v>
      </c>
      <c r="L78" s="1">
        <v>-15066000</v>
      </c>
      <c r="M78" s="1">
        <v>-4960000</v>
      </c>
      <c r="N78" s="1">
        <v>-10288000</v>
      </c>
      <c r="O78" s="1">
        <v>-16967000</v>
      </c>
      <c r="P78" s="1">
        <v>-18902000</v>
      </c>
      <c r="Q78" s="1">
        <v>-780000</v>
      </c>
      <c r="R78" s="1">
        <v>-20767000</v>
      </c>
      <c r="S78" s="1">
        <v>-55645000</v>
      </c>
      <c r="T78" s="1">
        <v>-111369000</v>
      </c>
      <c r="U78" s="1">
        <v>36436000</v>
      </c>
    </row>
    <row r="79" spans="1:21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>
        <v>35161000</v>
      </c>
      <c r="I79" s="1">
        <v>32285000</v>
      </c>
      <c r="J79" s="1">
        <v>31723000</v>
      </c>
      <c r="K79" s="1">
        <v>25323000</v>
      </c>
      <c r="L79" s="1">
        <v>25004000</v>
      </c>
      <c r="M79" s="1">
        <v>26585000</v>
      </c>
      <c r="N79" s="1">
        <v>28558000</v>
      </c>
      <c r="O79" s="1">
        <v>32001000</v>
      </c>
      <c r="P79" s="1">
        <v>36576000</v>
      </c>
      <c r="Q79" s="1">
        <v>38897000</v>
      </c>
      <c r="R79" s="1">
        <v>41199000</v>
      </c>
      <c r="S79" s="1">
        <v>51094000</v>
      </c>
      <c r="T79" s="1">
        <v>54917000</v>
      </c>
      <c r="U79" s="1">
        <v>58094000</v>
      </c>
    </row>
    <row r="80" spans="1:21" ht="19" x14ac:dyDescent="0.25">
      <c r="A80" s="14" t="s">
        <v>104</v>
      </c>
      <c r="B80" s="15" t="e">
        <f t="shared" ref="B80:U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>
        <f t="shared" si="6"/>
        <v>7.937952084669081E-2</v>
      </c>
      <c r="I80" s="15">
        <f t="shared" si="6"/>
        <v>4.8702596616991077E-2</v>
      </c>
      <c r="J80" s="15">
        <f t="shared" si="6"/>
        <v>3.5210962760047551E-2</v>
      </c>
      <c r="K80" s="15">
        <f t="shared" si="6"/>
        <v>2.6651833780459953E-2</v>
      </c>
      <c r="L80" s="15">
        <f t="shared" si="6"/>
        <v>2.4142895351498116E-2</v>
      </c>
      <c r="M80" s="15">
        <f t="shared" si="6"/>
        <v>2.6673556206605931E-2</v>
      </c>
      <c r="N80" s="15">
        <f t="shared" si="6"/>
        <v>2.6565260141040156E-2</v>
      </c>
      <c r="O80" s="15">
        <f t="shared" si="6"/>
        <v>2.7810777903984552E-2</v>
      </c>
      <c r="P80" s="15">
        <f t="shared" si="6"/>
        <v>2.870570064324126E-2</v>
      </c>
      <c r="Q80" s="15">
        <f t="shared" si="6"/>
        <v>2.7125128313844504E-2</v>
      </c>
      <c r="R80" s="15">
        <f t="shared" si="6"/>
        <v>2.644698022077345E-2</v>
      </c>
      <c r="S80" s="15">
        <f t="shared" si="6"/>
        <v>3.0137018621084234E-2</v>
      </c>
      <c r="T80" s="15">
        <f t="shared" si="6"/>
        <v>2.6873412072360565E-2</v>
      </c>
      <c r="U80" s="15">
        <f t="shared" si="6"/>
        <v>2.5835654038649861E-2</v>
      </c>
    </row>
    <row r="81" spans="1:29" ht="19" x14ac:dyDescent="0.25">
      <c r="A81" s="5" t="s">
        <v>69</v>
      </c>
      <c r="B81" s="1" t="s">
        <v>92</v>
      </c>
      <c r="C81" s="1" t="s">
        <v>92</v>
      </c>
      <c r="D81" s="1">
        <v>32253000</v>
      </c>
      <c r="E81" s="1">
        <v>-8101000</v>
      </c>
      <c r="F81" s="1">
        <v>22776000</v>
      </c>
      <c r="G81" s="1">
        <v>23368000</v>
      </c>
      <c r="H81" s="1">
        <v>-5373000</v>
      </c>
      <c r="I81" s="1">
        <v>-5175000</v>
      </c>
      <c r="J81" s="1">
        <v>-42141000</v>
      </c>
      <c r="K81" s="1">
        <v>63438000</v>
      </c>
      <c r="L81" s="1">
        <v>6037000</v>
      </c>
      <c r="M81" s="1">
        <v>1030000</v>
      </c>
      <c r="N81" s="1">
        <v>1462000</v>
      </c>
      <c r="O81" s="1">
        <v>81310000</v>
      </c>
      <c r="P81" s="1">
        <v>-1575000</v>
      </c>
      <c r="Q81" s="1">
        <v>39100000</v>
      </c>
      <c r="R81" s="1">
        <v>1585000</v>
      </c>
      <c r="S81" s="1">
        <v>51924000</v>
      </c>
      <c r="T81" s="1">
        <v>60148000</v>
      </c>
      <c r="U81" s="1">
        <v>14663000</v>
      </c>
    </row>
    <row r="82" spans="1:29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>
        <v>8560000</v>
      </c>
      <c r="I82" s="1">
        <v>-35851000</v>
      </c>
      <c r="J82" s="1">
        <v>-42284000</v>
      </c>
      <c r="K82" s="1">
        <v>35473000</v>
      </c>
      <c r="L82" s="1">
        <v>-16412000</v>
      </c>
      <c r="M82" s="1">
        <v>-26821000</v>
      </c>
      <c r="N82" s="1">
        <v>-30900000</v>
      </c>
      <c r="O82" s="1">
        <v>-18494000</v>
      </c>
      <c r="P82" s="1">
        <v>-105593000</v>
      </c>
      <c r="Q82" s="1">
        <v>-153942000</v>
      </c>
      <c r="R82" s="1">
        <v>-25923000</v>
      </c>
      <c r="S82" s="1">
        <v>-57606000</v>
      </c>
      <c r="T82" s="1">
        <v>-99203000</v>
      </c>
      <c r="U82" s="1">
        <v>-6624000</v>
      </c>
    </row>
    <row r="83" spans="1:29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AB83" s="64" t="s">
        <v>126</v>
      </c>
      <c r="AC83" s="65"/>
    </row>
    <row r="84" spans="1:29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>
        <v>688000</v>
      </c>
      <c r="I84" s="1">
        <v>-2653000</v>
      </c>
      <c r="J84" s="1">
        <v>57000</v>
      </c>
      <c r="K84" s="1">
        <v>1979000</v>
      </c>
      <c r="L84" s="1">
        <v>-2145000</v>
      </c>
      <c r="M84" s="1">
        <v>2128000</v>
      </c>
      <c r="N84" s="1">
        <v>-298000</v>
      </c>
      <c r="O84" s="1">
        <v>-1912000</v>
      </c>
      <c r="P84" s="1">
        <v>1027000</v>
      </c>
      <c r="Q84" s="1">
        <v>2300000</v>
      </c>
      <c r="R84" s="1">
        <v>2584000</v>
      </c>
      <c r="S84" s="1">
        <v>7482000</v>
      </c>
      <c r="T84" s="1">
        <v>-2195000</v>
      </c>
      <c r="U84" s="1">
        <v>1337000</v>
      </c>
      <c r="AB84" s="66" t="s">
        <v>127</v>
      </c>
      <c r="AC84" s="67"/>
    </row>
    <row r="85" spans="1:29" ht="20" x14ac:dyDescent="0.25">
      <c r="A85" s="5" t="s">
        <v>71</v>
      </c>
      <c r="B85" s="1" t="s">
        <v>92</v>
      </c>
      <c r="C85" s="1" t="s">
        <v>92</v>
      </c>
      <c r="D85" s="1">
        <v>154897000</v>
      </c>
      <c r="E85" s="1">
        <v>241224000</v>
      </c>
      <c r="F85" s="1">
        <v>36472000</v>
      </c>
      <c r="G85" s="1">
        <v>1703000</v>
      </c>
      <c r="H85" s="1">
        <v>10364000</v>
      </c>
      <c r="I85" s="1">
        <v>-251000</v>
      </c>
      <c r="J85" s="1">
        <v>-3031000</v>
      </c>
      <c r="K85" s="1">
        <v>28336000</v>
      </c>
      <c r="L85" s="1">
        <v>21386000</v>
      </c>
      <c r="M85" s="1">
        <v>42150000</v>
      </c>
      <c r="N85" s="1">
        <v>18684000</v>
      </c>
      <c r="O85" s="1">
        <v>40019000</v>
      </c>
      <c r="P85" s="1">
        <v>94597000</v>
      </c>
      <c r="Q85" s="1">
        <v>170620000</v>
      </c>
      <c r="R85" s="1">
        <v>64642000</v>
      </c>
      <c r="S85" s="1">
        <v>102097000</v>
      </c>
      <c r="T85" s="1">
        <v>161855000</v>
      </c>
      <c r="U85" s="1" t="s">
        <v>92</v>
      </c>
      <c r="AB85" s="23" t="s">
        <v>128</v>
      </c>
      <c r="AC85" s="24">
        <f>U17</f>
        <v>171571000</v>
      </c>
    </row>
    <row r="86" spans="1:29" ht="20" x14ac:dyDescent="0.25">
      <c r="A86" s="5" t="s">
        <v>72</v>
      </c>
      <c r="B86" s="1" t="s">
        <v>92</v>
      </c>
      <c r="C86" s="1" t="s">
        <v>92</v>
      </c>
      <c r="D86" s="1">
        <v>-6790000</v>
      </c>
      <c r="E86" s="1">
        <v>679000</v>
      </c>
      <c r="F86" s="1">
        <v>1153000</v>
      </c>
      <c r="G86" s="1">
        <v>37153000</v>
      </c>
      <c r="H86" s="1">
        <v>-3820000</v>
      </c>
      <c r="I86" s="1">
        <v>4136000</v>
      </c>
      <c r="J86" s="1">
        <v>1106000</v>
      </c>
      <c r="K86" s="1">
        <v>22273000</v>
      </c>
      <c r="L86" s="1">
        <v>1410000</v>
      </c>
      <c r="M86" s="1">
        <v>-75642000</v>
      </c>
      <c r="N86" s="1">
        <v>-15185000</v>
      </c>
      <c r="O86" s="1">
        <v>-3814000</v>
      </c>
      <c r="P86" s="1">
        <v>4100000</v>
      </c>
      <c r="Q86" s="1">
        <v>-57875000</v>
      </c>
      <c r="R86" s="1">
        <v>44449000</v>
      </c>
      <c r="S86" s="1">
        <v>51119000</v>
      </c>
      <c r="T86" s="1">
        <v>72265000</v>
      </c>
      <c r="U86" s="1" t="s">
        <v>92</v>
      </c>
      <c r="AB86" s="23" t="s">
        <v>129</v>
      </c>
      <c r="AC86" s="24">
        <f>U56</f>
        <v>8713000</v>
      </c>
    </row>
    <row r="87" spans="1:29" ht="20" x14ac:dyDescent="0.25">
      <c r="A87" s="6" t="s">
        <v>73</v>
      </c>
      <c r="B87" s="10" t="s">
        <v>92</v>
      </c>
      <c r="C87" s="10" t="s">
        <v>92</v>
      </c>
      <c r="D87" s="10">
        <v>59881000</v>
      </c>
      <c r="E87" s="10">
        <v>83665000</v>
      </c>
      <c r="F87" s="10">
        <v>110225000</v>
      </c>
      <c r="G87" s="10">
        <v>155081000</v>
      </c>
      <c r="H87" s="10">
        <v>130942000</v>
      </c>
      <c r="I87" s="10">
        <v>183354000</v>
      </c>
      <c r="J87" s="10">
        <v>254997000</v>
      </c>
      <c r="K87" s="10">
        <v>347075000</v>
      </c>
      <c r="L87" s="10">
        <v>320447000</v>
      </c>
      <c r="M87" s="10">
        <v>305673000</v>
      </c>
      <c r="N87" s="10">
        <v>305994000</v>
      </c>
      <c r="O87" s="10">
        <v>434738000</v>
      </c>
      <c r="P87" s="10">
        <v>404158000</v>
      </c>
      <c r="Q87" s="10">
        <v>612762000</v>
      </c>
      <c r="R87" s="10">
        <v>709523000</v>
      </c>
      <c r="S87" s="10">
        <v>811109000</v>
      </c>
      <c r="T87" s="10">
        <v>936069000</v>
      </c>
      <c r="U87" s="10">
        <v>1095369000</v>
      </c>
      <c r="AB87" s="23" t="s">
        <v>130</v>
      </c>
      <c r="AC87" s="24">
        <f>U61</f>
        <v>4634808000</v>
      </c>
    </row>
    <row r="88" spans="1:29" ht="20" x14ac:dyDescent="0.25">
      <c r="A88" s="5" t="s">
        <v>74</v>
      </c>
      <c r="B88" s="1" t="s">
        <v>92</v>
      </c>
      <c r="C88" s="1" t="s">
        <v>92</v>
      </c>
      <c r="D88" s="1">
        <v>-346000</v>
      </c>
      <c r="E88" s="1">
        <v>-2435000</v>
      </c>
      <c r="F88" s="1">
        <v>-535000</v>
      </c>
      <c r="G88" s="1">
        <v>-25556000</v>
      </c>
      <c r="H88" s="1">
        <v>-13412000</v>
      </c>
      <c r="I88" s="1">
        <v>-13190000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AB88" s="32" t="s">
        <v>131</v>
      </c>
      <c r="AC88" s="33">
        <f>AC85/(AC86+AC87)</f>
        <v>3.6948470783269849E-2</v>
      </c>
    </row>
    <row r="89" spans="1:29" ht="20" customHeight="1" x14ac:dyDescent="0.25">
      <c r="A89" s="14" t="s">
        <v>105</v>
      </c>
      <c r="B89" s="15" t="e">
        <f t="shared" ref="B89:U89" si="7">(-1*B88)/B3</f>
        <v>#VALUE!</v>
      </c>
      <c r="C89" s="15" t="e">
        <f t="shared" si="7"/>
        <v>#VALUE!</v>
      </c>
      <c r="D89" s="15">
        <f t="shared" si="7"/>
        <v>1.2424858335068983E-3</v>
      </c>
      <c r="E89" s="15">
        <f t="shared" si="7"/>
        <v>7.8371923861756433E-3</v>
      </c>
      <c r="F89" s="15">
        <f t="shared" si="7"/>
        <v>1.4463915909226086E-3</v>
      </c>
      <c r="G89" s="15">
        <f t="shared" si="7"/>
        <v>5.9300029469023879E-2</v>
      </c>
      <c r="H89" s="15">
        <f t="shared" si="7"/>
        <v>3.0278949222030577E-2</v>
      </c>
      <c r="I89" s="15">
        <f t="shared" si="7"/>
        <v>1.9897390409729356E-2</v>
      </c>
      <c r="J89" s="15">
        <f t="shared" si="7"/>
        <v>0</v>
      </c>
      <c r="K89" s="15">
        <f t="shared" si="7"/>
        <v>0</v>
      </c>
      <c r="L89" s="15">
        <f t="shared" si="7"/>
        <v>0</v>
      </c>
      <c r="M89" s="15">
        <f t="shared" si="7"/>
        <v>0</v>
      </c>
      <c r="N89" s="15">
        <f t="shared" si="7"/>
        <v>0</v>
      </c>
      <c r="O89" s="15">
        <f t="shared" si="7"/>
        <v>0</v>
      </c>
      <c r="P89" s="15">
        <f t="shared" si="7"/>
        <v>0</v>
      </c>
      <c r="Q89" s="15">
        <f t="shared" si="7"/>
        <v>0</v>
      </c>
      <c r="R89" s="15">
        <f t="shared" si="7"/>
        <v>0</v>
      </c>
      <c r="S89" s="15">
        <f t="shared" si="7"/>
        <v>0</v>
      </c>
      <c r="T89" s="15">
        <f t="shared" si="7"/>
        <v>0</v>
      </c>
      <c r="U89" s="15">
        <f t="shared" si="7"/>
        <v>0</v>
      </c>
      <c r="AB89" s="23" t="s">
        <v>106</v>
      </c>
      <c r="AC89" s="24">
        <f>U27</f>
        <v>173268000</v>
      </c>
    </row>
    <row r="90" spans="1:29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>
        <v>-1101243000</v>
      </c>
      <c r="J90" s="1" t="s">
        <v>92</v>
      </c>
      <c r="K90" s="1">
        <v>-120000000</v>
      </c>
      <c r="L90" s="1">
        <v>-23000000</v>
      </c>
      <c r="M90" s="1">
        <v>348000000</v>
      </c>
      <c r="N90" s="1">
        <v>-7000000</v>
      </c>
      <c r="O90" s="1">
        <v>1000000</v>
      </c>
      <c r="P90" s="1" t="s">
        <v>92</v>
      </c>
      <c r="Q90" s="1">
        <v>84000000</v>
      </c>
      <c r="R90" s="1">
        <v>-18177000</v>
      </c>
      <c r="S90" s="1">
        <v>-190816000</v>
      </c>
      <c r="T90" s="1">
        <v>-975350000</v>
      </c>
      <c r="U90" s="1" t="s">
        <v>92</v>
      </c>
      <c r="AB90" s="23" t="s">
        <v>19</v>
      </c>
      <c r="AC90" s="24">
        <f>U25</f>
        <v>1043841000</v>
      </c>
    </row>
    <row r="91" spans="1:29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>
        <v>-563386000</v>
      </c>
      <c r="I91" s="1">
        <v>-194416000</v>
      </c>
      <c r="J91" s="1">
        <v>-217792000</v>
      </c>
      <c r="K91" s="1">
        <v>-137306000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 t="s">
        <v>92</v>
      </c>
      <c r="U91" s="1" t="s">
        <v>92</v>
      </c>
      <c r="AB91" s="32" t="s">
        <v>132</v>
      </c>
      <c r="AC91" s="33">
        <f>AC89/AC90</f>
        <v>0.16599079744903678</v>
      </c>
    </row>
    <row r="92" spans="1:29" ht="20" x14ac:dyDescent="0.25">
      <c r="A92" s="5" t="s">
        <v>77</v>
      </c>
      <c r="B92" s="1" t="s">
        <v>92</v>
      </c>
      <c r="C92" s="1" t="s">
        <v>92</v>
      </c>
      <c r="D92" s="1">
        <v>647000</v>
      </c>
      <c r="E92" s="1">
        <v>20000</v>
      </c>
      <c r="F92" s="1" t="s">
        <v>92</v>
      </c>
      <c r="G92" s="1" t="s">
        <v>92</v>
      </c>
      <c r="H92" s="1">
        <v>268582000</v>
      </c>
      <c r="I92" s="1">
        <v>416550000</v>
      </c>
      <c r="J92" s="1">
        <v>150292000</v>
      </c>
      <c r="K92" s="1">
        <v>207032000</v>
      </c>
      <c r="L92" s="1">
        <v>70900000</v>
      </c>
      <c r="M92" s="1" t="s">
        <v>92</v>
      </c>
      <c r="N92" s="1">
        <v>6736000</v>
      </c>
      <c r="O92" s="1" t="s">
        <v>92</v>
      </c>
      <c r="P92" s="1">
        <v>771000</v>
      </c>
      <c r="Q92" s="1" t="s">
        <v>92</v>
      </c>
      <c r="R92" s="1" t="s">
        <v>92</v>
      </c>
      <c r="S92" s="1" t="s">
        <v>92</v>
      </c>
      <c r="T92" s="1" t="s">
        <v>92</v>
      </c>
      <c r="U92" s="1" t="s">
        <v>92</v>
      </c>
      <c r="AB92" s="34" t="s">
        <v>133</v>
      </c>
      <c r="AC92" s="35">
        <f>AC88*(1-AC91)</f>
        <v>3.0815364653432452E-2</v>
      </c>
    </row>
    <row r="93" spans="1:29" ht="19" x14ac:dyDescent="0.25">
      <c r="A93" s="5" t="s">
        <v>78</v>
      </c>
      <c r="B93" s="1" t="s">
        <v>92</v>
      </c>
      <c r="C93" s="1" t="s">
        <v>92</v>
      </c>
      <c r="D93" s="1">
        <v>-64009000</v>
      </c>
      <c r="E93" s="1">
        <v>-77349000</v>
      </c>
      <c r="F93" s="1">
        <v>192606000</v>
      </c>
      <c r="G93" s="1">
        <v>137625000</v>
      </c>
      <c r="H93" s="1" t="s">
        <v>92</v>
      </c>
      <c r="I93" s="1">
        <v>22000</v>
      </c>
      <c r="J93" s="1">
        <v>-23111000</v>
      </c>
      <c r="K93" s="1">
        <v>-44087000</v>
      </c>
      <c r="L93" s="1">
        <v>-43779000</v>
      </c>
      <c r="M93" s="1">
        <v>-50963000</v>
      </c>
      <c r="N93" s="1">
        <v>-48597000</v>
      </c>
      <c r="O93" s="1">
        <v>-43031000</v>
      </c>
      <c r="P93" s="1">
        <v>-48817000</v>
      </c>
      <c r="Q93" s="1">
        <v>-49126000</v>
      </c>
      <c r="R93" s="1">
        <v>-53760000</v>
      </c>
      <c r="S93" s="1">
        <v>-50975000</v>
      </c>
      <c r="T93" s="1">
        <v>-60363000</v>
      </c>
      <c r="U93" s="1">
        <v>-79335000</v>
      </c>
      <c r="AB93" s="66" t="s">
        <v>134</v>
      </c>
      <c r="AC93" s="67"/>
    </row>
    <row r="94" spans="1:29" ht="20" x14ac:dyDescent="0.25">
      <c r="A94" s="6" t="s">
        <v>79</v>
      </c>
      <c r="B94" s="10" t="s">
        <v>92</v>
      </c>
      <c r="C94" s="10" t="s">
        <v>92</v>
      </c>
      <c r="D94" s="10">
        <v>-63708000</v>
      </c>
      <c r="E94" s="10">
        <v>-79764000</v>
      </c>
      <c r="F94" s="10">
        <v>192071000</v>
      </c>
      <c r="G94" s="10">
        <v>112069000</v>
      </c>
      <c r="H94" s="10">
        <v>-308216000</v>
      </c>
      <c r="I94" s="10">
        <v>-892277000</v>
      </c>
      <c r="J94" s="10">
        <v>-90611000</v>
      </c>
      <c r="K94" s="10">
        <v>-94361000</v>
      </c>
      <c r="L94" s="10">
        <v>4121000</v>
      </c>
      <c r="M94" s="10">
        <v>297037000</v>
      </c>
      <c r="N94" s="10">
        <v>-48861000</v>
      </c>
      <c r="O94" s="10">
        <v>-42031000</v>
      </c>
      <c r="P94" s="10">
        <v>-48046000</v>
      </c>
      <c r="Q94" s="10">
        <v>34874000</v>
      </c>
      <c r="R94" s="10">
        <v>-71937000</v>
      </c>
      <c r="S94" s="10">
        <v>-241791000</v>
      </c>
      <c r="T94" s="10">
        <v>-1035713000</v>
      </c>
      <c r="U94" s="10">
        <v>-79335000</v>
      </c>
      <c r="AB94" s="23" t="s">
        <v>135</v>
      </c>
      <c r="AC94" s="36">
        <v>4.095E-2</v>
      </c>
    </row>
    <row r="95" spans="1:29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>
        <v>-22250000</v>
      </c>
      <c r="I95" s="1">
        <v>-528389000</v>
      </c>
      <c r="J95" s="1">
        <v>-1312062000</v>
      </c>
      <c r="K95" s="1">
        <v>-1103563000</v>
      </c>
      <c r="L95" s="1">
        <v>-48000000</v>
      </c>
      <c r="M95" s="1">
        <v>-810000000</v>
      </c>
      <c r="N95" s="1" t="s">
        <v>92</v>
      </c>
      <c r="O95" s="1" t="s">
        <v>92</v>
      </c>
      <c r="P95" s="1" t="s">
        <v>92</v>
      </c>
      <c r="Q95" s="1" t="s">
        <v>92</v>
      </c>
      <c r="R95" s="1">
        <v>-513125000</v>
      </c>
      <c r="S95" s="1">
        <v>-1142382000</v>
      </c>
      <c r="T95" s="1">
        <v>-1051810000</v>
      </c>
      <c r="U95" s="1">
        <v>-9748000</v>
      </c>
      <c r="AB95" s="37" t="s">
        <v>136</v>
      </c>
      <c r="AC95" s="38">
        <v>1.1299999999999999</v>
      </c>
    </row>
    <row r="96" spans="1:29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>
        <v>265035000</v>
      </c>
      <c r="G96" s="1" t="s">
        <v>92</v>
      </c>
      <c r="H96" s="1">
        <v>115755000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AB96" s="23" t="s">
        <v>137</v>
      </c>
      <c r="AC96" s="36">
        <v>8.4000000000000005E-2</v>
      </c>
    </row>
    <row r="97" spans="1:29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>
        <v>-681000</v>
      </c>
      <c r="H97" s="1">
        <v>-18487000</v>
      </c>
      <c r="I97" s="1">
        <v>-14151000</v>
      </c>
      <c r="J97" s="1">
        <v>-14626000</v>
      </c>
      <c r="K97" s="1">
        <v>-105989000</v>
      </c>
      <c r="L97" s="1">
        <v>-112183000</v>
      </c>
      <c r="M97" s="1">
        <v>-409651000</v>
      </c>
      <c r="N97" s="1">
        <v>-700715000</v>
      </c>
      <c r="O97" s="1">
        <v>-774565000</v>
      </c>
      <c r="P97" s="1">
        <v>-150461000</v>
      </c>
      <c r="Q97" s="1">
        <v>-949888000</v>
      </c>
      <c r="R97" s="1">
        <v>-292075000</v>
      </c>
      <c r="S97" s="1">
        <v>-778519000</v>
      </c>
      <c r="T97" s="1">
        <v>-198374000</v>
      </c>
      <c r="U97" s="1">
        <v>-1397506000</v>
      </c>
      <c r="AB97" s="34" t="s">
        <v>138</v>
      </c>
      <c r="AC97" s="35">
        <f>(AC94)+((AC95)*(AC96-AC94))</f>
        <v>8.9596499999999996E-2</v>
      </c>
    </row>
    <row r="98" spans="1:29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>
        <v>-5000000</v>
      </c>
      <c r="F98" s="1">
        <v>-973000000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>
        <v>-20393000</v>
      </c>
      <c r="N98" s="1">
        <v>-87743000</v>
      </c>
      <c r="O98" s="1">
        <v>-96191000</v>
      </c>
      <c r="P98" s="1">
        <v>-119717000</v>
      </c>
      <c r="Q98" s="1">
        <v>-170938000</v>
      </c>
      <c r="R98" s="1">
        <v>-222922000</v>
      </c>
      <c r="S98" s="1">
        <v>-246444000</v>
      </c>
      <c r="T98" s="1">
        <v>-302449000</v>
      </c>
      <c r="U98" s="1">
        <v>-372915000</v>
      </c>
      <c r="AB98" s="66" t="s">
        <v>139</v>
      </c>
      <c r="AC98" s="67"/>
    </row>
    <row r="99" spans="1:29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415901000</v>
      </c>
      <c r="G99" s="1">
        <v>-22271000</v>
      </c>
      <c r="H99" s="1">
        <v>7524000</v>
      </c>
      <c r="I99" s="1">
        <v>1300598000</v>
      </c>
      <c r="J99" s="1">
        <v>1148694000</v>
      </c>
      <c r="K99" s="1">
        <v>886576000</v>
      </c>
      <c r="L99" s="1">
        <v>14335000</v>
      </c>
      <c r="M99" s="1">
        <v>797716000</v>
      </c>
      <c r="N99" s="1">
        <v>808407000</v>
      </c>
      <c r="O99" s="1">
        <v>505482000</v>
      </c>
      <c r="P99" s="1">
        <v>2635000</v>
      </c>
      <c r="Q99" s="1">
        <v>494343000</v>
      </c>
      <c r="R99" s="1">
        <v>991455000</v>
      </c>
      <c r="S99" s="1">
        <v>1388307000</v>
      </c>
      <c r="T99" s="1">
        <v>1782138000</v>
      </c>
      <c r="U99" s="1">
        <v>354789000</v>
      </c>
      <c r="AB99" s="23" t="s">
        <v>140</v>
      </c>
      <c r="AC99" s="24">
        <f>AC86+AC87</f>
        <v>4643521000</v>
      </c>
    </row>
    <row r="100" spans="1:29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-5000000</v>
      </c>
      <c r="F100" s="10">
        <v>-292064000</v>
      </c>
      <c r="G100" s="10">
        <v>-22952000</v>
      </c>
      <c r="H100" s="10">
        <v>82542000</v>
      </c>
      <c r="I100" s="10">
        <v>758058000</v>
      </c>
      <c r="J100" s="10">
        <v>-177994000</v>
      </c>
      <c r="K100" s="10">
        <v>-322976000</v>
      </c>
      <c r="L100" s="10">
        <v>-145848000</v>
      </c>
      <c r="M100" s="10">
        <v>-442328000</v>
      </c>
      <c r="N100" s="10">
        <v>19949000</v>
      </c>
      <c r="O100" s="10">
        <v>-365274000</v>
      </c>
      <c r="P100" s="10">
        <v>-267543000</v>
      </c>
      <c r="Q100" s="10">
        <v>-626483000</v>
      </c>
      <c r="R100" s="10">
        <v>-36667000</v>
      </c>
      <c r="S100" s="10">
        <v>-779038000</v>
      </c>
      <c r="T100" s="10">
        <v>229505000</v>
      </c>
      <c r="U100" s="10">
        <v>-1425380000</v>
      </c>
      <c r="AB100" s="32" t="s">
        <v>141</v>
      </c>
      <c r="AC100" s="33">
        <f>AC99/AC103</f>
        <v>0.10006613364245263</v>
      </c>
    </row>
    <row r="101" spans="1:29" ht="20" x14ac:dyDescent="0.25">
      <c r="A101" s="5" t="s">
        <v>86</v>
      </c>
      <c r="B101" s="1" t="s">
        <v>92</v>
      </c>
      <c r="C101" s="1" t="s">
        <v>92</v>
      </c>
      <c r="D101" s="1">
        <v>-5838000</v>
      </c>
      <c r="E101" s="1">
        <v>2050000</v>
      </c>
      <c r="F101" s="1">
        <v>-776000</v>
      </c>
      <c r="G101" s="1">
        <v>-9939000</v>
      </c>
      <c r="H101" s="1">
        <v>2679000</v>
      </c>
      <c r="I101" s="1">
        <v>1416000</v>
      </c>
      <c r="J101" s="1">
        <v>-3604000</v>
      </c>
      <c r="K101" s="1">
        <v>1360000</v>
      </c>
      <c r="L101" s="1">
        <v>-3595000</v>
      </c>
      <c r="M101" s="1">
        <v>-10017000</v>
      </c>
      <c r="N101" s="1">
        <v>-8175000</v>
      </c>
      <c r="O101" s="1">
        <v>-13305000</v>
      </c>
      <c r="P101" s="1">
        <v>9099000</v>
      </c>
      <c r="Q101" s="1">
        <v>-6479000</v>
      </c>
      <c r="R101" s="1">
        <v>1472000</v>
      </c>
      <c r="S101" s="1">
        <v>3674000</v>
      </c>
      <c r="T101" s="1">
        <v>-8933000</v>
      </c>
      <c r="U101" s="1">
        <v>-18539000</v>
      </c>
      <c r="AB101" s="37" t="s">
        <v>142</v>
      </c>
      <c r="AC101" s="39">
        <v>41761000000</v>
      </c>
    </row>
    <row r="102" spans="1:29" ht="20" x14ac:dyDescent="0.25">
      <c r="A102" s="6" t="s">
        <v>87</v>
      </c>
      <c r="B102" s="10" t="s">
        <v>92</v>
      </c>
      <c r="C102" s="10" t="s">
        <v>92</v>
      </c>
      <c r="D102" s="10">
        <v>-9665000</v>
      </c>
      <c r="E102" s="10">
        <v>951000</v>
      </c>
      <c r="F102" s="10">
        <v>9456000</v>
      </c>
      <c r="G102" s="10">
        <v>234259000</v>
      </c>
      <c r="H102" s="10">
        <v>-92053000</v>
      </c>
      <c r="I102" s="10">
        <v>50551000</v>
      </c>
      <c r="J102" s="10">
        <v>-17212000</v>
      </c>
      <c r="K102" s="10">
        <v>-68902000</v>
      </c>
      <c r="L102" s="10">
        <v>175125000</v>
      </c>
      <c r="M102" s="10">
        <v>150365000</v>
      </c>
      <c r="N102" s="10">
        <v>268907000</v>
      </c>
      <c r="O102" s="10">
        <v>14128000</v>
      </c>
      <c r="P102" s="10">
        <v>97668000</v>
      </c>
      <c r="Q102" s="10">
        <v>14674000</v>
      </c>
      <c r="R102" s="10">
        <v>602391000</v>
      </c>
      <c r="S102" s="10">
        <v>-206046000</v>
      </c>
      <c r="T102" s="10">
        <v>120928000</v>
      </c>
      <c r="U102" s="10">
        <v>-427885000</v>
      </c>
      <c r="AB102" s="32" t="s">
        <v>143</v>
      </c>
      <c r="AC102" s="33">
        <f>AC101/AC103</f>
        <v>0.89993386635754735</v>
      </c>
    </row>
    <row r="103" spans="1:29" ht="20" x14ac:dyDescent="0.25">
      <c r="A103" s="5" t="s">
        <v>88</v>
      </c>
      <c r="B103" s="1" t="s">
        <v>92</v>
      </c>
      <c r="C103" s="1" t="s">
        <v>92</v>
      </c>
      <c r="D103" s="1">
        <v>33076000</v>
      </c>
      <c r="E103" s="1">
        <v>23411000</v>
      </c>
      <c r="F103" s="1">
        <v>24362000</v>
      </c>
      <c r="G103" s="1">
        <v>33818000</v>
      </c>
      <c r="H103" s="1">
        <v>268077000</v>
      </c>
      <c r="I103" s="1">
        <v>176024000</v>
      </c>
      <c r="J103" s="1">
        <v>269423000</v>
      </c>
      <c r="K103" s="1">
        <v>252211000</v>
      </c>
      <c r="L103" s="1">
        <v>183309000</v>
      </c>
      <c r="M103" s="1">
        <v>358434000</v>
      </c>
      <c r="N103" s="1">
        <v>508799000</v>
      </c>
      <c r="O103" s="1">
        <v>777706000</v>
      </c>
      <c r="P103" s="1">
        <v>791834000</v>
      </c>
      <c r="Q103" s="1">
        <v>889502000</v>
      </c>
      <c r="R103" s="1">
        <v>904176000</v>
      </c>
      <c r="S103" s="1">
        <v>1506567000</v>
      </c>
      <c r="T103" s="1">
        <v>1300521000</v>
      </c>
      <c r="U103" s="1">
        <v>1421449000</v>
      </c>
      <c r="AB103" s="34" t="s">
        <v>144</v>
      </c>
      <c r="AC103" s="40">
        <f>AC99+AC101</f>
        <v>46404521000</v>
      </c>
    </row>
    <row r="104" spans="1:29" ht="19" x14ac:dyDescent="0.25">
      <c r="A104" s="7" t="s">
        <v>89</v>
      </c>
      <c r="B104" s="11" t="s">
        <v>92</v>
      </c>
      <c r="C104" s="11" t="s">
        <v>92</v>
      </c>
      <c r="D104" s="11">
        <v>23411000</v>
      </c>
      <c r="E104" s="11">
        <v>24362000</v>
      </c>
      <c r="F104" s="11">
        <v>33818000</v>
      </c>
      <c r="G104" s="11">
        <v>268077000</v>
      </c>
      <c r="H104" s="11">
        <v>176024000</v>
      </c>
      <c r="I104" s="11">
        <v>226575000</v>
      </c>
      <c r="J104" s="11">
        <v>252211000</v>
      </c>
      <c r="K104" s="11">
        <v>183309000</v>
      </c>
      <c r="L104" s="11">
        <v>358434000</v>
      </c>
      <c r="M104" s="11">
        <v>508799000</v>
      </c>
      <c r="N104" s="11">
        <v>777706000</v>
      </c>
      <c r="O104" s="11">
        <v>791834000</v>
      </c>
      <c r="P104" s="11">
        <v>889502000</v>
      </c>
      <c r="Q104" s="11">
        <v>904176000</v>
      </c>
      <c r="R104" s="11">
        <v>1506567000</v>
      </c>
      <c r="S104" s="11">
        <v>1300521000</v>
      </c>
      <c r="T104" s="11">
        <v>1421449000</v>
      </c>
      <c r="U104" s="11">
        <v>993564000</v>
      </c>
      <c r="AB104" s="66" t="s">
        <v>145</v>
      </c>
      <c r="AC104" s="67"/>
    </row>
    <row r="105" spans="1:29" ht="20" x14ac:dyDescent="0.25">
      <c r="A105" s="14" t="s">
        <v>107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0.36440749139161843</v>
      </c>
      <c r="F105" s="15">
        <f>(F106/E106)-1</f>
        <v>0.3503631663178628</v>
      </c>
      <c r="G105" s="15">
        <f>(G106/F106)-1</f>
        <v>0.18082778740085703</v>
      </c>
      <c r="H105" s="15">
        <f t="shared" ref="H105:U105" si="8">(H106/G106)-1</f>
        <v>-9.2607604709515567E-2</v>
      </c>
      <c r="I105" s="15">
        <f t="shared" si="8"/>
        <v>0.44783459542244541</v>
      </c>
      <c r="J105" s="15">
        <f t="shared" si="8"/>
        <v>0.3627206694718037</v>
      </c>
      <c r="K105" s="15">
        <f t="shared" si="8"/>
        <v>0.30318777330239866</v>
      </c>
      <c r="L105" s="15">
        <f t="shared" si="8"/>
        <v>-8.366893785718299E-2</v>
      </c>
      <c r="M105" s="15">
        <f t="shared" si="8"/>
        <v>-7.9842690867330868E-2</v>
      </c>
      <c r="N105" s="15">
        <f t="shared" si="8"/>
        <v>8.0220409893327904E-3</v>
      </c>
      <c r="O105" s="15">
        <f t="shared" si="8"/>
        <v>0.52665841256492318</v>
      </c>
      <c r="P105" s="15">
        <f t="shared" si="8"/>
        <v>-9.3772155772614774E-2</v>
      </c>
      <c r="Q105" s="15">
        <f t="shared" si="8"/>
        <v>0.5866477552548115</v>
      </c>
      <c r="R105" s="15">
        <f t="shared" si="8"/>
        <v>0.16309300622027978</v>
      </c>
      <c r="S105" s="15">
        <f t="shared" si="8"/>
        <v>0.15917731218919329</v>
      </c>
      <c r="T105" s="15">
        <f t="shared" si="8"/>
        <v>0.16199906858527569</v>
      </c>
      <c r="U105" s="15">
        <f t="shared" si="8"/>
        <v>0.22470578245733219</v>
      </c>
      <c r="V105" s="15"/>
      <c r="W105" s="15"/>
      <c r="X105" s="15"/>
      <c r="Y105" s="15"/>
      <c r="Z105" s="15"/>
      <c r="AA105" s="15"/>
      <c r="AB105" s="25" t="s">
        <v>108</v>
      </c>
      <c r="AC105" s="26">
        <f>(AC100*AC92)+(AC102*AC97)</f>
        <v>8.3714499054755268E-2</v>
      </c>
    </row>
    <row r="106" spans="1:29" ht="19" x14ac:dyDescent="0.25">
      <c r="A106" s="5" t="s">
        <v>90</v>
      </c>
      <c r="B106" s="1" t="s">
        <v>92</v>
      </c>
      <c r="C106" s="1" t="s">
        <v>92</v>
      </c>
      <c r="D106" s="1">
        <v>59535000</v>
      </c>
      <c r="E106" s="1">
        <v>81230000</v>
      </c>
      <c r="F106" s="1">
        <v>109690000</v>
      </c>
      <c r="G106" s="1">
        <v>129525000</v>
      </c>
      <c r="H106" s="1">
        <v>117530000</v>
      </c>
      <c r="I106" s="1">
        <v>170164000</v>
      </c>
      <c r="J106" s="1">
        <v>231886000</v>
      </c>
      <c r="K106" s="1">
        <v>302191000</v>
      </c>
      <c r="L106" s="1">
        <v>276907000</v>
      </c>
      <c r="M106" s="1">
        <v>254798000</v>
      </c>
      <c r="N106" s="1">
        <v>256842000</v>
      </c>
      <c r="O106" s="1">
        <v>392110000</v>
      </c>
      <c r="P106" s="1">
        <v>355341000</v>
      </c>
      <c r="Q106" s="1">
        <v>563801000</v>
      </c>
      <c r="R106" s="1">
        <v>655753000</v>
      </c>
      <c r="S106" s="1">
        <v>760134000</v>
      </c>
      <c r="T106" s="1">
        <v>883275000</v>
      </c>
      <c r="U106" s="1">
        <v>1081752000</v>
      </c>
      <c r="V106" s="41">
        <f>U106*(1+$AC$106)</f>
        <v>1187583770.6907587</v>
      </c>
      <c r="W106" s="41">
        <f t="shared" ref="W106:Z106" si="9">V106*(1+$AC$106)</f>
        <v>1303769452.1554668</v>
      </c>
      <c r="X106" s="41">
        <f t="shared" si="9"/>
        <v>1431322005.5079298</v>
      </c>
      <c r="Y106" s="41">
        <f t="shared" si="9"/>
        <v>1571353493.5676258</v>
      </c>
      <c r="Z106" s="41">
        <f t="shared" si="9"/>
        <v>1725084776.3435037</v>
      </c>
      <c r="AA106" s="42" t="s">
        <v>146</v>
      </c>
      <c r="AB106" s="43" t="s">
        <v>147</v>
      </c>
      <c r="AC106" s="44">
        <f>(SUM(V4:Z4)/5)</f>
        <v>9.7833672311915171E-2</v>
      </c>
    </row>
    <row r="107" spans="1:29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2"/>
      <c r="W107" s="42"/>
      <c r="X107" s="42"/>
      <c r="Y107" s="42"/>
      <c r="Z107" s="45">
        <f>Z106*(1+AC107)/(AC108-AC107)</f>
        <v>30115421645.735462</v>
      </c>
      <c r="AA107" s="46" t="s">
        <v>148</v>
      </c>
      <c r="AB107" s="47" t="s">
        <v>149</v>
      </c>
      <c r="AC107" s="48">
        <v>2.5000000000000001E-2</v>
      </c>
    </row>
    <row r="108" spans="1:29" ht="19" x14ac:dyDescent="0.25">
      <c r="V108" s="45">
        <f t="shared" ref="V108:X108" si="10">V107+V106</f>
        <v>1187583770.6907587</v>
      </c>
      <c r="W108" s="45">
        <f t="shared" si="10"/>
        <v>1303769452.1554668</v>
      </c>
      <c r="X108" s="45">
        <f t="shared" si="10"/>
        <v>1431322005.5079298</v>
      </c>
      <c r="Y108" s="45">
        <f>Y107+Y106</f>
        <v>1571353493.5676258</v>
      </c>
      <c r="Z108" s="45">
        <f>Z107+Z106</f>
        <v>31840506422.078964</v>
      </c>
      <c r="AA108" s="46" t="s">
        <v>144</v>
      </c>
      <c r="AB108" s="49" t="s">
        <v>150</v>
      </c>
      <c r="AC108" s="50">
        <f>AC105</f>
        <v>8.3714499054755268E-2</v>
      </c>
    </row>
    <row r="109" spans="1:29" ht="19" x14ac:dyDescent="0.25">
      <c r="V109" s="62" t="s">
        <v>151</v>
      </c>
      <c r="W109" s="63"/>
    </row>
    <row r="110" spans="1:29" ht="20" x14ac:dyDescent="0.25">
      <c r="V110" s="51" t="s">
        <v>152</v>
      </c>
      <c r="W110" s="52">
        <f>NPV(AC108,V108,W108,X108,Y108,Z108)</f>
        <v>25771064683.32373</v>
      </c>
    </row>
    <row r="111" spans="1:29" ht="20" x14ac:dyDescent="0.25">
      <c r="V111" s="51" t="s">
        <v>153</v>
      </c>
      <c r="W111" s="52">
        <f>U40</f>
        <v>993564000</v>
      </c>
    </row>
    <row r="112" spans="1:29" ht="20" x14ac:dyDescent="0.25">
      <c r="V112" s="51" t="s">
        <v>140</v>
      </c>
      <c r="W112" s="52">
        <f>AC99</f>
        <v>4643521000</v>
      </c>
    </row>
    <row r="113" spans="22:23" ht="20" x14ac:dyDescent="0.25">
      <c r="V113" s="51" t="s">
        <v>154</v>
      </c>
      <c r="W113" s="52">
        <f>W110+W111-W112</f>
        <v>22121107683.32373</v>
      </c>
    </row>
    <row r="114" spans="22:23" ht="20" x14ac:dyDescent="0.25">
      <c r="V114" s="51" t="s">
        <v>155</v>
      </c>
      <c r="W114" s="53">
        <f>U34*(1+(5*AA16))</f>
        <v>71322592.003785536</v>
      </c>
    </row>
    <row r="115" spans="22:23" ht="20" x14ac:dyDescent="0.25">
      <c r="V115" s="54" t="s">
        <v>156</v>
      </c>
      <c r="W115" s="55">
        <f>W113/W114</f>
        <v>310.15568926813017</v>
      </c>
    </row>
    <row r="116" spans="22:23" ht="20" x14ac:dyDescent="0.25">
      <c r="V116" s="56" t="s">
        <v>157</v>
      </c>
      <c r="W116" s="57">
        <v>522.27</v>
      </c>
    </row>
    <row r="117" spans="22:23" ht="20" x14ac:dyDescent="0.25">
      <c r="V117" s="58" t="s">
        <v>158</v>
      </c>
      <c r="W117" s="59">
        <f>W115/W116-1</f>
        <v>-0.40613918228477575</v>
      </c>
    </row>
    <row r="118" spans="22:23" ht="20" x14ac:dyDescent="0.25">
      <c r="V118" s="58" t="s">
        <v>159</v>
      </c>
      <c r="W118" s="60" t="str">
        <f>IF(W115&gt;W116,"BUY","SELL")</f>
        <v>SELL</v>
      </c>
    </row>
  </sheetData>
  <mergeCells count="6">
    <mergeCell ref="V109:W109"/>
    <mergeCell ref="AB83:AC83"/>
    <mergeCell ref="AB84:AC84"/>
    <mergeCell ref="AB93:AC93"/>
    <mergeCell ref="AB98:AC98"/>
    <mergeCell ref="AB104:AC104"/>
  </mergeCells>
  <hyperlinks>
    <hyperlink ref="A1" r:id="rId1" tooltip="https://roic.ai/company/MSCI" display="ROIC.AI | MSCI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www.sec.gov/Archives/edgar/data/1408198/000119312509014341/0001193125-09-014341-index.html" xr:uid="{00000000-0004-0000-0000-000010000000}"/>
    <hyperlink ref="G74" r:id="rId13" tooltip="https://www.sec.gov/Archives/edgar/data/1408198/000119312509014341/0001193125-09-014341-index.html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www.sec.gov/Archives/edgar/data/1408198/000119312512086989/0001193125-12-086989-index.html" xr:uid="{00000000-0004-0000-0000-000019000000}"/>
    <hyperlink ref="J74" r:id="rId19" tooltip="https://www.sec.gov/Archives/edgar/data/1408198/000119312512086989/0001193125-12-086989-index.html" xr:uid="{00000000-0004-0000-0000-00001A000000}"/>
    <hyperlink ref="K36" r:id="rId20" tooltip="https://www.sec.gov/Archives/edgar/data/1408198/000119312513087988/0001193125-13-087988-index.html" xr:uid="{00000000-0004-0000-0000-00001C000000}"/>
    <hyperlink ref="K74" r:id="rId21" tooltip="https://www.sec.gov/Archives/edgar/data/1408198/000119312513087988/0001193125-13-087988-index.html" xr:uid="{00000000-0004-0000-0000-00001D000000}"/>
    <hyperlink ref="L36" r:id="rId22" tooltip="https://www.sec.gov/Archives/edgar/data/1408198/000119312514077882/d640965d10k.htm" xr:uid="{00000000-0004-0000-0000-00001F000000}"/>
    <hyperlink ref="L74" r:id="rId23" tooltip="https://www.sec.gov/Archives/edgar/data/1408198/000119312514077882/d640965d10k.htm" xr:uid="{00000000-0004-0000-0000-000020000000}"/>
    <hyperlink ref="M36" r:id="rId24" tooltip="https://www.sec.gov/Archives/edgar/data/1408198/000119312515069699/d832959d10k.htm" xr:uid="{00000000-0004-0000-0000-000022000000}"/>
    <hyperlink ref="M74" r:id="rId25" tooltip="https://www.sec.gov/Archives/edgar/data/1408198/000119312515069699/d832959d10k.htm" xr:uid="{00000000-0004-0000-0000-000023000000}"/>
    <hyperlink ref="N36" r:id="rId26" tooltip="https://www.sec.gov/Archives/edgar/data/1408198/000119312516482334/0001193125-16-482334-index.html" xr:uid="{00000000-0004-0000-0000-000025000000}"/>
    <hyperlink ref="N74" r:id="rId27" tooltip="https://www.sec.gov/Archives/edgar/data/1408198/000119312516482334/0001193125-16-482334-index.html" xr:uid="{00000000-0004-0000-0000-000026000000}"/>
    <hyperlink ref="O36" r:id="rId28" tooltip="https://www.sec.gov/Archives/edgar/data/1408198/000156459017002336/0001564590-17-002336-index.html" xr:uid="{00000000-0004-0000-0000-000028000000}"/>
    <hyperlink ref="O74" r:id="rId29" tooltip="https://www.sec.gov/Archives/edgar/data/1408198/000156459017002336/0001564590-17-002336-index.html" xr:uid="{00000000-0004-0000-0000-000029000000}"/>
    <hyperlink ref="P36" r:id="rId30" tooltip="https://www.sec.gov/Archives/edgar/data/1408198/000156459018003147/0001564590-18-003147-index.html" xr:uid="{00000000-0004-0000-0000-00002B000000}"/>
    <hyperlink ref="P74" r:id="rId31" tooltip="https://www.sec.gov/Archives/edgar/data/1408198/000156459018003147/0001564590-18-003147-index.html" xr:uid="{00000000-0004-0000-0000-00002C000000}"/>
    <hyperlink ref="Q36" r:id="rId32" tooltip="https://www.sec.gov/Archives/edgar/data/1408198/000156459019003885/0001564590-19-003885-index.html" xr:uid="{00000000-0004-0000-0000-00002E000000}"/>
    <hyperlink ref="Q74" r:id="rId33" tooltip="https://www.sec.gov/Archives/edgar/data/1408198/000156459019003885/0001564590-19-003885-index.html" xr:uid="{00000000-0004-0000-0000-00002F000000}"/>
    <hyperlink ref="R36" r:id="rId34" tooltip="https://www.sec.gov/Archives/edgar/data/1408198/000156459020004992/0001564590-20-004992-index.html" xr:uid="{00000000-0004-0000-0000-000031000000}"/>
    <hyperlink ref="R74" r:id="rId35" tooltip="https://www.sec.gov/Archives/edgar/data/1408198/000156459020004992/0001564590-20-004992-index.html" xr:uid="{00000000-0004-0000-0000-000032000000}"/>
    <hyperlink ref="S36" r:id="rId36" tooltip="https://www.sec.gov/Archives/edgar/data/1408198/000156459021005811/0001564590-21-005811-index.htm" xr:uid="{00000000-0004-0000-0000-000034000000}"/>
    <hyperlink ref="S74" r:id="rId37" tooltip="https://www.sec.gov/Archives/edgar/data/1408198/000156459021005811/0001564590-21-005811-index.htm" xr:uid="{00000000-0004-0000-0000-000035000000}"/>
    <hyperlink ref="T36" r:id="rId38" tooltip="https://www.sec.gov/Archives/edgar/data/1408198/000156459022004803/0001564590-22-004803-index.htm" xr:uid="{00000000-0004-0000-0000-000037000000}"/>
    <hyperlink ref="T74" r:id="rId39" tooltip="https://www.sec.gov/Archives/edgar/data/1408198/000156459022004803/0001564590-22-004803-index.htm" xr:uid="{00000000-0004-0000-0000-000038000000}"/>
    <hyperlink ref="U36" r:id="rId40" tooltip="https://www.sec.gov/Archives/edgar/data/1408198/000140819823000011/0001408198-23-000011-index.htm" xr:uid="{00000000-0004-0000-0000-00003A000000}"/>
    <hyperlink ref="U74" r:id="rId41" tooltip="https://www.sec.gov/Archives/edgar/data/1408198/000140819823000011/0001408198-23-000011-index.htm" xr:uid="{00000000-0004-0000-0000-00003B000000}"/>
    <hyperlink ref="V1" r:id="rId42" display="https://finbox.com/NYSE:MSCI/explorer/revenue_proj" xr:uid="{D176B0D5-570B-EA4F-8830-EAF517CA98CB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2023-02-11T09:26:41Z</dcterms:created>
  <dcterms:modified xsi:type="dcterms:W3CDTF">2023-03-13T06:35:03Z</dcterms:modified>
</cp:coreProperties>
</file>