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Value/"/>
    </mc:Choice>
  </mc:AlternateContent>
  <xr:revisionPtr revIDLastSave="0" documentId="13_ncr:1_{C47143DF-D034-6F41-92A3-9BAA09E96C67}" xr6:coauthVersionLast="47" xr6:coauthVersionMax="47" xr10:uidLastSave="{00000000-0000-0000-0000-000000000000}"/>
  <bookViews>
    <workbookView xWindow="-1560" yWindow="500" windowWidth="2996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14" i="1" l="1"/>
  <c r="AS19" i="1"/>
  <c r="AO111" i="1"/>
  <c r="AU97" i="1"/>
  <c r="AU90" i="1"/>
  <c r="AU89" i="1"/>
  <c r="AU91" i="1" s="1"/>
  <c r="AU88" i="1"/>
  <c r="AU87" i="1"/>
  <c r="AU86" i="1"/>
  <c r="AU99" i="1" s="1"/>
  <c r="AU85" i="1"/>
  <c r="AV16" i="1"/>
  <c r="AU16" i="1"/>
  <c r="AT16" i="1"/>
  <c r="AS16" i="1"/>
  <c r="AV13" i="1"/>
  <c r="AU13" i="1"/>
  <c r="AT13" i="1"/>
  <c r="AS13" i="1"/>
  <c r="AV10" i="1"/>
  <c r="AU10" i="1"/>
  <c r="AT10" i="1"/>
  <c r="AS10" i="1"/>
  <c r="AV7" i="1"/>
  <c r="AU7" i="1"/>
  <c r="AT7" i="1"/>
  <c r="AS7" i="1"/>
  <c r="AV4" i="1"/>
  <c r="AU4" i="1"/>
  <c r="AT4" i="1"/>
  <c r="AS4" i="1"/>
  <c r="AR4" i="1"/>
  <c r="AQ4" i="1"/>
  <c r="AP4" i="1"/>
  <c r="AO4" i="1"/>
  <c r="AN4" i="1"/>
  <c r="AG4" i="1"/>
  <c r="AH4" i="1"/>
  <c r="AI4" i="1"/>
  <c r="AJ4" i="1"/>
  <c r="AK4" i="1"/>
  <c r="AL4" i="1"/>
  <c r="AM4" i="1"/>
  <c r="AB9" i="1"/>
  <c r="AC9" i="1"/>
  <c r="AD9" i="1"/>
  <c r="AE9" i="1"/>
  <c r="AF9" i="1"/>
  <c r="AG9" i="1"/>
  <c r="AH9" i="1"/>
  <c r="AI9" i="1"/>
  <c r="AJ9" i="1"/>
  <c r="AK9" i="1"/>
  <c r="AL9" i="1"/>
  <c r="AM9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U106" i="1" l="1"/>
  <c r="AN106" i="1" s="1"/>
  <c r="AO106" i="1" s="1"/>
  <c r="AP106" i="1" s="1"/>
  <c r="AQ106" i="1" s="1"/>
  <c r="AR106" i="1" s="1"/>
  <c r="AO112" i="1"/>
  <c r="AU103" i="1"/>
  <c r="AU102" i="1" s="1"/>
  <c r="AU92" i="1"/>
  <c r="AN108" i="1" l="1"/>
  <c r="AO108" i="1"/>
  <c r="AU100" i="1"/>
  <c r="AU105" i="1" s="1"/>
  <c r="AU108" i="1" s="1"/>
  <c r="AP108" i="1"/>
  <c r="AR107" i="1" l="1"/>
  <c r="AR108" i="1" s="1"/>
  <c r="AQ108" i="1"/>
  <c r="AO110" i="1" l="1"/>
  <c r="AO113" i="1" s="1"/>
  <c r="AO115" i="1" s="1"/>
  <c r="AO118" i="1" s="1"/>
  <c r="AO117" i="1"/>
</calcChain>
</file>

<file path=xl/sharedStrings.xml><?xml version="1.0" encoding="utf-8"?>
<sst xmlns="http://schemas.openxmlformats.org/spreadsheetml/2006/main" count="1287" uniqueCount="161">
  <si>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</si>
  <si>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</si>
  <si>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</si>
  <si>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</si>
  <si>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</si>
  <si>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</si>
  <si>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</si>
  <si>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</si>
  <si>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</si>
  <si>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</si>
  <si>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</si>
  <si>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</si>
  <si>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</si>
  <si>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</si>
  <si>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</si>
  <si>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</si>
  <si>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</si>
  <si>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</si>
  <si>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</si>
  <si>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</si>
  <si>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</si>
  <si>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</si>
  <si>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</si>
  <si>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</si>
  <si>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</si>
  <si>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</si>
  <si>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</si>
  <si>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</si>
  <si>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</si>
  <si>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</si>
  <si>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</si>
  <si>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</si>
  <si>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</si>
  <si>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</si>
  <si>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</si>
  <si>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</si>
  <si>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</si>
  <si>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</si>
  <si>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</si>
  <si>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</si>
  <si>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</si>
  <si>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</si>
  <si>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</si>
  <si>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</si>
  <si>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</si>
  <si>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</si>
  <si>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</si>
  <si>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</si>
  <si>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</si>
  <si>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</si>
  <si>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</si>
  <si>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</si>
  <si>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</si>
  <si>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</si>
  <si>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</si>
  <si>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</si>
  <si>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</si>
  <si>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</si>
  <si>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</si>
  <si>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</si>
  <si>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</si>
  <si>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</si>
  <si>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</si>
  <si>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</si>
  <si>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</si>
  <si>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</si>
  <si>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</si>
  <si>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</si>
  <si>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</si>
  <si>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</si>
  <si>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</si>
  <si>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</si>
  <si>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</si>
  <si>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</si>
  <si>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</si>
  <si>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</si>
  <si>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</si>
  <si>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</si>
  <si>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</si>
  <si>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</si>
  <si>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</si>
  <si>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</si>
  <si>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</si>
  <si>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</si>
  <si>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</si>
  <si>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</si>
  <si>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</si>
  <si>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</si>
  <si>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</si>
  <si>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</si>
  <si>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</si>
  <si>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</si>
  <si>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</si>
  <si>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</si>
  <si>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</si>
  <si>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</si>
  <si>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</si>
  <si>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</si>
  <si>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</si>
  <si>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</si>
  <si>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</si>
  <si>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</si>
  <si>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</si>
  <si>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</si>
  <si>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</si>
  <si>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</si>
  <si>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</si>
  <si>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</si>
  <si>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</si>
  <si>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</si>
  <si>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</si>
  <si>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</si>
  <si>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</si>
  <si>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</si>
  <si>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</si>
  <si>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</si>
  <si>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</si>
  <si>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</si>
  <si>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</si>
  <si>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</si>
  <si>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</si>
  <si>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</si>
  <si>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</si>
  <si>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</si>
  <si>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</si>
  <si>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</si>
  <si>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</si>
  <si>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</si>
  <si>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</si>
  <si>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</si>
  <si>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</si>
  <si>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</si>
  <si>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</si>
  <si>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</si>
  <si>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</si>
  <si>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</si>
  <si>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</si>
  <si>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</si>
  <si>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</si>
  <si>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</si>
  <si>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</si>
  <si>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</si>
  <si>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</si>
  <si>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</si>
  <si>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</si>
  <si>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</si>
  <si>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</si>
  <si>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</si>
  <si>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</si>
  <si>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</si>
  <si>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</si>
  <si>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</si>
  <si>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</si>
  <si>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</si>
  <si>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</si>
  <si>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</si>
  <si>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</si>
  <si>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</si>
  <si>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</si>
  <si>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S&amp;P Global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</si>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</sst>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9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  <xf numFmtId="0" fontId="0" fillId="0" borderId="0" xfId="0" quotePrefix="1"/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SPGI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903654485049829E-2"/>
          <c:y val="0.11972079992733149"/>
          <c:w val="0.86326910299003323"/>
          <c:h val="0.71255549340485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1'!$B$3:$AM$3</c:f>
              <c:numCache>
                <c:formatCode>#,###,,;\(#,###,,\);\ \-\ \-</c:formatCode>
                <c:ptCount val="38"/>
                <c:pt idx="0">
                  <c:v>1491200000</c:v>
                </c:pt>
                <c:pt idx="1">
                  <c:v>1576800000</c:v>
                </c:pt>
                <c:pt idx="2">
                  <c:v>1751200000</c:v>
                </c:pt>
                <c:pt idx="3">
                  <c:v>1818000000</c:v>
                </c:pt>
                <c:pt idx="4">
                  <c:v>1789000000</c:v>
                </c:pt>
                <c:pt idx="5">
                  <c:v>1938600000</c:v>
                </c:pt>
                <c:pt idx="6">
                  <c:v>1943000000</c:v>
                </c:pt>
                <c:pt idx="7">
                  <c:v>2050500000</c:v>
                </c:pt>
                <c:pt idx="8">
                  <c:v>2195500000</c:v>
                </c:pt>
                <c:pt idx="9">
                  <c:v>2760900000</c:v>
                </c:pt>
                <c:pt idx="10">
                  <c:v>2935300000</c:v>
                </c:pt>
                <c:pt idx="11">
                  <c:v>3074700000</c:v>
                </c:pt>
                <c:pt idx="12">
                  <c:v>3534100000</c:v>
                </c:pt>
                <c:pt idx="13">
                  <c:v>3729100000</c:v>
                </c:pt>
                <c:pt idx="14">
                  <c:v>3992000000</c:v>
                </c:pt>
                <c:pt idx="15">
                  <c:v>4280968000</c:v>
                </c:pt>
                <c:pt idx="16">
                  <c:v>4645535000</c:v>
                </c:pt>
                <c:pt idx="17">
                  <c:v>4787668000</c:v>
                </c:pt>
                <c:pt idx="18">
                  <c:v>4827857000</c:v>
                </c:pt>
                <c:pt idx="19">
                  <c:v>5250538000</c:v>
                </c:pt>
                <c:pt idx="20">
                  <c:v>6003642000</c:v>
                </c:pt>
                <c:pt idx="21">
                  <c:v>6255138000</c:v>
                </c:pt>
                <c:pt idx="22">
                  <c:v>6772281000</c:v>
                </c:pt>
                <c:pt idx="23">
                  <c:v>6355055000</c:v>
                </c:pt>
                <c:pt idx="24">
                  <c:v>5951782000</c:v>
                </c:pt>
                <c:pt idx="25">
                  <c:v>6168331000</c:v>
                </c:pt>
                <c:pt idx="26">
                  <c:v>6246000000</c:v>
                </c:pt>
                <c:pt idx="27">
                  <c:v>4450000000</c:v>
                </c:pt>
                <c:pt idx="28">
                  <c:v>4875000000</c:v>
                </c:pt>
                <c:pt idx="29">
                  <c:v>5051000000</c:v>
                </c:pt>
                <c:pt idx="30">
                  <c:v>5313000000</c:v>
                </c:pt>
                <c:pt idx="31">
                  <c:v>5661000000</c:v>
                </c:pt>
                <c:pt idx="32">
                  <c:v>6063000000</c:v>
                </c:pt>
                <c:pt idx="33">
                  <c:v>6258000000</c:v>
                </c:pt>
                <c:pt idx="34">
                  <c:v>6699000000</c:v>
                </c:pt>
                <c:pt idx="35">
                  <c:v>7442000000</c:v>
                </c:pt>
                <c:pt idx="36">
                  <c:v>8297000000</c:v>
                </c:pt>
                <c:pt idx="37">
                  <c:v>11181000000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6-4948-B16D-749823D27F08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1'!$B$19:$AM$19</c:f>
              <c:numCache>
                <c:formatCode>#,###,,;\(#,###,,\);\ \-\ \-</c:formatCode>
                <c:ptCount val="38"/>
                <c:pt idx="0">
                  <c:v>327600000</c:v>
                </c:pt>
                <c:pt idx="1">
                  <c:v>347300000</c:v>
                </c:pt>
                <c:pt idx="2">
                  <c:v>364700000</c:v>
                </c:pt>
                <c:pt idx="3">
                  <c:v>445800000</c:v>
                </c:pt>
                <c:pt idx="4">
                  <c:v>155500000</c:v>
                </c:pt>
                <c:pt idx="5">
                  <c:v>369400000</c:v>
                </c:pt>
                <c:pt idx="6">
                  <c:v>330400000</c:v>
                </c:pt>
                <c:pt idx="7">
                  <c:v>217000000</c:v>
                </c:pt>
                <c:pt idx="8">
                  <c:v>205800000</c:v>
                </c:pt>
                <c:pt idx="9">
                  <c:v>575400000</c:v>
                </c:pt>
                <c:pt idx="10">
                  <c:v>617600000</c:v>
                </c:pt>
                <c:pt idx="11">
                  <c:v>1053400000</c:v>
                </c:pt>
                <c:pt idx="12">
                  <c:v>764800000</c:v>
                </c:pt>
                <c:pt idx="13">
                  <c:v>851000000</c:v>
                </c:pt>
                <c:pt idx="14">
                  <c:v>1006400000</c:v>
                </c:pt>
                <c:pt idx="15">
                  <c:v>1061545000</c:v>
                </c:pt>
                <c:pt idx="16">
                  <c:v>1035656000</c:v>
                </c:pt>
                <c:pt idx="17">
                  <c:v>1313836000</c:v>
                </c:pt>
                <c:pt idx="18">
                  <c:v>1533295000</c:v>
                </c:pt>
                <c:pt idx="19">
                  <c:v>1561031000</c:v>
                </c:pt>
                <c:pt idx="20">
                  <c:v>1745223000</c:v>
                </c:pt>
                <c:pt idx="21">
                  <c:v>1794815000</c:v>
                </c:pt>
                <c:pt idx="22">
                  <c:v>2023703000</c:v>
                </c:pt>
                <c:pt idx="23">
                  <c:v>1803598000</c:v>
                </c:pt>
                <c:pt idx="24">
                  <c:v>1672430000</c:v>
                </c:pt>
                <c:pt idx="25">
                  <c:v>1814652000</c:v>
                </c:pt>
                <c:pt idx="26">
                  <c:v>1662000000</c:v>
                </c:pt>
                <c:pt idx="27">
                  <c:v>1063000000</c:v>
                </c:pt>
                <c:pt idx="28">
                  <c:v>2015000000</c:v>
                </c:pt>
                <c:pt idx="29">
                  <c:v>323000000</c:v>
                </c:pt>
                <c:pt idx="30">
                  <c:v>1962000000</c:v>
                </c:pt>
                <c:pt idx="31">
                  <c:v>3428000000</c:v>
                </c:pt>
                <c:pt idx="32">
                  <c:v>2648000000</c:v>
                </c:pt>
                <c:pt idx="33">
                  <c:v>2858000000</c:v>
                </c:pt>
                <c:pt idx="34">
                  <c:v>3152000000</c:v>
                </c:pt>
                <c:pt idx="35">
                  <c:v>3575000000</c:v>
                </c:pt>
                <c:pt idx="36">
                  <c:v>4222000000</c:v>
                </c:pt>
                <c:pt idx="37">
                  <c:v>5745000000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6-4948-B16D-749823D27F08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1'!$B$106:$AM$106</c:f>
              <c:numCache>
                <c:formatCode>#,###,,;\(#,###,,\);\ \-\ \-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53300000</c:v>
                </c:pt>
                <c:pt idx="3">
                  <c:v>98300000</c:v>
                </c:pt>
                <c:pt idx="4">
                  <c:v>157400000</c:v>
                </c:pt>
                <c:pt idx="5">
                  <c:v>178400000</c:v>
                </c:pt>
                <c:pt idx="6">
                  <c:v>415800000</c:v>
                </c:pt>
                <c:pt idx="7">
                  <c:v>336800000</c:v>
                </c:pt>
                <c:pt idx="8">
                  <c:v>374400000</c:v>
                </c:pt>
                <c:pt idx="9">
                  <c:v>396900000</c:v>
                </c:pt>
                <c:pt idx="10">
                  <c:v>250600000</c:v>
                </c:pt>
                <c:pt idx="11">
                  <c:v>551500000</c:v>
                </c:pt>
                <c:pt idx="12">
                  <c:v>486700000</c:v>
                </c:pt>
                <c:pt idx="13">
                  <c:v>607839000</c:v>
                </c:pt>
                <c:pt idx="14">
                  <c:v>953846000</c:v>
                </c:pt>
                <c:pt idx="15">
                  <c:v>1072372000</c:v>
                </c:pt>
                <c:pt idx="16">
                  <c:v>1267361000</c:v>
                </c:pt>
                <c:pt idx="17">
                  <c:v>924469000</c:v>
                </c:pt>
                <c:pt idx="18">
                  <c:v>1439658000</c:v>
                </c:pt>
                <c:pt idx="19">
                  <c:v>1082923000</c:v>
                </c:pt>
                <c:pt idx="20">
                  <c:v>1470688000</c:v>
                </c:pt>
                <c:pt idx="21">
                  <c:v>783316000</c:v>
                </c:pt>
                <c:pt idx="22">
                  <c:v>1051493000</c:v>
                </c:pt>
                <c:pt idx="23">
                  <c:v>1191894000</c:v>
                </c:pt>
                <c:pt idx="24">
                  <c:v>1225000000</c:v>
                </c:pt>
                <c:pt idx="25">
                  <c:v>650000000</c:v>
                </c:pt>
                <c:pt idx="26">
                  <c:v>699000000</c:v>
                </c:pt>
                <c:pt idx="27">
                  <c:v>1117000000</c:v>
                </c:pt>
                <c:pt idx="28">
                  <c:v>56000000</c:v>
                </c:pt>
                <c:pt idx="29">
                  <c:v>1349000000</c:v>
                </c:pt>
                <c:pt idx="30">
                  <c:v>1893000000</c:v>
                </c:pt>
                <c:pt idx="31">
                  <c:v>1951000000</c:v>
                </c:pt>
                <c:pt idx="32">
                  <c:v>2661000000</c:v>
                </c:pt>
                <c:pt idx="33">
                  <c:v>3491000000</c:v>
                </c:pt>
                <c:pt idx="34">
                  <c:v>3563000000</c:v>
                </c:pt>
                <c:pt idx="35">
                  <c:v>636000000</c:v>
                </c:pt>
                <c:pt idx="36">
                  <c:v>1429000000</c:v>
                </c:pt>
                <c:pt idx="37">
                  <c:v>2514000000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6-4948-B16D-749823D27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11860976"/>
        <c:axId val="1238421232"/>
      </c:barChart>
      <c:catAx>
        <c:axId val="121186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21232"/>
        <c:crosses val="autoZero"/>
        <c:auto val="1"/>
        <c:lblAlgn val="ctr"/>
        <c:lblOffset val="100"/>
        <c:noMultiLvlLbl val="0"/>
      </c:catAx>
      <c:valAx>
        <c:axId val="12384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100703691108377"/>
          <c:y val="0.90892895218698777"/>
          <c:w val="0.30456399926753341"/>
          <c:h val="4.9783858984840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31750</xdr:colOff>
      <xdr:row>108</xdr:row>
      <xdr:rowOff>25399</xdr:rowOff>
    </xdr:from>
    <xdr:to>
      <xdr:col>46</xdr:col>
      <xdr:colOff>1571625</xdr:colOff>
      <xdr:row>131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862F5-D19D-78CE-53A9-0432ACCB9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.gov/" TargetMode="External"/><Relationship Id="rId21" Type="http://schemas.openxmlformats.org/officeDocument/2006/relationships/hyperlink" Target="https://sec.gov/" TargetMode="External"/><Relationship Id="rId42" Type="http://schemas.openxmlformats.org/officeDocument/2006/relationships/hyperlink" Target="https://www.sec.gov/Archives/edgar/data/64040/000095012306002219/0000950123-06-002219-index.htm" TargetMode="External"/><Relationship Id="rId47" Type="http://schemas.openxmlformats.org/officeDocument/2006/relationships/hyperlink" Target="https://www.sec.gov/Archives/edgar/data/64040/000095012308002305/0000950123-08-002305-index.htm" TargetMode="External"/><Relationship Id="rId63" Type="http://schemas.openxmlformats.org/officeDocument/2006/relationships/hyperlink" Target="https://www.sec.gov/Archives/edgar/data/64040/000006404016000042/0000064040-16-000042-index.htm" TargetMode="External"/><Relationship Id="rId68" Type="http://schemas.openxmlformats.org/officeDocument/2006/relationships/hyperlink" Target="https://www.sec.gov/Archives/edgar/data/64040/000006404019000059/0000064040-19-000059-index.htm" TargetMode="External"/><Relationship Id="rId1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sec.gov/" TargetMode="External"/><Relationship Id="rId32" Type="http://schemas.openxmlformats.org/officeDocument/2006/relationships/hyperlink" Target="https://sec.gov/" TargetMode="External"/><Relationship Id="rId37" Type="http://schemas.openxmlformats.org/officeDocument/2006/relationships/hyperlink" Target="https://sec.gov/" TargetMode="External"/><Relationship Id="rId40" Type="http://schemas.openxmlformats.org/officeDocument/2006/relationships/hyperlink" Target="https://www.sec.gov/Archives/edgar/data/64040/000095012305002243/0000950123-05-002243-index.htm" TargetMode="External"/><Relationship Id="rId45" Type="http://schemas.openxmlformats.org/officeDocument/2006/relationships/hyperlink" Target="https://www.sec.gov/Archives/edgar/data/64040/000095012307002897/0000950123-07-002897-index.htm" TargetMode="External"/><Relationship Id="rId53" Type="http://schemas.openxmlformats.org/officeDocument/2006/relationships/hyperlink" Target="https://www.sec.gov/Archives/edgar/data/64040/000095012311017079/0000950123-11-017079-index.htm" TargetMode="External"/><Relationship Id="rId58" Type="http://schemas.openxmlformats.org/officeDocument/2006/relationships/hyperlink" Target="https://www.sec.gov/Archives/edgar/data/64040/000006404014000007/0000064040-14-000007-index.htm" TargetMode="External"/><Relationship Id="rId66" Type="http://schemas.openxmlformats.org/officeDocument/2006/relationships/hyperlink" Target="https://www.sec.gov/Archives/edgar/data/64040/000006404018000061/0000064040-18-000061-index.htm" TargetMode="External"/><Relationship Id="rId74" Type="http://schemas.openxmlformats.org/officeDocument/2006/relationships/hyperlink" Target="https://www.sec.gov/Archives/edgar/data/64040/000006404022000055/0000064040-22-000055-index.htm" TargetMode="External"/><Relationship Id="rId79" Type="http://schemas.openxmlformats.org/officeDocument/2006/relationships/drawing" Target="../drawings/drawing1.xm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64040/000006404015000004/0000064040-15-000004-index.htm" TargetMode="External"/><Relationship Id="rId1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64040/000095012396001306/0000950123-96-001306-index.html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sec.gov/" TargetMode="External"/><Relationship Id="rId35" Type="http://schemas.openxmlformats.org/officeDocument/2006/relationships/hyperlink" Target="https://www.sec.gov/Archives/edgar/data/64040/000095012302002409/0000950123-02-002409-index.htm" TargetMode="External"/><Relationship Id="rId43" Type="http://schemas.openxmlformats.org/officeDocument/2006/relationships/hyperlink" Target="https://www.sec.gov/Archives/edgar/data/64040/000095012306002219/0000950123-06-002219-index.htm" TargetMode="External"/><Relationship Id="rId48" Type="http://schemas.openxmlformats.org/officeDocument/2006/relationships/hyperlink" Target="https://www.sec.gov/Archives/edgar/data/64040/000095012309003645/0000950123-09-003645-index.htm" TargetMode="External"/><Relationship Id="rId56" Type="http://schemas.openxmlformats.org/officeDocument/2006/relationships/hyperlink" Target="https://www.sec.gov/Archives/edgar/data/64040/000006404013000005/0000064040-13-000005-index.htm" TargetMode="External"/><Relationship Id="rId64" Type="http://schemas.openxmlformats.org/officeDocument/2006/relationships/hyperlink" Target="https://www.sec.gov/Archives/edgar/data/64040/000006404017000015/0000064040-17-000015-index.htm" TargetMode="External"/><Relationship Id="rId69" Type="http://schemas.openxmlformats.org/officeDocument/2006/relationships/hyperlink" Target="https://www.sec.gov/Archives/edgar/data/64040/000006404019000059/0000064040-19-000059-index.htm" TargetMode="External"/><Relationship Id="rId77" Type="http://schemas.openxmlformats.org/officeDocument/2006/relationships/hyperlink" Target="https://www.sec.gov/Archives/edgar/data/64040/000006404023000058/0000064040-23-000058-index.htm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64040/000095012310016328/0000950123-10-016328-index.htm" TargetMode="External"/><Relationship Id="rId72" Type="http://schemas.openxmlformats.org/officeDocument/2006/relationships/hyperlink" Target="https://www.sec.gov/Archives/edgar/data/64040/000006404021000063/0000064040-21-000063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sec.gov/" TargetMode="External"/><Relationship Id="rId33" Type="http://schemas.openxmlformats.org/officeDocument/2006/relationships/hyperlink" Target="https://sec.gov/" TargetMode="External"/><Relationship Id="rId38" Type="http://schemas.openxmlformats.org/officeDocument/2006/relationships/hyperlink" Target="https://sec.gov/" TargetMode="External"/><Relationship Id="rId46" Type="http://schemas.openxmlformats.org/officeDocument/2006/relationships/hyperlink" Target="https://www.sec.gov/Archives/edgar/data/64040/000095012308002305/0000950123-08-002305-index.htm" TargetMode="External"/><Relationship Id="rId59" Type="http://schemas.openxmlformats.org/officeDocument/2006/relationships/hyperlink" Target="https://www.sec.gov/Archives/edgar/data/64040/000006404014000007/0000064040-14-000007-index.htm" TargetMode="External"/><Relationship Id="rId67" Type="http://schemas.openxmlformats.org/officeDocument/2006/relationships/hyperlink" Target="https://www.sec.gov/Archives/edgar/data/64040/000006404018000061/0000064040-18-000061-index.htm" TargetMode="External"/><Relationship Id="rId20" Type="http://schemas.openxmlformats.org/officeDocument/2006/relationships/hyperlink" Target="https://sec.gov/" TargetMode="External"/><Relationship Id="rId41" Type="http://schemas.openxmlformats.org/officeDocument/2006/relationships/hyperlink" Target="https://www.sec.gov/Archives/edgar/data/64040/000095012305002243/0000950123-05-002243-index.htm" TargetMode="External"/><Relationship Id="rId54" Type="http://schemas.openxmlformats.org/officeDocument/2006/relationships/hyperlink" Target="https://www.sec.gov/Archives/edgar/data/64040/000119312512043165/0001193125-12-043165-index.htm" TargetMode="External"/><Relationship Id="rId62" Type="http://schemas.openxmlformats.org/officeDocument/2006/relationships/hyperlink" Target="https://www.sec.gov/Archives/edgar/data/64040/000006404016000042/0000064040-16-000042-index.htm" TargetMode="External"/><Relationship Id="rId70" Type="http://schemas.openxmlformats.org/officeDocument/2006/relationships/hyperlink" Target="https://www.sec.gov/Archives/edgar/data/64040/000006404020000055/0000064040-20-000055-index.htm" TargetMode="External"/><Relationship Id="rId75" Type="http://schemas.openxmlformats.org/officeDocument/2006/relationships/hyperlink" Target="https://www.sec.gov/Archives/edgar/data/64040/000006404022000055/0000064040-22-000055-index.htm" TargetMode="External"/><Relationship Id="rId1" Type="http://schemas.openxmlformats.org/officeDocument/2006/relationships/hyperlink" Target="https://roic.ai/company/SPGI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64040/000095012396001306/0000950123-96-001306-index.html" TargetMode="External"/><Relationship Id="rId28" Type="http://schemas.openxmlformats.org/officeDocument/2006/relationships/hyperlink" Target="https://sec.gov/" TargetMode="External"/><Relationship Id="rId36" Type="http://schemas.openxmlformats.org/officeDocument/2006/relationships/hyperlink" Target="https://sec.gov/" TargetMode="External"/><Relationship Id="rId49" Type="http://schemas.openxmlformats.org/officeDocument/2006/relationships/hyperlink" Target="https://www.sec.gov/Archives/edgar/data/64040/000095012309003645/0000950123-09-003645-index.htm" TargetMode="External"/><Relationship Id="rId57" Type="http://schemas.openxmlformats.org/officeDocument/2006/relationships/hyperlink" Target="https://www.sec.gov/Archives/edgar/data/64040/000006404013000005/0000064040-13-000005-index.htm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sec.gov/" TargetMode="External"/><Relationship Id="rId44" Type="http://schemas.openxmlformats.org/officeDocument/2006/relationships/hyperlink" Target="https://www.sec.gov/Archives/edgar/data/64040/000095012307002897/0000950123-07-002897-index.htm" TargetMode="External"/><Relationship Id="rId52" Type="http://schemas.openxmlformats.org/officeDocument/2006/relationships/hyperlink" Target="https://www.sec.gov/Archives/edgar/data/64040/000095012311017079/0000950123-11-017079-index.htm" TargetMode="External"/><Relationship Id="rId60" Type="http://schemas.openxmlformats.org/officeDocument/2006/relationships/hyperlink" Target="https://www.sec.gov/Archives/edgar/data/64040/000006404015000004/0000064040-15-000004-index.htm" TargetMode="External"/><Relationship Id="rId65" Type="http://schemas.openxmlformats.org/officeDocument/2006/relationships/hyperlink" Target="https://www.sec.gov/Archives/edgar/data/64040/000006404017000015/0000064040-17-000015-index.htm" TargetMode="External"/><Relationship Id="rId73" Type="http://schemas.openxmlformats.org/officeDocument/2006/relationships/hyperlink" Target="https://www.sec.gov/Archives/edgar/data/64040/000006404021000063/0000064040-21-000063-index.htm" TargetMode="External"/><Relationship Id="rId78" Type="http://schemas.openxmlformats.org/officeDocument/2006/relationships/hyperlink" Target="https://finbox.com/NYSE:SPGI/explorer/revenue_proj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39" Type="http://schemas.openxmlformats.org/officeDocument/2006/relationships/hyperlink" Target="https://sec.gov/" TargetMode="External"/><Relationship Id="rId34" Type="http://schemas.openxmlformats.org/officeDocument/2006/relationships/hyperlink" Target="https://www.sec.gov/Archives/edgar/data/64040/000095012302002409/0000950123-02-002409-index.htm" TargetMode="External"/><Relationship Id="rId50" Type="http://schemas.openxmlformats.org/officeDocument/2006/relationships/hyperlink" Target="https://www.sec.gov/Archives/edgar/data/64040/000095012310016328/0000950123-10-016328-index.htm" TargetMode="External"/><Relationship Id="rId55" Type="http://schemas.openxmlformats.org/officeDocument/2006/relationships/hyperlink" Target="https://www.sec.gov/Archives/edgar/data/64040/000119312512043165/0001193125-12-043165-index.htm" TargetMode="External"/><Relationship Id="rId76" Type="http://schemas.openxmlformats.org/officeDocument/2006/relationships/hyperlink" Target="https://www.sec.gov/Archives/edgar/data/64040/000006404023000058/0000064040-23-000058-index.htm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64040/000006404020000055/0000064040-20-000055-index.htm" TargetMode="External"/><Relationship Id="rId2" Type="http://schemas.openxmlformats.org/officeDocument/2006/relationships/hyperlink" Target="https://sec.gov/" TargetMode="External"/><Relationship Id="rId29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18"/>
  <sheetViews>
    <sheetView tabSelected="1" zoomScale="80" zoomScaleNormal="80" workbookViewId="0">
      <pane xSplit="1" ySplit="1" topLeftCell="AI67" activePane="bottomRight" state="frozen"/>
      <selection pane="topRight"/>
      <selection pane="bottomLeft"/>
      <selection pane="bottomRight" activeCell="AQ97" sqref="AQ97"/>
    </sheetView>
  </sheetViews>
  <sheetFormatPr baseColWidth="10" defaultRowHeight="16" x14ac:dyDescent="0.2"/>
  <cols>
    <col min="1" max="1" width="50" customWidth="1"/>
    <col min="2" max="39" width="15" customWidth="1"/>
    <col min="40" max="48" width="21" customWidth="1"/>
  </cols>
  <sheetData>
    <row r="1" spans="1:48" ht="22" thickBot="1" x14ac:dyDescent="0.3">
      <c r="A1" s="3" t="s">
        <v>159</v>
      </c>
      <c r="B1" s="8">
        <v>1985</v>
      </c>
      <c r="C1" s="8">
        <v>1986</v>
      </c>
      <c r="D1" s="8">
        <v>1987</v>
      </c>
      <c r="E1" s="8">
        <v>1988</v>
      </c>
      <c r="F1" s="8">
        <v>1989</v>
      </c>
      <c r="G1" s="8">
        <v>1990</v>
      </c>
      <c r="H1" s="8">
        <v>1991</v>
      </c>
      <c r="I1" s="8">
        <v>1992</v>
      </c>
      <c r="J1" s="8">
        <v>1993</v>
      </c>
      <c r="K1" s="8">
        <v>1994</v>
      </c>
      <c r="L1" s="8">
        <v>1995</v>
      </c>
      <c r="M1" s="8">
        <v>1996</v>
      </c>
      <c r="N1" s="8">
        <v>1997</v>
      </c>
      <c r="O1" s="8">
        <v>1998</v>
      </c>
      <c r="P1" s="8">
        <v>1999</v>
      </c>
      <c r="Q1" s="8">
        <v>2000</v>
      </c>
      <c r="R1" s="8">
        <v>2001</v>
      </c>
      <c r="S1" s="8">
        <v>2002</v>
      </c>
      <c r="T1" s="8">
        <v>2003</v>
      </c>
      <c r="U1" s="8">
        <v>2004</v>
      </c>
      <c r="V1" s="8">
        <v>2005</v>
      </c>
      <c r="W1" s="8">
        <v>2006</v>
      </c>
      <c r="X1" s="8">
        <v>2007</v>
      </c>
      <c r="Y1" s="8">
        <v>2008</v>
      </c>
      <c r="Z1" s="8">
        <v>2009</v>
      </c>
      <c r="AA1" s="8">
        <v>2010</v>
      </c>
      <c r="AB1" s="8">
        <v>2011</v>
      </c>
      <c r="AC1" s="8">
        <v>2012</v>
      </c>
      <c r="AD1" s="8">
        <v>2013</v>
      </c>
      <c r="AE1" s="8">
        <v>2014</v>
      </c>
      <c r="AF1" s="8">
        <v>2015</v>
      </c>
      <c r="AG1" s="8">
        <v>2016</v>
      </c>
      <c r="AH1" s="8">
        <v>2017</v>
      </c>
      <c r="AI1" s="8">
        <v>2018</v>
      </c>
      <c r="AJ1" s="8">
        <v>2019</v>
      </c>
      <c r="AK1" s="8">
        <v>2020</v>
      </c>
      <c r="AL1" s="8">
        <v>2021</v>
      </c>
      <c r="AM1" s="8">
        <v>2022</v>
      </c>
      <c r="AN1" s="27">
        <v>2023</v>
      </c>
      <c r="AO1" s="27">
        <v>2024</v>
      </c>
      <c r="AP1" s="27">
        <v>2025</v>
      </c>
      <c r="AQ1" s="27">
        <v>2026</v>
      </c>
      <c r="AR1" s="27">
        <v>2027</v>
      </c>
    </row>
    <row r="2" spans="1:4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  <c r="AM2" s="9" t="s">
        <v>91</v>
      </c>
      <c r="AN2" s="9" t="s">
        <v>91</v>
      </c>
      <c r="AO2" s="9" t="s">
        <v>91</v>
      </c>
      <c r="AP2" s="9" t="s">
        <v>91</v>
      </c>
      <c r="AQ2" s="9"/>
      <c r="AR2" s="9"/>
      <c r="AS2" s="9"/>
      <c r="AT2" s="9"/>
      <c r="AU2" s="9"/>
      <c r="AV2" s="9"/>
    </row>
    <row r="3" spans="1:48" ht="40" x14ac:dyDescent="0.25">
      <c r="A3" s="5" t="s">
        <v>1</v>
      </c>
      <c r="B3" s="1">
        <v>1491200000</v>
      </c>
      <c r="C3" s="1">
        <v>1576800000</v>
      </c>
      <c r="D3" s="1">
        <v>1751200000</v>
      </c>
      <c r="E3" s="1">
        <v>1818000000</v>
      </c>
      <c r="F3" s="1">
        <v>1789000000</v>
      </c>
      <c r="G3" s="1">
        <v>1938600000</v>
      </c>
      <c r="H3" s="1">
        <v>1943000000</v>
      </c>
      <c r="I3" s="1">
        <v>2050500000</v>
      </c>
      <c r="J3" s="1">
        <v>2195500000</v>
      </c>
      <c r="K3" s="1">
        <v>2760900000</v>
      </c>
      <c r="L3" s="1">
        <v>2935300000</v>
      </c>
      <c r="M3" s="1">
        <v>3074700000</v>
      </c>
      <c r="N3" s="1">
        <v>3534100000</v>
      </c>
      <c r="O3" s="1">
        <v>3729100000</v>
      </c>
      <c r="P3" s="1">
        <v>3992000000</v>
      </c>
      <c r="Q3" s="1">
        <v>4280968000</v>
      </c>
      <c r="R3" s="1">
        <v>4645535000</v>
      </c>
      <c r="S3" s="1">
        <v>4787668000</v>
      </c>
      <c r="T3" s="1">
        <v>4827857000</v>
      </c>
      <c r="U3" s="1">
        <v>5250538000</v>
      </c>
      <c r="V3" s="1">
        <v>6003642000</v>
      </c>
      <c r="W3" s="1">
        <v>6255138000</v>
      </c>
      <c r="X3" s="1">
        <v>6772281000</v>
      </c>
      <c r="Y3" s="1">
        <v>6355055000</v>
      </c>
      <c r="Z3" s="1">
        <v>5951782000</v>
      </c>
      <c r="AA3" s="1">
        <v>6168331000</v>
      </c>
      <c r="AB3" s="1">
        <v>6246000000</v>
      </c>
      <c r="AC3" s="1">
        <v>4450000000</v>
      </c>
      <c r="AD3" s="1">
        <v>4875000000</v>
      </c>
      <c r="AE3" s="1">
        <v>5051000000</v>
      </c>
      <c r="AF3" s="1">
        <v>5313000000</v>
      </c>
      <c r="AG3" s="1">
        <v>5661000000</v>
      </c>
      <c r="AH3" s="1">
        <v>6063000000</v>
      </c>
      <c r="AI3" s="1">
        <v>6258000000</v>
      </c>
      <c r="AJ3" s="1">
        <v>6699000000</v>
      </c>
      <c r="AK3" s="1">
        <v>7442000000</v>
      </c>
      <c r="AL3" s="1">
        <v>8297000000</v>
      </c>
      <c r="AM3" s="1">
        <v>11181000000</v>
      </c>
      <c r="AN3" s="28">
        <v>12401000000</v>
      </c>
      <c r="AO3" s="28">
        <v>13277000000</v>
      </c>
      <c r="AP3" s="28">
        <v>14343000000</v>
      </c>
      <c r="AQ3" s="28">
        <v>15228000000</v>
      </c>
      <c r="AR3" s="28">
        <v>16128000000</v>
      </c>
      <c r="AS3" s="18" t="s">
        <v>109</v>
      </c>
      <c r="AT3" s="19" t="s">
        <v>110</v>
      </c>
      <c r="AU3" s="19" t="s">
        <v>111</v>
      </c>
      <c r="AV3" s="19" t="s">
        <v>112</v>
      </c>
    </row>
    <row r="4" spans="1:48" ht="19" x14ac:dyDescent="0.25">
      <c r="A4" s="14" t="s">
        <v>94</v>
      </c>
      <c r="B4" s="1"/>
      <c r="C4" s="15">
        <f>(C3/B3)-1</f>
        <v>5.7403433476394872E-2</v>
      </c>
      <c r="D4" s="15">
        <f>(D3/C3)-1</f>
        <v>0.11060375443937098</v>
      </c>
      <c r="E4" s="15">
        <f>(E3/D3)-1</f>
        <v>3.8145271813613491E-2</v>
      </c>
      <c r="F4" s="15">
        <f t="shared" ref="F4:AF4" si="0">(F3/E3)-1</f>
        <v>-1.5951595159515941E-2</v>
      </c>
      <c r="G4" s="15">
        <f t="shared" si="0"/>
        <v>8.3622135271101072E-2</v>
      </c>
      <c r="H4" s="16">
        <f t="shared" si="0"/>
        <v>2.2696791499019486E-3</v>
      </c>
      <c r="I4" s="16">
        <f t="shared" si="0"/>
        <v>5.5326814204837982E-2</v>
      </c>
      <c r="J4" s="16">
        <f t="shared" si="0"/>
        <v>7.0714459887832204E-2</v>
      </c>
      <c r="K4" s="16">
        <f t="shared" si="0"/>
        <v>0.25752675928034607</v>
      </c>
      <c r="L4" s="16">
        <f t="shared" si="0"/>
        <v>6.3167807598971448E-2</v>
      </c>
      <c r="M4" s="16">
        <f t="shared" si="0"/>
        <v>4.7490886791810016E-2</v>
      </c>
      <c r="N4" s="16">
        <f t="shared" si="0"/>
        <v>0.14941295085699413</v>
      </c>
      <c r="O4" s="16">
        <f t="shared" si="0"/>
        <v>5.5176706940946785E-2</v>
      </c>
      <c r="P4" s="16">
        <f t="shared" si="0"/>
        <v>7.0499584350111277E-2</v>
      </c>
      <c r="Q4" s="16">
        <f t="shared" si="0"/>
        <v>7.2386773547094219E-2</v>
      </c>
      <c r="R4" s="16">
        <f t="shared" si="0"/>
        <v>8.5159945133904236E-2</v>
      </c>
      <c r="S4" s="16">
        <f t="shared" si="0"/>
        <v>3.0595614929173953E-2</v>
      </c>
      <c r="T4" s="16">
        <f t="shared" si="0"/>
        <v>8.3942746238878652E-3</v>
      </c>
      <c r="U4" s="16">
        <f t="shared" si="0"/>
        <v>8.7550439045729789E-2</v>
      </c>
      <c r="V4" s="16">
        <f t="shared" si="0"/>
        <v>0.14343368241502108</v>
      </c>
      <c r="W4" s="16">
        <f t="shared" si="0"/>
        <v>4.1890572422539574E-2</v>
      </c>
      <c r="X4" s="16">
        <f t="shared" si="0"/>
        <v>8.2674914606200467E-2</v>
      </c>
      <c r="Y4" s="16">
        <f t="shared" si="0"/>
        <v>-6.1607898431857766E-2</v>
      </c>
      <c r="Z4" s="16">
        <f t="shared" si="0"/>
        <v>-6.3457043251395895E-2</v>
      </c>
      <c r="AA4" s="16">
        <f t="shared" si="0"/>
        <v>3.638389309285861E-2</v>
      </c>
      <c r="AB4" s="16">
        <f t="shared" si="0"/>
        <v>1.2591574609079892E-2</v>
      </c>
      <c r="AC4" s="16">
        <f t="shared" si="0"/>
        <v>-0.28754402817803393</v>
      </c>
      <c r="AD4" s="16">
        <f t="shared" si="0"/>
        <v>9.550561797752799E-2</v>
      </c>
      <c r="AE4" s="16">
        <f t="shared" si="0"/>
        <v>3.6102564102564072E-2</v>
      </c>
      <c r="AF4" s="16">
        <f t="shared" si="0"/>
        <v>5.1870916650168297E-2</v>
      </c>
      <c r="AG4" s="16">
        <f t="shared" ref="AG4" si="1">(AG3/AF3)-1</f>
        <v>6.549971767363072E-2</v>
      </c>
      <c r="AH4" s="16">
        <f t="shared" ref="AH4" si="2">(AH3/AG3)-1</f>
        <v>7.1012188659247411E-2</v>
      </c>
      <c r="AI4" s="16">
        <f t="shared" ref="AI4" si="3">(AI3/AH3)-1</f>
        <v>3.216229589312225E-2</v>
      </c>
      <c r="AJ4" s="16">
        <f t="shared" ref="AJ4" si="4">(AJ3/AI3)-1</f>
        <v>7.0469798657718075E-2</v>
      </c>
      <c r="AK4" s="16">
        <f t="shared" ref="AK4" si="5">(AK3/AJ3)-1</f>
        <v>0.11091207642931789</v>
      </c>
      <c r="AL4" s="16">
        <f t="shared" ref="AL4" si="6">(AL3/AK3)-1</f>
        <v>0.11488847084117171</v>
      </c>
      <c r="AM4" s="16">
        <f t="shared" ref="AM4:AR4" si="7">(AM3/AL3)-1</f>
        <v>0.34759551645172948</v>
      </c>
      <c r="AN4" s="16">
        <f t="shared" si="7"/>
        <v>0.10911367498434843</v>
      </c>
      <c r="AO4" s="16">
        <f t="shared" si="7"/>
        <v>7.0639464559309806E-2</v>
      </c>
      <c r="AP4" s="16">
        <f t="shared" si="7"/>
        <v>8.0289221962792867E-2</v>
      </c>
      <c r="AQ4" s="16">
        <f t="shared" si="7"/>
        <v>6.1702572683538959E-2</v>
      </c>
      <c r="AR4" s="16">
        <f t="shared" si="7"/>
        <v>5.9101654846335672E-2</v>
      </c>
      <c r="AS4" s="17">
        <f>(AM4+AL4+AK4)/3</f>
        <v>0.19113202124073969</v>
      </c>
      <c r="AT4" s="17">
        <f>(AM20+AL20+AK20)/3</f>
        <v>0.22530301355760574</v>
      </c>
      <c r="AU4" s="17">
        <f>(AM29+AL29+AK29)/3</f>
        <v>0.15367940353865794</v>
      </c>
      <c r="AV4" s="17">
        <f>(AM105+AL105+AK105)/3</f>
        <v>0.39487627574236139</v>
      </c>
    </row>
    <row r="5" spans="1:48" ht="19" x14ac:dyDescent="0.25">
      <c r="A5" s="5" t="s">
        <v>2</v>
      </c>
      <c r="B5" s="1">
        <v>678100000</v>
      </c>
      <c r="C5" s="1">
        <v>699500000</v>
      </c>
      <c r="D5" s="1">
        <v>796300000</v>
      </c>
      <c r="E5" s="1">
        <v>840800000</v>
      </c>
      <c r="F5" s="1">
        <v>824600000</v>
      </c>
      <c r="G5" s="1">
        <v>873900000</v>
      </c>
      <c r="H5" s="1">
        <v>906300000</v>
      </c>
      <c r="I5" s="1">
        <v>964800000</v>
      </c>
      <c r="J5" s="1">
        <v>989000000</v>
      </c>
      <c r="K5" s="1">
        <v>1286300000</v>
      </c>
      <c r="L5" s="1">
        <v>1340300000</v>
      </c>
      <c r="M5" s="1">
        <v>1445000000</v>
      </c>
      <c r="N5" s="1">
        <v>1639400000</v>
      </c>
      <c r="O5" s="1">
        <v>1661600000</v>
      </c>
      <c r="P5" s="1">
        <v>1738100000</v>
      </c>
      <c r="Q5" s="1">
        <v>1762721000</v>
      </c>
      <c r="R5" s="1">
        <v>2078416000</v>
      </c>
      <c r="S5" s="1">
        <v>2058916000</v>
      </c>
      <c r="T5" s="1">
        <v>2006465000</v>
      </c>
      <c r="U5" s="1">
        <v>2046645000</v>
      </c>
      <c r="V5" s="1">
        <v>2316334000</v>
      </c>
      <c r="W5" s="1">
        <v>2387247000</v>
      </c>
      <c r="X5" s="1">
        <v>2527600000</v>
      </c>
      <c r="Y5" s="1">
        <v>2513001000</v>
      </c>
      <c r="Z5" s="1">
        <v>2386007000</v>
      </c>
      <c r="AA5" s="1">
        <v>2346028000</v>
      </c>
      <c r="AB5" s="1">
        <v>2400000000</v>
      </c>
      <c r="AC5" s="1">
        <v>1460000000</v>
      </c>
      <c r="AD5" s="1">
        <v>1584000000</v>
      </c>
      <c r="AE5" s="1">
        <v>1627000000</v>
      </c>
      <c r="AF5" s="1">
        <v>1672000000</v>
      </c>
      <c r="AG5" s="1">
        <v>1769000000</v>
      </c>
      <c r="AH5" s="1">
        <v>1713000000</v>
      </c>
      <c r="AI5" s="1">
        <v>1701000000</v>
      </c>
      <c r="AJ5" s="1">
        <v>1801000000</v>
      </c>
      <c r="AK5" s="1" t="s">
        <v>92</v>
      </c>
      <c r="AL5" s="1">
        <v>2195000000</v>
      </c>
      <c r="AM5" s="1">
        <v>3766000000</v>
      </c>
    </row>
    <row r="6" spans="1:48" ht="20" x14ac:dyDescent="0.25">
      <c r="A6" s="6" t="s">
        <v>3</v>
      </c>
      <c r="B6" s="10">
        <v>813100000</v>
      </c>
      <c r="C6" s="10">
        <v>877300000</v>
      </c>
      <c r="D6" s="10">
        <v>954900000</v>
      </c>
      <c r="E6" s="10">
        <v>977200000</v>
      </c>
      <c r="F6" s="10">
        <v>964400000</v>
      </c>
      <c r="G6" s="10">
        <v>1064700000</v>
      </c>
      <c r="H6" s="10">
        <v>1036700000</v>
      </c>
      <c r="I6" s="10">
        <v>1085700000</v>
      </c>
      <c r="J6" s="10">
        <v>1206500000</v>
      </c>
      <c r="K6" s="10">
        <v>1474600000</v>
      </c>
      <c r="L6" s="10">
        <v>1595000000</v>
      </c>
      <c r="M6" s="10">
        <v>1629700000</v>
      </c>
      <c r="N6" s="10">
        <v>1894700000</v>
      </c>
      <c r="O6" s="10">
        <v>2067500000</v>
      </c>
      <c r="P6" s="10">
        <v>2253900000</v>
      </c>
      <c r="Q6" s="10">
        <v>2518247000</v>
      </c>
      <c r="R6" s="10">
        <v>2567119000</v>
      </c>
      <c r="S6" s="10">
        <v>2728752000</v>
      </c>
      <c r="T6" s="10">
        <v>2821392000</v>
      </c>
      <c r="U6" s="10">
        <v>3203893000</v>
      </c>
      <c r="V6" s="10">
        <v>3687308000</v>
      </c>
      <c r="W6" s="10">
        <v>3867891000</v>
      </c>
      <c r="X6" s="10">
        <v>4244681000</v>
      </c>
      <c r="Y6" s="10">
        <v>3842054000</v>
      </c>
      <c r="Z6" s="10">
        <v>3565775000</v>
      </c>
      <c r="AA6" s="10">
        <v>3822303000</v>
      </c>
      <c r="AB6" s="10">
        <v>3846000000</v>
      </c>
      <c r="AC6" s="10">
        <v>2990000000</v>
      </c>
      <c r="AD6" s="10">
        <v>3291000000</v>
      </c>
      <c r="AE6" s="10">
        <v>3424000000</v>
      </c>
      <c r="AF6" s="10">
        <v>3641000000</v>
      </c>
      <c r="AG6" s="10">
        <v>3892000000</v>
      </c>
      <c r="AH6" s="10">
        <v>4350000000</v>
      </c>
      <c r="AI6" s="10">
        <v>4557000000</v>
      </c>
      <c r="AJ6" s="10">
        <v>4898000000</v>
      </c>
      <c r="AK6" s="10">
        <v>7442000000</v>
      </c>
      <c r="AL6" s="10">
        <v>6102000000</v>
      </c>
      <c r="AM6" s="10">
        <v>7415000000</v>
      </c>
      <c r="AS6" s="18" t="s">
        <v>113</v>
      </c>
      <c r="AT6" s="19" t="s">
        <v>114</v>
      </c>
      <c r="AU6" s="19" t="s">
        <v>115</v>
      </c>
      <c r="AV6" s="19" t="s">
        <v>116</v>
      </c>
    </row>
    <row r="7" spans="1:48" ht="19" x14ac:dyDescent="0.25">
      <c r="A7" s="5" t="s">
        <v>4</v>
      </c>
      <c r="B7" s="2">
        <v>0.54530000000000001</v>
      </c>
      <c r="C7" s="2">
        <v>0.55640000000000001</v>
      </c>
      <c r="D7" s="2">
        <v>0.54530000000000001</v>
      </c>
      <c r="E7" s="2">
        <v>0.53749999999999998</v>
      </c>
      <c r="F7" s="2">
        <v>0.53910000000000002</v>
      </c>
      <c r="G7" s="2">
        <v>0.54920000000000002</v>
      </c>
      <c r="H7" s="2">
        <v>0.53359999999999996</v>
      </c>
      <c r="I7" s="2">
        <v>0.52949999999999997</v>
      </c>
      <c r="J7" s="2">
        <v>0.54949999999999999</v>
      </c>
      <c r="K7" s="2">
        <v>0.53410000000000002</v>
      </c>
      <c r="L7" s="2">
        <v>0.54339999999999999</v>
      </c>
      <c r="M7" s="2">
        <v>0.53</v>
      </c>
      <c r="N7" s="2">
        <v>0.53610000000000002</v>
      </c>
      <c r="O7" s="2">
        <v>0.5544</v>
      </c>
      <c r="P7" s="2">
        <v>0.56459999999999999</v>
      </c>
      <c r="Q7" s="2">
        <v>0.58819999999999995</v>
      </c>
      <c r="R7" s="2">
        <v>0.55259999999999998</v>
      </c>
      <c r="S7" s="2">
        <v>0.56999999999999995</v>
      </c>
      <c r="T7" s="2">
        <v>0.58440000000000003</v>
      </c>
      <c r="U7" s="2">
        <v>0.61019999999999996</v>
      </c>
      <c r="V7" s="2">
        <v>0.61419999999999997</v>
      </c>
      <c r="W7" s="2">
        <v>0.61839999999999995</v>
      </c>
      <c r="X7" s="2">
        <v>0.62680000000000002</v>
      </c>
      <c r="Y7" s="2">
        <v>0.60460000000000003</v>
      </c>
      <c r="Z7" s="2">
        <v>0.59909999999999997</v>
      </c>
      <c r="AA7" s="2">
        <v>0.61970000000000003</v>
      </c>
      <c r="AB7" s="2">
        <v>0.61580000000000001</v>
      </c>
      <c r="AC7" s="2">
        <v>0.67190000000000005</v>
      </c>
      <c r="AD7" s="2">
        <v>0.67510000000000003</v>
      </c>
      <c r="AE7" s="2">
        <v>0.67789999999999995</v>
      </c>
      <c r="AF7" s="2">
        <v>0.68530000000000002</v>
      </c>
      <c r="AG7" s="2">
        <v>0.6875</v>
      </c>
      <c r="AH7" s="2">
        <v>0.71750000000000003</v>
      </c>
      <c r="AI7" s="2">
        <v>0.72819999999999996</v>
      </c>
      <c r="AJ7" s="2">
        <v>0.73119999999999996</v>
      </c>
      <c r="AK7" s="2">
        <v>1</v>
      </c>
      <c r="AL7" s="2">
        <v>0.73540000000000005</v>
      </c>
      <c r="AM7" s="2">
        <v>0.66320000000000001</v>
      </c>
      <c r="AS7" s="17">
        <f>AM7</f>
        <v>0.66320000000000001</v>
      </c>
      <c r="AT7" s="20">
        <f>AM21</f>
        <v>0.51380000000000003</v>
      </c>
      <c r="AU7" s="20">
        <f>AM30</f>
        <v>0.29049999999999998</v>
      </c>
      <c r="AV7" s="20">
        <f>AM106/AM3</f>
        <v>0.22484572041856721</v>
      </c>
    </row>
    <row r="8" spans="1:48" ht="19" x14ac:dyDescent="0.25">
      <c r="A8" s="5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</row>
    <row r="9" spans="1:48" ht="19" customHeight="1" x14ac:dyDescent="0.25">
      <c r="A9" s="14" t="s">
        <v>95</v>
      </c>
      <c r="B9" s="15">
        <f>B8/B3</f>
        <v>0</v>
      </c>
      <c r="C9" s="15">
        <f t="shared" ref="C9:AM9" si="8">C8/C3</f>
        <v>0</v>
      </c>
      <c r="D9" s="15">
        <f t="shared" si="8"/>
        <v>0</v>
      </c>
      <c r="E9" s="15">
        <f t="shared" si="8"/>
        <v>0</v>
      </c>
      <c r="F9" s="15">
        <f t="shared" si="8"/>
        <v>0</v>
      </c>
      <c r="G9" s="15">
        <f t="shared" si="8"/>
        <v>0</v>
      </c>
      <c r="H9" s="15">
        <f t="shared" si="8"/>
        <v>0</v>
      </c>
      <c r="I9" s="15">
        <f t="shared" si="8"/>
        <v>0</v>
      </c>
      <c r="J9" s="15">
        <f t="shared" si="8"/>
        <v>0</v>
      </c>
      <c r="K9" s="15">
        <f t="shared" si="8"/>
        <v>0</v>
      </c>
      <c r="L9" s="15">
        <f t="shared" si="8"/>
        <v>0</v>
      </c>
      <c r="M9" s="15">
        <f t="shared" si="8"/>
        <v>0</v>
      </c>
      <c r="N9" s="15">
        <f t="shared" si="8"/>
        <v>0</v>
      </c>
      <c r="O9" s="15">
        <f t="shared" si="8"/>
        <v>0</v>
      </c>
      <c r="P9" s="15">
        <f t="shared" si="8"/>
        <v>0</v>
      </c>
      <c r="Q9" s="15">
        <f t="shared" si="8"/>
        <v>0</v>
      </c>
      <c r="R9" s="15">
        <f t="shared" si="8"/>
        <v>0</v>
      </c>
      <c r="S9" s="15">
        <f t="shared" si="8"/>
        <v>0</v>
      </c>
      <c r="T9" s="15">
        <f t="shared" si="8"/>
        <v>0</v>
      </c>
      <c r="U9" s="15">
        <f t="shared" si="8"/>
        <v>0</v>
      </c>
      <c r="V9" s="15">
        <f t="shared" si="8"/>
        <v>0</v>
      </c>
      <c r="W9" s="15">
        <f t="shared" si="8"/>
        <v>0</v>
      </c>
      <c r="X9" s="15">
        <f t="shared" si="8"/>
        <v>0</v>
      </c>
      <c r="Y9" s="15">
        <f t="shared" si="8"/>
        <v>0</v>
      </c>
      <c r="Z9" s="15">
        <f t="shared" si="8"/>
        <v>0</v>
      </c>
      <c r="AA9" s="15">
        <f t="shared" si="8"/>
        <v>0</v>
      </c>
      <c r="AB9" s="15">
        <f t="shared" si="8"/>
        <v>0</v>
      </c>
      <c r="AC9" s="15">
        <f t="shared" si="8"/>
        <v>0</v>
      </c>
      <c r="AD9" s="15">
        <f t="shared" si="8"/>
        <v>0</v>
      </c>
      <c r="AE9" s="15">
        <f t="shared" si="8"/>
        <v>0</v>
      </c>
      <c r="AF9" s="15">
        <f t="shared" si="8"/>
        <v>0</v>
      </c>
      <c r="AG9" s="15">
        <f t="shared" si="8"/>
        <v>0</v>
      </c>
      <c r="AH9" s="15">
        <f t="shared" si="8"/>
        <v>0</v>
      </c>
      <c r="AI9" s="15">
        <f t="shared" si="8"/>
        <v>0</v>
      </c>
      <c r="AJ9" s="15">
        <f t="shared" si="8"/>
        <v>0</v>
      </c>
      <c r="AK9" s="15">
        <f t="shared" si="8"/>
        <v>0</v>
      </c>
      <c r="AL9" s="15">
        <f t="shared" si="8"/>
        <v>0</v>
      </c>
      <c r="AM9" s="15">
        <f t="shared" si="8"/>
        <v>0</v>
      </c>
      <c r="AS9" s="18" t="s">
        <v>96</v>
      </c>
      <c r="AT9" s="19" t="s">
        <v>97</v>
      </c>
      <c r="AU9" s="19" t="s">
        <v>98</v>
      </c>
      <c r="AV9" s="19" t="s">
        <v>99</v>
      </c>
    </row>
    <row r="10" spans="1:48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>
        <v>868900000</v>
      </c>
      <c r="L10" s="1">
        <v>960900000</v>
      </c>
      <c r="M10" s="1">
        <v>968100000</v>
      </c>
      <c r="N10" s="1">
        <v>1116200000</v>
      </c>
      <c r="O10" s="1">
        <v>1216700000</v>
      </c>
      <c r="P10" s="1">
        <v>1269500000</v>
      </c>
      <c r="Q10" s="1">
        <v>1390262000</v>
      </c>
      <c r="R10" s="1">
        <v>1522631000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Y10" s="1" t="s">
        <v>92</v>
      </c>
      <c r="Z10" s="1" t="s">
        <v>92</v>
      </c>
      <c r="AA10" s="1" t="s">
        <v>92</v>
      </c>
      <c r="AB10" s="1" t="s">
        <v>92</v>
      </c>
      <c r="AC10" s="1" t="s">
        <v>92</v>
      </c>
      <c r="AD10" s="1" t="s">
        <v>92</v>
      </c>
      <c r="AE10" s="1" t="s">
        <v>92</v>
      </c>
      <c r="AF10" s="1" t="s">
        <v>92</v>
      </c>
      <c r="AG10" s="1" t="s">
        <v>92</v>
      </c>
      <c r="AH10" s="1" t="s">
        <v>92</v>
      </c>
      <c r="AI10" s="1" t="s">
        <v>92</v>
      </c>
      <c r="AJ10" s="1" t="s">
        <v>92</v>
      </c>
      <c r="AK10" s="1" t="s">
        <v>92</v>
      </c>
      <c r="AL10" s="1" t="s">
        <v>92</v>
      </c>
      <c r="AM10" s="1" t="s">
        <v>92</v>
      </c>
      <c r="AS10" s="17">
        <f>AM9</f>
        <v>0</v>
      </c>
      <c r="AT10" s="20">
        <f>AM13</f>
        <v>0.30256685448528753</v>
      </c>
      <c r="AU10" s="20">
        <f>AM80</f>
        <v>1.913961184151686E-2</v>
      </c>
      <c r="AV10" s="20">
        <f>AM89</f>
        <v>0</v>
      </c>
    </row>
    <row r="11" spans="1:48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 t="s">
        <v>92</v>
      </c>
      <c r="AC11" s="1" t="s">
        <v>92</v>
      </c>
      <c r="AD11" s="1" t="s">
        <v>92</v>
      </c>
      <c r="AE11" s="1" t="s">
        <v>92</v>
      </c>
      <c r="AF11" s="1" t="s">
        <v>92</v>
      </c>
      <c r="AG11" s="1" t="s">
        <v>92</v>
      </c>
      <c r="AH11" s="1" t="s">
        <v>92</v>
      </c>
      <c r="AI11" s="1" t="s">
        <v>92</v>
      </c>
      <c r="AJ11" s="1" t="s">
        <v>92</v>
      </c>
      <c r="AK11" s="1">
        <v>1543000000</v>
      </c>
      <c r="AL11" s="1" t="s">
        <v>92</v>
      </c>
      <c r="AM11" s="1" t="s">
        <v>92</v>
      </c>
    </row>
    <row r="12" spans="1:48" ht="20" x14ac:dyDescent="0.25">
      <c r="A12" s="5" t="s">
        <v>8</v>
      </c>
      <c r="B12" s="1">
        <v>508000000</v>
      </c>
      <c r="C12" s="1">
        <v>546800000</v>
      </c>
      <c r="D12" s="1">
        <v>621100000</v>
      </c>
      <c r="E12" s="1">
        <v>636600000</v>
      </c>
      <c r="F12" s="1">
        <v>842200000</v>
      </c>
      <c r="G12" s="1">
        <v>672800000</v>
      </c>
      <c r="H12" s="1">
        <v>695000000</v>
      </c>
      <c r="I12" s="1">
        <v>727300000</v>
      </c>
      <c r="J12" s="1">
        <v>774200000</v>
      </c>
      <c r="K12" s="1">
        <v>868900000</v>
      </c>
      <c r="L12" s="1">
        <v>960900000</v>
      </c>
      <c r="M12" s="1">
        <v>968100000</v>
      </c>
      <c r="N12" s="1">
        <v>1116200000</v>
      </c>
      <c r="O12" s="1">
        <v>1216700000</v>
      </c>
      <c r="P12" s="1">
        <v>1269500000</v>
      </c>
      <c r="Q12" s="1">
        <v>1390262000</v>
      </c>
      <c r="R12" s="1">
        <v>1522631000</v>
      </c>
      <c r="S12" s="1">
        <v>1692187000</v>
      </c>
      <c r="T12" s="1">
        <v>1739743000</v>
      </c>
      <c r="U12" s="1">
        <v>1904556000</v>
      </c>
      <c r="V12" s="1">
        <v>2172395000</v>
      </c>
      <c r="W12" s="1">
        <v>2287850000</v>
      </c>
      <c r="X12" s="1">
        <v>2437884000</v>
      </c>
      <c r="Y12" s="1">
        <v>2308898000</v>
      </c>
      <c r="Z12" s="1">
        <v>2141251000</v>
      </c>
      <c r="AA12" s="1">
        <v>2262203000</v>
      </c>
      <c r="AB12" s="1">
        <v>2281000000</v>
      </c>
      <c r="AC12" s="1">
        <v>1709000000</v>
      </c>
      <c r="AD12" s="1">
        <v>1737000000</v>
      </c>
      <c r="AE12" s="1">
        <v>3168000000</v>
      </c>
      <c r="AF12" s="1">
        <v>1578000000</v>
      </c>
      <c r="AG12" s="1">
        <v>1443000000</v>
      </c>
      <c r="AH12" s="1">
        <v>1560000000</v>
      </c>
      <c r="AI12" s="1">
        <v>1561000000</v>
      </c>
      <c r="AJ12" s="1">
        <v>1517000000</v>
      </c>
      <c r="AK12" s="1">
        <v>1543000000</v>
      </c>
      <c r="AL12" s="1">
        <v>1714000000</v>
      </c>
      <c r="AM12" s="1">
        <v>3383000000</v>
      </c>
      <c r="AS12" s="18" t="s">
        <v>117</v>
      </c>
      <c r="AT12" s="19" t="s">
        <v>118</v>
      </c>
      <c r="AU12" s="19" t="s">
        <v>119</v>
      </c>
      <c r="AV12" s="19" t="s">
        <v>120</v>
      </c>
    </row>
    <row r="13" spans="1:48" ht="19" x14ac:dyDescent="0.25">
      <c r="A13" s="14" t="s">
        <v>100</v>
      </c>
      <c r="B13" s="15">
        <f>B12/B3</f>
        <v>0.34066523605150212</v>
      </c>
      <c r="C13" s="15">
        <f t="shared" ref="C13:AM13" si="9">C12/C3</f>
        <v>0.34677828513444953</v>
      </c>
      <c r="D13" s="15">
        <f t="shared" si="9"/>
        <v>0.35467108268615805</v>
      </c>
      <c r="E13" s="15">
        <f t="shared" si="9"/>
        <v>0.35016501650165016</v>
      </c>
      <c r="F13" s="15">
        <f t="shared" si="9"/>
        <v>0.47076579094466181</v>
      </c>
      <c r="G13" s="15">
        <f t="shared" si="9"/>
        <v>0.34705457546683172</v>
      </c>
      <c r="H13" s="15">
        <f t="shared" si="9"/>
        <v>0.35769428718476581</v>
      </c>
      <c r="I13" s="15">
        <f t="shared" si="9"/>
        <v>0.35469397707876127</v>
      </c>
      <c r="J13" s="15">
        <f t="shared" si="9"/>
        <v>0.35263038032338873</v>
      </c>
      <c r="K13" s="15">
        <f t="shared" si="9"/>
        <v>0.31471621572675579</v>
      </c>
      <c r="L13" s="15">
        <f t="shared" si="9"/>
        <v>0.32736006541069057</v>
      </c>
      <c r="M13" s="15">
        <f t="shared" si="9"/>
        <v>0.31485998634013074</v>
      </c>
      <c r="N13" s="15">
        <f t="shared" si="9"/>
        <v>0.31583712967940919</v>
      </c>
      <c r="O13" s="15">
        <f t="shared" si="9"/>
        <v>0.32627175457885282</v>
      </c>
      <c r="P13" s="15">
        <f t="shared" si="9"/>
        <v>0.31801102204408815</v>
      </c>
      <c r="Q13" s="15">
        <f t="shared" si="9"/>
        <v>0.32475412103057066</v>
      </c>
      <c r="R13" s="15">
        <f t="shared" si="9"/>
        <v>0.32776224912738788</v>
      </c>
      <c r="S13" s="15">
        <f t="shared" si="9"/>
        <v>0.35344702264233863</v>
      </c>
      <c r="T13" s="15">
        <f t="shared" si="9"/>
        <v>0.36035512236588613</v>
      </c>
      <c r="U13" s="15">
        <f t="shared" si="9"/>
        <v>0.36273539968666069</v>
      </c>
      <c r="V13" s="15">
        <f t="shared" si="9"/>
        <v>0.36184619269436785</v>
      </c>
      <c r="W13" s="15">
        <f t="shared" si="9"/>
        <v>0.365755319866644</v>
      </c>
      <c r="X13" s="15">
        <f t="shared" si="9"/>
        <v>0.35997974685338663</v>
      </c>
      <c r="Y13" s="15">
        <f t="shared" si="9"/>
        <v>0.36331676122393908</v>
      </c>
      <c r="Z13" s="15">
        <f t="shared" si="9"/>
        <v>0.35976636913112747</v>
      </c>
      <c r="AA13" s="15">
        <f t="shared" si="9"/>
        <v>0.36674474829577075</v>
      </c>
      <c r="AB13" s="15">
        <f t="shared" si="9"/>
        <v>0.36519372398334932</v>
      </c>
      <c r="AC13" s="15">
        <f t="shared" si="9"/>
        <v>0.38404494382022469</v>
      </c>
      <c r="AD13" s="15">
        <f t="shared" si="9"/>
        <v>0.35630769230769233</v>
      </c>
      <c r="AE13" s="15">
        <f t="shared" si="9"/>
        <v>0.62720253415165317</v>
      </c>
      <c r="AF13" s="15">
        <f t="shared" si="9"/>
        <v>0.29700734048560135</v>
      </c>
      <c r="AG13" s="15">
        <f t="shared" si="9"/>
        <v>0.25490196078431371</v>
      </c>
      <c r="AH13" s="15">
        <f t="shared" si="9"/>
        <v>0.25729836714497772</v>
      </c>
      <c r="AI13" s="15">
        <f t="shared" si="9"/>
        <v>0.2494407158836689</v>
      </c>
      <c r="AJ13" s="15">
        <f t="shared" si="9"/>
        <v>0.22645170921032989</v>
      </c>
      <c r="AK13" s="15">
        <f t="shared" si="9"/>
        <v>0.20733673743617306</v>
      </c>
      <c r="AL13" s="15">
        <f t="shared" si="9"/>
        <v>0.20658069181631916</v>
      </c>
      <c r="AM13" s="15">
        <f t="shared" si="9"/>
        <v>0.30256685448528753</v>
      </c>
      <c r="AS13" s="17">
        <f>AM28/AM72</f>
        <v>8.9042410285933599E-2</v>
      </c>
      <c r="AT13" s="20">
        <f>AM28/AM54</f>
        <v>5.2570244723553025E-2</v>
      </c>
      <c r="AU13" s="20">
        <f>AM22/(AM72+AM56+AM61)</f>
        <v>6.2882732764007493E-2</v>
      </c>
      <c r="AV13" s="21">
        <f>AM67/AM72</f>
        <v>0.60421635551169228</v>
      </c>
    </row>
    <row r="14" spans="1:48" ht="19" x14ac:dyDescent="0.25">
      <c r="A14" s="5" t="s">
        <v>9</v>
      </c>
      <c r="B14" s="1">
        <v>43300000</v>
      </c>
      <c r="C14" s="1">
        <v>51500000</v>
      </c>
      <c r="D14" s="1">
        <v>65600000</v>
      </c>
      <c r="E14" s="1">
        <v>66200000</v>
      </c>
      <c r="F14" s="1">
        <v>68900000</v>
      </c>
      <c r="G14" s="1">
        <v>66800000</v>
      </c>
      <c r="H14" s="1">
        <v>72100000</v>
      </c>
      <c r="I14" s="1">
        <v>74300000</v>
      </c>
      <c r="J14" s="1">
        <v>139600000</v>
      </c>
      <c r="K14" s="1">
        <v>230000000</v>
      </c>
      <c r="L14" s="1">
        <v>231400000</v>
      </c>
      <c r="M14" s="1">
        <v>238600000</v>
      </c>
      <c r="N14" s="1">
        <v>293500000</v>
      </c>
      <c r="O14" s="1">
        <v>299200000</v>
      </c>
      <c r="P14" s="1">
        <v>308400000</v>
      </c>
      <c r="Q14" s="1">
        <v>362325000</v>
      </c>
      <c r="R14" s="1">
        <v>374360000</v>
      </c>
      <c r="S14" s="1">
        <v>108983000</v>
      </c>
      <c r="T14" s="1">
        <v>-55725000</v>
      </c>
      <c r="U14" s="1">
        <v>124647000</v>
      </c>
      <c r="V14" s="1">
        <v>149749000</v>
      </c>
      <c r="W14" s="1">
        <v>161587000</v>
      </c>
      <c r="X14" s="1">
        <v>143684000</v>
      </c>
      <c r="Y14" s="1">
        <v>178346000</v>
      </c>
      <c r="Z14" s="1">
        <v>165484000</v>
      </c>
      <c r="AA14" s="1">
        <v>139041000</v>
      </c>
      <c r="AB14" s="1">
        <v>156000000</v>
      </c>
      <c r="AC14" s="1">
        <v>70000000</v>
      </c>
      <c r="AD14" s="1">
        <v>149000000</v>
      </c>
      <c r="AE14" s="1">
        <v>143000000</v>
      </c>
      <c r="AF14" s="1">
        <v>146000000</v>
      </c>
      <c r="AG14" s="1">
        <v>181000000</v>
      </c>
      <c r="AH14" s="1">
        <v>180000000</v>
      </c>
      <c r="AI14" s="1">
        <v>206000000</v>
      </c>
      <c r="AJ14" s="1">
        <v>204000000</v>
      </c>
      <c r="AK14" s="1">
        <v>549000000</v>
      </c>
      <c r="AL14" s="1">
        <v>178000000</v>
      </c>
      <c r="AM14" s="1">
        <v>1013000000</v>
      </c>
    </row>
    <row r="15" spans="1:48" ht="20" x14ac:dyDescent="0.25">
      <c r="A15" s="5" t="s">
        <v>10</v>
      </c>
      <c r="B15" s="1">
        <v>551300000</v>
      </c>
      <c r="C15" s="1">
        <v>598300000</v>
      </c>
      <c r="D15" s="1">
        <v>686700000</v>
      </c>
      <c r="E15" s="1">
        <v>702800000</v>
      </c>
      <c r="F15" s="1">
        <v>911100000</v>
      </c>
      <c r="G15" s="1">
        <v>739600000</v>
      </c>
      <c r="H15" s="1">
        <v>767100000</v>
      </c>
      <c r="I15" s="1">
        <v>801600000</v>
      </c>
      <c r="J15" s="1">
        <v>913800000</v>
      </c>
      <c r="K15" s="1">
        <v>1098900000</v>
      </c>
      <c r="L15" s="1">
        <v>1192300000</v>
      </c>
      <c r="M15" s="1">
        <v>1206700000</v>
      </c>
      <c r="N15" s="1">
        <v>1409700000</v>
      </c>
      <c r="O15" s="1">
        <v>1515900000</v>
      </c>
      <c r="P15" s="1">
        <v>1577900000</v>
      </c>
      <c r="Q15" s="1">
        <v>1752587000</v>
      </c>
      <c r="R15" s="1">
        <v>1896991000</v>
      </c>
      <c r="S15" s="1">
        <v>1801170000</v>
      </c>
      <c r="T15" s="1">
        <v>1684018000</v>
      </c>
      <c r="U15" s="1">
        <v>2029203000</v>
      </c>
      <c r="V15" s="1">
        <v>2322144000</v>
      </c>
      <c r="W15" s="1">
        <v>2449437000</v>
      </c>
      <c r="X15" s="1">
        <v>2581568000</v>
      </c>
      <c r="Y15" s="1">
        <v>2487244000</v>
      </c>
      <c r="Z15" s="1">
        <v>2306735000</v>
      </c>
      <c r="AA15" s="1">
        <v>2401244000</v>
      </c>
      <c r="AB15" s="1">
        <v>2437000000</v>
      </c>
      <c r="AC15" s="1">
        <v>1779000000</v>
      </c>
      <c r="AD15" s="1">
        <v>1886000000</v>
      </c>
      <c r="AE15" s="1">
        <v>3311000000</v>
      </c>
      <c r="AF15" s="1">
        <v>1724000000</v>
      </c>
      <c r="AG15" s="1">
        <v>1624000000</v>
      </c>
      <c r="AH15" s="1">
        <v>1740000000</v>
      </c>
      <c r="AI15" s="1">
        <v>1767000000</v>
      </c>
      <c r="AJ15" s="1">
        <v>1721000000</v>
      </c>
      <c r="AK15" s="1">
        <v>2092000000</v>
      </c>
      <c r="AL15" s="1">
        <v>1892000000</v>
      </c>
      <c r="AM15" s="1">
        <v>4396000000</v>
      </c>
      <c r="AS15" s="18" t="s">
        <v>121</v>
      </c>
      <c r="AT15" s="19" t="s">
        <v>122</v>
      </c>
      <c r="AU15" s="19" t="s">
        <v>123</v>
      </c>
      <c r="AV15" s="19" t="s">
        <v>124</v>
      </c>
    </row>
    <row r="16" spans="1:48" ht="19" x14ac:dyDescent="0.25">
      <c r="A16" s="5" t="s">
        <v>11</v>
      </c>
      <c r="B16" s="1">
        <v>1229400000</v>
      </c>
      <c r="C16" s="1">
        <v>1297800000</v>
      </c>
      <c r="D16" s="1">
        <v>1483000000</v>
      </c>
      <c r="E16" s="1">
        <v>1543600000</v>
      </c>
      <c r="F16" s="1">
        <v>1735700000</v>
      </c>
      <c r="G16" s="1">
        <v>1613500000</v>
      </c>
      <c r="H16" s="1">
        <v>1673400000</v>
      </c>
      <c r="I16" s="1">
        <v>1766400000</v>
      </c>
      <c r="J16" s="1">
        <v>1902800000</v>
      </c>
      <c r="K16" s="1">
        <v>2385200000</v>
      </c>
      <c r="L16" s="1">
        <v>2532600000</v>
      </c>
      <c r="M16" s="1">
        <v>2651700000</v>
      </c>
      <c r="N16" s="1">
        <v>3049100000</v>
      </c>
      <c r="O16" s="1">
        <v>3177500000</v>
      </c>
      <c r="P16" s="1">
        <v>3316000000</v>
      </c>
      <c r="Q16" s="1">
        <v>3515308000</v>
      </c>
      <c r="R16" s="1">
        <v>3975407000</v>
      </c>
      <c r="S16" s="1">
        <v>3860086000</v>
      </c>
      <c r="T16" s="1">
        <v>3690483000</v>
      </c>
      <c r="U16" s="1">
        <v>4075848000</v>
      </c>
      <c r="V16" s="1">
        <v>4638478000</v>
      </c>
      <c r="W16" s="1">
        <v>4836684000</v>
      </c>
      <c r="X16" s="1">
        <v>5109168000</v>
      </c>
      <c r="Y16" s="1">
        <v>5000245000</v>
      </c>
      <c r="Z16" s="1">
        <v>4692742000</v>
      </c>
      <c r="AA16" s="1">
        <v>4747272000</v>
      </c>
      <c r="AB16" s="1">
        <v>4837000000</v>
      </c>
      <c r="AC16" s="1">
        <v>3239000000</v>
      </c>
      <c r="AD16" s="1">
        <v>3470000000</v>
      </c>
      <c r="AE16" s="1">
        <v>4938000000</v>
      </c>
      <c r="AF16" s="1">
        <v>3396000000</v>
      </c>
      <c r="AG16" s="1">
        <v>3393000000</v>
      </c>
      <c r="AH16" s="1">
        <v>3453000000</v>
      </c>
      <c r="AI16" s="1">
        <v>3468000000</v>
      </c>
      <c r="AJ16" s="1">
        <v>3522000000</v>
      </c>
      <c r="AK16" s="1">
        <v>2092000000</v>
      </c>
      <c r="AL16" s="1">
        <v>4087000000</v>
      </c>
      <c r="AM16" s="1">
        <v>8162000000</v>
      </c>
      <c r="AS16" s="29">
        <f>(AM35+AL35+AK35+AJ35+AI35)/5</f>
        <v>4.9925267075214719E-2</v>
      </c>
      <c r="AT16" s="30">
        <f>AU101/AM3</f>
        <v>9.614256327698774</v>
      </c>
      <c r="AU16" s="30">
        <f>AU101/AM28</f>
        <v>33.096366995073893</v>
      </c>
      <c r="AV16" s="31">
        <f>AU101/AM106</f>
        <v>42.759347653142406</v>
      </c>
    </row>
    <row r="17" spans="1:45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>
        <v>75624000</v>
      </c>
      <c r="Z17" s="1">
        <v>76867000</v>
      </c>
      <c r="AA17" s="1">
        <v>81643000</v>
      </c>
      <c r="AB17" s="1">
        <v>75000000</v>
      </c>
      <c r="AC17" s="1">
        <v>81000000</v>
      </c>
      <c r="AD17" s="1">
        <v>59000000</v>
      </c>
      <c r="AE17" s="1">
        <v>59000000</v>
      </c>
      <c r="AF17" s="1">
        <v>102000000</v>
      </c>
      <c r="AG17" s="1">
        <v>181000000</v>
      </c>
      <c r="AH17" s="1">
        <v>149000000</v>
      </c>
      <c r="AI17" s="1">
        <v>134000000</v>
      </c>
      <c r="AJ17" s="1">
        <v>198000000</v>
      </c>
      <c r="AK17" s="1">
        <v>141000000</v>
      </c>
      <c r="AL17" s="1">
        <v>119000000</v>
      </c>
      <c r="AM17" s="1">
        <v>304000000</v>
      </c>
    </row>
    <row r="18" spans="1:45" ht="20" x14ac:dyDescent="0.25">
      <c r="A18" s="5" t="s">
        <v>13</v>
      </c>
      <c r="B18" s="1">
        <v>43300000</v>
      </c>
      <c r="C18" s="1">
        <v>51500000</v>
      </c>
      <c r="D18" s="1">
        <v>65600000</v>
      </c>
      <c r="E18" s="1">
        <v>66200000</v>
      </c>
      <c r="F18" s="1">
        <v>68900000</v>
      </c>
      <c r="G18" s="1">
        <v>66800000</v>
      </c>
      <c r="H18" s="1">
        <v>72100000</v>
      </c>
      <c r="I18" s="1">
        <v>74300000</v>
      </c>
      <c r="J18" s="1">
        <v>139600000</v>
      </c>
      <c r="K18" s="1">
        <v>230000000</v>
      </c>
      <c r="L18" s="1">
        <v>231400000</v>
      </c>
      <c r="M18" s="1">
        <v>238600000</v>
      </c>
      <c r="N18" s="1">
        <v>293500000</v>
      </c>
      <c r="O18" s="1">
        <v>299200000</v>
      </c>
      <c r="P18" s="1">
        <v>308400000</v>
      </c>
      <c r="Q18" s="1">
        <v>362325000</v>
      </c>
      <c r="R18" s="1">
        <v>420598000</v>
      </c>
      <c r="S18" s="1">
        <v>408771000</v>
      </c>
      <c r="T18" s="1">
        <v>403179000</v>
      </c>
      <c r="U18" s="1">
        <v>392713000</v>
      </c>
      <c r="V18" s="1">
        <v>385261000</v>
      </c>
      <c r="W18" s="1">
        <v>389992000</v>
      </c>
      <c r="X18" s="1">
        <v>401171000</v>
      </c>
      <c r="Y18" s="1">
        <v>448788000</v>
      </c>
      <c r="Z18" s="1">
        <v>435953000</v>
      </c>
      <c r="AA18" s="1">
        <v>417399000</v>
      </c>
      <c r="AB18" s="1">
        <v>187000000</v>
      </c>
      <c r="AC18" s="1">
        <v>141000000</v>
      </c>
      <c r="AD18" s="1">
        <v>137000000</v>
      </c>
      <c r="AE18" s="1">
        <v>134000000</v>
      </c>
      <c r="AF18" s="1">
        <v>157000000</v>
      </c>
      <c r="AG18" s="1">
        <v>181000000</v>
      </c>
      <c r="AH18" s="1">
        <v>180000000</v>
      </c>
      <c r="AI18" s="1">
        <v>206000000</v>
      </c>
      <c r="AJ18" s="1">
        <v>204000000</v>
      </c>
      <c r="AK18" s="1">
        <v>206000000</v>
      </c>
      <c r="AL18" s="1">
        <v>178000000</v>
      </c>
      <c r="AM18" s="1">
        <v>1013000000</v>
      </c>
      <c r="AS18" s="18" t="s">
        <v>160</v>
      </c>
    </row>
    <row r="19" spans="1:45" ht="19" x14ac:dyDescent="0.25">
      <c r="A19" s="6" t="s">
        <v>14</v>
      </c>
      <c r="B19" s="10">
        <v>327600000</v>
      </c>
      <c r="C19" s="10">
        <v>347300000</v>
      </c>
      <c r="D19" s="10">
        <v>364700000</v>
      </c>
      <c r="E19" s="10">
        <v>445800000</v>
      </c>
      <c r="F19" s="10">
        <v>155500000</v>
      </c>
      <c r="G19" s="10">
        <v>369400000</v>
      </c>
      <c r="H19" s="10">
        <v>330400000</v>
      </c>
      <c r="I19" s="10">
        <v>217000000</v>
      </c>
      <c r="J19" s="10">
        <v>205800000</v>
      </c>
      <c r="K19" s="10">
        <v>575400000</v>
      </c>
      <c r="L19" s="10">
        <v>617600000</v>
      </c>
      <c r="M19" s="10">
        <v>1053400000</v>
      </c>
      <c r="N19" s="10">
        <v>764800000</v>
      </c>
      <c r="O19" s="10">
        <v>851000000</v>
      </c>
      <c r="P19" s="10">
        <v>1006400000</v>
      </c>
      <c r="Q19" s="10">
        <v>1061545000</v>
      </c>
      <c r="R19" s="10">
        <v>1035656000</v>
      </c>
      <c r="S19" s="10">
        <v>1313836000</v>
      </c>
      <c r="T19" s="10">
        <v>1533295000</v>
      </c>
      <c r="U19" s="10">
        <v>1561031000</v>
      </c>
      <c r="V19" s="10">
        <v>1745223000</v>
      </c>
      <c r="W19" s="10">
        <v>1794815000</v>
      </c>
      <c r="X19" s="10">
        <v>2023703000</v>
      </c>
      <c r="Y19" s="10">
        <v>1803598000</v>
      </c>
      <c r="Z19" s="10">
        <v>1672430000</v>
      </c>
      <c r="AA19" s="10">
        <v>1814652000</v>
      </c>
      <c r="AB19" s="10">
        <v>1662000000</v>
      </c>
      <c r="AC19" s="10">
        <v>1063000000</v>
      </c>
      <c r="AD19" s="10">
        <v>2015000000</v>
      </c>
      <c r="AE19" s="10">
        <v>323000000</v>
      </c>
      <c r="AF19" s="10">
        <v>1962000000</v>
      </c>
      <c r="AG19" s="10">
        <v>3428000000</v>
      </c>
      <c r="AH19" s="10">
        <v>2648000000</v>
      </c>
      <c r="AI19" s="10">
        <v>2858000000</v>
      </c>
      <c r="AJ19" s="10">
        <v>3152000000</v>
      </c>
      <c r="AK19" s="10">
        <v>3575000000</v>
      </c>
      <c r="AL19" s="10">
        <v>4222000000</v>
      </c>
      <c r="AM19" s="10">
        <v>5745000000</v>
      </c>
      <c r="AS19" s="68">
        <f>AM40-AM56-AM61</f>
        <v>-10246000000</v>
      </c>
    </row>
    <row r="20" spans="1:45" ht="19" customHeight="1" x14ac:dyDescent="0.25">
      <c r="A20" s="14" t="s">
        <v>101</v>
      </c>
      <c r="B20" s="1"/>
      <c r="C20" s="15">
        <f>(C19/B19)-1</f>
        <v>6.0134310134310143E-2</v>
      </c>
      <c r="D20" s="15">
        <f>(D19/C19)-1</f>
        <v>5.0100777425856613E-2</v>
      </c>
      <c r="E20" s="15">
        <f>(E19/D19)-1</f>
        <v>0.22237455442829712</v>
      </c>
      <c r="F20" s="15">
        <f t="shared" ref="F20:AA20" si="10">(F19/E19)-1</f>
        <v>-0.65118887393449976</v>
      </c>
      <c r="G20" s="15">
        <f t="shared" si="10"/>
        <v>1.3755627009646303</v>
      </c>
      <c r="H20" s="15">
        <f t="shared" si="10"/>
        <v>-0.10557661072008662</v>
      </c>
      <c r="I20" s="15">
        <f t="shared" si="10"/>
        <v>-0.34322033898305082</v>
      </c>
      <c r="J20" s="15">
        <f t="shared" si="10"/>
        <v>-5.1612903225806472E-2</v>
      </c>
      <c r="K20" s="15">
        <f t="shared" si="10"/>
        <v>1.795918367346939</v>
      </c>
      <c r="L20" s="15">
        <f t="shared" si="10"/>
        <v>7.3340285019117157E-2</v>
      </c>
      <c r="M20" s="15">
        <f t="shared" si="10"/>
        <v>0.7056347150259068</v>
      </c>
      <c r="N20" s="15">
        <f t="shared" si="10"/>
        <v>-0.27397000189861398</v>
      </c>
      <c r="O20" s="15">
        <f t="shared" si="10"/>
        <v>0.11270920502092041</v>
      </c>
      <c r="P20" s="15">
        <f t="shared" si="10"/>
        <v>0.18260869565217397</v>
      </c>
      <c r="Q20" s="15">
        <f t="shared" si="10"/>
        <v>5.4794316375198715E-2</v>
      </c>
      <c r="R20" s="15">
        <f t="shared" si="10"/>
        <v>-2.4388038189619876E-2</v>
      </c>
      <c r="S20" s="15">
        <f t="shared" si="10"/>
        <v>0.26860270205550885</v>
      </c>
      <c r="T20" s="15">
        <f t="shared" si="10"/>
        <v>0.16703682955863597</v>
      </c>
      <c r="U20" s="15">
        <f t="shared" si="10"/>
        <v>1.8089147880870904E-2</v>
      </c>
      <c r="V20" s="15">
        <f t="shared" si="10"/>
        <v>0.1179938130632896</v>
      </c>
      <c r="W20" s="15">
        <f t="shared" si="10"/>
        <v>2.8415852873816094E-2</v>
      </c>
      <c r="X20" s="15">
        <f t="shared" si="10"/>
        <v>0.12752734961541989</v>
      </c>
      <c r="Y20" s="15">
        <f t="shared" si="10"/>
        <v>-0.10876348950414172</v>
      </c>
      <c r="Z20" s="15">
        <f t="shared" si="10"/>
        <v>-7.2725740436616171E-2</v>
      </c>
      <c r="AA20" s="15">
        <f t="shared" si="10"/>
        <v>8.5039134672303174E-2</v>
      </c>
      <c r="AB20" s="15">
        <f t="shared" ref="AB20" si="11">(AB19/AA19)-1</f>
        <v>-8.4121914284391752E-2</v>
      </c>
      <c r="AC20" s="15">
        <f t="shared" ref="AC20" si="12">(AC19/AB19)-1</f>
        <v>-0.36040914560770154</v>
      </c>
      <c r="AD20" s="15">
        <f t="shared" ref="AD20" si="13">(AD19/AC19)-1</f>
        <v>0.89557855126999053</v>
      </c>
      <c r="AE20" s="15">
        <f t="shared" ref="AE20" si="14">(AE19/AD19)-1</f>
        <v>-0.83970223325062032</v>
      </c>
      <c r="AF20" s="15">
        <f t="shared" ref="AF20" si="15">(AF19/AE19)-1</f>
        <v>5.0743034055727554</v>
      </c>
      <c r="AG20" s="15">
        <f t="shared" ref="AG20" si="16">(AG19/AF19)-1</f>
        <v>0.74719673802242603</v>
      </c>
      <c r="AH20" s="15">
        <f t="shared" ref="AH20" si="17">(AH19/AG19)-1</f>
        <v>-0.22753792298716458</v>
      </c>
      <c r="AI20" s="15">
        <f t="shared" ref="AI20" si="18">(AI19/AH19)-1</f>
        <v>7.9305135951661665E-2</v>
      </c>
      <c r="AJ20" s="15">
        <f t="shared" ref="AJ20" si="19">(AJ19/AI19)-1</f>
        <v>0.10286913925822261</v>
      </c>
      <c r="AK20" s="15">
        <f t="shared" ref="AK20" si="20">(AK19/AJ19)-1</f>
        <v>0.1342005076142132</v>
      </c>
      <c r="AL20" s="15">
        <f t="shared" ref="AL20" si="21">(AL19/AK19)-1</f>
        <v>0.18097902097902097</v>
      </c>
      <c r="AM20" s="15">
        <f t="shared" ref="AM20" si="22">(AM19/AL19)-1</f>
        <v>0.36072951207958304</v>
      </c>
    </row>
    <row r="21" spans="1:45" ht="19" x14ac:dyDescent="0.25">
      <c r="A21" s="5" t="s">
        <v>15</v>
      </c>
      <c r="B21" s="2">
        <v>0.21970000000000001</v>
      </c>
      <c r="C21" s="2">
        <v>0.2203</v>
      </c>
      <c r="D21" s="2">
        <v>0.20830000000000001</v>
      </c>
      <c r="E21" s="2">
        <v>0.2452</v>
      </c>
      <c r="F21" s="2">
        <v>8.6900000000000005E-2</v>
      </c>
      <c r="G21" s="2">
        <v>0.1905</v>
      </c>
      <c r="H21" s="2">
        <v>0.17</v>
      </c>
      <c r="I21" s="2">
        <v>0.10580000000000001</v>
      </c>
      <c r="J21" s="2">
        <v>9.3700000000000006E-2</v>
      </c>
      <c r="K21" s="2">
        <v>0.2084</v>
      </c>
      <c r="L21" s="2">
        <v>0.2104</v>
      </c>
      <c r="M21" s="2">
        <v>0.34260000000000002</v>
      </c>
      <c r="N21" s="2">
        <v>0.21640000000000001</v>
      </c>
      <c r="O21" s="2">
        <v>0.22819999999999999</v>
      </c>
      <c r="P21" s="2">
        <v>0.25209999999999999</v>
      </c>
      <c r="Q21" s="2">
        <v>0.248</v>
      </c>
      <c r="R21" s="2">
        <v>0.22289999999999999</v>
      </c>
      <c r="S21" s="2">
        <v>0.27439999999999998</v>
      </c>
      <c r="T21" s="2">
        <v>0.31759999999999999</v>
      </c>
      <c r="U21" s="2">
        <v>0.29730000000000001</v>
      </c>
      <c r="V21" s="2">
        <v>0.29070000000000001</v>
      </c>
      <c r="W21" s="2">
        <v>0.28689999999999999</v>
      </c>
      <c r="X21" s="2">
        <v>0.29880000000000001</v>
      </c>
      <c r="Y21" s="2">
        <v>0.2838</v>
      </c>
      <c r="Z21" s="2">
        <v>0.28100000000000003</v>
      </c>
      <c r="AA21" s="2">
        <v>0.29420000000000002</v>
      </c>
      <c r="AB21" s="2">
        <v>0.2661</v>
      </c>
      <c r="AC21" s="2">
        <v>0.2389</v>
      </c>
      <c r="AD21" s="2">
        <v>0.4133</v>
      </c>
      <c r="AE21" s="2">
        <v>6.3899999999999998E-2</v>
      </c>
      <c r="AF21" s="2">
        <v>0.36930000000000002</v>
      </c>
      <c r="AG21" s="2">
        <v>0.60550000000000004</v>
      </c>
      <c r="AH21" s="2">
        <v>0.43669999999999998</v>
      </c>
      <c r="AI21" s="2">
        <v>0.45669999999999999</v>
      </c>
      <c r="AJ21" s="2">
        <v>0.47049999999999997</v>
      </c>
      <c r="AK21" s="2">
        <v>0.48039999999999999</v>
      </c>
      <c r="AL21" s="2">
        <v>0.50890000000000002</v>
      </c>
      <c r="AM21" s="2">
        <v>0.51380000000000003</v>
      </c>
    </row>
    <row r="22" spans="1:45" ht="19" x14ac:dyDescent="0.25">
      <c r="A22" s="6" t="s">
        <v>16</v>
      </c>
      <c r="B22" s="10">
        <v>261800000</v>
      </c>
      <c r="C22" s="10">
        <v>279000000</v>
      </c>
      <c r="D22" s="10">
        <v>268200000</v>
      </c>
      <c r="E22" s="10">
        <v>274400000</v>
      </c>
      <c r="F22" s="10">
        <v>53300000</v>
      </c>
      <c r="G22" s="10">
        <v>325100000</v>
      </c>
      <c r="H22" s="10">
        <v>269600000</v>
      </c>
      <c r="I22" s="10">
        <v>284100000</v>
      </c>
      <c r="J22" s="10">
        <v>292700000</v>
      </c>
      <c r="K22" s="10">
        <v>375700000</v>
      </c>
      <c r="L22" s="10">
        <v>402700000</v>
      </c>
      <c r="M22" s="10">
        <v>423000000</v>
      </c>
      <c r="N22" s="10">
        <v>485000000</v>
      </c>
      <c r="O22" s="10">
        <v>551600000</v>
      </c>
      <c r="P22" s="10">
        <v>676000000</v>
      </c>
      <c r="Q22" s="10">
        <v>765660000</v>
      </c>
      <c r="R22" s="10">
        <v>670128000</v>
      </c>
      <c r="S22" s="10">
        <v>927582000</v>
      </c>
      <c r="T22" s="10">
        <v>1137374000</v>
      </c>
      <c r="U22" s="10">
        <v>1174690000</v>
      </c>
      <c r="V22" s="10">
        <v>1365164000</v>
      </c>
      <c r="W22" s="10">
        <v>1418454000</v>
      </c>
      <c r="X22" s="10">
        <v>1663113000</v>
      </c>
      <c r="Y22" s="10">
        <v>1354810000</v>
      </c>
      <c r="Z22" s="10">
        <v>1255736000</v>
      </c>
      <c r="AA22" s="10">
        <v>1421059000</v>
      </c>
      <c r="AB22" s="10">
        <v>1422000000</v>
      </c>
      <c r="AC22" s="10">
        <v>1211000000</v>
      </c>
      <c r="AD22" s="10">
        <v>1405000000</v>
      </c>
      <c r="AE22" s="10">
        <v>113000000</v>
      </c>
      <c r="AF22" s="10">
        <v>1917000000</v>
      </c>
      <c r="AG22" s="10">
        <v>3369000000</v>
      </c>
      <c r="AH22" s="10">
        <v>2610000000</v>
      </c>
      <c r="AI22" s="10">
        <v>2790000000</v>
      </c>
      <c r="AJ22" s="10">
        <v>3226000000</v>
      </c>
      <c r="AK22" s="10">
        <v>3617000000</v>
      </c>
      <c r="AL22" s="10">
        <v>4210000000</v>
      </c>
      <c r="AM22" s="10">
        <v>3019000000</v>
      </c>
      <c r="AS22" s="61" t="s">
        <v>91</v>
      </c>
    </row>
    <row r="23" spans="1:45" ht="19" x14ac:dyDescent="0.25">
      <c r="A23" s="5" t="s">
        <v>17</v>
      </c>
      <c r="B23" s="2">
        <v>0.17560000000000001</v>
      </c>
      <c r="C23" s="2">
        <v>0.1769</v>
      </c>
      <c r="D23" s="2">
        <v>0.1532</v>
      </c>
      <c r="E23" s="2">
        <v>0.15090000000000001</v>
      </c>
      <c r="F23" s="2">
        <v>2.98E-2</v>
      </c>
      <c r="G23" s="2">
        <v>0.16769999999999999</v>
      </c>
      <c r="H23" s="2">
        <v>0.13880000000000001</v>
      </c>
      <c r="I23" s="2">
        <v>0.1386</v>
      </c>
      <c r="J23" s="2">
        <v>0.1333</v>
      </c>
      <c r="K23" s="2">
        <v>0.1361</v>
      </c>
      <c r="L23" s="2">
        <v>0.13719999999999999</v>
      </c>
      <c r="M23" s="2">
        <v>0.1376</v>
      </c>
      <c r="N23" s="2">
        <v>0.13719999999999999</v>
      </c>
      <c r="O23" s="2">
        <v>0.1479</v>
      </c>
      <c r="P23" s="2">
        <v>0.16930000000000001</v>
      </c>
      <c r="Q23" s="2">
        <v>0.1789</v>
      </c>
      <c r="R23" s="2">
        <v>0.14430000000000001</v>
      </c>
      <c r="S23" s="2">
        <v>0.19370000000000001</v>
      </c>
      <c r="T23" s="2">
        <v>0.2356</v>
      </c>
      <c r="U23" s="2">
        <v>0.22370000000000001</v>
      </c>
      <c r="V23" s="2">
        <v>0.22739999999999999</v>
      </c>
      <c r="W23" s="2">
        <v>0.2268</v>
      </c>
      <c r="X23" s="2">
        <v>0.24560000000000001</v>
      </c>
      <c r="Y23" s="2">
        <v>0.2132</v>
      </c>
      <c r="Z23" s="2">
        <v>0.21099999999999999</v>
      </c>
      <c r="AA23" s="2">
        <v>0.23039999999999999</v>
      </c>
      <c r="AB23" s="2">
        <v>0.22770000000000001</v>
      </c>
      <c r="AC23" s="2">
        <v>0.27210000000000001</v>
      </c>
      <c r="AD23" s="2">
        <v>0.28820000000000001</v>
      </c>
      <c r="AE23" s="2">
        <v>2.24E-2</v>
      </c>
      <c r="AF23" s="2">
        <v>0.36080000000000001</v>
      </c>
      <c r="AG23" s="2">
        <v>0.59509999999999996</v>
      </c>
      <c r="AH23" s="2">
        <v>0.43049999999999999</v>
      </c>
      <c r="AI23" s="2">
        <v>0.44579999999999997</v>
      </c>
      <c r="AJ23" s="2">
        <v>0.48159999999999997</v>
      </c>
      <c r="AK23" s="2">
        <v>0.48599999999999999</v>
      </c>
      <c r="AL23" s="2">
        <v>0.50739999999999996</v>
      </c>
      <c r="AM23" s="2">
        <v>0.27</v>
      </c>
    </row>
    <row r="24" spans="1:45" ht="19" x14ac:dyDescent="0.25">
      <c r="A24" s="5" t="s">
        <v>18</v>
      </c>
      <c r="B24" s="1">
        <v>22500000</v>
      </c>
      <c r="C24" s="1">
        <v>16800000</v>
      </c>
      <c r="D24" s="1">
        <v>30900000</v>
      </c>
      <c r="E24" s="1">
        <v>105200000</v>
      </c>
      <c r="F24" s="1">
        <v>33300000</v>
      </c>
      <c r="G24" s="1">
        <v>-22500000</v>
      </c>
      <c r="H24" s="1">
        <v>-11300000</v>
      </c>
      <c r="I24" s="1">
        <v>-16800000</v>
      </c>
      <c r="J24" s="1">
        <v>-226500000</v>
      </c>
      <c r="K24" s="1">
        <v>-30300000</v>
      </c>
      <c r="L24" s="1">
        <v>-16500000</v>
      </c>
      <c r="M24" s="1">
        <v>391800000</v>
      </c>
      <c r="N24" s="1">
        <v>-13700000</v>
      </c>
      <c r="O24" s="1">
        <v>8900000</v>
      </c>
      <c r="P24" s="1">
        <v>22000000</v>
      </c>
      <c r="Q24" s="1">
        <v>1682000</v>
      </c>
      <c r="R24" s="1">
        <v>-55070000</v>
      </c>
      <c r="S24" s="1">
        <v>-22517000</v>
      </c>
      <c r="T24" s="1">
        <v>-7097000</v>
      </c>
      <c r="U24" s="1">
        <v>-5785000</v>
      </c>
      <c r="V24" s="1">
        <v>-5202000</v>
      </c>
      <c r="W24" s="1">
        <v>-13631000</v>
      </c>
      <c r="X24" s="1">
        <v>-40581000</v>
      </c>
      <c r="Y24" s="1">
        <v>-75624000</v>
      </c>
      <c r="Z24" s="1">
        <v>-76867000</v>
      </c>
      <c r="AA24" s="1">
        <v>-81643000</v>
      </c>
      <c r="AB24" s="1">
        <v>-75000000</v>
      </c>
      <c r="AC24" s="1">
        <v>-81000000</v>
      </c>
      <c r="AD24" s="1">
        <v>-59000000</v>
      </c>
      <c r="AE24" s="1">
        <v>-59000000</v>
      </c>
      <c r="AF24" s="1">
        <v>-102000000</v>
      </c>
      <c r="AG24" s="1">
        <v>-181000000</v>
      </c>
      <c r="AH24" s="1">
        <v>-149000000</v>
      </c>
      <c r="AI24" s="1">
        <v>-109000000</v>
      </c>
      <c r="AJ24" s="1">
        <v>-296000000</v>
      </c>
      <c r="AK24" s="1">
        <v>-389000000</v>
      </c>
      <c r="AL24" s="1">
        <v>-46000000</v>
      </c>
      <c r="AM24" s="1">
        <v>1683000000</v>
      </c>
    </row>
    <row r="25" spans="1:45" ht="19" x14ac:dyDescent="0.25">
      <c r="A25" s="6" t="s">
        <v>19</v>
      </c>
      <c r="B25" s="10">
        <v>284300000</v>
      </c>
      <c r="C25" s="10">
        <v>295800000</v>
      </c>
      <c r="D25" s="10">
        <v>299100000</v>
      </c>
      <c r="E25" s="10">
        <v>379600000</v>
      </c>
      <c r="F25" s="10">
        <v>86600000</v>
      </c>
      <c r="G25" s="10">
        <v>302600000</v>
      </c>
      <c r="H25" s="10">
        <v>258300000</v>
      </c>
      <c r="I25" s="10">
        <v>267300000</v>
      </c>
      <c r="J25" s="10">
        <v>66200000</v>
      </c>
      <c r="K25" s="10">
        <v>345400000</v>
      </c>
      <c r="L25" s="10">
        <v>386200000</v>
      </c>
      <c r="M25" s="10">
        <v>814800000</v>
      </c>
      <c r="N25" s="10">
        <v>471300000</v>
      </c>
      <c r="O25" s="10">
        <v>560500000</v>
      </c>
      <c r="P25" s="10">
        <v>698000000</v>
      </c>
      <c r="Q25" s="10">
        <v>767342000</v>
      </c>
      <c r="R25" s="10">
        <v>615058000</v>
      </c>
      <c r="S25" s="10">
        <v>905065000</v>
      </c>
      <c r="T25" s="10">
        <v>1130277000</v>
      </c>
      <c r="U25" s="10">
        <v>1168905000</v>
      </c>
      <c r="V25" s="10">
        <v>1359962000</v>
      </c>
      <c r="W25" s="10">
        <v>1404823000</v>
      </c>
      <c r="X25" s="10">
        <v>1622532000</v>
      </c>
      <c r="Y25" s="10">
        <v>1279186000</v>
      </c>
      <c r="Z25" s="10">
        <v>1178869000</v>
      </c>
      <c r="AA25" s="10">
        <v>1339416000</v>
      </c>
      <c r="AB25" s="10">
        <v>1347000000</v>
      </c>
      <c r="AC25" s="10">
        <v>1130000000</v>
      </c>
      <c r="AD25" s="10">
        <v>1346000000</v>
      </c>
      <c r="AE25" s="10">
        <v>54000000</v>
      </c>
      <c r="AF25" s="10">
        <v>1815000000</v>
      </c>
      <c r="AG25" s="10">
        <v>3188000000</v>
      </c>
      <c r="AH25" s="10">
        <v>2461000000</v>
      </c>
      <c r="AI25" s="10">
        <v>2681000000</v>
      </c>
      <c r="AJ25" s="10">
        <v>2930000000</v>
      </c>
      <c r="AK25" s="10">
        <v>3228000000</v>
      </c>
      <c r="AL25" s="10">
        <v>4164000000</v>
      </c>
      <c r="AM25" s="10">
        <v>4702000000</v>
      </c>
    </row>
    <row r="26" spans="1:45" ht="19" x14ac:dyDescent="0.25">
      <c r="A26" s="5" t="s">
        <v>20</v>
      </c>
      <c r="B26" s="2">
        <v>0.19070000000000001</v>
      </c>
      <c r="C26" s="2">
        <v>0.18759999999999999</v>
      </c>
      <c r="D26" s="2">
        <v>0.17080000000000001</v>
      </c>
      <c r="E26" s="2">
        <v>0.20880000000000001</v>
      </c>
      <c r="F26" s="2">
        <v>4.8399999999999999E-2</v>
      </c>
      <c r="G26" s="2">
        <v>0.15609999999999999</v>
      </c>
      <c r="H26" s="2">
        <v>0.13289999999999999</v>
      </c>
      <c r="I26" s="2">
        <v>0.13039999999999999</v>
      </c>
      <c r="J26" s="2">
        <v>3.0200000000000001E-2</v>
      </c>
      <c r="K26" s="2">
        <v>0.12509999999999999</v>
      </c>
      <c r="L26" s="2">
        <v>0.13159999999999999</v>
      </c>
      <c r="M26" s="2">
        <v>0.26500000000000001</v>
      </c>
      <c r="N26" s="2">
        <v>0.13339999999999999</v>
      </c>
      <c r="O26" s="2">
        <v>0.15029999999999999</v>
      </c>
      <c r="P26" s="2">
        <v>0.17480000000000001</v>
      </c>
      <c r="Q26" s="2">
        <v>0.1792</v>
      </c>
      <c r="R26" s="2">
        <v>0.13239999999999999</v>
      </c>
      <c r="S26" s="2">
        <v>0.189</v>
      </c>
      <c r="T26" s="2">
        <v>0.2341</v>
      </c>
      <c r="U26" s="2">
        <v>0.22259999999999999</v>
      </c>
      <c r="V26" s="2">
        <v>0.22650000000000001</v>
      </c>
      <c r="W26" s="2">
        <v>0.22459999999999999</v>
      </c>
      <c r="X26" s="2">
        <v>0.23960000000000001</v>
      </c>
      <c r="Y26" s="2">
        <v>0.20130000000000001</v>
      </c>
      <c r="Z26" s="2">
        <v>0.1981</v>
      </c>
      <c r="AA26" s="2">
        <v>0.21709999999999999</v>
      </c>
      <c r="AB26" s="2">
        <v>0.2157</v>
      </c>
      <c r="AC26" s="2">
        <v>0.25390000000000001</v>
      </c>
      <c r="AD26" s="2">
        <v>0.27610000000000001</v>
      </c>
      <c r="AE26" s="2">
        <v>1.0699999999999999E-2</v>
      </c>
      <c r="AF26" s="2">
        <v>0.34160000000000001</v>
      </c>
      <c r="AG26" s="2">
        <v>0.56320000000000003</v>
      </c>
      <c r="AH26" s="2">
        <v>0.40589999999999998</v>
      </c>
      <c r="AI26" s="2">
        <v>0.4284</v>
      </c>
      <c r="AJ26" s="2">
        <v>0.43740000000000001</v>
      </c>
      <c r="AK26" s="2">
        <v>0.43380000000000002</v>
      </c>
      <c r="AL26" s="2">
        <v>0.50190000000000001</v>
      </c>
      <c r="AM26" s="2">
        <v>0.42049999999999998</v>
      </c>
    </row>
    <row r="27" spans="1:45" ht="19" x14ac:dyDescent="0.25">
      <c r="A27" s="5" t="s">
        <v>21</v>
      </c>
      <c r="B27" s="1">
        <v>136900000</v>
      </c>
      <c r="C27" s="1">
        <v>141800000</v>
      </c>
      <c r="D27" s="1">
        <v>134300000</v>
      </c>
      <c r="E27" s="1">
        <v>194100000</v>
      </c>
      <c r="F27" s="1">
        <v>46800000</v>
      </c>
      <c r="G27" s="1">
        <v>130100000</v>
      </c>
      <c r="H27" s="1">
        <v>110300000</v>
      </c>
      <c r="I27" s="1">
        <v>114100000</v>
      </c>
      <c r="J27" s="1">
        <v>54800000</v>
      </c>
      <c r="K27" s="1">
        <v>142300000</v>
      </c>
      <c r="L27" s="1">
        <v>159100000</v>
      </c>
      <c r="M27" s="1">
        <v>319100000</v>
      </c>
      <c r="N27" s="1">
        <v>180600000</v>
      </c>
      <c r="O27" s="1">
        <v>218600000</v>
      </c>
      <c r="P27" s="1">
        <v>272200000</v>
      </c>
      <c r="Q27" s="1">
        <v>295426000</v>
      </c>
      <c r="R27" s="1">
        <v>238027000</v>
      </c>
      <c r="S27" s="1">
        <v>328305000</v>
      </c>
      <c r="T27" s="1">
        <v>442466000</v>
      </c>
      <c r="U27" s="1">
        <v>412495000</v>
      </c>
      <c r="V27" s="1">
        <v>515656000</v>
      </c>
      <c r="W27" s="1">
        <v>522592000</v>
      </c>
      <c r="X27" s="1">
        <v>608973000</v>
      </c>
      <c r="Y27" s="1">
        <v>479695000</v>
      </c>
      <c r="Z27" s="1">
        <v>429108000</v>
      </c>
      <c r="AA27" s="1">
        <v>487547000</v>
      </c>
      <c r="AB27" s="1">
        <v>489000000</v>
      </c>
      <c r="AC27" s="1">
        <v>404000000</v>
      </c>
      <c r="AD27" s="1">
        <v>443000000</v>
      </c>
      <c r="AE27" s="1">
        <v>245000000</v>
      </c>
      <c r="AF27" s="1">
        <v>547000000</v>
      </c>
      <c r="AG27" s="1">
        <v>960000000</v>
      </c>
      <c r="AH27" s="1">
        <v>823000000</v>
      </c>
      <c r="AI27" s="1">
        <v>560000000</v>
      </c>
      <c r="AJ27" s="1">
        <v>627000000</v>
      </c>
      <c r="AK27" s="1">
        <v>694000000</v>
      </c>
      <c r="AL27" s="1">
        <v>901000000</v>
      </c>
      <c r="AM27" s="1">
        <v>1180000000</v>
      </c>
    </row>
    <row r="28" spans="1:45" ht="19" x14ac:dyDescent="0.25">
      <c r="A28" s="7" t="s">
        <v>22</v>
      </c>
      <c r="B28" s="11">
        <v>147400000</v>
      </c>
      <c r="C28" s="11">
        <v>154000000</v>
      </c>
      <c r="D28" s="11">
        <v>164800000</v>
      </c>
      <c r="E28" s="11">
        <v>185500000</v>
      </c>
      <c r="F28" s="11">
        <v>39800000</v>
      </c>
      <c r="G28" s="11">
        <v>172500000</v>
      </c>
      <c r="H28" s="11">
        <v>148000000</v>
      </c>
      <c r="I28" s="11">
        <v>28600000</v>
      </c>
      <c r="J28" s="11">
        <v>11400000</v>
      </c>
      <c r="K28" s="11">
        <v>203100000</v>
      </c>
      <c r="L28" s="11">
        <v>227100000</v>
      </c>
      <c r="M28" s="11">
        <v>495700000</v>
      </c>
      <c r="N28" s="11">
        <v>290700000</v>
      </c>
      <c r="O28" s="11">
        <v>333200000</v>
      </c>
      <c r="P28" s="11">
        <v>425800000</v>
      </c>
      <c r="Q28" s="11">
        <v>403794000</v>
      </c>
      <c r="R28" s="11">
        <v>377031000</v>
      </c>
      <c r="S28" s="11">
        <v>576760000</v>
      </c>
      <c r="T28" s="11">
        <v>687650000</v>
      </c>
      <c r="U28" s="11">
        <v>755823000</v>
      </c>
      <c r="V28" s="11">
        <v>844306000</v>
      </c>
      <c r="W28" s="11">
        <v>882231000</v>
      </c>
      <c r="X28" s="11">
        <v>1013559000</v>
      </c>
      <c r="Y28" s="11">
        <v>799491000</v>
      </c>
      <c r="Z28" s="11">
        <v>730502000</v>
      </c>
      <c r="AA28" s="11">
        <v>828063000</v>
      </c>
      <c r="AB28" s="11">
        <v>911000000</v>
      </c>
      <c r="AC28" s="11">
        <v>437000000</v>
      </c>
      <c r="AD28" s="11">
        <v>1376000000</v>
      </c>
      <c r="AE28" s="11">
        <v>-115000000</v>
      </c>
      <c r="AF28" s="11">
        <v>1156000000</v>
      </c>
      <c r="AG28" s="11">
        <v>2106000000</v>
      </c>
      <c r="AH28" s="11">
        <v>1496000000</v>
      </c>
      <c r="AI28" s="11">
        <v>1958000000</v>
      </c>
      <c r="AJ28" s="11">
        <v>2123000000</v>
      </c>
      <c r="AK28" s="11">
        <v>2534000000</v>
      </c>
      <c r="AL28" s="11">
        <v>3024000000</v>
      </c>
      <c r="AM28" s="11">
        <v>3248000000</v>
      </c>
    </row>
    <row r="29" spans="1:45" ht="20" customHeight="1" x14ac:dyDescent="0.25">
      <c r="A29" s="14" t="s">
        <v>102</v>
      </c>
      <c r="B29" s="1"/>
      <c r="C29" s="15">
        <f>(C28/B28)-1</f>
        <v>4.4776119402984982E-2</v>
      </c>
      <c r="D29" s="15">
        <f>(D28/C28)-1</f>
        <v>7.0129870129870042E-2</v>
      </c>
      <c r="E29" s="15">
        <f>(E28/D28)-1</f>
        <v>0.12560679611650483</v>
      </c>
      <c r="F29" s="15">
        <f t="shared" ref="F29:AA29" si="23">(F28/E28)-1</f>
        <v>-0.78544474393530994</v>
      </c>
      <c r="G29" s="15">
        <f t="shared" si="23"/>
        <v>3.3341708542713571</v>
      </c>
      <c r="H29" s="15">
        <f t="shared" si="23"/>
        <v>-0.14202898550724641</v>
      </c>
      <c r="I29" s="15">
        <f t="shared" si="23"/>
        <v>-0.80675675675675673</v>
      </c>
      <c r="J29" s="15">
        <f t="shared" si="23"/>
        <v>-0.60139860139860146</v>
      </c>
      <c r="K29" s="15">
        <f t="shared" si="23"/>
        <v>16.815789473684209</v>
      </c>
      <c r="L29" s="15">
        <f t="shared" si="23"/>
        <v>0.1181683899556869</v>
      </c>
      <c r="M29" s="15">
        <f t="shared" si="23"/>
        <v>1.182738881549978</v>
      </c>
      <c r="N29" s="15">
        <f t="shared" si="23"/>
        <v>-0.41355658664514827</v>
      </c>
      <c r="O29" s="15">
        <f t="shared" si="23"/>
        <v>0.14619883040935666</v>
      </c>
      <c r="P29" s="15">
        <f t="shared" si="23"/>
        <v>0.27791116446578634</v>
      </c>
      <c r="Q29" s="15">
        <f t="shared" si="23"/>
        <v>-5.1681540629403444E-2</v>
      </c>
      <c r="R29" s="15">
        <f t="shared" si="23"/>
        <v>-6.6278845153716959E-2</v>
      </c>
      <c r="S29" s="15">
        <f t="shared" si="23"/>
        <v>0.52974158623561451</v>
      </c>
      <c r="T29" s="15">
        <f t="shared" si="23"/>
        <v>0.19226367986684245</v>
      </c>
      <c r="U29" s="15">
        <f t="shared" si="23"/>
        <v>9.9139096924307335E-2</v>
      </c>
      <c r="V29" s="15">
        <f t="shared" si="23"/>
        <v>0.11706841416575053</v>
      </c>
      <c r="W29" s="15">
        <f t="shared" si="23"/>
        <v>4.4918548488344312E-2</v>
      </c>
      <c r="X29" s="15">
        <f t="shared" si="23"/>
        <v>0.14885897230997314</v>
      </c>
      <c r="Y29" s="15">
        <f t="shared" si="23"/>
        <v>-0.21120428115186185</v>
      </c>
      <c r="Z29" s="15">
        <f t="shared" si="23"/>
        <v>-8.6291152745934574E-2</v>
      </c>
      <c r="AA29" s="15">
        <f t="shared" si="23"/>
        <v>0.13355336467251289</v>
      </c>
      <c r="AB29" s="15">
        <f t="shared" ref="AB29" si="24">(AB28/AA28)-1</f>
        <v>0.1001578382321151</v>
      </c>
      <c r="AC29" s="15">
        <f t="shared" ref="AC29" si="25">(AC28/AB28)-1</f>
        <v>-0.52030735455543353</v>
      </c>
      <c r="AD29" s="15">
        <f t="shared" ref="AD29" si="26">(AD28/AC28)-1</f>
        <v>2.1487414187643021</v>
      </c>
      <c r="AE29" s="15">
        <f t="shared" ref="AE29" si="27">(AE28/AD28)-1</f>
        <v>-1.0835755813953489</v>
      </c>
      <c r="AF29" s="15">
        <f t="shared" ref="AF29" si="28">(AF28/AE28)-1</f>
        <v>-11.052173913043479</v>
      </c>
      <c r="AG29" s="15">
        <f t="shared" ref="AG29" si="29">(AG28/AF28)-1</f>
        <v>0.82179930795847755</v>
      </c>
      <c r="AH29" s="15">
        <f t="shared" ref="AH29" si="30">(AH28/AG28)-1</f>
        <v>-0.28964862298195626</v>
      </c>
      <c r="AI29" s="15">
        <f t="shared" ref="AI29" si="31">(AI28/AH28)-1</f>
        <v>0.30882352941176472</v>
      </c>
      <c r="AJ29" s="15">
        <f t="shared" ref="AJ29" si="32">(AJ28/AI28)-1</f>
        <v>8.4269662921348409E-2</v>
      </c>
      <c r="AK29" s="15">
        <f t="shared" ref="AK29" si="33">(AK28/AJ28)-1</f>
        <v>0.19359397079604324</v>
      </c>
      <c r="AL29" s="15">
        <f t="shared" ref="AL29" si="34">(AL28/AK28)-1</f>
        <v>0.19337016574585641</v>
      </c>
      <c r="AM29" s="15">
        <f t="shared" ref="AM29" si="35">(AM28/AL28)-1</f>
        <v>7.4074074074074181E-2</v>
      </c>
    </row>
    <row r="30" spans="1:45" ht="19" x14ac:dyDescent="0.25">
      <c r="A30" s="5" t="s">
        <v>23</v>
      </c>
      <c r="B30" s="2">
        <v>9.8799999999999999E-2</v>
      </c>
      <c r="C30" s="2">
        <v>9.7699999999999995E-2</v>
      </c>
      <c r="D30" s="2">
        <v>9.4100000000000003E-2</v>
      </c>
      <c r="E30" s="2">
        <v>0.10199999999999999</v>
      </c>
      <c r="F30" s="2">
        <v>2.2200000000000001E-2</v>
      </c>
      <c r="G30" s="2">
        <v>8.8999999999999996E-2</v>
      </c>
      <c r="H30" s="2">
        <v>7.6200000000000004E-2</v>
      </c>
      <c r="I30" s="2">
        <v>1.3899999999999999E-2</v>
      </c>
      <c r="J30" s="2">
        <v>5.1999999999999998E-3</v>
      </c>
      <c r="K30" s="2">
        <v>7.3599999999999999E-2</v>
      </c>
      <c r="L30" s="2">
        <v>7.7399999999999997E-2</v>
      </c>
      <c r="M30" s="2">
        <v>0.16120000000000001</v>
      </c>
      <c r="N30" s="2">
        <v>8.2299999999999998E-2</v>
      </c>
      <c r="O30" s="2">
        <v>8.9399999999999993E-2</v>
      </c>
      <c r="P30" s="2">
        <v>0.1067</v>
      </c>
      <c r="Q30" s="2">
        <v>9.4299999999999995E-2</v>
      </c>
      <c r="R30" s="2">
        <v>8.1199999999999994E-2</v>
      </c>
      <c r="S30" s="2">
        <v>0.1205</v>
      </c>
      <c r="T30" s="2">
        <v>0.1424</v>
      </c>
      <c r="U30" s="2">
        <v>0.14399999999999999</v>
      </c>
      <c r="V30" s="2">
        <v>0.1406</v>
      </c>
      <c r="W30" s="2">
        <v>0.14099999999999999</v>
      </c>
      <c r="X30" s="2">
        <v>0.1497</v>
      </c>
      <c r="Y30" s="2">
        <v>0.1258</v>
      </c>
      <c r="Z30" s="2">
        <v>0.1227</v>
      </c>
      <c r="AA30" s="2">
        <v>0.13420000000000001</v>
      </c>
      <c r="AB30" s="2">
        <v>0.1459</v>
      </c>
      <c r="AC30" s="2">
        <v>9.8199999999999996E-2</v>
      </c>
      <c r="AD30" s="2">
        <v>0.2823</v>
      </c>
      <c r="AE30" s="2">
        <v>-2.2800000000000001E-2</v>
      </c>
      <c r="AF30" s="2">
        <v>0.21759999999999999</v>
      </c>
      <c r="AG30" s="2">
        <v>0.372</v>
      </c>
      <c r="AH30" s="2">
        <v>0.2467</v>
      </c>
      <c r="AI30" s="2">
        <v>0.31290000000000001</v>
      </c>
      <c r="AJ30" s="2">
        <v>0.31690000000000002</v>
      </c>
      <c r="AK30" s="2">
        <v>0.34050000000000002</v>
      </c>
      <c r="AL30" s="2">
        <v>0.36449999999999999</v>
      </c>
      <c r="AM30" s="2">
        <v>0.29049999999999998</v>
      </c>
    </row>
    <row r="31" spans="1:45" ht="19" x14ac:dyDescent="0.25">
      <c r="A31" s="5" t="s">
        <v>24</v>
      </c>
      <c r="B31" s="12">
        <v>0.36</v>
      </c>
      <c r="C31" s="12">
        <v>0.38</v>
      </c>
      <c r="D31" s="12">
        <v>0.41</v>
      </c>
      <c r="E31" s="12">
        <v>0.48</v>
      </c>
      <c r="F31" s="12">
        <v>0.1</v>
      </c>
      <c r="G31" s="12">
        <v>0.45</v>
      </c>
      <c r="H31" s="12">
        <v>0.38</v>
      </c>
      <c r="I31" s="12">
        <v>7.0000000000000007E-2</v>
      </c>
      <c r="J31" s="12">
        <v>0.03</v>
      </c>
      <c r="K31" s="12">
        <v>0.51</v>
      </c>
      <c r="L31" s="12">
        <v>0.56999999999999995</v>
      </c>
      <c r="M31" s="12">
        <v>1.24</v>
      </c>
      <c r="N31" s="12">
        <v>0.73</v>
      </c>
      <c r="O31" s="12">
        <v>0.84</v>
      </c>
      <c r="P31" s="12">
        <v>1.08</v>
      </c>
      <c r="Q31" s="12">
        <v>1.04</v>
      </c>
      <c r="R31" s="12">
        <v>0.97</v>
      </c>
      <c r="S31" s="12">
        <v>1.5</v>
      </c>
      <c r="T31" s="12">
        <v>1.8</v>
      </c>
      <c r="U31" s="12">
        <v>1.99</v>
      </c>
      <c r="V31" s="12">
        <v>2.25</v>
      </c>
      <c r="W31" s="12">
        <v>2.4700000000000002</v>
      </c>
      <c r="X31" s="12">
        <v>3.01</v>
      </c>
      <c r="Y31" s="12">
        <v>2.5299999999999998</v>
      </c>
      <c r="Z31" s="12">
        <v>2.34</v>
      </c>
      <c r="AA31" s="12">
        <v>2.68</v>
      </c>
      <c r="AB31" s="12">
        <v>3.05</v>
      </c>
      <c r="AC31" s="12">
        <v>1.57</v>
      </c>
      <c r="AD31" s="12">
        <v>5.01</v>
      </c>
      <c r="AE31" s="12">
        <v>-0.42</v>
      </c>
      <c r="AF31" s="12">
        <v>4.26</v>
      </c>
      <c r="AG31" s="12">
        <v>8.02</v>
      </c>
      <c r="AH31" s="12">
        <v>5.84</v>
      </c>
      <c r="AI31" s="12">
        <v>7.8</v>
      </c>
      <c r="AJ31" s="12">
        <v>8.65</v>
      </c>
      <c r="AK31" s="12">
        <v>9.7100000000000009</v>
      </c>
      <c r="AL31" s="12">
        <v>12.56</v>
      </c>
      <c r="AM31" s="12">
        <v>10.25</v>
      </c>
    </row>
    <row r="32" spans="1:45" ht="19" x14ac:dyDescent="0.25">
      <c r="A32" s="5" t="s">
        <v>25</v>
      </c>
      <c r="B32" s="12">
        <v>0.36</v>
      </c>
      <c r="C32" s="12">
        <v>0.38</v>
      </c>
      <c r="D32" s="12">
        <v>0.41</v>
      </c>
      <c r="E32" s="12">
        <v>0.48</v>
      </c>
      <c r="F32" s="12">
        <v>0.1</v>
      </c>
      <c r="G32" s="12">
        <v>0.45</v>
      </c>
      <c r="H32" s="12">
        <v>0.38</v>
      </c>
      <c r="I32" s="12">
        <v>7.0000000000000007E-2</v>
      </c>
      <c r="J32" s="12">
        <v>0.03</v>
      </c>
      <c r="K32" s="12">
        <v>0.51</v>
      </c>
      <c r="L32" s="12">
        <v>0.56999999999999995</v>
      </c>
      <c r="M32" s="12">
        <v>1.24</v>
      </c>
      <c r="N32" s="12">
        <v>0.73</v>
      </c>
      <c r="O32" s="12">
        <v>0.83</v>
      </c>
      <c r="P32" s="12">
        <v>1.07</v>
      </c>
      <c r="Q32" s="12">
        <v>1.03</v>
      </c>
      <c r="R32" s="12">
        <v>0.96</v>
      </c>
      <c r="S32" s="12">
        <v>1.48</v>
      </c>
      <c r="T32" s="12">
        <v>1.79</v>
      </c>
      <c r="U32" s="12">
        <v>1.96</v>
      </c>
      <c r="V32" s="12">
        <v>2.21</v>
      </c>
      <c r="W32" s="12">
        <v>2.4</v>
      </c>
      <c r="X32" s="12">
        <v>2.94</v>
      </c>
      <c r="Y32" s="12">
        <v>2.5099999999999998</v>
      </c>
      <c r="Z32" s="12">
        <v>2.33</v>
      </c>
      <c r="AA32" s="12">
        <v>2.65</v>
      </c>
      <c r="AB32" s="12">
        <v>3</v>
      </c>
      <c r="AC32" s="12">
        <v>1.53</v>
      </c>
      <c r="AD32" s="12">
        <v>4.91</v>
      </c>
      <c r="AE32" s="12">
        <v>-0.42</v>
      </c>
      <c r="AF32" s="12">
        <v>4.21</v>
      </c>
      <c r="AG32" s="12">
        <v>7.94</v>
      </c>
      <c r="AH32" s="12">
        <v>5.78</v>
      </c>
      <c r="AI32" s="12">
        <v>7.73</v>
      </c>
      <c r="AJ32" s="12">
        <v>8.6</v>
      </c>
      <c r="AK32" s="12">
        <v>9.66</v>
      </c>
      <c r="AL32" s="12">
        <v>12.51</v>
      </c>
      <c r="AM32" s="12">
        <v>10.199999999999999</v>
      </c>
    </row>
    <row r="33" spans="1:39" ht="19" x14ac:dyDescent="0.25">
      <c r="A33" s="5" t="s">
        <v>26</v>
      </c>
      <c r="B33" s="1">
        <v>403835616</v>
      </c>
      <c r="C33" s="1">
        <v>405263158</v>
      </c>
      <c r="D33" s="1">
        <v>401951220</v>
      </c>
      <c r="E33" s="1">
        <v>386458333</v>
      </c>
      <c r="F33" s="1">
        <v>379047619</v>
      </c>
      <c r="G33" s="1">
        <v>387640449</v>
      </c>
      <c r="H33" s="1">
        <v>389473684</v>
      </c>
      <c r="I33" s="1">
        <v>381333333</v>
      </c>
      <c r="J33" s="1">
        <v>380000000</v>
      </c>
      <c r="K33" s="1">
        <v>395992000</v>
      </c>
      <c r="L33" s="1">
        <v>399008000</v>
      </c>
      <c r="M33" s="1">
        <v>399988000</v>
      </c>
      <c r="N33" s="1">
        <v>395510204</v>
      </c>
      <c r="O33" s="1">
        <v>394319527</v>
      </c>
      <c r="P33" s="1">
        <v>392442396</v>
      </c>
      <c r="Q33" s="1">
        <v>388263462</v>
      </c>
      <c r="R33" s="1">
        <v>386698462</v>
      </c>
      <c r="S33" s="1">
        <v>385792642</v>
      </c>
      <c r="T33" s="1">
        <v>380969529</v>
      </c>
      <c r="U33" s="1">
        <v>379810553</v>
      </c>
      <c r="V33" s="1">
        <v>375247111</v>
      </c>
      <c r="W33" s="1">
        <v>357178543</v>
      </c>
      <c r="X33" s="1">
        <v>336210000</v>
      </c>
      <c r="Y33" s="1">
        <v>315559000</v>
      </c>
      <c r="Z33" s="1">
        <v>312223000</v>
      </c>
      <c r="AA33" s="1">
        <v>309379000</v>
      </c>
      <c r="AB33" s="1">
        <v>298000000</v>
      </c>
      <c r="AC33" s="1">
        <v>278600000</v>
      </c>
      <c r="AD33" s="1">
        <v>274500000</v>
      </c>
      <c r="AE33" s="1">
        <v>271500000</v>
      </c>
      <c r="AF33" s="1">
        <v>271600000</v>
      </c>
      <c r="AG33" s="1">
        <v>262800000</v>
      </c>
      <c r="AH33" s="1">
        <v>256300000</v>
      </c>
      <c r="AI33" s="1">
        <v>250900000</v>
      </c>
      <c r="AJ33" s="1">
        <v>245400000</v>
      </c>
      <c r="AK33" s="1">
        <v>241000000</v>
      </c>
      <c r="AL33" s="1">
        <v>240800000</v>
      </c>
      <c r="AM33" s="1">
        <v>316900000</v>
      </c>
    </row>
    <row r="34" spans="1:39" ht="19" x14ac:dyDescent="0.25">
      <c r="A34" s="5" t="s">
        <v>27</v>
      </c>
      <c r="B34" s="1">
        <v>403835616</v>
      </c>
      <c r="C34" s="1">
        <v>405263158</v>
      </c>
      <c r="D34" s="1">
        <v>401951220</v>
      </c>
      <c r="E34" s="1">
        <v>386458333</v>
      </c>
      <c r="F34" s="1">
        <v>379047619</v>
      </c>
      <c r="G34" s="1">
        <v>387640449</v>
      </c>
      <c r="H34" s="1">
        <v>389473684</v>
      </c>
      <c r="I34" s="1">
        <v>381333333</v>
      </c>
      <c r="J34" s="1">
        <v>380000000</v>
      </c>
      <c r="K34" s="1">
        <v>395992000</v>
      </c>
      <c r="L34" s="1">
        <v>399008000</v>
      </c>
      <c r="M34" s="1">
        <v>399988000</v>
      </c>
      <c r="N34" s="1">
        <v>399587629</v>
      </c>
      <c r="O34" s="1">
        <v>399041916</v>
      </c>
      <c r="P34" s="1">
        <v>397943925</v>
      </c>
      <c r="Q34" s="1">
        <v>392033010</v>
      </c>
      <c r="R34" s="1">
        <v>392740625</v>
      </c>
      <c r="S34" s="1">
        <v>389702703</v>
      </c>
      <c r="T34" s="1">
        <v>384162011</v>
      </c>
      <c r="U34" s="1">
        <v>385623980</v>
      </c>
      <c r="V34" s="1">
        <v>382038914</v>
      </c>
      <c r="W34" s="1">
        <v>367596250</v>
      </c>
      <c r="X34" s="1">
        <v>344785000</v>
      </c>
      <c r="Y34" s="1">
        <v>318687000</v>
      </c>
      <c r="Z34" s="1">
        <v>313296000</v>
      </c>
      <c r="AA34" s="1">
        <v>312220000</v>
      </c>
      <c r="AB34" s="1">
        <v>304000000</v>
      </c>
      <c r="AC34" s="1">
        <v>284600000</v>
      </c>
      <c r="AD34" s="1">
        <v>279800000</v>
      </c>
      <c r="AE34" s="1">
        <v>271500000</v>
      </c>
      <c r="AF34" s="1">
        <v>274600000</v>
      </c>
      <c r="AG34" s="1">
        <v>265200000</v>
      </c>
      <c r="AH34" s="1">
        <v>258900000</v>
      </c>
      <c r="AI34" s="1">
        <v>253200000</v>
      </c>
      <c r="AJ34" s="1">
        <v>246900000</v>
      </c>
      <c r="AK34" s="1">
        <v>242100000</v>
      </c>
      <c r="AL34" s="1">
        <v>241800000</v>
      </c>
      <c r="AM34" s="1">
        <v>318500000</v>
      </c>
    </row>
    <row r="35" spans="1:39" ht="20" customHeight="1" x14ac:dyDescent="0.25">
      <c r="A35" s="14" t="s">
        <v>103</v>
      </c>
      <c r="B35" s="1"/>
      <c r="C35" s="22">
        <f>(C34-B34)/B34</f>
        <v>3.5349581449497509E-3</v>
      </c>
      <c r="D35" s="22">
        <f t="shared" ref="D35:AA35" si="36">(D34-C34)/C34</f>
        <v>-8.1723145433318656E-3</v>
      </c>
      <c r="E35" s="22">
        <f t="shared" si="36"/>
        <v>-3.8544196979922091E-2</v>
      </c>
      <c r="F35" s="22">
        <f t="shared" si="36"/>
        <v>-1.9175971552928061E-2</v>
      </c>
      <c r="G35" s="22">
        <f t="shared" si="36"/>
        <v>2.2669526384757478E-2</v>
      </c>
      <c r="H35" s="22">
        <f t="shared" si="36"/>
        <v>4.7292149328823007E-3</v>
      </c>
      <c r="I35" s="22">
        <f t="shared" si="36"/>
        <v>-2.0900901227514E-2</v>
      </c>
      <c r="J35" s="22">
        <f t="shared" si="36"/>
        <v>-3.4965026254340057E-3</v>
      </c>
      <c r="K35" s="22">
        <f t="shared" si="36"/>
        <v>4.2084210526315786E-2</v>
      </c>
      <c r="L35" s="22">
        <f t="shared" si="36"/>
        <v>7.6163154811208309E-3</v>
      </c>
      <c r="M35" s="22">
        <f t="shared" si="36"/>
        <v>2.4560911059427382E-3</v>
      </c>
      <c r="N35" s="22">
        <f t="shared" si="36"/>
        <v>-1.0009575287258617E-3</v>
      </c>
      <c r="O35" s="22">
        <f t="shared" si="36"/>
        <v>-1.3656904278185249E-3</v>
      </c>
      <c r="P35" s="22">
        <f t="shared" si="36"/>
        <v>-2.7515680833890143E-3</v>
      </c>
      <c r="Q35" s="22">
        <f t="shared" si="36"/>
        <v>-1.4853637984296406E-2</v>
      </c>
      <c r="R35" s="22">
        <f t="shared" si="36"/>
        <v>1.8049883095303634E-3</v>
      </c>
      <c r="S35" s="22">
        <f t="shared" si="36"/>
        <v>-7.7351865496471115E-3</v>
      </c>
      <c r="T35" s="22">
        <f t="shared" si="36"/>
        <v>-1.421774074787467E-2</v>
      </c>
      <c r="U35" s="22">
        <f t="shared" si="36"/>
        <v>3.8056053387329858E-3</v>
      </c>
      <c r="V35" s="22">
        <f t="shared" si="36"/>
        <v>-9.2967921756318163E-3</v>
      </c>
      <c r="W35" s="22">
        <f t="shared" si="36"/>
        <v>-3.7804169865271894E-2</v>
      </c>
      <c r="X35" s="22">
        <f t="shared" si="36"/>
        <v>-6.2055176025326703E-2</v>
      </c>
      <c r="Y35" s="22">
        <f t="shared" si="36"/>
        <v>-7.5693548153196927E-2</v>
      </c>
      <c r="Z35" s="22">
        <f t="shared" si="36"/>
        <v>-1.6916284630374003E-2</v>
      </c>
      <c r="AA35" s="22">
        <f t="shared" si="36"/>
        <v>-3.4344517644655532E-3</v>
      </c>
      <c r="AB35" s="22">
        <f t="shared" ref="AB35" si="37">(AB34-AA34)/AA34</f>
        <v>-2.632758952021011E-2</v>
      </c>
      <c r="AC35" s="22">
        <f t="shared" ref="AC35" si="38">(AC34-AB34)/AB34</f>
        <v>-6.3815789473684215E-2</v>
      </c>
      <c r="AD35" s="22">
        <f t="shared" ref="AD35" si="39">(AD34-AC34)/AC34</f>
        <v>-1.6865776528460996E-2</v>
      </c>
      <c r="AE35" s="22">
        <f t="shared" ref="AE35" si="40">(AE34-AD34)/AD34</f>
        <v>-2.9664045746962117E-2</v>
      </c>
      <c r="AF35" s="22">
        <f t="shared" ref="AF35" si="41">(AF34-AE34)/AE34</f>
        <v>1.141804788213628E-2</v>
      </c>
      <c r="AG35" s="22">
        <f t="shared" ref="AG35" si="42">(AG34-AF34)/AF34</f>
        <v>-3.4231609613983978E-2</v>
      </c>
      <c r="AH35" s="22">
        <f t="shared" ref="AH35" si="43">(AH34-AG34)/AG34</f>
        <v>-2.3755656108597284E-2</v>
      </c>
      <c r="AI35" s="22">
        <f t="shared" ref="AI35" si="44">(AI34-AH34)/AH34</f>
        <v>-2.20162224797219E-2</v>
      </c>
      <c r="AJ35" s="22">
        <f t="shared" ref="AJ35" si="45">(AJ34-AI34)/AI34</f>
        <v>-2.4881516587677725E-2</v>
      </c>
      <c r="AK35" s="22">
        <f t="shared" ref="AK35" si="46">(AK34-AJ34)/AJ34</f>
        <v>-1.9441069258809233E-2</v>
      </c>
      <c r="AL35" s="22">
        <f t="shared" ref="AL35" si="47">(AL34-AK34)/AK34</f>
        <v>-1.2391573729863693E-3</v>
      </c>
      <c r="AM35" s="22">
        <f t="shared" ref="AM35" si="48">(AM34-AL34)/AL34</f>
        <v>0.31720430107526881</v>
      </c>
    </row>
    <row r="36" spans="1:39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  <c r="AB36" s="13" t="s">
        <v>93</v>
      </c>
      <c r="AC36" s="13" t="s">
        <v>93</v>
      </c>
      <c r="AD36" s="13" t="s">
        <v>93</v>
      </c>
      <c r="AE36" s="13" t="s">
        <v>93</v>
      </c>
      <c r="AF36" s="13" t="s">
        <v>93</v>
      </c>
      <c r="AG36" s="13" t="s">
        <v>93</v>
      </c>
      <c r="AH36" s="13" t="s">
        <v>93</v>
      </c>
      <c r="AI36" s="13" t="s">
        <v>93</v>
      </c>
      <c r="AJ36" s="13" t="s">
        <v>93</v>
      </c>
      <c r="AK36" s="13" t="s">
        <v>93</v>
      </c>
      <c r="AL36" s="13" t="s">
        <v>93</v>
      </c>
      <c r="AM36" s="13" t="s">
        <v>93</v>
      </c>
    </row>
    <row r="37" spans="1:39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91</v>
      </c>
      <c r="AE37" s="9" t="s">
        <v>91</v>
      </c>
      <c r="AF37" s="9" t="s">
        <v>91</v>
      </c>
      <c r="AG37" s="9" t="s">
        <v>91</v>
      </c>
      <c r="AH37" s="9" t="s">
        <v>91</v>
      </c>
      <c r="AI37" s="9" t="s">
        <v>91</v>
      </c>
      <c r="AJ37" s="9" t="s">
        <v>91</v>
      </c>
      <c r="AK37" s="9" t="s">
        <v>91</v>
      </c>
      <c r="AL37" s="9" t="s">
        <v>91</v>
      </c>
      <c r="AM37" s="9" t="s">
        <v>91</v>
      </c>
    </row>
    <row r="38" spans="1:39" ht="19" x14ac:dyDescent="0.25">
      <c r="A38" s="5" t="s">
        <v>30</v>
      </c>
      <c r="B38" s="1" t="s">
        <v>92</v>
      </c>
      <c r="C38" s="1" t="s">
        <v>92</v>
      </c>
      <c r="D38" s="1" t="s">
        <v>92</v>
      </c>
      <c r="E38" s="1" t="s">
        <v>92</v>
      </c>
      <c r="F38" s="1" t="s">
        <v>92</v>
      </c>
      <c r="G38" s="1" t="s">
        <v>92</v>
      </c>
      <c r="H38" s="1" t="s">
        <v>92</v>
      </c>
      <c r="I38" s="1" t="s">
        <v>92</v>
      </c>
      <c r="J38" s="1">
        <v>8100000</v>
      </c>
      <c r="K38" s="1">
        <v>10300000</v>
      </c>
      <c r="L38" s="1">
        <v>3400000</v>
      </c>
      <c r="M38" s="1">
        <v>4800000</v>
      </c>
      <c r="N38" s="1">
        <v>10500000</v>
      </c>
      <c r="O38" s="1">
        <v>6500000</v>
      </c>
      <c r="P38" s="1">
        <v>3171000</v>
      </c>
      <c r="Q38" s="1">
        <v>53535000</v>
      </c>
      <c r="R38" s="1">
        <v>58186000</v>
      </c>
      <c r="S38" s="1">
        <v>695591000</v>
      </c>
      <c r="T38" s="1">
        <v>680623000</v>
      </c>
      <c r="U38" s="1">
        <v>748787000</v>
      </c>
      <c r="V38" s="1">
        <v>353498000</v>
      </c>
      <c r="W38" s="1">
        <v>396096000</v>
      </c>
      <c r="X38" s="1">
        <v>471671000</v>
      </c>
      <c r="Y38" s="1">
        <v>1209927000</v>
      </c>
      <c r="Z38" s="1">
        <v>1525596000</v>
      </c>
      <c r="AA38" s="1">
        <v>944000000</v>
      </c>
      <c r="AB38" s="1">
        <v>760000000</v>
      </c>
      <c r="AC38" s="1">
        <v>1542000000</v>
      </c>
      <c r="AD38" s="1">
        <v>2497000000</v>
      </c>
      <c r="AE38" s="1">
        <v>1481000000</v>
      </c>
      <c r="AF38" s="1">
        <v>2392000000</v>
      </c>
      <c r="AG38" s="1">
        <v>2779000000</v>
      </c>
      <c r="AH38" s="1">
        <v>1917000000</v>
      </c>
      <c r="AI38" s="1">
        <v>2866000000</v>
      </c>
      <c r="AJ38" s="1">
        <v>4108000000</v>
      </c>
      <c r="AK38" s="1">
        <v>6497000000</v>
      </c>
      <c r="AL38" s="1">
        <v>1286000000</v>
      </c>
      <c r="AM38" s="1">
        <v>1287000000</v>
      </c>
    </row>
    <row r="39" spans="1:39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 t="s">
        <v>92</v>
      </c>
      <c r="O39" s="1" t="s">
        <v>92</v>
      </c>
      <c r="P39" s="1" t="s">
        <v>92</v>
      </c>
      <c r="Q39" s="1" t="s">
        <v>92</v>
      </c>
      <c r="R39" s="1" t="s">
        <v>92</v>
      </c>
      <c r="S39" s="1" t="s">
        <v>92</v>
      </c>
      <c r="T39" s="1" t="s">
        <v>92</v>
      </c>
      <c r="U39" s="1" t="s">
        <v>92</v>
      </c>
      <c r="V39" s="1" t="s">
        <v>92</v>
      </c>
      <c r="W39" s="1" t="s">
        <v>92</v>
      </c>
      <c r="X39" s="1" t="s">
        <v>92</v>
      </c>
      <c r="Y39" s="1">
        <v>24602000</v>
      </c>
      <c r="Z39" s="1">
        <v>22156000</v>
      </c>
      <c r="AA39" s="1">
        <v>29000000</v>
      </c>
      <c r="AB39" s="1">
        <v>1000000</v>
      </c>
      <c r="AC39" s="1">
        <v>18000000</v>
      </c>
      <c r="AD39" s="1">
        <v>3000000</v>
      </c>
      <c r="AE39" s="1">
        <v>6000000</v>
      </c>
      <c r="AF39" s="1">
        <v>8000000</v>
      </c>
      <c r="AG39" s="1">
        <v>12000000</v>
      </c>
      <c r="AH39" s="1">
        <v>18000000</v>
      </c>
      <c r="AI39" s="1">
        <v>28000000</v>
      </c>
      <c r="AJ39" s="1">
        <v>9000000</v>
      </c>
      <c r="AK39" s="1">
        <v>11000000</v>
      </c>
      <c r="AL39" s="1">
        <v>14000000</v>
      </c>
      <c r="AM39" s="1" t="s">
        <v>92</v>
      </c>
    </row>
    <row r="40" spans="1:39" ht="19" x14ac:dyDescent="0.25">
      <c r="A40" s="5" t="s">
        <v>32</v>
      </c>
      <c r="B40" s="1" t="s">
        <v>92</v>
      </c>
      <c r="C40" s="1" t="s">
        <v>92</v>
      </c>
      <c r="D40" s="1" t="s">
        <v>92</v>
      </c>
      <c r="E40" s="1" t="s">
        <v>92</v>
      </c>
      <c r="F40" s="1" t="s">
        <v>92</v>
      </c>
      <c r="G40" s="1" t="s">
        <v>92</v>
      </c>
      <c r="H40" s="1" t="s">
        <v>92</v>
      </c>
      <c r="I40" s="1" t="s">
        <v>92</v>
      </c>
      <c r="J40" s="1">
        <v>8100000</v>
      </c>
      <c r="K40" s="1">
        <v>10300000</v>
      </c>
      <c r="L40" s="1">
        <v>3400000</v>
      </c>
      <c r="M40" s="1">
        <v>4800000</v>
      </c>
      <c r="N40" s="1">
        <v>10500000</v>
      </c>
      <c r="O40" s="1">
        <v>6500000</v>
      </c>
      <c r="P40" s="1">
        <v>3171000</v>
      </c>
      <c r="Q40" s="1">
        <v>53535000</v>
      </c>
      <c r="R40" s="1">
        <v>58186000</v>
      </c>
      <c r="S40" s="1">
        <v>695591000</v>
      </c>
      <c r="T40" s="1">
        <v>680623000</v>
      </c>
      <c r="U40" s="1">
        <v>748787000</v>
      </c>
      <c r="V40" s="1">
        <v>353498000</v>
      </c>
      <c r="W40" s="1">
        <v>396096000</v>
      </c>
      <c r="X40" s="1">
        <v>471671000</v>
      </c>
      <c r="Y40" s="1">
        <v>1234529000</v>
      </c>
      <c r="Z40" s="1">
        <v>1547752000</v>
      </c>
      <c r="AA40" s="1">
        <v>973000000</v>
      </c>
      <c r="AB40" s="1">
        <v>761000000</v>
      </c>
      <c r="AC40" s="1">
        <v>1560000000</v>
      </c>
      <c r="AD40" s="1">
        <v>2500000000</v>
      </c>
      <c r="AE40" s="1">
        <v>1487000000</v>
      </c>
      <c r="AF40" s="1">
        <v>2400000000</v>
      </c>
      <c r="AG40" s="1">
        <v>2791000000</v>
      </c>
      <c r="AH40" s="1">
        <v>1935000000</v>
      </c>
      <c r="AI40" s="1">
        <v>2894000000</v>
      </c>
      <c r="AJ40" s="1">
        <v>4117000000</v>
      </c>
      <c r="AK40" s="1">
        <v>6508000000</v>
      </c>
      <c r="AL40" s="1">
        <v>1300000000</v>
      </c>
      <c r="AM40" s="1">
        <v>1287000000</v>
      </c>
    </row>
    <row r="41" spans="1:39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 t="s">
        <v>92</v>
      </c>
      <c r="J41" s="1">
        <v>781000000</v>
      </c>
      <c r="K41" s="1">
        <v>865000000</v>
      </c>
      <c r="L41" s="1">
        <v>882000000</v>
      </c>
      <c r="M41" s="1">
        <v>981900000</v>
      </c>
      <c r="N41" s="1">
        <v>954900000</v>
      </c>
      <c r="O41" s="1">
        <v>1052600000</v>
      </c>
      <c r="P41" s="1">
        <v>1095118000</v>
      </c>
      <c r="Q41" s="1">
        <v>1038308000</v>
      </c>
      <c r="R41" s="1">
        <v>991806000</v>
      </c>
      <c r="S41" s="1">
        <v>956439000</v>
      </c>
      <c r="T41" s="1">
        <v>1051438000</v>
      </c>
      <c r="U41" s="1">
        <v>1114291000</v>
      </c>
      <c r="V41" s="1">
        <v>1237321000</v>
      </c>
      <c r="W41" s="1">
        <v>1189205000</v>
      </c>
      <c r="X41" s="1">
        <v>1060858000</v>
      </c>
      <c r="Y41" s="1">
        <v>969662000</v>
      </c>
      <c r="Z41" s="1">
        <v>990573000</v>
      </c>
      <c r="AA41" s="1">
        <v>1045000000</v>
      </c>
      <c r="AB41" s="1">
        <v>954000000</v>
      </c>
      <c r="AC41" s="1">
        <v>979000000</v>
      </c>
      <c r="AD41" s="1">
        <v>932000000</v>
      </c>
      <c r="AE41" s="1">
        <v>991000000</v>
      </c>
      <c r="AF41" s="1">
        <v>1122000000</v>
      </c>
      <c r="AG41" s="1">
        <v>1319000000</v>
      </c>
      <c r="AH41" s="1">
        <v>1449000000</v>
      </c>
      <c r="AI41" s="1">
        <v>1577000000</v>
      </c>
      <c r="AJ41" s="1">
        <v>1593000000</v>
      </c>
      <c r="AK41" s="1">
        <v>1650000000</v>
      </c>
      <c r="AL41" s="1">
        <v>2494000000</v>
      </c>
      <c r="AM41" s="1" t="s">
        <v>92</v>
      </c>
    </row>
    <row r="42" spans="1:39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>
        <v>213300000</v>
      </c>
      <c r="K42" s="1">
        <v>238000000</v>
      </c>
      <c r="L42" s="1">
        <v>273200000</v>
      </c>
      <c r="M42" s="1">
        <v>290500000</v>
      </c>
      <c r="N42" s="1">
        <v>284700000</v>
      </c>
      <c r="O42" s="1">
        <v>295300000</v>
      </c>
      <c r="P42" s="1">
        <v>388947000</v>
      </c>
      <c r="Q42" s="1">
        <v>402647000</v>
      </c>
      <c r="R42" s="1">
        <v>360757000</v>
      </c>
      <c r="S42" s="1">
        <v>301187000</v>
      </c>
      <c r="T42" s="1">
        <v>300459000</v>
      </c>
      <c r="U42" s="1">
        <v>335278000</v>
      </c>
      <c r="V42" s="1">
        <v>322172000</v>
      </c>
      <c r="W42" s="1">
        <v>350668000</v>
      </c>
      <c r="X42" s="1">
        <v>369679000</v>
      </c>
      <c r="Y42" s="1">
        <v>301229000</v>
      </c>
      <c r="Z42" s="1">
        <v>275102000</v>
      </c>
      <c r="AA42" s="1">
        <v>263000000</v>
      </c>
      <c r="AB42" s="1" t="s">
        <v>92</v>
      </c>
      <c r="AC42" s="1" t="s">
        <v>92</v>
      </c>
      <c r="AD42" s="1" t="s">
        <v>92</v>
      </c>
      <c r="AE42" s="1" t="s">
        <v>92</v>
      </c>
      <c r="AF42" s="1" t="s">
        <v>92</v>
      </c>
      <c r="AG42" s="1" t="s">
        <v>92</v>
      </c>
      <c r="AH42" s="1" t="s">
        <v>92</v>
      </c>
      <c r="AI42" s="1" t="s">
        <v>92</v>
      </c>
      <c r="AJ42" s="1" t="s">
        <v>92</v>
      </c>
      <c r="AK42" s="1" t="s">
        <v>92</v>
      </c>
      <c r="AL42" s="1" t="s">
        <v>92</v>
      </c>
      <c r="AM42" s="1" t="s">
        <v>92</v>
      </c>
    </row>
    <row r="43" spans="1:39" ht="19" x14ac:dyDescent="0.25">
      <c r="A43" s="5" t="s">
        <v>35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 t="s">
        <v>92</v>
      </c>
      <c r="H43" s="1" t="s">
        <v>92</v>
      </c>
      <c r="I43" s="1" t="s">
        <v>92</v>
      </c>
      <c r="J43" s="1">
        <v>121700000</v>
      </c>
      <c r="K43" s="1">
        <v>126500000</v>
      </c>
      <c r="L43" s="1">
        <v>191000000</v>
      </c>
      <c r="M43" s="1">
        <v>187200000</v>
      </c>
      <c r="N43" s="1">
        <v>178700000</v>
      </c>
      <c r="O43" s="1">
        <v>199300000</v>
      </c>
      <c r="P43" s="1">
        <v>314454000</v>
      </c>
      <c r="Q43" s="1">
        <v>318457000</v>
      </c>
      <c r="R43" s="1">
        <v>263558000</v>
      </c>
      <c r="S43" s="1">
        <v>302935000</v>
      </c>
      <c r="T43" s="1">
        <v>415310000</v>
      </c>
      <c r="U43" s="1">
        <v>392583000</v>
      </c>
      <c r="V43" s="1">
        <v>344947000</v>
      </c>
      <c r="W43" s="1">
        <v>397066000</v>
      </c>
      <c r="X43" s="1">
        <v>400515000</v>
      </c>
      <c r="Y43" s="1">
        <v>430976000</v>
      </c>
      <c r="Z43" s="1">
        <v>481184000</v>
      </c>
      <c r="AA43" s="1">
        <v>398000000</v>
      </c>
      <c r="AB43" s="1">
        <v>2184000000</v>
      </c>
      <c r="AC43" s="1">
        <v>397000000</v>
      </c>
      <c r="AD43" s="1">
        <v>534000000</v>
      </c>
      <c r="AE43" s="1">
        <v>818000000</v>
      </c>
      <c r="AF43" s="1">
        <v>149000000</v>
      </c>
      <c r="AG43" s="1">
        <v>214000000</v>
      </c>
      <c r="AH43" s="1">
        <v>220000000</v>
      </c>
      <c r="AI43" s="1">
        <v>241000000</v>
      </c>
      <c r="AJ43" s="1">
        <v>278000000</v>
      </c>
      <c r="AK43" s="1">
        <v>652000000</v>
      </c>
      <c r="AL43" s="1">
        <v>1873000000</v>
      </c>
      <c r="AM43" s="1">
        <v>4380000000</v>
      </c>
    </row>
    <row r="44" spans="1:39" ht="19" x14ac:dyDescent="0.25">
      <c r="A44" s="6" t="s">
        <v>36</v>
      </c>
      <c r="B44" s="10" t="s">
        <v>92</v>
      </c>
      <c r="C44" s="10" t="s">
        <v>92</v>
      </c>
      <c r="D44" s="10" t="s">
        <v>92</v>
      </c>
      <c r="E44" s="10" t="s">
        <v>92</v>
      </c>
      <c r="F44" s="10" t="s">
        <v>92</v>
      </c>
      <c r="G44" s="10" t="s">
        <v>92</v>
      </c>
      <c r="H44" s="10" t="s">
        <v>92</v>
      </c>
      <c r="I44" s="10" t="s">
        <v>92</v>
      </c>
      <c r="J44" s="10">
        <v>1124100000</v>
      </c>
      <c r="K44" s="10">
        <v>1239800000</v>
      </c>
      <c r="L44" s="10">
        <v>1349600000</v>
      </c>
      <c r="M44" s="10">
        <v>1464400000</v>
      </c>
      <c r="N44" s="10">
        <v>1428800000</v>
      </c>
      <c r="O44" s="10">
        <v>1553700000</v>
      </c>
      <c r="P44" s="10">
        <v>1801690000</v>
      </c>
      <c r="Q44" s="10">
        <v>1812947000</v>
      </c>
      <c r="R44" s="10">
        <v>1674307000</v>
      </c>
      <c r="S44" s="10">
        <v>2256152000</v>
      </c>
      <c r="T44" s="10">
        <v>2447830000</v>
      </c>
      <c r="U44" s="10">
        <v>2590939000</v>
      </c>
      <c r="V44" s="10">
        <v>2257938000</v>
      </c>
      <c r="W44" s="10">
        <v>2333035000</v>
      </c>
      <c r="X44" s="10">
        <v>2302723000</v>
      </c>
      <c r="Y44" s="10">
        <v>2936396000</v>
      </c>
      <c r="Z44" s="10">
        <v>3294611000</v>
      </c>
      <c r="AA44" s="10">
        <v>2679000000</v>
      </c>
      <c r="AB44" s="10">
        <v>3899000000</v>
      </c>
      <c r="AC44" s="10">
        <v>2936000000</v>
      </c>
      <c r="AD44" s="10">
        <v>3966000000</v>
      </c>
      <c r="AE44" s="10">
        <v>3296000000</v>
      </c>
      <c r="AF44" s="10">
        <v>3671000000</v>
      </c>
      <c r="AG44" s="10">
        <v>4324000000</v>
      </c>
      <c r="AH44" s="10">
        <v>3604000000</v>
      </c>
      <c r="AI44" s="10">
        <v>4712000000</v>
      </c>
      <c r="AJ44" s="10">
        <v>5988000000</v>
      </c>
      <c r="AK44" s="10">
        <v>8810000000</v>
      </c>
      <c r="AL44" s="10">
        <v>5667000000</v>
      </c>
      <c r="AM44" s="10">
        <v>5667000000</v>
      </c>
    </row>
    <row r="45" spans="1:39" ht="19" x14ac:dyDescent="0.25">
      <c r="A45" s="5" t="s">
        <v>37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>
        <v>345800000</v>
      </c>
      <c r="K45" s="1">
        <v>336100000</v>
      </c>
      <c r="L45" s="1">
        <v>311500000</v>
      </c>
      <c r="M45" s="1">
        <v>273600000</v>
      </c>
      <c r="N45" s="1">
        <v>364000000</v>
      </c>
      <c r="O45" s="1">
        <v>430400000</v>
      </c>
      <c r="P45" s="1">
        <v>431905000</v>
      </c>
      <c r="Q45" s="1">
        <v>454940000</v>
      </c>
      <c r="R45" s="1">
        <v>431460000</v>
      </c>
      <c r="S45" s="1">
        <v>467328000</v>
      </c>
      <c r="T45" s="1">
        <v>513066000</v>
      </c>
      <c r="U45" s="1">
        <v>526750000</v>
      </c>
      <c r="V45" s="1">
        <v>542219000</v>
      </c>
      <c r="W45" s="1">
        <v>660766000</v>
      </c>
      <c r="X45" s="1">
        <v>621062000</v>
      </c>
      <c r="Y45" s="1">
        <v>579796000</v>
      </c>
      <c r="Z45" s="1">
        <v>548767000</v>
      </c>
      <c r="AA45" s="1">
        <v>500000000</v>
      </c>
      <c r="AB45" s="1">
        <v>368000000</v>
      </c>
      <c r="AC45" s="1">
        <v>249000000</v>
      </c>
      <c r="AD45" s="1">
        <v>206000000</v>
      </c>
      <c r="AE45" s="1">
        <v>270000000</v>
      </c>
      <c r="AF45" s="1">
        <v>271000000</v>
      </c>
      <c r="AG45" s="1">
        <v>275000000</v>
      </c>
      <c r="AH45" s="1">
        <v>270000000</v>
      </c>
      <c r="AI45" s="1">
        <v>996000000</v>
      </c>
      <c r="AJ45" s="1">
        <v>778000000</v>
      </c>
      <c r="AK45" s="1">
        <v>667000000</v>
      </c>
      <c r="AL45" s="1">
        <v>720000000</v>
      </c>
      <c r="AM45" s="1">
        <v>720000000</v>
      </c>
    </row>
    <row r="46" spans="1:39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 t="s">
        <v>92</v>
      </c>
      <c r="S46" s="1" t="s">
        <v>92</v>
      </c>
      <c r="T46" s="1" t="s">
        <v>92</v>
      </c>
      <c r="U46" s="1" t="s">
        <v>92</v>
      </c>
      <c r="V46" s="1">
        <v>1671479000</v>
      </c>
      <c r="W46" s="1">
        <v>1697621000</v>
      </c>
      <c r="X46" s="1">
        <v>1703240000</v>
      </c>
      <c r="Y46" s="1">
        <v>1690507000</v>
      </c>
      <c r="Z46" s="1">
        <v>1886963000</v>
      </c>
      <c r="AA46" s="1">
        <v>2048000000</v>
      </c>
      <c r="AB46" s="1">
        <v>1438000000</v>
      </c>
      <c r="AC46" s="1">
        <v>1412000000</v>
      </c>
      <c r="AD46" s="1">
        <v>1387000000</v>
      </c>
      <c r="AE46" s="1">
        <v>2882000000</v>
      </c>
      <c r="AF46" s="1">
        <v>2949000000</v>
      </c>
      <c r="AG46" s="1">
        <v>2989000000</v>
      </c>
      <c r="AH46" s="1">
        <v>3535000000</v>
      </c>
      <c r="AI46" s="1">
        <v>3575000000</v>
      </c>
      <c r="AJ46" s="1">
        <v>3735000000</v>
      </c>
      <c r="AK46" s="1">
        <v>3506000000</v>
      </c>
      <c r="AL46" s="1">
        <v>34545000000</v>
      </c>
      <c r="AM46" s="1" t="s">
        <v>92</v>
      </c>
    </row>
    <row r="47" spans="1:39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>
        <v>972900000</v>
      </c>
      <c r="K47" s="1">
        <v>958400000</v>
      </c>
      <c r="L47" s="1">
        <v>1306300000</v>
      </c>
      <c r="M47" s="1">
        <v>1308300000</v>
      </c>
      <c r="N47" s="1">
        <v>1259500000</v>
      </c>
      <c r="O47" s="1">
        <v>1253100000</v>
      </c>
      <c r="P47" s="1">
        <v>1697448000</v>
      </c>
      <c r="Q47" s="1">
        <v>1818446000</v>
      </c>
      <c r="R47" s="1">
        <v>1805652000</v>
      </c>
      <c r="S47" s="1">
        <v>1702977000</v>
      </c>
      <c r="T47" s="1">
        <v>1953485000</v>
      </c>
      <c r="U47" s="1">
        <v>2351971000</v>
      </c>
      <c r="V47" s="1">
        <v>1161290000</v>
      </c>
      <c r="W47" s="1">
        <v>1211670000</v>
      </c>
      <c r="X47" s="1">
        <v>591130000</v>
      </c>
      <c r="Y47" s="1">
        <v>538735000</v>
      </c>
      <c r="Z47" s="1">
        <v>663882000</v>
      </c>
      <c r="AA47" s="1">
        <v>608000000</v>
      </c>
      <c r="AB47" s="1">
        <v>1081000000</v>
      </c>
      <c r="AC47" s="1">
        <v>1033000000</v>
      </c>
      <c r="AD47" s="1">
        <v>1004000000</v>
      </c>
      <c r="AE47" s="1">
        <v>1522000000</v>
      </c>
      <c r="AF47" s="1">
        <v>1506000000</v>
      </c>
      <c r="AG47" s="1">
        <v>1388000000</v>
      </c>
      <c r="AH47" s="1">
        <v>1524000000</v>
      </c>
      <c r="AI47" s="1">
        <v>1424000000</v>
      </c>
      <c r="AJ47" s="1">
        <v>1352000000</v>
      </c>
      <c r="AK47" s="1">
        <v>1285000000</v>
      </c>
      <c r="AL47" s="1">
        <v>18306000000</v>
      </c>
      <c r="AM47" s="1" t="s">
        <v>92</v>
      </c>
    </row>
    <row r="48" spans="1:39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>
        <v>972900000</v>
      </c>
      <c r="K48" s="1">
        <v>958400000</v>
      </c>
      <c r="L48" s="1">
        <v>1306300000</v>
      </c>
      <c r="M48" s="1">
        <v>1308300000</v>
      </c>
      <c r="N48" s="1">
        <v>1259500000</v>
      </c>
      <c r="O48" s="1">
        <v>1253100000</v>
      </c>
      <c r="P48" s="1">
        <v>1697448000</v>
      </c>
      <c r="Q48" s="1">
        <v>1818446000</v>
      </c>
      <c r="R48" s="1">
        <v>1805652000</v>
      </c>
      <c r="S48" s="1">
        <v>1702977000</v>
      </c>
      <c r="T48" s="1">
        <v>1953485000</v>
      </c>
      <c r="U48" s="1">
        <v>2351971000</v>
      </c>
      <c r="V48" s="1">
        <v>2832769000</v>
      </c>
      <c r="W48" s="1">
        <v>2909291000</v>
      </c>
      <c r="X48" s="1">
        <v>2294370000</v>
      </c>
      <c r="Y48" s="1">
        <v>2229242000</v>
      </c>
      <c r="Z48" s="1">
        <v>2550845000</v>
      </c>
      <c r="AA48" s="1">
        <v>2656000000</v>
      </c>
      <c r="AB48" s="1">
        <v>2519000000</v>
      </c>
      <c r="AC48" s="1">
        <v>2445000000</v>
      </c>
      <c r="AD48" s="1">
        <v>2391000000</v>
      </c>
      <c r="AE48" s="1">
        <v>4404000000</v>
      </c>
      <c r="AF48" s="1">
        <v>4455000000</v>
      </c>
      <c r="AG48" s="1">
        <v>4377000000</v>
      </c>
      <c r="AH48" s="1">
        <v>5059000000</v>
      </c>
      <c r="AI48" s="1">
        <v>4999000000</v>
      </c>
      <c r="AJ48" s="1">
        <v>5087000000</v>
      </c>
      <c r="AK48" s="1">
        <v>4791000000</v>
      </c>
      <c r="AL48" s="1">
        <v>52851000000</v>
      </c>
      <c r="AM48" s="1">
        <v>52851000000</v>
      </c>
    </row>
    <row r="49" spans="1:39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 t="s">
        <v>92</v>
      </c>
      <c r="Z49" s="1" t="s">
        <v>92</v>
      </c>
      <c r="AA49" s="1" t="s">
        <v>92</v>
      </c>
      <c r="AB49" s="1" t="s">
        <v>92</v>
      </c>
      <c r="AC49" s="1" t="s">
        <v>92</v>
      </c>
      <c r="AD49" s="1" t="s">
        <v>92</v>
      </c>
      <c r="AE49" s="1" t="s">
        <v>92</v>
      </c>
      <c r="AF49" s="1" t="s">
        <v>92</v>
      </c>
      <c r="AG49" s="1" t="s">
        <v>92</v>
      </c>
      <c r="AH49" s="1" t="s">
        <v>92</v>
      </c>
      <c r="AI49" s="1" t="s">
        <v>92</v>
      </c>
      <c r="AJ49" s="1" t="s">
        <v>92</v>
      </c>
      <c r="AK49" s="1" t="s">
        <v>92</v>
      </c>
      <c r="AL49" s="1">
        <v>1752000000</v>
      </c>
      <c r="AM49" s="1">
        <v>1752000000</v>
      </c>
    </row>
    <row r="50" spans="1:39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 t="s">
        <v>92</v>
      </c>
      <c r="S50" s="1" t="s">
        <v>92</v>
      </c>
      <c r="T50" s="1" t="s">
        <v>92</v>
      </c>
      <c r="U50" s="1" t="s">
        <v>92</v>
      </c>
      <c r="V50" s="1" t="s">
        <v>92</v>
      </c>
      <c r="W50" s="1" t="s">
        <v>92</v>
      </c>
      <c r="X50" s="1">
        <v>79559000</v>
      </c>
      <c r="Y50" s="1">
        <v>24072000</v>
      </c>
      <c r="Z50" s="1" t="s">
        <v>92</v>
      </c>
      <c r="AA50" s="1" t="s">
        <v>92</v>
      </c>
      <c r="AB50" s="1" t="s">
        <v>92</v>
      </c>
      <c r="AC50" s="1" t="s">
        <v>92</v>
      </c>
      <c r="AD50" s="1" t="s">
        <v>92</v>
      </c>
      <c r="AE50" s="1" t="s">
        <v>92</v>
      </c>
      <c r="AF50" s="1" t="s">
        <v>92</v>
      </c>
      <c r="AG50" s="1" t="s">
        <v>92</v>
      </c>
      <c r="AH50" s="1" t="s">
        <v>92</v>
      </c>
      <c r="AI50" s="1" t="s">
        <v>92</v>
      </c>
      <c r="AJ50" s="1" t="s">
        <v>92</v>
      </c>
      <c r="AK50" s="1" t="s">
        <v>92</v>
      </c>
      <c r="AL50" s="1" t="s">
        <v>92</v>
      </c>
      <c r="AM50" s="1" t="s">
        <v>92</v>
      </c>
    </row>
    <row r="51" spans="1:39" ht="19" x14ac:dyDescent="0.25">
      <c r="A51" s="5" t="s">
        <v>43</v>
      </c>
      <c r="B51" s="1" t="s">
        <v>92</v>
      </c>
      <c r="C51" s="1" t="s">
        <v>92</v>
      </c>
      <c r="D51" s="1" t="s">
        <v>92</v>
      </c>
      <c r="E51" s="1" t="s">
        <v>92</v>
      </c>
      <c r="F51" s="1" t="s">
        <v>92</v>
      </c>
      <c r="G51" s="1" t="s">
        <v>92</v>
      </c>
      <c r="H51" s="1" t="s">
        <v>92</v>
      </c>
      <c r="I51" s="1" t="s">
        <v>92</v>
      </c>
      <c r="J51" s="1">
        <v>565700000</v>
      </c>
      <c r="K51" s="1">
        <v>570100000</v>
      </c>
      <c r="L51" s="1">
        <v>674800000</v>
      </c>
      <c r="M51" s="1">
        <v>678200000</v>
      </c>
      <c r="N51" s="1">
        <v>735800000</v>
      </c>
      <c r="O51" s="1">
        <v>851600000</v>
      </c>
      <c r="P51" s="1">
        <v>1000401000</v>
      </c>
      <c r="Q51" s="1">
        <v>1074858000</v>
      </c>
      <c r="R51" s="1">
        <v>1120763000</v>
      </c>
      <c r="S51" s="1">
        <v>967611000</v>
      </c>
      <c r="T51" s="1">
        <v>948608000</v>
      </c>
      <c r="U51" s="1">
        <v>926148000</v>
      </c>
      <c r="V51" s="1">
        <v>409964000</v>
      </c>
      <c r="W51" s="1">
        <v>454244000</v>
      </c>
      <c r="X51" s="1">
        <v>782428000</v>
      </c>
      <c r="Y51" s="1">
        <v>705744000</v>
      </c>
      <c r="Z51" s="1">
        <v>652338000</v>
      </c>
      <c r="AA51" s="1">
        <v>592000000</v>
      </c>
      <c r="AB51" s="1">
        <v>266000000</v>
      </c>
      <c r="AC51" s="1">
        <v>431000000</v>
      </c>
      <c r="AD51" s="1">
        <v>208000000</v>
      </c>
      <c r="AE51" s="1">
        <v>213000000</v>
      </c>
      <c r="AF51" s="1">
        <v>272000000</v>
      </c>
      <c r="AG51" s="1">
        <v>449000000</v>
      </c>
      <c r="AH51" s="1">
        <v>525000000</v>
      </c>
      <c r="AI51" s="1">
        <v>641000000</v>
      </c>
      <c r="AJ51" s="1">
        <v>684000000</v>
      </c>
      <c r="AK51" s="1">
        <v>758000000</v>
      </c>
      <c r="AL51" s="1">
        <v>794000000</v>
      </c>
      <c r="AM51" s="1">
        <v>794000000</v>
      </c>
    </row>
    <row r="52" spans="1:39" ht="19" x14ac:dyDescent="0.25">
      <c r="A52" s="5" t="s">
        <v>44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>
        <v>1884400000</v>
      </c>
      <c r="K52" s="1">
        <v>1864600000</v>
      </c>
      <c r="L52" s="1">
        <v>2292600000</v>
      </c>
      <c r="M52" s="1">
        <v>2260100000</v>
      </c>
      <c r="N52" s="1">
        <v>2359300000</v>
      </c>
      <c r="O52" s="1">
        <v>2535100000</v>
      </c>
      <c r="P52" s="1">
        <v>3129754000</v>
      </c>
      <c r="Q52" s="1">
        <v>3348244000</v>
      </c>
      <c r="R52" s="1">
        <v>3357875000</v>
      </c>
      <c r="S52" s="1">
        <v>3137916000</v>
      </c>
      <c r="T52" s="1">
        <v>3415159000</v>
      </c>
      <c r="U52" s="1">
        <v>3804869000</v>
      </c>
      <c r="V52" s="1">
        <v>3784952000</v>
      </c>
      <c r="W52" s="1">
        <v>4024301000</v>
      </c>
      <c r="X52" s="1">
        <v>3777419000</v>
      </c>
      <c r="Y52" s="1">
        <v>3538854000</v>
      </c>
      <c r="Z52" s="1">
        <v>3751950000</v>
      </c>
      <c r="AA52" s="1">
        <v>3748000000</v>
      </c>
      <c r="AB52" s="1">
        <v>3153000000</v>
      </c>
      <c r="AC52" s="1">
        <v>3125000000</v>
      </c>
      <c r="AD52" s="1">
        <v>2805000000</v>
      </c>
      <c r="AE52" s="1">
        <v>4887000000</v>
      </c>
      <c r="AF52" s="1">
        <v>4998000000</v>
      </c>
      <c r="AG52" s="1">
        <v>5101000000</v>
      </c>
      <c r="AH52" s="1">
        <v>5854000000</v>
      </c>
      <c r="AI52" s="1">
        <v>6636000000</v>
      </c>
      <c r="AJ52" s="1">
        <v>6549000000</v>
      </c>
      <c r="AK52" s="1">
        <v>6216000000</v>
      </c>
      <c r="AL52" s="1">
        <v>56117000000</v>
      </c>
      <c r="AM52" s="1">
        <v>56117000000</v>
      </c>
    </row>
    <row r="53" spans="1:39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  <c r="AI53" s="1" t="s">
        <v>92</v>
      </c>
      <c r="AJ53" s="1" t="s">
        <v>92</v>
      </c>
      <c r="AK53" s="1" t="s">
        <v>92</v>
      </c>
      <c r="AL53" s="1" t="s">
        <v>92</v>
      </c>
      <c r="AM53" s="1" t="s">
        <v>92</v>
      </c>
    </row>
    <row r="54" spans="1:39" ht="19" x14ac:dyDescent="0.25">
      <c r="A54" s="7" t="s">
        <v>46</v>
      </c>
      <c r="B54" s="11" t="s">
        <v>92</v>
      </c>
      <c r="C54" s="11" t="s">
        <v>92</v>
      </c>
      <c r="D54" s="11" t="s">
        <v>92</v>
      </c>
      <c r="E54" s="11" t="s">
        <v>92</v>
      </c>
      <c r="F54" s="11" t="s">
        <v>92</v>
      </c>
      <c r="G54" s="11" t="s">
        <v>92</v>
      </c>
      <c r="H54" s="11" t="s">
        <v>92</v>
      </c>
      <c r="I54" s="11" t="s">
        <v>92</v>
      </c>
      <c r="J54" s="11">
        <v>3008500000</v>
      </c>
      <c r="K54" s="11">
        <v>3104400000</v>
      </c>
      <c r="L54" s="11">
        <v>3642200000</v>
      </c>
      <c r="M54" s="11">
        <v>3724500000</v>
      </c>
      <c r="N54" s="11">
        <v>3788100000</v>
      </c>
      <c r="O54" s="11">
        <v>4088800000</v>
      </c>
      <c r="P54" s="11">
        <v>4931444000</v>
      </c>
      <c r="Q54" s="11">
        <v>5161191000</v>
      </c>
      <c r="R54" s="11">
        <v>5032182000</v>
      </c>
      <c r="S54" s="11">
        <v>5394068000</v>
      </c>
      <c r="T54" s="11">
        <v>5862989000</v>
      </c>
      <c r="U54" s="11">
        <v>6395808000</v>
      </c>
      <c r="V54" s="11">
        <v>6042890000</v>
      </c>
      <c r="W54" s="11">
        <v>6357336000</v>
      </c>
      <c r="X54" s="11">
        <v>6080142000</v>
      </c>
      <c r="Y54" s="11">
        <v>6475250000</v>
      </c>
      <c r="Z54" s="11">
        <v>7046561000</v>
      </c>
      <c r="AA54" s="11">
        <v>6427000000</v>
      </c>
      <c r="AB54" s="11">
        <v>7052000000</v>
      </c>
      <c r="AC54" s="11">
        <v>6061000000</v>
      </c>
      <c r="AD54" s="11">
        <v>6771000000</v>
      </c>
      <c r="AE54" s="11">
        <v>8183000000</v>
      </c>
      <c r="AF54" s="11">
        <v>8669000000</v>
      </c>
      <c r="AG54" s="11">
        <v>9425000000</v>
      </c>
      <c r="AH54" s="11">
        <v>9458000000</v>
      </c>
      <c r="AI54" s="11">
        <v>11348000000</v>
      </c>
      <c r="AJ54" s="11">
        <v>12537000000</v>
      </c>
      <c r="AK54" s="11">
        <v>15026000000</v>
      </c>
      <c r="AL54" s="11">
        <v>61784000000</v>
      </c>
      <c r="AM54" s="11">
        <v>61784000000</v>
      </c>
    </row>
    <row r="55" spans="1:39" ht="19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 t="s">
        <v>92</v>
      </c>
      <c r="F55" s="1" t="s">
        <v>92</v>
      </c>
      <c r="G55" s="1" t="s">
        <v>92</v>
      </c>
      <c r="H55" s="1" t="s">
        <v>92</v>
      </c>
      <c r="I55" s="1" t="s">
        <v>92</v>
      </c>
      <c r="J55" s="1">
        <v>176300000</v>
      </c>
      <c r="K55" s="1">
        <v>215200000</v>
      </c>
      <c r="L55" s="1">
        <v>241700000</v>
      </c>
      <c r="M55" s="1">
        <v>285900000</v>
      </c>
      <c r="N55" s="1">
        <v>318600000</v>
      </c>
      <c r="O55" s="1">
        <v>340200000</v>
      </c>
      <c r="P55" s="1">
        <v>313286000</v>
      </c>
      <c r="Q55" s="1">
        <v>339541000</v>
      </c>
      <c r="R55" s="1">
        <v>303354000</v>
      </c>
      <c r="S55" s="1">
        <v>306157000</v>
      </c>
      <c r="T55" s="1">
        <v>318301000</v>
      </c>
      <c r="U55" s="1">
        <v>336285000</v>
      </c>
      <c r="V55" s="1">
        <v>372471000</v>
      </c>
      <c r="W55" s="1">
        <v>388008000</v>
      </c>
      <c r="X55" s="1">
        <v>337459000</v>
      </c>
      <c r="Y55" s="1">
        <v>301828000</v>
      </c>
      <c r="Z55" s="1">
        <v>396480000</v>
      </c>
      <c r="AA55" s="1">
        <v>347000000</v>
      </c>
      <c r="AB55" s="1">
        <v>249000000</v>
      </c>
      <c r="AC55" s="1">
        <v>219000000</v>
      </c>
      <c r="AD55" s="1">
        <v>191000000</v>
      </c>
      <c r="AE55" s="1">
        <v>206000000</v>
      </c>
      <c r="AF55" s="1">
        <v>183000000</v>
      </c>
      <c r="AG55" s="1">
        <v>195000000</v>
      </c>
      <c r="AH55" s="1">
        <v>211000000</v>
      </c>
      <c r="AI55" s="1">
        <v>190000000</v>
      </c>
      <c r="AJ55" s="1">
        <v>233000000</v>
      </c>
      <c r="AK55" s="1">
        <v>205000000</v>
      </c>
      <c r="AL55" s="1">
        <v>450000000</v>
      </c>
      <c r="AM55" s="1" t="s">
        <v>92</v>
      </c>
    </row>
    <row r="56" spans="1:39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 t="s">
        <v>92</v>
      </c>
      <c r="J56" s="1">
        <v>105300000</v>
      </c>
      <c r="K56" s="1">
        <v>71300000</v>
      </c>
      <c r="L56" s="1">
        <v>24500000</v>
      </c>
      <c r="M56" s="1">
        <v>77400000</v>
      </c>
      <c r="N56" s="1">
        <v>75500000</v>
      </c>
      <c r="O56" s="1">
        <v>181700000</v>
      </c>
      <c r="P56" s="1">
        <v>227848000</v>
      </c>
      <c r="Q56" s="1">
        <v>222953000</v>
      </c>
      <c r="R56" s="1">
        <v>119414000</v>
      </c>
      <c r="S56" s="1">
        <v>25955000</v>
      </c>
      <c r="T56" s="1">
        <v>4613000</v>
      </c>
      <c r="U56" s="1">
        <v>2947000</v>
      </c>
      <c r="V56" s="1">
        <v>2367000</v>
      </c>
      <c r="W56" s="1">
        <v>22000</v>
      </c>
      <c r="X56" s="1">
        <v>70022000</v>
      </c>
      <c r="Y56" s="1">
        <v>22000</v>
      </c>
      <c r="Z56" s="1" t="s">
        <v>92</v>
      </c>
      <c r="AA56" s="1">
        <v>400000000</v>
      </c>
      <c r="AB56" s="1">
        <v>457000000</v>
      </c>
      <c r="AC56" s="1" t="s">
        <v>92</v>
      </c>
      <c r="AD56" s="1" t="s">
        <v>92</v>
      </c>
      <c r="AE56" s="1">
        <v>143000000</v>
      </c>
      <c r="AF56" s="1" t="s">
        <v>92</v>
      </c>
      <c r="AG56" s="1">
        <v>399000000</v>
      </c>
      <c r="AH56" s="1" t="s">
        <v>92</v>
      </c>
      <c r="AI56" s="1" t="s">
        <v>92</v>
      </c>
      <c r="AJ56" s="1">
        <v>100000000</v>
      </c>
      <c r="AK56" s="1">
        <v>96000000</v>
      </c>
      <c r="AL56" s="1">
        <v>226000000</v>
      </c>
      <c r="AM56" s="1">
        <v>803000000</v>
      </c>
    </row>
    <row r="57" spans="1:39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 t="s">
        <v>92</v>
      </c>
      <c r="Y57" s="1" t="s">
        <v>92</v>
      </c>
      <c r="Z57" s="1" t="s">
        <v>92</v>
      </c>
      <c r="AA57" s="1" t="s">
        <v>92</v>
      </c>
      <c r="AB57" s="1" t="s">
        <v>92</v>
      </c>
      <c r="AC57" s="1" t="s">
        <v>92</v>
      </c>
      <c r="AD57" s="1" t="s">
        <v>92</v>
      </c>
      <c r="AE57" s="1" t="s">
        <v>92</v>
      </c>
      <c r="AF57" s="1" t="s">
        <v>92</v>
      </c>
      <c r="AG57" s="1" t="s">
        <v>92</v>
      </c>
      <c r="AH57" s="1" t="s">
        <v>92</v>
      </c>
      <c r="AI57" s="1" t="s">
        <v>92</v>
      </c>
      <c r="AJ57" s="1">
        <v>84000000</v>
      </c>
      <c r="AK57" s="1">
        <v>90000000</v>
      </c>
      <c r="AL57" s="1">
        <v>116000000</v>
      </c>
      <c r="AM57" s="1" t="s">
        <v>92</v>
      </c>
    </row>
    <row r="58" spans="1:39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 t="s">
        <v>92</v>
      </c>
      <c r="S58" s="1" t="s">
        <v>92</v>
      </c>
      <c r="T58" s="1">
        <v>719948000</v>
      </c>
      <c r="U58" s="1">
        <v>853253000</v>
      </c>
      <c r="V58" s="1">
        <v>983210000</v>
      </c>
      <c r="W58" s="1">
        <v>1085440000</v>
      </c>
      <c r="X58" s="1">
        <v>1099167000</v>
      </c>
      <c r="Y58" s="1">
        <v>1126593000</v>
      </c>
      <c r="Z58" s="1">
        <v>1205744000</v>
      </c>
      <c r="AA58" s="1">
        <v>1303000000</v>
      </c>
      <c r="AB58" s="1">
        <v>1229000000</v>
      </c>
      <c r="AC58" s="1">
        <v>1309000000</v>
      </c>
      <c r="AD58" s="1">
        <v>1323000000</v>
      </c>
      <c r="AE58" s="1">
        <v>1421000000</v>
      </c>
      <c r="AF58" s="1">
        <v>1509000000</v>
      </c>
      <c r="AG58" s="1">
        <v>1613000000</v>
      </c>
      <c r="AH58" s="1">
        <v>1641000000</v>
      </c>
      <c r="AI58" s="1">
        <v>1928000000</v>
      </c>
      <c r="AJ58" s="1">
        <v>2168000000</v>
      </c>
      <c r="AK58" s="1">
        <v>2217000000</v>
      </c>
      <c r="AL58" s="1">
        <v>3126000000</v>
      </c>
      <c r="AM58" s="1">
        <v>3126000000</v>
      </c>
    </row>
    <row r="59" spans="1:39" ht="19" x14ac:dyDescent="0.25">
      <c r="A59" s="5" t="s">
        <v>51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>
        <v>726400000</v>
      </c>
      <c r="K59" s="1">
        <v>760000000</v>
      </c>
      <c r="L59" s="1">
        <v>952500000</v>
      </c>
      <c r="M59" s="1">
        <v>842900000</v>
      </c>
      <c r="N59" s="1">
        <v>897400000</v>
      </c>
      <c r="O59" s="1">
        <v>1003600000</v>
      </c>
      <c r="P59" s="1">
        <v>1239651000</v>
      </c>
      <c r="Q59" s="1">
        <v>1313899000</v>
      </c>
      <c r="R59" s="1">
        <v>1352523000</v>
      </c>
      <c r="S59" s="1">
        <v>1661622000</v>
      </c>
      <c r="T59" s="1">
        <v>925800000</v>
      </c>
      <c r="U59" s="1">
        <v>1032341000</v>
      </c>
      <c r="V59" s="1">
        <v>1109968000</v>
      </c>
      <c r="W59" s="1">
        <v>1183390000</v>
      </c>
      <c r="X59" s="1">
        <v>1024055000</v>
      </c>
      <c r="Y59" s="1">
        <v>1023511000</v>
      </c>
      <c r="Z59" s="1">
        <v>1078650000</v>
      </c>
      <c r="AA59" s="1">
        <v>1080000000</v>
      </c>
      <c r="AB59" s="1">
        <v>1732000000</v>
      </c>
      <c r="AC59" s="1">
        <v>844000000</v>
      </c>
      <c r="AD59" s="1">
        <v>2453000000</v>
      </c>
      <c r="AE59" s="1">
        <v>1138000000</v>
      </c>
      <c r="AF59" s="1">
        <v>919000000</v>
      </c>
      <c r="AG59" s="1">
        <v>1007000000</v>
      </c>
      <c r="AH59" s="1">
        <v>777000000</v>
      </c>
      <c r="AI59" s="1">
        <v>975000000</v>
      </c>
      <c r="AJ59" s="1">
        <v>1002000000</v>
      </c>
      <c r="AK59" s="1">
        <v>1207000000</v>
      </c>
      <c r="AL59" s="1">
        <v>2081000000</v>
      </c>
      <c r="AM59" s="1" t="s">
        <v>92</v>
      </c>
    </row>
    <row r="60" spans="1:39" ht="19" x14ac:dyDescent="0.25">
      <c r="A60" s="6" t="s">
        <v>52</v>
      </c>
      <c r="B60" s="10" t="s">
        <v>92</v>
      </c>
      <c r="C60" s="10" t="s">
        <v>92</v>
      </c>
      <c r="D60" s="10" t="s">
        <v>92</v>
      </c>
      <c r="E60" s="10" t="s">
        <v>92</v>
      </c>
      <c r="F60" s="10" t="s">
        <v>92</v>
      </c>
      <c r="G60" s="10" t="s">
        <v>92</v>
      </c>
      <c r="H60" s="10" t="s">
        <v>92</v>
      </c>
      <c r="I60" s="10" t="s">
        <v>92</v>
      </c>
      <c r="J60" s="10">
        <v>1008000000</v>
      </c>
      <c r="K60" s="10">
        <v>1046500000</v>
      </c>
      <c r="L60" s="10">
        <v>1218700000</v>
      </c>
      <c r="M60" s="10">
        <v>1206200000</v>
      </c>
      <c r="N60" s="10">
        <v>1291500000</v>
      </c>
      <c r="O60" s="10">
        <v>1525500000</v>
      </c>
      <c r="P60" s="10">
        <v>1780785000</v>
      </c>
      <c r="Q60" s="10">
        <v>1876393000</v>
      </c>
      <c r="R60" s="10">
        <v>1775291000</v>
      </c>
      <c r="S60" s="10">
        <v>1993734000</v>
      </c>
      <c r="T60" s="10">
        <v>1968662000</v>
      </c>
      <c r="U60" s="10">
        <v>2224826000</v>
      </c>
      <c r="V60" s="10">
        <v>2468016000</v>
      </c>
      <c r="W60" s="10">
        <v>2656860000</v>
      </c>
      <c r="X60" s="10">
        <v>2530703000</v>
      </c>
      <c r="Y60" s="10">
        <v>2451954000</v>
      </c>
      <c r="Z60" s="10">
        <v>2680874000</v>
      </c>
      <c r="AA60" s="10">
        <v>3130000000</v>
      </c>
      <c r="AB60" s="10">
        <v>3667000000</v>
      </c>
      <c r="AC60" s="10">
        <v>2372000000</v>
      </c>
      <c r="AD60" s="10">
        <v>3967000000</v>
      </c>
      <c r="AE60" s="10">
        <v>2908000000</v>
      </c>
      <c r="AF60" s="10">
        <v>2611000000</v>
      </c>
      <c r="AG60" s="10">
        <v>3214000000</v>
      </c>
      <c r="AH60" s="10">
        <v>2629000000</v>
      </c>
      <c r="AI60" s="10">
        <v>3093000000</v>
      </c>
      <c r="AJ60" s="10">
        <v>3587000000</v>
      </c>
      <c r="AK60" s="10">
        <v>3815000000</v>
      </c>
      <c r="AL60" s="10">
        <v>5999000000</v>
      </c>
      <c r="AM60" s="10">
        <v>3929000000</v>
      </c>
    </row>
    <row r="61" spans="1:39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>
        <v>657500000</v>
      </c>
      <c r="K61" s="1">
        <v>557400000</v>
      </c>
      <c r="L61" s="1">
        <v>556900000</v>
      </c>
      <c r="M61" s="1">
        <v>607000000</v>
      </c>
      <c r="N61" s="1">
        <v>452100000</v>
      </c>
      <c r="O61" s="1">
        <v>354800000</v>
      </c>
      <c r="P61" s="1">
        <v>817529000</v>
      </c>
      <c r="Q61" s="1">
        <v>833571000</v>
      </c>
      <c r="R61" s="1">
        <v>458923000</v>
      </c>
      <c r="S61" s="1">
        <v>389000</v>
      </c>
      <c r="T61" s="1">
        <v>513000</v>
      </c>
      <c r="U61" s="1">
        <v>339000</v>
      </c>
      <c r="V61" s="1">
        <v>314000</v>
      </c>
      <c r="W61" s="1">
        <v>1197425000</v>
      </c>
      <c r="X61" s="1">
        <v>1197611000</v>
      </c>
      <c r="Y61" s="1">
        <v>1197791000</v>
      </c>
      <c r="Z61" s="1">
        <v>1197965000</v>
      </c>
      <c r="AA61" s="1">
        <v>798000000</v>
      </c>
      <c r="AB61" s="1">
        <v>799000000</v>
      </c>
      <c r="AC61" s="1">
        <v>799000000</v>
      </c>
      <c r="AD61" s="1">
        <v>799000000</v>
      </c>
      <c r="AE61" s="1">
        <v>3468000000</v>
      </c>
      <c r="AF61" s="1">
        <v>3564000000</v>
      </c>
      <c r="AG61" s="1">
        <v>3170000000</v>
      </c>
      <c r="AH61" s="1">
        <v>3662000000</v>
      </c>
      <c r="AI61" s="1">
        <v>3948000000</v>
      </c>
      <c r="AJ61" s="1">
        <v>4654000000</v>
      </c>
      <c r="AK61" s="1">
        <v>4606000000</v>
      </c>
      <c r="AL61" s="1">
        <v>11307000000</v>
      </c>
      <c r="AM61" s="1">
        <v>10730000000</v>
      </c>
    </row>
    <row r="62" spans="1:39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>
        <v>159115000</v>
      </c>
      <c r="Y62" s="1">
        <v>147838000</v>
      </c>
      <c r="Z62" s="1" t="s">
        <v>92</v>
      </c>
      <c r="AA62" s="1" t="s">
        <v>92</v>
      </c>
      <c r="AB62" s="1" t="s">
        <v>92</v>
      </c>
      <c r="AC62" s="1" t="s">
        <v>92</v>
      </c>
      <c r="AD62" s="1" t="s">
        <v>92</v>
      </c>
      <c r="AE62" s="1" t="s">
        <v>92</v>
      </c>
      <c r="AF62" s="1" t="s">
        <v>92</v>
      </c>
      <c r="AG62" s="1" t="s">
        <v>92</v>
      </c>
      <c r="AH62" s="1" t="s">
        <v>92</v>
      </c>
      <c r="AI62" s="1" t="s">
        <v>92</v>
      </c>
      <c r="AJ62" s="1" t="s">
        <v>92</v>
      </c>
      <c r="AK62" s="1" t="s">
        <v>92</v>
      </c>
      <c r="AL62" s="1" t="s">
        <v>92</v>
      </c>
      <c r="AM62" s="1" t="s">
        <v>92</v>
      </c>
    </row>
    <row r="63" spans="1:39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>
        <v>129800000</v>
      </c>
      <c r="K63" s="1">
        <v>140500000</v>
      </c>
      <c r="L63" s="1">
        <v>150300000</v>
      </c>
      <c r="M63" s="1">
        <v>111000000</v>
      </c>
      <c r="N63" s="1">
        <v>129300000</v>
      </c>
      <c r="O63" s="1">
        <v>135400000</v>
      </c>
      <c r="P63" s="1">
        <v>163231000</v>
      </c>
      <c r="Q63" s="1">
        <v>190334000</v>
      </c>
      <c r="R63" s="1">
        <v>200114000</v>
      </c>
      <c r="S63" s="1">
        <v>200485000</v>
      </c>
      <c r="T63" s="1">
        <v>232081000</v>
      </c>
      <c r="U63" s="1">
        <v>318015000</v>
      </c>
      <c r="V63" s="1">
        <v>150713000</v>
      </c>
      <c r="W63" s="1">
        <v>139173000</v>
      </c>
      <c r="X63" s="1">
        <v>3406000</v>
      </c>
      <c r="Y63" s="1">
        <v>9965000</v>
      </c>
      <c r="Z63" s="1" t="s">
        <v>92</v>
      </c>
      <c r="AA63" s="1" t="s">
        <v>92</v>
      </c>
      <c r="AB63" s="1" t="s">
        <v>92</v>
      </c>
      <c r="AC63" s="1">
        <v>205000000</v>
      </c>
      <c r="AD63" s="1">
        <v>56000000</v>
      </c>
      <c r="AE63" s="1">
        <v>23000000</v>
      </c>
      <c r="AF63" s="1" t="s">
        <v>92</v>
      </c>
      <c r="AG63" s="1" t="s">
        <v>92</v>
      </c>
      <c r="AH63" s="1" t="s">
        <v>92</v>
      </c>
      <c r="AI63" s="1" t="s">
        <v>92</v>
      </c>
      <c r="AJ63" s="1" t="s">
        <v>92</v>
      </c>
      <c r="AK63" s="1" t="s">
        <v>92</v>
      </c>
      <c r="AL63" s="1">
        <v>4065000000</v>
      </c>
      <c r="AM63" s="1">
        <v>4065000000</v>
      </c>
    </row>
    <row r="64" spans="1:39" ht="19" x14ac:dyDescent="0.25">
      <c r="A64" s="5" t="s">
        <v>55</v>
      </c>
      <c r="B64" s="1" t="s">
        <v>92</v>
      </c>
      <c r="C64" s="1" t="s">
        <v>92</v>
      </c>
      <c r="D64" s="1" t="s">
        <v>92</v>
      </c>
      <c r="E64" s="1" t="s">
        <v>92</v>
      </c>
      <c r="F64" s="1" t="s">
        <v>92</v>
      </c>
      <c r="G64" s="1" t="s">
        <v>92</v>
      </c>
      <c r="H64" s="1" t="s">
        <v>92</v>
      </c>
      <c r="I64" s="1" t="s">
        <v>92</v>
      </c>
      <c r="J64" s="1">
        <v>300100000</v>
      </c>
      <c r="K64" s="1">
        <v>324900000</v>
      </c>
      <c r="L64" s="1">
        <v>355200000</v>
      </c>
      <c r="M64" s="1">
        <v>365700000</v>
      </c>
      <c r="N64" s="1">
        <v>363400000</v>
      </c>
      <c r="O64" s="1">
        <v>381600000</v>
      </c>
      <c r="P64" s="1">
        <v>408855000</v>
      </c>
      <c r="Q64" s="1">
        <v>407008000</v>
      </c>
      <c r="R64" s="1">
        <v>432032000</v>
      </c>
      <c r="S64" s="1">
        <v>642409000</v>
      </c>
      <c r="T64" s="1">
        <v>677220000</v>
      </c>
      <c r="U64" s="1">
        <v>739480000</v>
      </c>
      <c r="V64" s="1">
        <v>744229000</v>
      </c>
      <c r="W64" s="1">
        <v>757228000</v>
      </c>
      <c r="X64" s="1">
        <v>906971000</v>
      </c>
      <c r="Y64" s="1">
        <v>738525000</v>
      </c>
      <c r="Z64" s="1">
        <v>876331000</v>
      </c>
      <c r="AA64" s="1">
        <v>915000000</v>
      </c>
      <c r="AB64" s="1">
        <v>1746000000</v>
      </c>
      <c r="AC64" s="1">
        <v>1341000000</v>
      </c>
      <c r="AD64" s="1">
        <v>1410000000</v>
      </c>
      <c r="AE64" s="1">
        <v>1541000000</v>
      </c>
      <c r="AF64" s="1">
        <v>1793000000</v>
      </c>
      <c r="AG64" s="1">
        <v>2273000000</v>
      </c>
      <c r="AH64" s="1">
        <v>2483000000</v>
      </c>
      <c r="AI64" s="1">
        <v>3771000000</v>
      </c>
      <c r="AJ64" s="1">
        <v>3725000000</v>
      </c>
      <c r="AK64" s="1">
        <v>1069000000</v>
      </c>
      <c r="AL64" s="1">
        <v>669000000</v>
      </c>
      <c r="AM64" s="1">
        <v>3316000000</v>
      </c>
    </row>
    <row r="65" spans="1:39" ht="19" x14ac:dyDescent="0.25">
      <c r="A65" s="5" t="s">
        <v>56</v>
      </c>
      <c r="B65" s="1" t="s">
        <v>92</v>
      </c>
      <c r="C65" s="1" t="s">
        <v>92</v>
      </c>
      <c r="D65" s="1" t="s">
        <v>92</v>
      </c>
      <c r="E65" s="1" t="s">
        <v>92</v>
      </c>
      <c r="F65" s="1" t="s">
        <v>92</v>
      </c>
      <c r="G65" s="1" t="s">
        <v>92</v>
      </c>
      <c r="H65" s="1" t="s">
        <v>92</v>
      </c>
      <c r="I65" s="1" t="s">
        <v>92</v>
      </c>
      <c r="J65" s="1">
        <v>1087400000</v>
      </c>
      <c r="K65" s="1">
        <v>1022800000</v>
      </c>
      <c r="L65" s="1">
        <v>1062400000</v>
      </c>
      <c r="M65" s="1">
        <v>1083700000</v>
      </c>
      <c r="N65" s="1">
        <v>944800000</v>
      </c>
      <c r="O65" s="1">
        <v>871800000</v>
      </c>
      <c r="P65" s="1">
        <v>1389615000</v>
      </c>
      <c r="Q65" s="1">
        <v>1430913000</v>
      </c>
      <c r="R65" s="1">
        <v>1091069000</v>
      </c>
      <c r="S65" s="1">
        <v>843283000</v>
      </c>
      <c r="T65" s="1">
        <v>909814000</v>
      </c>
      <c r="U65" s="1">
        <v>1057834000</v>
      </c>
      <c r="V65" s="1">
        <v>895256000</v>
      </c>
      <c r="W65" s="1">
        <v>2093826000</v>
      </c>
      <c r="X65" s="1">
        <v>2267103000</v>
      </c>
      <c r="Y65" s="1">
        <v>2094119000</v>
      </c>
      <c r="Z65" s="1">
        <v>2074296000</v>
      </c>
      <c r="AA65" s="1">
        <v>1713000000</v>
      </c>
      <c r="AB65" s="1">
        <v>2545000000</v>
      </c>
      <c r="AC65" s="1">
        <v>2345000000</v>
      </c>
      <c r="AD65" s="1">
        <v>2265000000</v>
      </c>
      <c r="AE65" s="1">
        <v>5032000000</v>
      </c>
      <c r="AF65" s="1">
        <v>5357000000</v>
      </c>
      <c r="AG65" s="1">
        <v>5443000000</v>
      </c>
      <c r="AH65" s="1">
        <v>6145000000</v>
      </c>
      <c r="AI65" s="1">
        <v>7719000000</v>
      </c>
      <c r="AJ65" s="1">
        <v>8379000000</v>
      </c>
      <c r="AK65" s="1">
        <v>5675000000</v>
      </c>
      <c r="AL65" s="1">
        <v>16041000000</v>
      </c>
      <c r="AM65" s="1">
        <v>18111000000</v>
      </c>
    </row>
    <row r="66" spans="1:39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  <c r="AA66" s="1" t="s">
        <v>92</v>
      </c>
      <c r="AB66" s="1" t="s">
        <v>92</v>
      </c>
      <c r="AC66" s="1" t="s">
        <v>92</v>
      </c>
      <c r="AD66" s="1" t="s">
        <v>92</v>
      </c>
      <c r="AE66" s="1" t="s">
        <v>92</v>
      </c>
      <c r="AF66" s="1" t="s">
        <v>92</v>
      </c>
      <c r="AG66" s="1" t="s">
        <v>92</v>
      </c>
      <c r="AH66" s="1" t="s">
        <v>92</v>
      </c>
      <c r="AI66" s="1" t="s">
        <v>92</v>
      </c>
      <c r="AJ66" s="1" t="s">
        <v>92</v>
      </c>
      <c r="AK66" s="1" t="s">
        <v>92</v>
      </c>
      <c r="AL66" s="1" t="s">
        <v>92</v>
      </c>
      <c r="AM66" s="1" t="s">
        <v>92</v>
      </c>
    </row>
    <row r="67" spans="1:39" ht="19" x14ac:dyDescent="0.25">
      <c r="A67" s="6" t="s">
        <v>58</v>
      </c>
      <c r="B67" s="10" t="s">
        <v>92</v>
      </c>
      <c r="C67" s="10" t="s">
        <v>92</v>
      </c>
      <c r="D67" s="10" t="s">
        <v>92</v>
      </c>
      <c r="E67" s="10" t="s">
        <v>92</v>
      </c>
      <c r="F67" s="10" t="s">
        <v>92</v>
      </c>
      <c r="G67" s="10" t="s">
        <v>92</v>
      </c>
      <c r="H67" s="10" t="s">
        <v>92</v>
      </c>
      <c r="I67" s="10" t="s">
        <v>92</v>
      </c>
      <c r="J67" s="10">
        <v>2095400000</v>
      </c>
      <c r="K67" s="10">
        <v>2069300000</v>
      </c>
      <c r="L67" s="10">
        <v>2281100000</v>
      </c>
      <c r="M67" s="10">
        <v>2289900000</v>
      </c>
      <c r="N67" s="10">
        <v>2236300000</v>
      </c>
      <c r="O67" s="10">
        <v>2397300000</v>
      </c>
      <c r="P67" s="10">
        <v>3170400000</v>
      </c>
      <c r="Q67" s="10">
        <v>3307306000</v>
      </c>
      <c r="R67" s="10">
        <v>2866360000</v>
      </c>
      <c r="S67" s="10">
        <v>2837017000</v>
      </c>
      <c r="T67" s="10">
        <v>2878476000</v>
      </c>
      <c r="U67" s="10">
        <v>3282660000</v>
      </c>
      <c r="V67" s="10">
        <v>3363272000</v>
      </c>
      <c r="W67" s="10">
        <v>4750686000</v>
      </c>
      <c r="X67" s="10">
        <v>4797806000</v>
      </c>
      <c r="Y67" s="10">
        <v>4546073000</v>
      </c>
      <c r="Z67" s="10">
        <v>4755170000</v>
      </c>
      <c r="AA67" s="10">
        <v>4843000000</v>
      </c>
      <c r="AB67" s="10">
        <v>6212000000</v>
      </c>
      <c r="AC67" s="10">
        <v>4717000000</v>
      </c>
      <c r="AD67" s="10">
        <v>6232000000</v>
      </c>
      <c r="AE67" s="10">
        <v>7940000000</v>
      </c>
      <c r="AF67" s="10">
        <v>7968000000</v>
      </c>
      <c r="AG67" s="10">
        <v>8657000000</v>
      </c>
      <c r="AH67" s="10">
        <v>8774000000</v>
      </c>
      <c r="AI67" s="10">
        <v>10812000000</v>
      </c>
      <c r="AJ67" s="10">
        <v>11966000000</v>
      </c>
      <c r="AK67" s="10">
        <v>9490000000</v>
      </c>
      <c r="AL67" s="10">
        <v>22040000000</v>
      </c>
      <c r="AM67" s="10">
        <v>22040000000</v>
      </c>
    </row>
    <row r="68" spans="1:39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 t="s">
        <v>92</v>
      </c>
      <c r="L68" s="1" t="s">
        <v>92</v>
      </c>
      <c r="M68" s="1" t="s">
        <v>92</v>
      </c>
      <c r="N68" s="1" t="s">
        <v>92</v>
      </c>
      <c r="O68" s="1">
        <v>205800000</v>
      </c>
      <c r="P68" s="1">
        <v>205839000</v>
      </c>
      <c r="Q68" s="1">
        <v>205839000</v>
      </c>
      <c r="R68" s="1">
        <v>205853000</v>
      </c>
      <c r="S68" s="1">
        <v>205854000</v>
      </c>
      <c r="T68" s="1">
        <v>205855000</v>
      </c>
      <c r="U68" s="1">
        <v>411709000</v>
      </c>
      <c r="V68" s="1">
        <v>411709000</v>
      </c>
      <c r="W68" s="1">
        <v>411709000</v>
      </c>
      <c r="X68" s="1">
        <v>411709000</v>
      </c>
      <c r="Y68" s="1">
        <v>411709000</v>
      </c>
      <c r="Z68" s="1">
        <v>411709000</v>
      </c>
      <c r="AA68" s="1">
        <v>412000000</v>
      </c>
      <c r="AB68" s="1">
        <v>412000000</v>
      </c>
      <c r="AC68" s="1">
        <v>412000000</v>
      </c>
      <c r="AD68" s="1">
        <v>412000000</v>
      </c>
      <c r="AE68" s="1">
        <v>412000000</v>
      </c>
      <c r="AF68" s="1">
        <v>412000000</v>
      </c>
      <c r="AG68" s="1">
        <v>412000000</v>
      </c>
      <c r="AH68" s="1">
        <v>294000000</v>
      </c>
      <c r="AI68" s="1">
        <v>294000000</v>
      </c>
      <c r="AJ68" s="1">
        <v>294000000</v>
      </c>
      <c r="AK68" s="1">
        <v>294000000</v>
      </c>
      <c r="AL68" s="1">
        <v>415000000</v>
      </c>
      <c r="AM68" s="1" t="s">
        <v>92</v>
      </c>
    </row>
    <row r="69" spans="1:39" ht="19" x14ac:dyDescent="0.25">
      <c r="A69" s="5" t="s">
        <v>60</v>
      </c>
      <c r="B69" s="1" t="s">
        <v>92</v>
      </c>
      <c r="C69" s="1" t="s">
        <v>92</v>
      </c>
      <c r="D69" s="1" t="s">
        <v>92</v>
      </c>
      <c r="E69" s="1" t="s">
        <v>92</v>
      </c>
      <c r="F69" s="1" t="s">
        <v>92</v>
      </c>
      <c r="G69" s="1" t="s">
        <v>92</v>
      </c>
      <c r="H69" s="1" t="s">
        <v>92</v>
      </c>
      <c r="I69" s="1" t="s">
        <v>92</v>
      </c>
      <c r="J69" s="1">
        <v>923100000</v>
      </c>
      <c r="K69" s="1">
        <v>1030500000</v>
      </c>
      <c r="L69" s="1">
        <v>1394900000</v>
      </c>
      <c r="M69" s="1">
        <v>1542900000</v>
      </c>
      <c r="N69" s="1">
        <v>1670100000</v>
      </c>
      <c r="O69" s="1">
        <v>1926800000</v>
      </c>
      <c r="P69" s="1">
        <v>2105145000</v>
      </c>
      <c r="Q69" s="1">
        <v>2292342000</v>
      </c>
      <c r="R69" s="1">
        <v>2672086000</v>
      </c>
      <c r="S69" s="1">
        <v>3153195000</v>
      </c>
      <c r="T69" s="1">
        <v>3680852000</v>
      </c>
      <c r="U69" s="1">
        <v>4199210000</v>
      </c>
      <c r="V69" s="1">
        <v>4821118000</v>
      </c>
      <c r="W69" s="1">
        <v>5551757000</v>
      </c>
      <c r="X69" s="1">
        <v>6070793000</v>
      </c>
      <c r="Y69" s="1">
        <v>6522613000</v>
      </c>
      <c r="Z69" s="1">
        <v>7056628000</v>
      </c>
      <c r="AA69" s="1">
        <v>7667000000</v>
      </c>
      <c r="AB69" s="1">
        <v>6525000000</v>
      </c>
      <c r="AC69" s="1">
        <v>7384000000</v>
      </c>
      <c r="AD69" s="1">
        <v>6946000000</v>
      </c>
      <c r="AE69" s="1">
        <v>7636000000</v>
      </c>
      <c r="AF69" s="1">
        <v>9210000000</v>
      </c>
      <c r="AG69" s="1">
        <v>10025000000</v>
      </c>
      <c r="AH69" s="1">
        <v>11284000000</v>
      </c>
      <c r="AI69" s="1">
        <v>12205000000</v>
      </c>
      <c r="AJ69" s="1">
        <v>13367000000</v>
      </c>
      <c r="AK69" s="1">
        <v>15017000000</v>
      </c>
      <c r="AL69" s="1">
        <v>17784000000</v>
      </c>
      <c r="AM69" s="1">
        <v>18265000000</v>
      </c>
    </row>
    <row r="70" spans="1:39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 t="s">
        <v>92</v>
      </c>
      <c r="F70" s="1" t="s">
        <v>92</v>
      </c>
      <c r="G70" s="1" t="s">
        <v>92</v>
      </c>
      <c r="H70" s="1" t="s">
        <v>92</v>
      </c>
      <c r="I70" s="1" t="s">
        <v>92</v>
      </c>
      <c r="J70" s="1">
        <v>-442900000</v>
      </c>
      <c r="K70" s="1">
        <v>-491200000</v>
      </c>
      <c r="L70" s="1">
        <v>-524200000</v>
      </c>
      <c r="M70" s="1">
        <v>-564600000</v>
      </c>
      <c r="N70" s="1">
        <v>-550800000</v>
      </c>
      <c r="O70" s="1">
        <v>-563300000</v>
      </c>
      <c r="P70" s="1">
        <v>-614464000</v>
      </c>
      <c r="Q70" s="1">
        <v>-623790000</v>
      </c>
      <c r="R70" s="1">
        <v>-640493000</v>
      </c>
      <c r="S70" s="1">
        <v>-664098000</v>
      </c>
      <c r="T70" s="1">
        <v>-682726000</v>
      </c>
      <c r="U70" s="1">
        <v>-81000000</v>
      </c>
      <c r="V70" s="1">
        <v>-115000000</v>
      </c>
      <c r="W70" s="1">
        <v>-13000000</v>
      </c>
      <c r="X70" s="1">
        <v>-444000000</v>
      </c>
      <c r="Y70" s="1">
        <v>-343000000</v>
      </c>
      <c r="Z70" s="1">
        <v>-367000000</v>
      </c>
      <c r="AA70" s="1">
        <v>-425000000</v>
      </c>
      <c r="AB70" s="1">
        <v>-517000000</v>
      </c>
      <c r="AC70" s="1">
        <v>-196000000</v>
      </c>
      <c r="AD70" s="1">
        <v>-514000000</v>
      </c>
      <c r="AE70" s="1">
        <v>-600000000</v>
      </c>
      <c r="AF70" s="1">
        <v>-773000000</v>
      </c>
      <c r="AG70" s="1">
        <v>-649000000</v>
      </c>
      <c r="AH70" s="1">
        <v>-742000000</v>
      </c>
      <c r="AI70" s="1">
        <v>-624000000</v>
      </c>
      <c r="AJ70" s="1">
        <v>-637000000</v>
      </c>
      <c r="AK70" s="1">
        <v>-841000000</v>
      </c>
      <c r="AL70" s="1">
        <v>-886000000</v>
      </c>
      <c r="AM70" s="1" t="s">
        <v>92</v>
      </c>
    </row>
    <row r="71" spans="1:39" ht="19" x14ac:dyDescent="0.25">
      <c r="A71" s="5" t="s">
        <v>62</v>
      </c>
      <c r="B71" s="1" t="s">
        <v>92</v>
      </c>
      <c r="C71" s="1" t="s">
        <v>92</v>
      </c>
      <c r="D71" s="1" t="s">
        <v>92</v>
      </c>
      <c r="E71" s="1" t="s">
        <v>92</v>
      </c>
      <c r="F71" s="1" t="s">
        <v>92</v>
      </c>
      <c r="G71" s="1" t="s">
        <v>92</v>
      </c>
      <c r="H71" s="1" t="s">
        <v>92</v>
      </c>
      <c r="I71" s="1" t="s">
        <v>92</v>
      </c>
      <c r="J71" s="1">
        <v>432900000</v>
      </c>
      <c r="K71" s="1">
        <v>495800000</v>
      </c>
      <c r="L71" s="1">
        <v>490400000</v>
      </c>
      <c r="M71" s="1">
        <v>456300000</v>
      </c>
      <c r="N71" s="1">
        <v>432500000</v>
      </c>
      <c r="O71" s="1">
        <v>122200000</v>
      </c>
      <c r="P71" s="1">
        <v>64524000</v>
      </c>
      <c r="Q71" s="1">
        <v>-20506000</v>
      </c>
      <c r="R71" s="1">
        <v>-71624000</v>
      </c>
      <c r="S71" s="1">
        <v>-137900000</v>
      </c>
      <c r="T71" s="1">
        <v>-219468000</v>
      </c>
      <c r="U71" s="1">
        <v>-1416771000</v>
      </c>
      <c r="V71" s="1">
        <v>-2438209000</v>
      </c>
      <c r="W71" s="1">
        <v>-4343816000</v>
      </c>
      <c r="X71" s="1">
        <v>-4756166000</v>
      </c>
      <c r="Y71" s="1">
        <v>-4744035000</v>
      </c>
      <c r="Z71" s="1">
        <v>-4891041000</v>
      </c>
      <c r="AA71" s="1">
        <v>-6146000000</v>
      </c>
      <c r="AB71" s="1">
        <v>-5653000000</v>
      </c>
      <c r="AC71" s="1">
        <v>-6299000000</v>
      </c>
      <c r="AD71" s="1">
        <v>-6356000000</v>
      </c>
      <c r="AE71" s="1">
        <v>-7254000000</v>
      </c>
      <c r="AF71" s="1">
        <v>-8199000000</v>
      </c>
      <c r="AG71" s="1">
        <v>-9077000000</v>
      </c>
      <c r="AH71" s="1">
        <v>-10208000000</v>
      </c>
      <c r="AI71" s="1">
        <v>-11396000000</v>
      </c>
      <c r="AJ71" s="1">
        <v>-12515000000</v>
      </c>
      <c r="AK71" s="1">
        <v>-12438000000</v>
      </c>
      <c r="AL71" s="1" t="s">
        <v>92</v>
      </c>
      <c r="AM71" s="1">
        <v>18212000000</v>
      </c>
    </row>
    <row r="72" spans="1:39" ht="19" x14ac:dyDescent="0.25">
      <c r="A72" s="6" t="s">
        <v>63</v>
      </c>
      <c r="B72" s="10" t="s">
        <v>92</v>
      </c>
      <c r="C72" s="10" t="s">
        <v>92</v>
      </c>
      <c r="D72" s="10" t="s">
        <v>92</v>
      </c>
      <c r="E72" s="10" t="s">
        <v>92</v>
      </c>
      <c r="F72" s="10" t="s">
        <v>92</v>
      </c>
      <c r="G72" s="10" t="s">
        <v>92</v>
      </c>
      <c r="H72" s="10" t="s">
        <v>92</v>
      </c>
      <c r="I72" s="10" t="s">
        <v>92</v>
      </c>
      <c r="J72" s="10">
        <v>913100000</v>
      </c>
      <c r="K72" s="10">
        <v>1035100000</v>
      </c>
      <c r="L72" s="10">
        <v>1361100000</v>
      </c>
      <c r="M72" s="10">
        <v>1434600000</v>
      </c>
      <c r="N72" s="10">
        <v>1551800000</v>
      </c>
      <c r="O72" s="10">
        <v>1691500000</v>
      </c>
      <c r="P72" s="10">
        <v>1761044000</v>
      </c>
      <c r="Q72" s="10">
        <v>1853885000</v>
      </c>
      <c r="R72" s="10">
        <v>2165822000</v>
      </c>
      <c r="S72" s="10">
        <v>2557051000</v>
      </c>
      <c r="T72" s="10">
        <v>2984513000</v>
      </c>
      <c r="U72" s="10">
        <v>3113148000</v>
      </c>
      <c r="V72" s="10">
        <v>2679618000</v>
      </c>
      <c r="W72" s="10">
        <v>1606650000</v>
      </c>
      <c r="X72" s="10">
        <v>1282336000</v>
      </c>
      <c r="Y72" s="10">
        <v>1847287000</v>
      </c>
      <c r="Z72" s="10">
        <v>2210296000</v>
      </c>
      <c r="AA72" s="10">
        <v>1508000000</v>
      </c>
      <c r="AB72" s="10">
        <v>767000000</v>
      </c>
      <c r="AC72" s="10">
        <v>1301000000</v>
      </c>
      <c r="AD72" s="10">
        <v>488000000</v>
      </c>
      <c r="AE72" s="10">
        <v>194000000</v>
      </c>
      <c r="AF72" s="10">
        <v>650000000</v>
      </c>
      <c r="AG72" s="10">
        <v>711000000</v>
      </c>
      <c r="AH72" s="10">
        <v>628000000</v>
      </c>
      <c r="AI72" s="10">
        <v>479000000</v>
      </c>
      <c r="AJ72" s="10">
        <v>509000000</v>
      </c>
      <c r="AK72" s="10">
        <v>2032000000</v>
      </c>
      <c r="AL72" s="10">
        <v>36388000000</v>
      </c>
      <c r="AM72" s="10">
        <v>36477000000</v>
      </c>
    </row>
    <row r="73" spans="1:39" ht="19" x14ac:dyDescent="0.25">
      <c r="A73" s="7" t="s">
        <v>64</v>
      </c>
      <c r="B73" s="11" t="s">
        <v>92</v>
      </c>
      <c r="C73" s="11" t="s">
        <v>92</v>
      </c>
      <c r="D73" s="11" t="s">
        <v>92</v>
      </c>
      <c r="E73" s="11" t="s">
        <v>92</v>
      </c>
      <c r="F73" s="11" t="s">
        <v>92</v>
      </c>
      <c r="G73" s="11" t="s">
        <v>92</v>
      </c>
      <c r="H73" s="11" t="s">
        <v>92</v>
      </c>
      <c r="I73" s="11" t="s">
        <v>92</v>
      </c>
      <c r="J73" s="11">
        <v>3008500000</v>
      </c>
      <c r="K73" s="11">
        <v>3104400000</v>
      </c>
      <c r="L73" s="11">
        <v>3642200000</v>
      </c>
      <c r="M73" s="11">
        <v>3724500000</v>
      </c>
      <c r="N73" s="11">
        <v>3788100000</v>
      </c>
      <c r="O73" s="11">
        <v>4088800000</v>
      </c>
      <c r="P73" s="11">
        <v>4931444000</v>
      </c>
      <c r="Q73" s="11">
        <v>5161191000</v>
      </c>
      <c r="R73" s="11">
        <v>5032182000</v>
      </c>
      <c r="S73" s="11">
        <v>5394068000</v>
      </c>
      <c r="T73" s="11">
        <v>5862989000</v>
      </c>
      <c r="U73" s="11">
        <v>6395808000</v>
      </c>
      <c r="V73" s="11">
        <v>6042890000</v>
      </c>
      <c r="W73" s="11">
        <v>6357336000</v>
      </c>
      <c r="X73" s="11">
        <v>6080142000</v>
      </c>
      <c r="Y73" s="11">
        <v>6393360000</v>
      </c>
      <c r="Z73" s="11">
        <v>6965466000</v>
      </c>
      <c r="AA73" s="11">
        <v>6351000000</v>
      </c>
      <c r="AB73" s="11">
        <v>6979000000</v>
      </c>
      <c r="AC73" s="11">
        <v>6018000000</v>
      </c>
      <c r="AD73" s="11">
        <v>6720000000</v>
      </c>
      <c r="AE73" s="11">
        <v>8134000000</v>
      </c>
      <c r="AF73" s="11">
        <v>8618000000</v>
      </c>
      <c r="AG73" s="11">
        <v>9368000000</v>
      </c>
      <c r="AH73" s="11">
        <v>9402000000</v>
      </c>
      <c r="AI73" s="11">
        <v>11291000000</v>
      </c>
      <c r="AJ73" s="11">
        <v>12475000000</v>
      </c>
      <c r="AK73" s="11">
        <v>11522000000</v>
      </c>
      <c r="AL73" s="11">
        <v>58428000000</v>
      </c>
      <c r="AM73" s="11">
        <v>58517000000</v>
      </c>
    </row>
    <row r="74" spans="1:39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  <c r="AB74" s="13" t="s">
        <v>93</v>
      </c>
      <c r="AC74" s="13" t="s">
        <v>93</v>
      </c>
      <c r="AD74" s="13" t="s">
        <v>93</v>
      </c>
      <c r="AE74" s="13" t="s">
        <v>93</v>
      </c>
      <c r="AF74" s="13" t="s">
        <v>93</v>
      </c>
      <c r="AG74" s="13" t="s">
        <v>93</v>
      </c>
      <c r="AH74" s="13" t="s">
        <v>93</v>
      </c>
      <c r="AI74" s="13" t="s">
        <v>93</v>
      </c>
      <c r="AJ74" s="13" t="s">
        <v>93</v>
      </c>
      <c r="AK74" s="13" t="s">
        <v>93</v>
      </c>
      <c r="AL74" s="13" t="s">
        <v>93</v>
      </c>
      <c r="AM74" s="13" t="s">
        <v>93</v>
      </c>
    </row>
    <row r="75" spans="1:39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  <c r="AB75" s="9" t="s">
        <v>91</v>
      </c>
      <c r="AC75" s="9" t="s">
        <v>91</v>
      </c>
      <c r="AD75" s="9" t="s">
        <v>91</v>
      </c>
      <c r="AE75" s="9" t="s">
        <v>91</v>
      </c>
      <c r="AF75" s="9" t="s">
        <v>91</v>
      </c>
      <c r="AG75" s="9" t="s">
        <v>91</v>
      </c>
      <c r="AH75" s="9" t="s">
        <v>91</v>
      </c>
      <c r="AI75" s="9" t="s">
        <v>91</v>
      </c>
      <c r="AJ75" s="9" t="s">
        <v>91</v>
      </c>
      <c r="AK75" s="9" t="s">
        <v>91</v>
      </c>
      <c r="AL75" s="9" t="s">
        <v>91</v>
      </c>
      <c r="AM75" s="9" t="s">
        <v>91</v>
      </c>
    </row>
    <row r="76" spans="1:39" ht="19" x14ac:dyDescent="0.25">
      <c r="A76" s="5" t="s">
        <v>66</v>
      </c>
      <c r="B76" s="1" t="s">
        <v>92</v>
      </c>
      <c r="C76" s="1" t="s">
        <v>92</v>
      </c>
      <c r="D76" s="1">
        <v>39800000</v>
      </c>
      <c r="E76" s="1">
        <v>172500000</v>
      </c>
      <c r="F76" s="1">
        <v>148000000</v>
      </c>
      <c r="G76" s="1">
        <v>28600000</v>
      </c>
      <c r="H76" s="1">
        <v>11400000</v>
      </c>
      <c r="I76" s="1">
        <v>203100000</v>
      </c>
      <c r="J76" s="1">
        <v>227100000</v>
      </c>
      <c r="K76" s="1">
        <v>495700000</v>
      </c>
      <c r="L76" s="1">
        <v>290700000</v>
      </c>
      <c r="M76" s="1">
        <v>333200000</v>
      </c>
      <c r="N76" s="1">
        <v>425800000</v>
      </c>
      <c r="O76" s="1">
        <v>403794000</v>
      </c>
      <c r="P76" s="1">
        <v>377031000</v>
      </c>
      <c r="Q76" s="1">
        <v>576760000</v>
      </c>
      <c r="R76" s="1">
        <v>687650000</v>
      </c>
      <c r="S76" s="1">
        <v>755823000</v>
      </c>
      <c r="T76" s="1">
        <v>844306000</v>
      </c>
      <c r="U76" s="1">
        <v>882231000</v>
      </c>
      <c r="V76" s="1">
        <v>1013559000</v>
      </c>
      <c r="W76" s="1">
        <v>799491000</v>
      </c>
      <c r="X76" s="1">
        <v>730502000</v>
      </c>
      <c r="Y76" s="1">
        <v>828063000</v>
      </c>
      <c r="Z76" s="1">
        <v>911000000</v>
      </c>
      <c r="AA76" s="1">
        <v>437000000</v>
      </c>
      <c r="AB76" s="1">
        <v>1376000000</v>
      </c>
      <c r="AC76" s="1">
        <v>-115000000</v>
      </c>
      <c r="AD76" s="1">
        <v>1156000000</v>
      </c>
      <c r="AE76" s="1">
        <v>2106000000</v>
      </c>
      <c r="AF76" s="1">
        <v>1496000000</v>
      </c>
      <c r="AG76" s="1">
        <v>1958000000</v>
      </c>
      <c r="AH76" s="1">
        <v>2123000000</v>
      </c>
      <c r="AI76" s="1">
        <v>2534000000</v>
      </c>
      <c r="AJ76" s="1">
        <v>3263000000</v>
      </c>
      <c r="AK76" s="1">
        <v>2350000000</v>
      </c>
      <c r="AL76" s="1">
        <v>3028000000</v>
      </c>
      <c r="AM76" s="1">
        <v>3522000000</v>
      </c>
    </row>
    <row r="77" spans="1:39" ht="19" x14ac:dyDescent="0.25">
      <c r="A77" s="5" t="s">
        <v>13</v>
      </c>
      <c r="B77" s="1" t="s">
        <v>92</v>
      </c>
      <c r="C77" s="1" t="s">
        <v>92</v>
      </c>
      <c r="D77" s="1">
        <v>68900000</v>
      </c>
      <c r="E77" s="1">
        <v>66800000</v>
      </c>
      <c r="F77" s="1">
        <v>72100000</v>
      </c>
      <c r="G77" s="1">
        <v>74300000</v>
      </c>
      <c r="H77" s="1">
        <v>139600000</v>
      </c>
      <c r="I77" s="1">
        <v>230000000</v>
      </c>
      <c r="J77" s="1">
        <v>231400000</v>
      </c>
      <c r="K77" s="1">
        <v>238600000</v>
      </c>
      <c r="L77" s="1">
        <v>293500000</v>
      </c>
      <c r="M77" s="1">
        <v>299200000</v>
      </c>
      <c r="N77" s="1">
        <v>308400000</v>
      </c>
      <c r="O77" s="1">
        <v>362325000</v>
      </c>
      <c r="P77" s="1">
        <v>420598000</v>
      </c>
      <c r="Q77" s="1">
        <v>408771000</v>
      </c>
      <c r="R77" s="1">
        <v>403179000</v>
      </c>
      <c r="S77" s="1">
        <v>392713000</v>
      </c>
      <c r="T77" s="1">
        <v>385261000</v>
      </c>
      <c r="U77" s="1">
        <v>389992000</v>
      </c>
      <c r="V77" s="1">
        <v>401171000</v>
      </c>
      <c r="W77" s="1">
        <v>448788000</v>
      </c>
      <c r="X77" s="1">
        <v>435953000</v>
      </c>
      <c r="Y77" s="1">
        <v>417399000</v>
      </c>
      <c r="Z77" s="1">
        <v>187000000</v>
      </c>
      <c r="AA77" s="1">
        <v>141000000</v>
      </c>
      <c r="AB77" s="1">
        <v>137000000</v>
      </c>
      <c r="AC77" s="1">
        <v>134000000</v>
      </c>
      <c r="AD77" s="1">
        <v>157000000</v>
      </c>
      <c r="AE77" s="1">
        <v>181000000</v>
      </c>
      <c r="AF77" s="1">
        <v>180000000</v>
      </c>
      <c r="AG77" s="1">
        <v>206000000</v>
      </c>
      <c r="AH77" s="1">
        <v>204000000</v>
      </c>
      <c r="AI77" s="1">
        <v>206000000</v>
      </c>
      <c r="AJ77" s="1">
        <v>178000000</v>
      </c>
      <c r="AK77" s="1">
        <v>441000000</v>
      </c>
      <c r="AL77" s="1">
        <v>738000000</v>
      </c>
      <c r="AM77" s="1">
        <v>1013000000</v>
      </c>
    </row>
    <row r="78" spans="1:39" ht="19" x14ac:dyDescent="0.25">
      <c r="A78" s="5" t="s">
        <v>67</v>
      </c>
      <c r="B78" s="1" t="s">
        <v>92</v>
      </c>
      <c r="C78" s="1" t="s">
        <v>92</v>
      </c>
      <c r="D78" s="1">
        <v>5400000</v>
      </c>
      <c r="E78" s="1">
        <v>84600000</v>
      </c>
      <c r="F78" s="1">
        <v>54000000</v>
      </c>
      <c r="G78" s="1" t="s">
        <v>92</v>
      </c>
      <c r="H78" s="1">
        <v>-39100000</v>
      </c>
      <c r="I78" s="1">
        <v>39000000</v>
      </c>
      <c r="J78" s="1">
        <v>18900000</v>
      </c>
      <c r="K78" s="1" t="s">
        <v>92</v>
      </c>
      <c r="L78" s="1" t="s">
        <v>92</v>
      </c>
      <c r="M78" s="1" t="s">
        <v>92</v>
      </c>
      <c r="N78" s="1">
        <v>-8300000</v>
      </c>
      <c r="O78" s="1">
        <v>34680000</v>
      </c>
      <c r="P78" s="1">
        <v>7357000</v>
      </c>
      <c r="Q78" s="1">
        <v>64492000</v>
      </c>
      <c r="R78" s="1">
        <v>-50017000</v>
      </c>
      <c r="S78" s="1" t="s">
        <v>92</v>
      </c>
      <c r="T78" s="1" t="s">
        <v>92</v>
      </c>
      <c r="U78" s="1">
        <v>-86613000</v>
      </c>
      <c r="V78" s="1">
        <v>-46615000</v>
      </c>
      <c r="W78" s="1">
        <v>-17000</v>
      </c>
      <c r="X78" s="1">
        <v>5688000</v>
      </c>
      <c r="Y78" s="1">
        <v>74406000</v>
      </c>
      <c r="Z78" s="1">
        <v>10000000</v>
      </c>
      <c r="AA78" s="1">
        <v>53000000</v>
      </c>
      <c r="AB78" s="1">
        <v>43000000</v>
      </c>
      <c r="AC78" s="1">
        <v>-245000000</v>
      </c>
      <c r="AD78" s="1">
        <v>280000000</v>
      </c>
      <c r="AE78" s="1">
        <v>79000000</v>
      </c>
      <c r="AF78" s="1" t="s">
        <v>92</v>
      </c>
      <c r="AG78" s="1">
        <v>81000000</v>
      </c>
      <c r="AH78" s="1">
        <v>46000000</v>
      </c>
      <c r="AI78" s="1">
        <v>-31000000</v>
      </c>
      <c r="AJ78" s="1">
        <v>13000000</v>
      </c>
      <c r="AK78" s="1">
        <v>-91000000</v>
      </c>
      <c r="AL78" s="1">
        <v>-155000000</v>
      </c>
      <c r="AM78" s="1">
        <v>-353000000</v>
      </c>
    </row>
    <row r="79" spans="1:39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 t="s">
        <v>92</v>
      </c>
      <c r="W79" s="1">
        <v>-1934000</v>
      </c>
      <c r="X79" s="1">
        <v>22268000</v>
      </c>
      <c r="Y79" s="1">
        <v>66485000</v>
      </c>
      <c r="Z79" s="1">
        <v>97000000</v>
      </c>
      <c r="AA79" s="1">
        <v>93000000</v>
      </c>
      <c r="AB79" s="1">
        <v>99000000</v>
      </c>
      <c r="AC79" s="1">
        <v>100000000</v>
      </c>
      <c r="AD79" s="1">
        <v>78000000</v>
      </c>
      <c r="AE79" s="1">
        <v>76000000</v>
      </c>
      <c r="AF79" s="1">
        <v>99000000</v>
      </c>
      <c r="AG79" s="1">
        <v>94000000</v>
      </c>
      <c r="AH79" s="1">
        <v>78000000</v>
      </c>
      <c r="AI79" s="1">
        <v>90000000</v>
      </c>
      <c r="AJ79" s="1">
        <v>122000000</v>
      </c>
      <c r="AK79" s="1">
        <v>143000000</v>
      </c>
      <c r="AL79" s="1">
        <v>160000000</v>
      </c>
      <c r="AM79" s="1">
        <v>214000000</v>
      </c>
    </row>
    <row r="80" spans="1:39" ht="19" x14ac:dyDescent="0.25">
      <c r="A80" s="14" t="s">
        <v>104</v>
      </c>
      <c r="B80" s="15" t="e">
        <f t="shared" ref="B80:AM80" si="49">B79/B3</f>
        <v>#VALUE!</v>
      </c>
      <c r="C80" s="15" t="e">
        <f t="shared" si="49"/>
        <v>#VALUE!</v>
      </c>
      <c r="D80" s="15" t="e">
        <f t="shared" si="49"/>
        <v>#VALUE!</v>
      </c>
      <c r="E80" s="15" t="e">
        <f t="shared" si="49"/>
        <v>#VALUE!</v>
      </c>
      <c r="F80" s="15" t="e">
        <f t="shared" si="49"/>
        <v>#VALUE!</v>
      </c>
      <c r="G80" s="15" t="e">
        <f t="shared" si="49"/>
        <v>#VALUE!</v>
      </c>
      <c r="H80" s="15" t="e">
        <f t="shared" si="49"/>
        <v>#VALUE!</v>
      </c>
      <c r="I80" s="15" t="e">
        <f t="shared" si="49"/>
        <v>#VALUE!</v>
      </c>
      <c r="J80" s="15" t="e">
        <f t="shared" si="49"/>
        <v>#VALUE!</v>
      </c>
      <c r="K80" s="15" t="e">
        <f t="shared" si="49"/>
        <v>#VALUE!</v>
      </c>
      <c r="L80" s="15" t="e">
        <f t="shared" si="49"/>
        <v>#VALUE!</v>
      </c>
      <c r="M80" s="15" t="e">
        <f t="shared" si="49"/>
        <v>#VALUE!</v>
      </c>
      <c r="N80" s="15" t="e">
        <f t="shared" si="49"/>
        <v>#VALUE!</v>
      </c>
      <c r="O80" s="15" t="e">
        <f t="shared" si="49"/>
        <v>#VALUE!</v>
      </c>
      <c r="P80" s="15" t="e">
        <f t="shared" si="49"/>
        <v>#VALUE!</v>
      </c>
      <c r="Q80" s="15" t="e">
        <f t="shared" si="49"/>
        <v>#VALUE!</v>
      </c>
      <c r="R80" s="15" t="e">
        <f t="shared" si="49"/>
        <v>#VALUE!</v>
      </c>
      <c r="S80" s="15" t="e">
        <f t="shared" si="49"/>
        <v>#VALUE!</v>
      </c>
      <c r="T80" s="15" t="e">
        <f t="shared" si="49"/>
        <v>#VALUE!</v>
      </c>
      <c r="U80" s="15" t="e">
        <f t="shared" si="49"/>
        <v>#VALUE!</v>
      </c>
      <c r="V80" s="15" t="e">
        <f t="shared" si="49"/>
        <v>#VALUE!</v>
      </c>
      <c r="W80" s="15">
        <f t="shared" si="49"/>
        <v>-3.0918582451738076E-4</v>
      </c>
      <c r="X80" s="15">
        <f t="shared" si="49"/>
        <v>3.2881092795765563E-3</v>
      </c>
      <c r="Y80" s="15">
        <f t="shared" si="49"/>
        <v>1.04617505277295E-2</v>
      </c>
      <c r="Z80" s="15">
        <f t="shared" si="49"/>
        <v>1.629763993372069E-2</v>
      </c>
      <c r="AA80" s="15">
        <f t="shared" si="49"/>
        <v>1.5077011917810506E-2</v>
      </c>
      <c r="AB80" s="15">
        <f t="shared" si="49"/>
        <v>1.5850144092219021E-2</v>
      </c>
      <c r="AC80" s="15">
        <f t="shared" si="49"/>
        <v>2.247191011235955E-2</v>
      </c>
      <c r="AD80" s="15">
        <f t="shared" si="49"/>
        <v>1.6E-2</v>
      </c>
      <c r="AE80" s="15">
        <f t="shared" si="49"/>
        <v>1.504652544050683E-2</v>
      </c>
      <c r="AF80" s="15">
        <f t="shared" si="49"/>
        <v>1.8633540372670808E-2</v>
      </c>
      <c r="AG80" s="15">
        <f t="shared" si="49"/>
        <v>1.66048401342519E-2</v>
      </c>
      <c r="AH80" s="15">
        <f t="shared" si="49"/>
        <v>1.2864918357248886E-2</v>
      </c>
      <c r="AI80" s="15">
        <f t="shared" si="49"/>
        <v>1.4381591562799617E-2</v>
      </c>
      <c r="AJ80" s="15">
        <f t="shared" si="49"/>
        <v>1.8211673384087176E-2</v>
      </c>
      <c r="AK80" s="15">
        <f t="shared" si="49"/>
        <v>1.9215264713786616E-2</v>
      </c>
      <c r="AL80" s="15">
        <f t="shared" si="49"/>
        <v>1.9284078582620223E-2</v>
      </c>
      <c r="AM80" s="15">
        <f t="shared" si="49"/>
        <v>1.913961184151686E-2</v>
      </c>
    </row>
    <row r="81" spans="1:47" ht="19" x14ac:dyDescent="0.25">
      <c r="A81" s="5" t="s">
        <v>69</v>
      </c>
      <c r="B81" s="1" t="s">
        <v>92</v>
      </c>
      <c r="C81" s="1" t="s">
        <v>92</v>
      </c>
      <c r="D81" s="1">
        <v>-214800000</v>
      </c>
      <c r="E81" s="1">
        <v>-184000000</v>
      </c>
      <c r="F81" s="1">
        <v>-128900000</v>
      </c>
      <c r="G81" s="1">
        <v>-12900000</v>
      </c>
      <c r="H81" s="1">
        <v>88500000</v>
      </c>
      <c r="I81" s="1">
        <v>-129600000</v>
      </c>
      <c r="J81" s="1">
        <v>-92000000</v>
      </c>
      <c r="K81" s="1">
        <v>48500000</v>
      </c>
      <c r="L81" s="1">
        <v>-304200000</v>
      </c>
      <c r="M81" s="1">
        <v>28400000</v>
      </c>
      <c r="N81" s="1">
        <v>-48100000</v>
      </c>
      <c r="O81" s="1">
        <v>-185190000</v>
      </c>
      <c r="P81" s="1">
        <v>66811000</v>
      </c>
      <c r="Q81" s="1">
        <v>54428000</v>
      </c>
      <c r="R81" s="1">
        <v>362946000</v>
      </c>
      <c r="S81" s="1">
        <v>-102198000</v>
      </c>
      <c r="T81" s="1">
        <v>305647000</v>
      </c>
      <c r="U81" s="1">
        <v>165040000</v>
      </c>
      <c r="V81" s="1">
        <v>217946000</v>
      </c>
      <c r="W81" s="1">
        <v>-108518000</v>
      </c>
      <c r="X81" s="1">
        <v>69793000</v>
      </c>
      <c r="Y81" s="1">
        <v>4651000</v>
      </c>
      <c r="Z81" s="1">
        <v>-40000000</v>
      </c>
      <c r="AA81" s="1">
        <v>-314000000</v>
      </c>
      <c r="AB81" s="1">
        <v>-500000000</v>
      </c>
      <c r="AC81" s="1">
        <v>-267000000</v>
      </c>
      <c r="AD81" s="1">
        <v>-1761000000</v>
      </c>
      <c r="AE81" s="1">
        <v>-92000000</v>
      </c>
      <c r="AF81" s="1">
        <v>-68000000</v>
      </c>
      <c r="AG81" s="1">
        <v>-512000000</v>
      </c>
      <c r="AH81" s="1">
        <v>-2000000</v>
      </c>
      <c r="AI81" s="1">
        <v>247000000</v>
      </c>
      <c r="AJ81" s="1">
        <v>-70000000</v>
      </c>
      <c r="AK81" s="1" t="s">
        <v>92</v>
      </c>
      <c r="AL81" s="1">
        <v>-2281000000</v>
      </c>
      <c r="AM81" s="1">
        <v>-74000000</v>
      </c>
    </row>
    <row r="82" spans="1:47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  <c r="W82" s="1">
        <v>95070000</v>
      </c>
      <c r="X82" s="1">
        <v>50313000</v>
      </c>
      <c r="Y82" s="1">
        <v>-37039000</v>
      </c>
      <c r="Z82" s="1">
        <v>-55000000</v>
      </c>
      <c r="AA82" s="1">
        <v>-239000000</v>
      </c>
      <c r="AB82" s="1">
        <v>-35000000</v>
      </c>
      <c r="AC82" s="1">
        <v>-9000000</v>
      </c>
      <c r="AD82" s="1">
        <v>-118000000</v>
      </c>
      <c r="AE82" s="1">
        <v>-177000000</v>
      </c>
      <c r="AF82" s="1">
        <v>-196000000</v>
      </c>
      <c r="AG82" s="1">
        <v>-164000000</v>
      </c>
      <c r="AH82" s="1">
        <v>-135000000</v>
      </c>
      <c r="AI82" s="1">
        <v>18000000</v>
      </c>
      <c r="AJ82" s="1">
        <v>-144000000</v>
      </c>
      <c r="AK82" s="1" t="s">
        <v>92</v>
      </c>
      <c r="AL82" s="1" t="s">
        <v>92</v>
      </c>
      <c r="AM82" s="1">
        <v>36000000</v>
      </c>
    </row>
    <row r="83" spans="1:47" ht="21" x14ac:dyDescent="0.25">
      <c r="A83" s="5" t="s">
        <v>34</v>
      </c>
      <c r="B83" s="1" t="s">
        <v>92</v>
      </c>
      <c r="C83" s="1" t="s">
        <v>92</v>
      </c>
      <c r="D83" s="1">
        <v>-19000000</v>
      </c>
      <c r="E83" s="1">
        <v>-15600000</v>
      </c>
      <c r="F83" s="1">
        <v>-4000000</v>
      </c>
      <c r="G83" s="1">
        <v>-6400000</v>
      </c>
      <c r="H83" s="1">
        <v>11300000</v>
      </c>
      <c r="I83" s="1">
        <v>-7000000</v>
      </c>
      <c r="J83" s="1">
        <v>-30800000</v>
      </c>
      <c r="K83" s="1">
        <v>4000000</v>
      </c>
      <c r="L83" s="1">
        <v>-20700000</v>
      </c>
      <c r="M83" s="1">
        <v>6400000</v>
      </c>
      <c r="N83" s="1">
        <v>-10500000</v>
      </c>
      <c r="O83" s="1" t="s">
        <v>92</v>
      </c>
      <c r="P83" s="1" t="s">
        <v>92</v>
      </c>
      <c r="Q83" s="1" t="s">
        <v>92</v>
      </c>
      <c r="R83" s="1" t="s">
        <v>92</v>
      </c>
      <c r="S83" s="1" t="s">
        <v>92</v>
      </c>
      <c r="T83" s="1">
        <v>-9484000</v>
      </c>
      <c r="U83" s="1">
        <v>21619000</v>
      </c>
      <c r="V83" s="1">
        <v>-11601000</v>
      </c>
      <c r="W83" s="1">
        <v>-26482000</v>
      </c>
      <c r="X83" s="1">
        <v>67645000</v>
      </c>
      <c r="Y83" s="1">
        <v>26923000</v>
      </c>
      <c r="Z83" s="1">
        <v>13000000</v>
      </c>
      <c r="AA83" s="1" t="s">
        <v>92</v>
      </c>
      <c r="AB83" s="1" t="s">
        <v>92</v>
      </c>
      <c r="AC83" s="1" t="s">
        <v>92</v>
      </c>
      <c r="AD83" s="1" t="s">
        <v>92</v>
      </c>
      <c r="AE83" s="1" t="s">
        <v>92</v>
      </c>
      <c r="AF83" s="1" t="s">
        <v>92</v>
      </c>
      <c r="AG83" s="1" t="s">
        <v>92</v>
      </c>
      <c r="AH83" s="1" t="s">
        <v>92</v>
      </c>
      <c r="AI83" s="1" t="s">
        <v>92</v>
      </c>
      <c r="AJ83" s="1" t="s">
        <v>92</v>
      </c>
      <c r="AK83" s="1" t="s">
        <v>92</v>
      </c>
      <c r="AL83" s="1" t="s">
        <v>92</v>
      </c>
      <c r="AM83" s="1" t="s">
        <v>92</v>
      </c>
      <c r="AT83" s="62" t="s">
        <v>125</v>
      </c>
      <c r="AU83" s="63"/>
    </row>
    <row r="84" spans="1:47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X84" s="1" t="s">
        <v>92</v>
      </c>
      <c r="Y84" s="1" t="s">
        <v>92</v>
      </c>
      <c r="Z84" s="1" t="s">
        <v>92</v>
      </c>
      <c r="AA84" s="1">
        <v>60000000</v>
      </c>
      <c r="AB84" s="1">
        <v>-93000000</v>
      </c>
      <c r="AC84" s="1">
        <v>-130000000</v>
      </c>
      <c r="AD84" s="1">
        <v>-92000000</v>
      </c>
      <c r="AE84" s="1">
        <v>-26000000</v>
      </c>
      <c r="AF84" s="1">
        <v>75000000</v>
      </c>
      <c r="AG84" s="1">
        <v>-106000000</v>
      </c>
      <c r="AH84" s="1">
        <v>73000000</v>
      </c>
      <c r="AI84" s="1">
        <v>132000000</v>
      </c>
      <c r="AJ84" s="1">
        <v>38000000</v>
      </c>
      <c r="AK84" s="1" t="s">
        <v>92</v>
      </c>
      <c r="AL84" s="1" t="s">
        <v>92</v>
      </c>
      <c r="AM84" s="1">
        <v>43000000</v>
      </c>
      <c r="AT84" s="64" t="s">
        <v>126</v>
      </c>
      <c r="AU84" s="65"/>
    </row>
    <row r="85" spans="1:47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>
        <v>116100000</v>
      </c>
      <c r="J85" s="1">
        <v>193300000</v>
      </c>
      <c r="K85" s="1">
        <v>130900000</v>
      </c>
      <c r="L85" s="1">
        <v>258200000</v>
      </c>
      <c r="M85" s="1">
        <v>137300000</v>
      </c>
      <c r="N85" s="1">
        <v>-24300000</v>
      </c>
      <c r="O85" s="1">
        <v>-30233000</v>
      </c>
      <c r="P85" s="1">
        <v>-25644000</v>
      </c>
      <c r="Q85" s="1">
        <v>18921000</v>
      </c>
      <c r="R85" s="1">
        <v>12886000</v>
      </c>
      <c r="S85" s="1">
        <v>27014000</v>
      </c>
      <c r="T85" s="1">
        <v>101581000</v>
      </c>
      <c r="U85" s="1">
        <v>26929000</v>
      </c>
      <c r="V85" s="1">
        <v>2250000</v>
      </c>
      <c r="W85" s="1">
        <v>7354000</v>
      </c>
      <c r="X85" s="1">
        <v>-47603000</v>
      </c>
      <c r="Y85" s="1">
        <v>-175836000</v>
      </c>
      <c r="Z85" s="1">
        <v>64000000</v>
      </c>
      <c r="AA85" s="1">
        <v>-68000000</v>
      </c>
      <c r="AB85" s="1">
        <v>-254000000</v>
      </c>
      <c r="AC85" s="1">
        <v>-70000000</v>
      </c>
      <c r="AD85" s="1">
        <v>155000000</v>
      </c>
      <c r="AE85" s="1">
        <v>284000000</v>
      </c>
      <c r="AF85" s="1">
        <v>132000000</v>
      </c>
      <c r="AG85" s="1">
        <v>-66000000</v>
      </c>
      <c r="AH85" s="1">
        <v>198000000</v>
      </c>
      <c r="AI85" s="1">
        <v>197000000</v>
      </c>
      <c r="AJ85" s="1">
        <v>203000000</v>
      </c>
      <c r="AK85" s="1" t="s">
        <v>92</v>
      </c>
      <c r="AL85" s="1" t="s">
        <v>92</v>
      </c>
      <c r="AM85" s="1">
        <v>107000000</v>
      </c>
      <c r="AT85" s="23" t="s">
        <v>127</v>
      </c>
      <c r="AU85" s="24">
        <f>AM17</f>
        <v>304000000</v>
      </c>
    </row>
    <row r="86" spans="1:47" ht="20" x14ac:dyDescent="0.25">
      <c r="A86" s="5" t="s">
        <v>72</v>
      </c>
      <c r="B86" s="1" t="s">
        <v>92</v>
      </c>
      <c r="C86" s="1" t="s">
        <v>92</v>
      </c>
      <c r="D86" s="1">
        <v>212000000</v>
      </c>
      <c r="E86" s="1">
        <v>54200000</v>
      </c>
      <c r="F86" s="1">
        <v>63400000</v>
      </c>
      <c r="G86" s="1">
        <v>161100000</v>
      </c>
      <c r="H86" s="1">
        <v>265200000</v>
      </c>
      <c r="I86" s="1">
        <v>71400000</v>
      </c>
      <c r="J86" s="1">
        <v>47800000</v>
      </c>
      <c r="K86" s="1">
        <v>-322600000</v>
      </c>
      <c r="L86" s="1">
        <v>93100000</v>
      </c>
      <c r="M86" s="1">
        <v>94300000</v>
      </c>
      <c r="N86" s="1">
        <v>30300000</v>
      </c>
      <c r="O86" s="1">
        <v>89951000</v>
      </c>
      <c r="P86" s="1">
        <v>198944000</v>
      </c>
      <c r="Q86" s="1">
        <v>37940000</v>
      </c>
      <c r="R86" s="1">
        <v>-21413000</v>
      </c>
      <c r="S86" s="1">
        <v>17134000</v>
      </c>
      <c r="T86" s="1">
        <v>24676000</v>
      </c>
      <c r="U86" s="1">
        <v>158654000</v>
      </c>
      <c r="V86" s="1">
        <v>130890000</v>
      </c>
      <c r="W86" s="1">
        <v>30943000</v>
      </c>
      <c r="X86" s="1">
        <v>56575000</v>
      </c>
      <c r="Y86" s="1">
        <v>67175000</v>
      </c>
      <c r="Z86" s="1">
        <v>179000000</v>
      </c>
      <c r="AA86" s="1">
        <v>337000000</v>
      </c>
      <c r="AB86" s="1">
        <v>-339000000</v>
      </c>
      <c r="AC86" s="1">
        <v>1602000000</v>
      </c>
      <c r="AD86" s="1">
        <v>285000000</v>
      </c>
      <c r="AE86" s="1">
        <v>-886000000</v>
      </c>
      <c r="AF86" s="1">
        <v>309000000</v>
      </c>
      <c r="AG86" s="1">
        <v>237000000</v>
      </c>
      <c r="AH86" s="1">
        <v>327000000</v>
      </c>
      <c r="AI86" s="1">
        <v>521000000</v>
      </c>
      <c r="AJ86" s="1">
        <v>92000000</v>
      </c>
      <c r="AK86" s="1">
        <v>-2167000000</v>
      </c>
      <c r="AL86" s="1" t="s">
        <v>92</v>
      </c>
      <c r="AM86" s="1">
        <v>-1719000000</v>
      </c>
      <c r="AT86" s="23" t="s">
        <v>128</v>
      </c>
      <c r="AU86" s="24">
        <f>AM56</f>
        <v>803000000</v>
      </c>
    </row>
    <row r="87" spans="1:47" ht="20" x14ac:dyDescent="0.25">
      <c r="A87" s="6" t="s">
        <v>73</v>
      </c>
      <c r="B87" s="10" t="s">
        <v>92</v>
      </c>
      <c r="C87" s="10" t="s">
        <v>92</v>
      </c>
      <c r="D87" s="10">
        <v>111300000</v>
      </c>
      <c r="E87" s="10">
        <v>194100000</v>
      </c>
      <c r="F87" s="10">
        <v>208600000</v>
      </c>
      <c r="G87" s="10">
        <v>251100000</v>
      </c>
      <c r="H87" s="10">
        <v>465600000</v>
      </c>
      <c r="I87" s="10">
        <v>413900000</v>
      </c>
      <c r="J87" s="10">
        <v>433200000</v>
      </c>
      <c r="K87" s="10">
        <v>460200000</v>
      </c>
      <c r="L87" s="10">
        <v>373100000</v>
      </c>
      <c r="M87" s="10">
        <v>755100000</v>
      </c>
      <c r="N87" s="10">
        <v>708100000</v>
      </c>
      <c r="O87" s="10">
        <v>705560000</v>
      </c>
      <c r="P87" s="10">
        <v>1070741000</v>
      </c>
      <c r="Q87" s="10">
        <v>1142391000</v>
      </c>
      <c r="R87" s="10">
        <v>1382345000</v>
      </c>
      <c r="S87" s="10">
        <v>1063472000</v>
      </c>
      <c r="T87" s="10">
        <v>1559890000</v>
      </c>
      <c r="U87" s="10">
        <v>1509304000</v>
      </c>
      <c r="V87" s="10">
        <v>1716951000</v>
      </c>
      <c r="W87" s="10">
        <v>1168753000</v>
      </c>
      <c r="X87" s="10">
        <v>1320779000</v>
      </c>
      <c r="Y87" s="10">
        <v>1458179000</v>
      </c>
      <c r="Z87" s="10">
        <v>1344000000</v>
      </c>
      <c r="AA87" s="10">
        <v>747000000</v>
      </c>
      <c r="AB87" s="10">
        <v>816000000</v>
      </c>
      <c r="AC87" s="10">
        <v>1209000000</v>
      </c>
      <c r="AD87" s="10">
        <v>195000000</v>
      </c>
      <c r="AE87" s="10">
        <v>1464000000</v>
      </c>
      <c r="AF87" s="10">
        <v>2016000000</v>
      </c>
      <c r="AG87" s="10">
        <v>2064000000</v>
      </c>
      <c r="AH87" s="10">
        <v>2776000000</v>
      </c>
      <c r="AI87" s="10">
        <v>3567000000</v>
      </c>
      <c r="AJ87" s="10">
        <v>3598000000</v>
      </c>
      <c r="AK87" s="10">
        <v>676000000</v>
      </c>
      <c r="AL87" s="10">
        <v>1490000000</v>
      </c>
      <c r="AM87" s="10">
        <v>2603000000</v>
      </c>
      <c r="AT87" s="23" t="s">
        <v>129</v>
      </c>
      <c r="AU87" s="24">
        <f>AM61</f>
        <v>10730000000</v>
      </c>
    </row>
    <row r="88" spans="1:47" ht="20" x14ac:dyDescent="0.25">
      <c r="A88" s="5" t="s">
        <v>74</v>
      </c>
      <c r="B88" s="1" t="s">
        <v>92</v>
      </c>
      <c r="C88" s="1" t="s">
        <v>92</v>
      </c>
      <c r="D88" s="1">
        <v>-58000000</v>
      </c>
      <c r="E88" s="1">
        <v>-95800000</v>
      </c>
      <c r="F88" s="1">
        <v>-51200000</v>
      </c>
      <c r="G88" s="1">
        <v>-72700000</v>
      </c>
      <c r="H88" s="1">
        <v>-49800000</v>
      </c>
      <c r="I88" s="1">
        <v>-77100000</v>
      </c>
      <c r="J88" s="1">
        <v>-58800000</v>
      </c>
      <c r="K88" s="1">
        <v>-63300000</v>
      </c>
      <c r="L88" s="1">
        <v>-122500000</v>
      </c>
      <c r="M88" s="1">
        <v>-203600000</v>
      </c>
      <c r="N88" s="1">
        <v>-221400000</v>
      </c>
      <c r="O88" s="1">
        <v>-97721000</v>
      </c>
      <c r="P88" s="1">
        <v>-116895000</v>
      </c>
      <c r="Q88" s="1">
        <v>-70019000</v>
      </c>
      <c r="R88" s="1">
        <v>-114984000</v>
      </c>
      <c r="S88" s="1">
        <v>-139003000</v>
      </c>
      <c r="T88" s="1">
        <v>-120232000</v>
      </c>
      <c r="U88" s="1">
        <v>-426381000</v>
      </c>
      <c r="V88" s="1">
        <v>-246263000</v>
      </c>
      <c r="W88" s="1">
        <v>-105978000</v>
      </c>
      <c r="X88" s="1">
        <v>-68526000</v>
      </c>
      <c r="Y88" s="1">
        <v>-115443000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T88" s="32" t="s">
        <v>130</v>
      </c>
      <c r="AU88" s="33">
        <f>AU85/(AU86+AU87)</f>
        <v>2.6359143327841845E-2</v>
      </c>
    </row>
    <row r="89" spans="1:47" ht="20" customHeight="1" x14ac:dyDescent="0.25">
      <c r="A89" s="14" t="s">
        <v>105</v>
      </c>
      <c r="B89" s="15" t="e">
        <f t="shared" ref="B89:AM89" si="50">(-1*B88)/B3</f>
        <v>#VALUE!</v>
      </c>
      <c r="C89" s="15" t="e">
        <f t="shared" si="50"/>
        <v>#VALUE!</v>
      </c>
      <c r="D89" s="15">
        <f t="shared" si="50"/>
        <v>3.3120146185472821E-2</v>
      </c>
      <c r="E89" s="15">
        <f t="shared" si="50"/>
        <v>5.2695269526952693E-2</v>
      </c>
      <c r="F89" s="15">
        <f t="shared" si="50"/>
        <v>2.8619340413638904E-2</v>
      </c>
      <c r="G89" s="15">
        <f t="shared" si="50"/>
        <v>3.7501289590426083E-2</v>
      </c>
      <c r="H89" s="15">
        <f t="shared" si="50"/>
        <v>2.5630468347915596E-2</v>
      </c>
      <c r="I89" s="15">
        <f t="shared" si="50"/>
        <v>3.7600585223116316E-2</v>
      </c>
      <c r="J89" s="15">
        <f t="shared" si="50"/>
        <v>2.6782054201776359E-2</v>
      </c>
      <c r="K89" s="15">
        <f t="shared" si="50"/>
        <v>2.2927306313158754E-2</v>
      </c>
      <c r="L89" s="15">
        <f t="shared" si="50"/>
        <v>4.1733383299833067E-2</v>
      </c>
      <c r="M89" s="15">
        <f t="shared" si="50"/>
        <v>6.6217842391127588E-2</v>
      </c>
      <c r="N89" s="15">
        <f t="shared" si="50"/>
        <v>6.2646784188336496E-2</v>
      </c>
      <c r="O89" s="15">
        <f t="shared" si="50"/>
        <v>2.6204982435440186E-2</v>
      </c>
      <c r="P89" s="15">
        <f t="shared" si="50"/>
        <v>2.9282314629258517E-2</v>
      </c>
      <c r="Q89" s="15">
        <f t="shared" si="50"/>
        <v>1.6355880258857342E-2</v>
      </c>
      <c r="R89" s="15">
        <f t="shared" si="50"/>
        <v>2.4751508706747447E-2</v>
      </c>
      <c r="S89" s="15">
        <f t="shared" si="50"/>
        <v>2.9033550363141303E-2</v>
      </c>
      <c r="T89" s="15">
        <f t="shared" si="50"/>
        <v>2.4903803074531827E-2</v>
      </c>
      <c r="U89" s="15">
        <f t="shared" si="50"/>
        <v>8.1207106776486529E-2</v>
      </c>
      <c r="V89" s="15">
        <f t="shared" si="50"/>
        <v>4.1018934839885522E-2</v>
      </c>
      <c r="W89" s="15">
        <f t="shared" si="50"/>
        <v>1.6942551866961208E-2</v>
      </c>
      <c r="X89" s="15">
        <f t="shared" si="50"/>
        <v>1.0118599626920383E-2</v>
      </c>
      <c r="Y89" s="15">
        <f t="shared" si="50"/>
        <v>1.8165539086601137E-2</v>
      </c>
      <c r="Z89" s="15">
        <f t="shared" si="50"/>
        <v>0</v>
      </c>
      <c r="AA89" s="15">
        <f t="shared" si="50"/>
        <v>0</v>
      </c>
      <c r="AB89" s="15">
        <f t="shared" si="50"/>
        <v>0</v>
      </c>
      <c r="AC89" s="15">
        <f t="shared" si="50"/>
        <v>0</v>
      </c>
      <c r="AD89" s="15">
        <f t="shared" si="50"/>
        <v>0</v>
      </c>
      <c r="AE89" s="15">
        <f t="shared" si="50"/>
        <v>0</v>
      </c>
      <c r="AF89" s="15">
        <f t="shared" si="50"/>
        <v>0</v>
      </c>
      <c r="AG89" s="15">
        <f t="shared" si="50"/>
        <v>0</v>
      </c>
      <c r="AH89" s="15">
        <f t="shared" si="50"/>
        <v>0</v>
      </c>
      <c r="AI89" s="15">
        <f t="shared" si="50"/>
        <v>0</v>
      </c>
      <c r="AJ89" s="15">
        <f t="shared" si="50"/>
        <v>0</v>
      </c>
      <c r="AK89" s="15">
        <f t="shared" si="50"/>
        <v>0</v>
      </c>
      <c r="AL89" s="15">
        <f t="shared" si="50"/>
        <v>0</v>
      </c>
      <c r="AM89" s="15">
        <f t="shared" si="50"/>
        <v>0</v>
      </c>
      <c r="AT89" s="23" t="s">
        <v>106</v>
      </c>
      <c r="AU89" s="24">
        <f>AM27</f>
        <v>1180000000</v>
      </c>
    </row>
    <row r="90" spans="1:47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>
        <v>-703719000</v>
      </c>
      <c r="P90" s="1">
        <v>-333234000</v>
      </c>
      <c r="Q90" s="1">
        <v>-19310000</v>
      </c>
      <c r="R90" s="1">
        <v>-3678000</v>
      </c>
      <c r="S90" s="1">
        <v>-306232000</v>
      </c>
      <c r="T90" s="1">
        <v>-461842000</v>
      </c>
      <c r="U90" s="1">
        <v>-13480000</v>
      </c>
      <c r="V90" s="1">
        <v>-86707000</v>
      </c>
      <c r="W90" s="1">
        <v>-48261000</v>
      </c>
      <c r="X90" s="1" t="s">
        <v>92</v>
      </c>
      <c r="Y90" s="1">
        <v>-364396000</v>
      </c>
      <c r="Z90" s="1">
        <v>38000000</v>
      </c>
      <c r="AA90" s="1">
        <v>-177000000</v>
      </c>
      <c r="AB90" s="1">
        <v>4000000</v>
      </c>
      <c r="AC90" s="1">
        <v>12000000</v>
      </c>
      <c r="AD90" s="1">
        <v>-2382000000</v>
      </c>
      <c r="AE90" s="1">
        <v>1321000000</v>
      </c>
      <c r="AF90" s="1">
        <v>-81000000</v>
      </c>
      <c r="AG90" s="1">
        <v>-395000000</v>
      </c>
      <c r="AH90" s="1">
        <v>-6000000</v>
      </c>
      <c r="AI90" s="1">
        <v>-183000000</v>
      </c>
      <c r="AJ90" s="1">
        <v>-83000000</v>
      </c>
      <c r="AK90" s="1">
        <v>275000000</v>
      </c>
      <c r="AL90" s="1">
        <v>242000000</v>
      </c>
      <c r="AM90" s="1">
        <v>3719000000</v>
      </c>
      <c r="AT90" s="23" t="s">
        <v>19</v>
      </c>
      <c r="AU90" s="24">
        <f>AM25</f>
        <v>4702000000</v>
      </c>
    </row>
    <row r="91" spans="1:47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 t="s">
        <v>92</v>
      </c>
      <c r="K91" s="1" t="s">
        <v>92</v>
      </c>
      <c r="L91" s="1" t="s">
        <v>92</v>
      </c>
      <c r="M91" s="1" t="s">
        <v>92</v>
      </c>
      <c r="N91" s="1" t="s">
        <v>92</v>
      </c>
      <c r="O91" s="1" t="s">
        <v>92</v>
      </c>
      <c r="P91" s="1" t="s">
        <v>92</v>
      </c>
      <c r="Q91" s="1" t="s">
        <v>92</v>
      </c>
      <c r="R91" s="1" t="s">
        <v>92</v>
      </c>
      <c r="S91" s="1" t="s">
        <v>92</v>
      </c>
      <c r="T91" s="1" t="s">
        <v>92</v>
      </c>
      <c r="U91" s="1" t="s">
        <v>92</v>
      </c>
      <c r="V91" s="1">
        <v>-298984000</v>
      </c>
      <c r="W91" s="1" t="s">
        <v>92</v>
      </c>
      <c r="X91" s="1">
        <v>-24602000</v>
      </c>
      <c r="Y91" s="1" t="s">
        <v>92</v>
      </c>
      <c r="Z91" s="1">
        <v>-165000000</v>
      </c>
      <c r="AA91" s="1" t="s">
        <v>92</v>
      </c>
      <c r="AB91" s="1" t="s">
        <v>92</v>
      </c>
      <c r="AC91" s="1" t="s">
        <v>92</v>
      </c>
      <c r="AD91" s="1" t="s">
        <v>92</v>
      </c>
      <c r="AE91" s="1" t="s">
        <v>92</v>
      </c>
      <c r="AF91" s="1" t="s">
        <v>92</v>
      </c>
      <c r="AG91" s="1" t="s">
        <v>92</v>
      </c>
      <c r="AH91" s="1" t="s">
        <v>92</v>
      </c>
      <c r="AI91" s="1" t="s">
        <v>92</v>
      </c>
      <c r="AJ91" s="1" t="s">
        <v>92</v>
      </c>
      <c r="AK91" s="1" t="s">
        <v>92</v>
      </c>
      <c r="AL91" s="1" t="s">
        <v>92</v>
      </c>
      <c r="AM91" s="1" t="s">
        <v>92</v>
      </c>
      <c r="AT91" s="32" t="s">
        <v>131</v>
      </c>
      <c r="AU91" s="33">
        <f>AU89/AU90</f>
        <v>0.25095703955763504</v>
      </c>
    </row>
    <row r="92" spans="1:47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 t="s">
        <v>92</v>
      </c>
      <c r="N92" s="1" t="s">
        <v>92</v>
      </c>
      <c r="O92" s="1" t="s">
        <v>92</v>
      </c>
      <c r="P92" s="1" t="s">
        <v>92</v>
      </c>
      <c r="Q92" s="1" t="s">
        <v>92</v>
      </c>
      <c r="R92" s="1" t="s">
        <v>92</v>
      </c>
      <c r="S92" s="1" t="s">
        <v>92</v>
      </c>
      <c r="T92" s="1" t="s">
        <v>92</v>
      </c>
      <c r="U92" s="1" t="s">
        <v>92</v>
      </c>
      <c r="V92" s="1" t="s">
        <v>92</v>
      </c>
      <c r="W92" s="1" t="s">
        <v>92</v>
      </c>
      <c r="X92" s="1" t="s">
        <v>92</v>
      </c>
      <c r="Y92" s="1" t="s">
        <v>92</v>
      </c>
      <c r="Z92" s="1" t="s">
        <v>92</v>
      </c>
      <c r="AA92" s="1" t="s">
        <v>92</v>
      </c>
      <c r="AB92" s="1" t="s">
        <v>92</v>
      </c>
      <c r="AC92" s="1" t="s">
        <v>92</v>
      </c>
      <c r="AD92" s="1" t="s">
        <v>92</v>
      </c>
      <c r="AE92" s="1" t="s">
        <v>92</v>
      </c>
      <c r="AF92" s="1" t="s">
        <v>92</v>
      </c>
      <c r="AG92" s="1" t="s">
        <v>92</v>
      </c>
      <c r="AH92" s="1" t="s">
        <v>92</v>
      </c>
      <c r="AI92" s="1" t="s">
        <v>92</v>
      </c>
      <c r="AJ92" s="1" t="s">
        <v>92</v>
      </c>
      <c r="AK92" s="1" t="s">
        <v>92</v>
      </c>
      <c r="AL92" s="1" t="s">
        <v>92</v>
      </c>
      <c r="AM92" s="1" t="s">
        <v>92</v>
      </c>
      <c r="AT92" s="34" t="s">
        <v>132</v>
      </c>
      <c r="AU92" s="35">
        <f>AU88*(1-AU91)</f>
        <v>1.9744130753011267E-2</v>
      </c>
    </row>
    <row r="93" spans="1:47" ht="19" x14ac:dyDescent="0.25">
      <c r="A93" s="5" t="s">
        <v>78</v>
      </c>
      <c r="B93" s="1" t="s">
        <v>92</v>
      </c>
      <c r="C93" s="1" t="s">
        <v>92</v>
      </c>
      <c r="D93" s="1">
        <v>-301600000</v>
      </c>
      <c r="E93" s="1">
        <v>-89200000</v>
      </c>
      <c r="F93" s="1">
        <v>4700000</v>
      </c>
      <c r="G93" s="1">
        <v>10400000</v>
      </c>
      <c r="H93" s="1">
        <v>-397900000</v>
      </c>
      <c r="I93" s="1">
        <v>-103900000</v>
      </c>
      <c r="J93" s="1">
        <v>-134200000</v>
      </c>
      <c r="K93" s="1">
        <v>-176900000</v>
      </c>
      <c r="L93" s="1">
        <v>-102300000</v>
      </c>
      <c r="M93" s="1">
        <v>-128500000</v>
      </c>
      <c r="N93" s="1">
        <v>-179100000</v>
      </c>
      <c r="O93" s="1">
        <v>-107587000</v>
      </c>
      <c r="P93" s="1">
        <v>-276662000</v>
      </c>
      <c r="Q93" s="1">
        <v>-277191000</v>
      </c>
      <c r="R93" s="1">
        <v>256471000</v>
      </c>
      <c r="S93" s="1">
        <v>-201479000</v>
      </c>
      <c r="T93" s="1">
        <v>-142916000</v>
      </c>
      <c r="U93" s="1">
        <v>12381000</v>
      </c>
      <c r="V93" s="1">
        <v>62261000</v>
      </c>
      <c r="W93" s="1">
        <v>-279019000</v>
      </c>
      <c r="X93" s="1">
        <v>-185564000</v>
      </c>
      <c r="Y93" s="1">
        <v>-117711000</v>
      </c>
      <c r="Z93" s="1">
        <v>-119000000</v>
      </c>
      <c r="AA93" s="1">
        <v>-70000000</v>
      </c>
      <c r="AB93" s="1">
        <v>-134000000</v>
      </c>
      <c r="AC93" s="1">
        <v>-77000000</v>
      </c>
      <c r="AD93" s="1">
        <v>-143000000</v>
      </c>
      <c r="AE93" s="1">
        <v>-116000000</v>
      </c>
      <c r="AF93" s="1">
        <v>-128000000</v>
      </c>
      <c r="AG93" s="1">
        <v>-118000000</v>
      </c>
      <c r="AH93" s="1">
        <v>-125000000</v>
      </c>
      <c r="AI93" s="1">
        <v>-57000000</v>
      </c>
      <c r="AJ93" s="1">
        <v>-37000000</v>
      </c>
      <c r="AK93" s="1">
        <v>3470000000</v>
      </c>
      <c r="AL93" s="1">
        <v>3447000000</v>
      </c>
      <c r="AM93" s="1">
        <v>-91000000</v>
      </c>
      <c r="AT93" s="64" t="s">
        <v>133</v>
      </c>
      <c r="AU93" s="65"/>
    </row>
    <row r="94" spans="1:47" ht="20" x14ac:dyDescent="0.25">
      <c r="A94" s="6" t="s">
        <v>79</v>
      </c>
      <c r="B94" s="10" t="s">
        <v>92</v>
      </c>
      <c r="C94" s="10" t="s">
        <v>92</v>
      </c>
      <c r="D94" s="10">
        <v>-359600000</v>
      </c>
      <c r="E94" s="10">
        <v>-185000000</v>
      </c>
      <c r="F94" s="10">
        <v>-46500000</v>
      </c>
      <c r="G94" s="10">
        <v>-62300000</v>
      </c>
      <c r="H94" s="10">
        <v>-447700000</v>
      </c>
      <c r="I94" s="10">
        <v>-181000000</v>
      </c>
      <c r="J94" s="10">
        <v>-193000000</v>
      </c>
      <c r="K94" s="10">
        <v>-240200000</v>
      </c>
      <c r="L94" s="10">
        <v>-224800000</v>
      </c>
      <c r="M94" s="10">
        <v>-332100000</v>
      </c>
      <c r="N94" s="10">
        <v>-400500000</v>
      </c>
      <c r="O94" s="10">
        <v>-909027000</v>
      </c>
      <c r="P94" s="10">
        <v>-726791000</v>
      </c>
      <c r="Q94" s="10">
        <v>-366520000</v>
      </c>
      <c r="R94" s="10">
        <v>137809000</v>
      </c>
      <c r="S94" s="10">
        <v>-646714000</v>
      </c>
      <c r="T94" s="10">
        <v>-724990000</v>
      </c>
      <c r="U94" s="10">
        <v>-427480000</v>
      </c>
      <c r="V94" s="10">
        <v>-569693000</v>
      </c>
      <c r="W94" s="10">
        <v>-433258000</v>
      </c>
      <c r="X94" s="10">
        <v>-278692000</v>
      </c>
      <c r="Y94" s="10">
        <v>-597550000</v>
      </c>
      <c r="Z94" s="10">
        <v>-246000000</v>
      </c>
      <c r="AA94" s="10">
        <v>-247000000</v>
      </c>
      <c r="AB94" s="10">
        <v>-130000000</v>
      </c>
      <c r="AC94" s="10">
        <v>-65000000</v>
      </c>
      <c r="AD94" s="10">
        <v>-2525000000</v>
      </c>
      <c r="AE94" s="10">
        <v>1205000000</v>
      </c>
      <c r="AF94" s="10">
        <v>-209000000</v>
      </c>
      <c r="AG94" s="10">
        <v>-513000000</v>
      </c>
      <c r="AH94" s="10">
        <v>-131000000</v>
      </c>
      <c r="AI94" s="10">
        <v>-240000000</v>
      </c>
      <c r="AJ94" s="10">
        <v>-120000000</v>
      </c>
      <c r="AK94" s="10">
        <v>3745000000</v>
      </c>
      <c r="AL94" s="10">
        <v>3689000000</v>
      </c>
      <c r="AM94" s="10">
        <v>3628000000</v>
      </c>
      <c r="AT94" s="23" t="s">
        <v>134</v>
      </c>
      <c r="AU94" s="36">
        <v>4.095E-2</v>
      </c>
    </row>
    <row r="95" spans="1:47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U95" s="1" t="s">
        <v>92</v>
      </c>
      <c r="V95" s="1" t="s">
        <v>92</v>
      </c>
      <c r="W95" s="1" t="s">
        <v>92</v>
      </c>
      <c r="X95" s="1">
        <v>-70000000</v>
      </c>
      <c r="Y95" s="1" t="s">
        <v>92</v>
      </c>
      <c r="Z95" s="1" t="s">
        <v>92</v>
      </c>
      <c r="AA95" s="1">
        <v>-400000000</v>
      </c>
      <c r="AB95" s="1" t="s">
        <v>92</v>
      </c>
      <c r="AC95" s="1" t="s">
        <v>92</v>
      </c>
      <c r="AD95" s="1" t="s">
        <v>92</v>
      </c>
      <c r="AE95" s="1">
        <v>-421000000</v>
      </c>
      <c r="AF95" s="1" t="s">
        <v>92</v>
      </c>
      <c r="AG95" s="1">
        <v>-403000000</v>
      </c>
      <c r="AH95" s="1">
        <v>-868000000</v>
      </c>
      <c r="AI95" s="1">
        <v>-1394000000</v>
      </c>
      <c r="AJ95" s="1" t="s">
        <v>92</v>
      </c>
      <c r="AK95" s="1">
        <v>-219000000</v>
      </c>
      <c r="AL95" s="1">
        <v>-219000000</v>
      </c>
      <c r="AM95" s="1">
        <v>-3730000000</v>
      </c>
      <c r="AT95" s="37" t="s">
        <v>135</v>
      </c>
      <c r="AU95" s="38">
        <v>1.1200000000000001</v>
      </c>
    </row>
    <row r="96" spans="1:47" ht="20" x14ac:dyDescent="0.25">
      <c r="A96" s="5" t="s">
        <v>81</v>
      </c>
      <c r="B96" s="1" t="s">
        <v>92</v>
      </c>
      <c r="C96" s="1" t="s">
        <v>92</v>
      </c>
      <c r="D96" s="1">
        <v>7900000</v>
      </c>
      <c r="E96" s="1">
        <v>1200000</v>
      </c>
      <c r="F96" s="1">
        <v>2500000</v>
      </c>
      <c r="G96" s="1">
        <v>4700000</v>
      </c>
      <c r="H96" s="1">
        <v>19000000</v>
      </c>
      <c r="I96" s="1">
        <v>14000000</v>
      </c>
      <c r="J96" s="1">
        <v>20600000</v>
      </c>
      <c r="K96" s="1">
        <v>19900000</v>
      </c>
      <c r="L96" s="1">
        <v>20400000</v>
      </c>
      <c r="M96" s="1">
        <v>23400000</v>
      </c>
      <c r="N96" s="1">
        <v>22800000</v>
      </c>
      <c r="O96" s="1">
        <v>45317000</v>
      </c>
      <c r="P96" s="1">
        <v>63917000</v>
      </c>
      <c r="Q96" s="1">
        <v>77465000</v>
      </c>
      <c r="R96" s="1">
        <v>79162000</v>
      </c>
      <c r="S96" s="1">
        <v>218791000</v>
      </c>
      <c r="T96" s="1">
        <v>192764000</v>
      </c>
      <c r="U96" s="1">
        <v>262856000</v>
      </c>
      <c r="V96" s="1">
        <v>146867000</v>
      </c>
      <c r="W96" s="1" t="s">
        <v>92</v>
      </c>
      <c r="X96" s="1" t="s">
        <v>92</v>
      </c>
      <c r="Y96" s="1" t="s">
        <v>92</v>
      </c>
      <c r="Z96" s="1" t="s">
        <v>92</v>
      </c>
      <c r="AA96" s="1" t="s">
        <v>92</v>
      </c>
      <c r="AB96" s="1" t="s">
        <v>92</v>
      </c>
      <c r="AC96" s="1" t="s">
        <v>92</v>
      </c>
      <c r="AD96" s="1" t="s">
        <v>92</v>
      </c>
      <c r="AE96" s="1" t="s">
        <v>92</v>
      </c>
      <c r="AF96" s="1" t="s">
        <v>92</v>
      </c>
      <c r="AG96" s="1" t="s">
        <v>92</v>
      </c>
      <c r="AH96" s="1" t="s">
        <v>92</v>
      </c>
      <c r="AI96" s="1" t="s">
        <v>92</v>
      </c>
      <c r="AJ96" s="1" t="s">
        <v>92</v>
      </c>
      <c r="AK96" s="1" t="s">
        <v>92</v>
      </c>
      <c r="AL96" s="1" t="s">
        <v>92</v>
      </c>
      <c r="AM96" s="1" t="s">
        <v>92</v>
      </c>
      <c r="AT96" s="23" t="s">
        <v>136</v>
      </c>
      <c r="AU96" s="36">
        <v>8.4000000000000005E-2</v>
      </c>
    </row>
    <row r="97" spans="1:47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 t="s">
        <v>92</v>
      </c>
      <c r="I97" s="1" t="s">
        <v>92</v>
      </c>
      <c r="J97" s="1" t="s">
        <v>92</v>
      </c>
      <c r="K97" s="1">
        <v>-63300000</v>
      </c>
      <c r="L97" s="1">
        <v>-79900000</v>
      </c>
      <c r="M97" s="1">
        <v>-105600000</v>
      </c>
      <c r="N97" s="1">
        <v>-173800000</v>
      </c>
      <c r="O97" s="1">
        <v>-167611000</v>
      </c>
      <c r="P97" s="1">
        <v>-176468000</v>
      </c>
      <c r="Q97" s="1">
        <v>-183111000</v>
      </c>
      <c r="R97" s="1">
        <v>-216356000</v>
      </c>
      <c r="S97" s="1">
        <v>-409350000</v>
      </c>
      <c r="T97" s="1">
        <v>-677659000</v>
      </c>
      <c r="U97" s="1">
        <v>-1540126000</v>
      </c>
      <c r="V97" s="1">
        <v>-2212655000</v>
      </c>
      <c r="W97" s="1">
        <v>-447233000</v>
      </c>
      <c r="X97" s="1" t="s">
        <v>92</v>
      </c>
      <c r="Y97" s="1">
        <v>-255808000</v>
      </c>
      <c r="Z97" s="1">
        <v>-1500000000</v>
      </c>
      <c r="AA97" s="1">
        <v>-295000000</v>
      </c>
      <c r="AB97" s="1">
        <v>-978000000</v>
      </c>
      <c r="AC97" s="1">
        <v>-362000000</v>
      </c>
      <c r="AD97" s="1">
        <v>-974000000</v>
      </c>
      <c r="AE97" s="1">
        <v>-1123000000</v>
      </c>
      <c r="AF97" s="1">
        <v>-1001000000</v>
      </c>
      <c r="AG97" s="1">
        <v>-1660000000</v>
      </c>
      <c r="AH97" s="1">
        <v>-1240000000</v>
      </c>
      <c r="AI97" s="1">
        <v>-1164000000</v>
      </c>
      <c r="AJ97" s="1" t="s">
        <v>92</v>
      </c>
      <c r="AK97" s="1">
        <v>-8503000000</v>
      </c>
      <c r="AL97" s="1">
        <v>-11003000000</v>
      </c>
      <c r="AM97" s="1">
        <v>-12004000000</v>
      </c>
      <c r="AT97" s="34" t="s">
        <v>137</v>
      </c>
      <c r="AU97" s="35">
        <f>(AU94)+((AU95)*(AU96-AU94))</f>
        <v>8.9166000000000009E-2</v>
      </c>
    </row>
    <row r="98" spans="1:47" ht="19" x14ac:dyDescent="0.25">
      <c r="A98" s="5" t="s">
        <v>83</v>
      </c>
      <c r="B98" s="1" t="s">
        <v>92</v>
      </c>
      <c r="C98" s="1" t="s">
        <v>92</v>
      </c>
      <c r="D98" s="1">
        <v>-99700000</v>
      </c>
      <c r="E98" s="1">
        <v>-105300000</v>
      </c>
      <c r="F98" s="1">
        <v>-107300000</v>
      </c>
      <c r="G98" s="1">
        <v>-109400000</v>
      </c>
      <c r="H98" s="1">
        <v>-111800000</v>
      </c>
      <c r="I98" s="1">
        <v>-114300000</v>
      </c>
      <c r="J98" s="1">
        <v>-119700000</v>
      </c>
      <c r="K98" s="1">
        <v>-131400000</v>
      </c>
      <c r="L98" s="1">
        <v>-142700000</v>
      </c>
      <c r="M98" s="1">
        <v>-154400000</v>
      </c>
      <c r="N98" s="1">
        <v>-169000000</v>
      </c>
      <c r="O98" s="1">
        <v>-182462000</v>
      </c>
      <c r="P98" s="1">
        <v>-189834000</v>
      </c>
      <c r="Q98" s="1">
        <v>-197016000</v>
      </c>
      <c r="R98" s="1">
        <v>-206543000</v>
      </c>
      <c r="S98" s="1">
        <v>-228166000</v>
      </c>
      <c r="T98" s="1">
        <v>-246048000</v>
      </c>
      <c r="U98" s="1">
        <v>-260323000</v>
      </c>
      <c r="V98" s="1">
        <v>-277746000</v>
      </c>
      <c r="W98" s="1">
        <v>-280455000</v>
      </c>
      <c r="X98" s="1">
        <v>-281553000</v>
      </c>
      <c r="Y98" s="1">
        <v>-311163000</v>
      </c>
      <c r="Z98" s="1">
        <v>-308000000</v>
      </c>
      <c r="AA98" s="1">
        <v>-984000000</v>
      </c>
      <c r="AB98" s="1">
        <v>-308000000</v>
      </c>
      <c r="AC98" s="1">
        <v>-326000000</v>
      </c>
      <c r="AD98" s="1">
        <v>-363000000</v>
      </c>
      <c r="AE98" s="1">
        <v>-380000000</v>
      </c>
      <c r="AF98" s="1">
        <v>-421000000</v>
      </c>
      <c r="AG98" s="1">
        <v>-503000000</v>
      </c>
      <c r="AH98" s="1">
        <v>-560000000</v>
      </c>
      <c r="AI98" s="1">
        <v>-645000000</v>
      </c>
      <c r="AJ98" s="1">
        <v>-743000000</v>
      </c>
      <c r="AK98" s="1">
        <v>-472000000</v>
      </c>
      <c r="AL98" s="1">
        <v>-749000000</v>
      </c>
      <c r="AM98" s="1">
        <v>-1024000000</v>
      </c>
      <c r="AT98" s="64" t="s">
        <v>138</v>
      </c>
      <c r="AU98" s="65"/>
    </row>
    <row r="99" spans="1:47" ht="20" x14ac:dyDescent="0.25">
      <c r="A99" s="5" t="s">
        <v>84</v>
      </c>
      <c r="B99" s="1" t="s">
        <v>92</v>
      </c>
      <c r="C99" s="1" t="s">
        <v>92</v>
      </c>
      <c r="D99" s="1">
        <v>350800000</v>
      </c>
      <c r="E99" s="1">
        <v>80700000</v>
      </c>
      <c r="F99" s="1">
        <v>-61100000</v>
      </c>
      <c r="G99" s="1">
        <v>-85700000</v>
      </c>
      <c r="H99" s="1">
        <v>111000000</v>
      </c>
      <c r="I99" s="1">
        <v>-167600000</v>
      </c>
      <c r="J99" s="1">
        <v>-136800000</v>
      </c>
      <c r="K99" s="1">
        <v>-51600000</v>
      </c>
      <c r="L99" s="1">
        <v>56700000</v>
      </c>
      <c r="M99" s="1">
        <v>-179000000</v>
      </c>
      <c r="N99" s="1">
        <v>10200000</v>
      </c>
      <c r="O99" s="1">
        <v>507994000</v>
      </c>
      <c r="P99" s="1">
        <v>11020000</v>
      </c>
      <c r="Q99" s="1">
        <v>-479076000</v>
      </c>
      <c r="R99" s="1">
        <v>-553127000</v>
      </c>
      <c r="S99" s="1">
        <v>-23020000</v>
      </c>
      <c r="T99" s="1">
        <v>-12846000</v>
      </c>
      <c r="U99" s="1">
        <v>57649000</v>
      </c>
      <c r="V99" s="1">
        <v>1222307000</v>
      </c>
      <c r="W99" s="1">
        <v>115401000</v>
      </c>
      <c r="X99" s="1">
        <v>25503000</v>
      </c>
      <c r="Y99" s="1">
        <v>33562000</v>
      </c>
      <c r="Z99" s="1">
        <v>143000000</v>
      </c>
      <c r="AA99" s="1">
        <v>774000000</v>
      </c>
      <c r="AB99" s="1">
        <v>-457000000</v>
      </c>
      <c r="AC99" s="1">
        <v>226000000</v>
      </c>
      <c r="AD99" s="1">
        <v>2847000000</v>
      </c>
      <c r="AE99" s="1">
        <v>324000000</v>
      </c>
      <c r="AF99" s="1">
        <v>-85000000</v>
      </c>
      <c r="AG99" s="1">
        <v>278000000</v>
      </c>
      <c r="AH99" s="1">
        <v>917000000</v>
      </c>
      <c r="AI99" s="1">
        <v>1037000000</v>
      </c>
      <c r="AJ99" s="1">
        <v>-270000000</v>
      </c>
      <c r="AK99" s="1">
        <v>1926000000</v>
      </c>
      <c r="AL99" s="1">
        <v>1843000000</v>
      </c>
      <c r="AM99" s="1">
        <v>5432000000</v>
      </c>
      <c r="AT99" s="23" t="s">
        <v>139</v>
      </c>
      <c r="AU99" s="24">
        <f>AU86+AU87</f>
        <v>11533000000</v>
      </c>
    </row>
    <row r="100" spans="1:47" ht="20" x14ac:dyDescent="0.25">
      <c r="A100" s="6" t="s">
        <v>85</v>
      </c>
      <c r="B100" s="10" t="s">
        <v>92</v>
      </c>
      <c r="C100" s="10" t="s">
        <v>92</v>
      </c>
      <c r="D100" s="10">
        <v>259000000</v>
      </c>
      <c r="E100" s="10">
        <v>-23400000</v>
      </c>
      <c r="F100" s="10">
        <v>-165900000</v>
      </c>
      <c r="G100" s="10">
        <v>-190400000</v>
      </c>
      <c r="H100" s="10">
        <v>18200000</v>
      </c>
      <c r="I100" s="10">
        <v>-267900000</v>
      </c>
      <c r="J100" s="10">
        <v>-235900000</v>
      </c>
      <c r="K100" s="10">
        <v>-226400000</v>
      </c>
      <c r="L100" s="10">
        <v>-145500000</v>
      </c>
      <c r="M100" s="10">
        <v>-415600000</v>
      </c>
      <c r="N100" s="10">
        <v>-309800000</v>
      </c>
      <c r="O100" s="10">
        <v>203238000</v>
      </c>
      <c r="P100" s="10">
        <v>-291365000</v>
      </c>
      <c r="Q100" s="10">
        <v>-781738000</v>
      </c>
      <c r="R100" s="10">
        <v>-896864000</v>
      </c>
      <c r="S100" s="10">
        <v>-441745000</v>
      </c>
      <c r="T100" s="10">
        <v>-743789000</v>
      </c>
      <c r="U100" s="10">
        <v>-1479944000</v>
      </c>
      <c r="V100" s="10">
        <v>-1121227000</v>
      </c>
      <c r="W100" s="10">
        <v>-612287000</v>
      </c>
      <c r="X100" s="10">
        <v>-326050000</v>
      </c>
      <c r="Y100" s="10">
        <v>-533409000</v>
      </c>
      <c r="Z100" s="10">
        <v>-1665000000</v>
      </c>
      <c r="AA100" s="10">
        <v>-905000000</v>
      </c>
      <c r="AB100" s="10">
        <v>-1743000000</v>
      </c>
      <c r="AC100" s="10">
        <v>-462000000</v>
      </c>
      <c r="AD100" s="10">
        <v>1510000000</v>
      </c>
      <c r="AE100" s="10">
        <v>-1600000000</v>
      </c>
      <c r="AF100" s="10">
        <v>-1507000000</v>
      </c>
      <c r="AG100" s="10">
        <v>-2288000000</v>
      </c>
      <c r="AH100" s="10">
        <v>-1751000000</v>
      </c>
      <c r="AI100" s="10">
        <v>-2166000000</v>
      </c>
      <c r="AJ100" s="10">
        <v>-1013000000</v>
      </c>
      <c r="AK100" s="10">
        <v>-7268000000</v>
      </c>
      <c r="AL100" s="10">
        <v>-10128000000</v>
      </c>
      <c r="AM100" s="10">
        <v>-11326000000</v>
      </c>
      <c r="AT100" s="32" t="s">
        <v>140</v>
      </c>
      <c r="AU100" s="33">
        <f>AU99/AU103</f>
        <v>9.6891539947912289E-2</v>
      </c>
    </row>
    <row r="101" spans="1:47" ht="20" x14ac:dyDescent="0.25">
      <c r="A101" s="5" t="s">
        <v>86</v>
      </c>
      <c r="B101" s="1" t="s">
        <v>92</v>
      </c>
      <c r="C101" s="1" t="s">
        <v>92</v>
      </c>
      <c r="D101" s="1">
        <v>-500000</v>
      </c>
      <c r="E101" s="1">
        <v>300000</v>
      </c>
      <c r="F101" s="1">
        <v>-200000</v>
      </c>
      <c r="G101" s="1">
        <v>-1900000</v>
      </c>
      <c r="H101" s="1">
        <v>-1300000</v>
      </c>
      <c r="I101" s="1">
        <v>-4900000</v>
      </c>
      <c r="J101" s="1">
        <v>-2200000</v>
      </c>
      <c r="K101" s="1">
        <v>-300000</v>
      </c>
      <c r="L101" s="1">
        <v>-1500000</v>
      </c>
      <c r="M101" s="1">
        <v>-1700000</v>
      </c>
      <c r="N101" s="1">
        <v>-1700000</v>
      </c>
      <c r="O101" s="1">
        <v>-3089000</v>
      </c>
      <c r="P101" s="1">
        <v>-2221000</v>
      </c>
      <c r="Q101" s="1">
        <v>10518000</v>
      </c>
      <c r="R101" s="1">
        <v>14115000</v>
      </c>
      <c r="S101" s="1">
        <v>10019000</v>
      </c>
      <c r="T101" s="1">
        <v>-22947000</v>
      </c>
      <c r="U101" s="1">
        <v>2831000</v>
      </c>
      <c r="V101" s="1">
        <v>16567000</v>
      </c>
      <c r="W101" s="1">
        <v>-47633000</v>
      </c>
      <c r="X101" s="1">
        <v>22219000</v>
      </c>
      <c r="Y101" s="1">
        <v>-11551000</v>
      </c>
      <c r="Z101" s="1">
        <v>-15000000</v>
      </c>
      <c r="AA101" s="1">
        <v>5000000</v>
      </c>
      <c r="AB101" s="1">
        <v>-1000000</v>
      </c>
      <c r="AC101" s="1">
        <v>-65000000</v>
      </c>
      <c r="AD101" s="1">
        <v>-67000000</v>
      </c>
      <c r="AE101" s="1">
        <v>-158000000</v>
      </c>
      <c r="AF101" s="1">
        <v>87000000</v>
      </c>
      <c r="AG101" s="1">
        <v>-84000000</v>
      </c>
      <c r="AH101" s="1">
        <v>34000000</v>
      </c>
      <c r="AI101" s="1">
        <v>75000000</v>
      </c>
      <c r="AJ101" s="1">
        <v>-82000000</v>
      </c>
      <c r="AK101" s="1">
        <v>-85000000</v>
      </c>
      <c r="AL101" s="1">
        <v>-167000000</v>
      </c>
      <c r="AM101" s="1">
        <v>-123000000</v>
      </c>
      <c r="AT101" s="37" t="s">
        <v>141</v>
      </c>
      <c r="AU101" s="39">
        <v>107497000000</v>
      </c>
    </row>
    <row r="102" spans="1:47" ht="20" x14ac:dyDescent="0.25">
      <c r="A102" s="6" t="s">
        <v>87</v>
      </c>
      <c r="B102" s="10" t="s">
        <v>92</v>
      </c>
      <c r="C102" s="10" t="s">
        <v>92</v>
      </c>
      <c r="D102" s="10">
        <v>259000000</v>
      </c>
      <c r="E102" s="10">
        <v>-23400000</v>
      </c>
      <c r="F102" s="10">
        <v>-165900000</v>
      </c>
      <c r="G102" s="10">
        <v>-190400000</v>
      </c>
      <c r="H102" s="10">
        <v>18200000</v>
      </c>
      <c r="I102" s="10">
        <v>-267900000</v>
      </c>
      <c r="J102" s="10">
        <v>-235900000</v>
      </c>
      <c r="K102" s="10">
        <v>-226400000</v>
      </c>
      <c r="L102" s="10">
        <v>-145500000</v>
      </c>
      <c r="M102" s="10">
        <v>-415600000</v>
      </c>
      <c r="N102" s="10">
        <v>-4000000</v>
      </c>
      <c r="O102" s="10">
        <v>-3318000</v>
      </c>
      <c r="P102" s="10">
        <v>50364000</v>
      </c>
      <c r="Q102" s="10">
        <v>4651000</v>
      </c>
      <c r="R102" s="10">
        <v>637405000</v>
      </c>
      <c r="S102" s="10">
        <v>-14968000</v>
      </c>
      <c r="T102" s="10">
        <v>68164000</v>
      </c>
      <c r="U102" s="10">
        <v>-395289000</v>
      </c>
      <c r="V102" s="10">
        <v>42598000</v>
      </c>
      <c r="W102" s="10">
        <v>75575000</v>
      </c>
      <c r="X102" s="10">
        <v>738256000</v>
      </c>
      <c r="Y102" s="10">
        <v>315669000</v>
      </c>
      <c r="Z102" s="10">
        <v>-582000000</v>
      </c>
      <c r="AA102" s="10">
        <v>-75000000</v>
      </c>
      <c r="AB102" s="10">
        <v>782000000</v>
      </c>
      <c r="AC102" s="10">
        <v>955000000</v>
      </c>
      <c r="AD102" s="10">
        <v>-1016000000</v>
      </c>
      <c r="AE102" s="10">
        <v>911000000</v>
      </c>
      <c r="AF102" s="10">
        <v>387000000</v>
      </c>
      <c r="AG102" s="10">
        <v>-821000000</v>
      </c>
      <c r="AH102" s="10">
        <v>928000000</v>
      </c>
      <c r="AI102" s="10">
        <v>1236000000</v>
      </c>
      <c r="AJ102" s="10">
        <v>2383000000</v>
      </c>
      <c r="AK102" s="10">
        <v>-2932000000</v>
      </c>
      <c r="AL102" s="10">
        <v>-5116000000</v>
      </c>
      <c r="AM102" s="10">
        <v>-5218000000</v>
      </c>
      <c r="AT102" s="32" t="s">
        <v>142</v>
      </c>
      <c r="AU102" s="33">
        <f>AU101/AU103</f>
        <v>0.90310846005208767</v>
      </c>
    </row>
    <row r="103" spans="1:47" ht="20" x14ac:dyDescent="0.25">
      <c r="A103" s="5" t="s">
        <v>88</v>
      </c>
      <c r="B103" s="1" t="s">
        <v>92</v>
      </c>
      <c r="C103" s="1" t="s">
        <v>92</v>
      </c>
      <c r="D103" s="1">
        <v>24500000</v>
      </c>
      <c r="E103" s="1">
        <v>34600000</v>
      </c>
      <c r="F103" s="1">
        <v>20600000</v>
      </c>
      <c r="G103" s="1">
        <v>16600000</v>
      </c>
      <c r="H103" s="1">
        <v>13200000</v>
      </c>
      <c r="I103" s="1">
        <v>48000000</v>
      </c>
      <c r="J103" s="1">
        <v>8100000</v>
      </c>
      <c r="K103" s="1">
        <v>10300000</v>
      </c>
      <c r="L103" s="1">
        <v>3400000</v>
      </c>
      <c r="M103" s="1">
        <v>4800000</v>
      </c>
      <c r="N103" s="1">
        <v>10500000</v>
      </c>
      <c r="O103" s="1">
        <v>6489000</v>
      </c>
      <c r="P103" s="1">
        <v>3171000</v>
      </c>
      <c r="Q103" s="1">
        <v>53535000</v>
      </c>
      <c r="R103" s="1">
        <v>58186000</v>
      </c>
      <c r="S103" s="1">
        <v>695591000</v>
      </c>
      <c r="T103" s="1">
        <v>680623000</v>
      </c>
      <c r="U103" s="1">
        <v>748787000</v>
      </c>
      <c r="V103" s="1">
        <v>353498000</v>
      </c>
      <c r="W103" s="1">
        <v>396096000</v>
      </c>
      <c r="X103" s="1">
        <v>471671000</v>
      </c>
      <c r="Y103" s="1">
        <v>1209927000</v>
      </c>
      <c r="Z103" s="1">
        <v>1526000000</v>
      </c>
      <c r="AA103" s="1">
        <v>835000000</v>
      </c>
      <c r="AB103" s="1">
        <v>760000000</v>
      </c>
      <c r="AC103" s="1">
        <v>1542000000</v>
      </c>
      <c r="AD103" s="1">
        <v>2497000000</v>
      </c>
      <c r="AE103" s="1">
        <v>1481000000</v>
      </c>
      <c r="AF103" s="1">
        <v>2392000000</v>
      </c>
      <c r="AG103" s="1">
        <v>2779000000</v>
      </c>
      <c r="AH103" s="1">
        <v>1958000000</v>
      </c>
      <c r="AI103" s="1">
        <v>2886000000</v>
      </c>
      <c r="AJ103" s="1">
        <v>4122000000</v>
      </c>
      <c r="AK103" s="1">
        <v>6505000000</v>
      </c>
      <c r="AL103" s="1">
        <v>6505000000</v>
      </c>
      <c r="AM103" s="1">
        <v>6505000000</v>
      </c>
      <c r="AT103" s="34" t="s">
        <v>143</v>
      </c>
      <c r="AU103" s="40">
        <f>AU99+AU101</f>
        <v>119030000000</v>
      </c>
    </row>
    <row r="104" spans="1:47" ht="19" x14ac:dyDescent="0.25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 t="s">
        <v>92</v>
      </c>
      <c r="G104" s="11" t="s">
        <v>92</v>
      </c>
      <c r="H104" s="11" t="s">
        <v>92</v>
      </c>
      <c r="I104" s="11" t="s">
        <v>92</v>
      </c>
      <c r="J104" s="11" t="s">
        <v>92</v>
      </c>
      <c r="K104" s="11" t="s">
        <v>92</v>
      </c>
      <c r="L104" s="11" t="s">
        <v>92</v>
      </c>
      <c r="M104" s="11" t="s">
        <v>92</v>
      </c>
      <c r="N104" s="11">
        <v>6500000</v>
      </c>
      <c r="O104" s="11">
        <v>3171000</v>
      </c>
      <c r="P104" s="11">
        <v>53535000</v>
      </c>
      <c r="Q104" s="11">
        <v>58186000</v>
      </c>
      <c r="R104" s="11">
        <v>695591000</v>
      </c>
      <c r="S104" s="11">
        <v>680623000</v>
      </c>
      <c r="T104" s="11">
        <v>748787000</v>
      </c>
      <c r="U104" s="11">
        <v>353498000</v>
      </c>
      <c r="V104" s="11">
        <v>396096000</v>
      </c>
      <c r="W104" s="11">
        <v>471671000</v>
      </c>
      <c r="X104" s="11">
        <v>1209927000</v>
      </c>
      <c r="Y104" s="11">
        <v>1525596000</v>
      </c>
      <c r="Z104" s="11">
        <v>944000000</v>
      </c>
      <c r="AA104" s="11">
        <v>760000000</v>
      </c>
      <c r="AB104" s="11">
        <v>1542000000</v>
      </c>
      <c r="AC104" s="11">
        <v>2497000000</v>
      </c>
      <c r="AD104" s="11">
        <v>1481000000</v>
      </c>
      <c r="AE104" s="11">
        <v>2392000000</v>
      </c>
      <c r="AF104" s="11">
        <v>2779000000</v>
      </c>
      <c r="AG104" s="11">
        <v>1958000000</v>
      </c>
      <c r="AH104" s="11">
        <v>2886000000</v>
      </c>
      <c r="AI104" s="11">
        <v>4122000000</v>
      </c>
      <c r="AJ104" s="11">
        <v>6505000000</v>
      </c>
      <c r="AK104" s="11">
        <v>3573000000</v>
      </c>
      <c r="AL104" s="11">
        <v>1389000000</v>
      </c>
      <c r="AM104" s="11">
        <v>1287000000</v>
      </c>
      <c r="AT104" s="64" t="s">
        <v>144</v>
      </c>
      <c r="AU104" s="65"/>
    </row>
    <row r="105" spans="1:47" ht="20" x14ac:dyDescent="0.25">
      <c r="A105" s="14" t="s">
        <v>107</v>
      </c>
      <c r="B105" s="1"/>
      <c r="C105" s="15" t="e">
        <f>(C106/B106)-1</f>
        <v>#VALUE!</v>
      </c>
      <c r="D105" s="15" t="e">
        <f>(D106/C106)-1</f>
        <v>#VALUE!</v>
      </c>
      <c r="E105" s="15">
        <f>(E106/D106)-1</f>
        <v>0.84427767354596628</v>
      </c>
      <c r="F105" s="15">
        <f>(F106/E106)-1</f>
        <v>0.6012207527975586</v>
      </c>
      <c r="G105" s="15">
        <f>(G106/F106)-1</f>
        <v>0.1334180432020331</v>
      </c>
      <c r="H105" s="15">
        <f t="shared" ref="H105:AA105" si="51">(H106/G106)-1</f>
        <v>1.3307174887892375</v>
      </c>
      <c r="I105" s="15">
        <f t="shared" si="51"/>
        <v>-0.18999518999519005</v>
      </c>
      <c r="J105" s="15">
        <f t="shared" si="51"/>
        <v>0.1116389548693586</v>
      </c>
      <c r="K105" s="15">
        <f t="shared" si="51"/>
        <v>6.0096153846153744E-2</v>
      </c>
      <c r="L105" s="15">
        <f t="shared" si="51"/>
        <v>-0.36860670194003531</v>
      </c>
      <c r="M105" s="15">
        <f t="shared" si="51"/>
        <v>1.2007182761372706</v>
      </c>
      <c r="N105" s="15">
        <f t="shared" si="51"/>
        <v>-0.11749773345421577</v>
      </c>
      <c r="O105" s="15">
        <f t="shared" si="51"/>
        <v>0.24889870556811178</v>
      </c>
      <c r="P105" s="15">
        <f t="shared" si="51"/>
        <v>0.56924119709330934</v>
      </c>
      <c r="Q105" s="15">
        <f t="shared" si="51"/>
        <v>0.1242611490743788</v>
      </c>
      <c r="R105" s="15">
        <f t="shared" si="51"/>
        <v>0.18182962628640054</v>
      </c>
      <c r="S105" s="15">
        <f t="shared" si="51"/>
        <v>-0.27055590317202438</v>
      </c>
      <c r="T105" s="15">
        <f t="shared" si="51"/>
        <v>0.55728099049292079</v>
      </c>
      <c r="U105" s="15">
        <f t="shared" si="51"/>
        <v>-0.24779148936761375</v>
      </c>
      <c r="V105" s="15">
        <f t="shared" si="51"/>
        <v>0.35807254994122384</v>
      </c>
      <c r="W105" s="15">
        <f t="shared" si="51"/>
        <v>-0.46738125285580623</v>
      </c>
      <c r="X105" s="15">
        <f t="shared" si="51"/>
        <v>0.34236119267319953</v>
      </c>
      <c r="Y105" s="15">
        <f t="shared" si="51"/>
        <v>0.13352537772481599</v>
      </c>
      <c r="Z105" s="15">
        <f t="shared" si="51"/>
        <v>2.7775959942746509E-2</v>
      </c>
      <c r="AA105" s="15">
        <f t="shared" si="51"/>
        <v>-0.46938775510204078</v>
      </c>
      <c r="AB105" s="15">
        <f t="shared" ref="AB105" si="52">(AB106/AA106)-1</f>
        <v>7.5384615384615383E-2</v>
      </c>
      <c r="AC105" s="15">
        <f t="shared" ref="AC105" si="53">(AC106/AB106)-1</f>
        <v>0.59799713876967098</v>
      </c>
      <c r="AD105" s="15">
        <f t="shared" ref="AD105" si="54">(AD106/AC106)-1</f>
        <v>-0.9498657117278424</v>
      </c>
      <c r="AE105" s="15">
        <f t="shared" ref="AE105" si="55">(AE106/AD106)-1</f>
        <v>23.089285714285715</v>
      </c>
      <c r="AF105" s="15">
        <f t="shared" ref="AF105" si="56">(AF106/AE106)-1</f>
        <v>0.4032616753150482</v>
      </c>
      <c r="AG105" s="15">
        <f t="shared" ref="AG105" si="57">(AG106/AF106)-1</f>
        <v>3.0639197041732791E-2</v>
      </c>
      <c r="AH105" s="15">
        <f t="shared" ref="AH105" si="58">(AH106/AG106)-1</f>
        <v>0.36391594054331122</v>
      </c>
      <c r="AI105" s="15">
        <f t="shared" ref="AI105" si="59">(AI106/AH106)-1</f>
        <v>0.31191281473130394</v>
      </c>
      <c r="AJ105" s="15">
        <f t="shared" ref="AJ105" si="60">(AJ106/AI106)-1</f>
        <v>2.0624462904611951E-2</v>
      </c>
      <c r="AK105" s="15">
        <f t="shared" ref="AK105" si="61">(AK106/AJ106)-1</f>
        <v>-0.82149873701936571</v>
      </c>
      <c r="AL105" s="15">
        <f t="shared" ref="AL105" si="62">(AL106/AK106)-1</f>
        <v>1.2468553459119498</v>
      </c>
      <c r="AM105" s="15">
        <f t="shared" ref="AM105" si="63">(AM106/AL106)-1</f>
        <v>0.75927221833449976</v>
      </c>
      <c r="AN105" s="15"/>
      <c r="AO105" s="15"/>
      <c r="AP105" s="15"/>
      <c r="AQ105" s="15"/>
      <c r="AR105" s="15"/>
      <c r="AS105" s="15"/>
      <c r="AT105" s="25" t="s">
        <v>108</v>
      </c>
      <c r="AU105" s="26">
        <f>(AU100*AU92)+(AU102*AU97)</f>
        <v>8.2439608182596644E-2</v>
      </c>
    </row>
    <row r="106" spans="1:47" ht="19" x14ac:dyDescent="0.25">
      <c r="A106" s="5" t="s">
        <v>90</v>
      </c>
      <c r="B106" s="1" t="s">
        <v>92</v>
      </c>
      <c r="C106" s="1" t="s">
        <v>92</v>
      </c>
      <c r="D106" s="1">
        <v>53300000</v>
      </c>
      <c r="E106" s="1">
        <v>98300000</v>
      </c>
      <c r="F106" s="1">
        <v>157400000</v>
      </c>
      <c r="G106" s="1">
        <v>178400000</v>
      </c>
      <c r="H106" s="1">
        <v>415800000</v>
      </c>
      <c r="I106" s="1">
        <v>336800000</v>
      </c>
      <c r="J106" s="1">
        <v>374400000</v>
      </c>
      <c r="K106" s="1">
        <v>396900000</v>
      </c>
      <c r="L106" s="1">
        <v>250600000</v>
      </c>
      <c r="M106" s="1">
        <v>551500000</v>
      </c>
      <c r="N106" s="1">
        <v>486700000</v>
      </c>
      <c r="O106" s="1">
        <v>607839000</v>
      </c>
      <c r="P106" s="1">
        <v>953846000</v>
      </c>
      <c r="Q106" s="1">
        <v>1072372000</v>
      </c>
      <c r="R106" s="1">
        <v>1267361000</v>
      </c>
      <c r="S106" s="1">
        <v>924469000</v>
      </c>
      <c r="T106" s="1">
        <v>1439658000</v>
      </c>
      <c r="U106" s="1">
        <v>1082923000</v>
      </c>
      <c r="V106" s="1">
        <v>1470688000</v>
      </c>
      <c r="W106" s="1">
        <v>783316000</v>
      </c>
      <c r="X106" s="1">
        <v>1051493000</v>
      </c>
      <c r="Y106" s="1">
        <v>1191894000</v>
      </c>
      <c r="Z106" s="1">
        <v>1225000000</v>
      </c>
      <c r="AA106" s="1">
        <v>650000000</v>
      </c>
      <c r="AB106" s="1">
        <v>699000000</v>
      </c>
      <c r="AC106" s="1">
        <v>1117000000</v>
      </c>
      <c r="AD106" s="1">
        <v>56000000</v>
      </c>
      <c r="AE106" s="1">
        <v>1349000000</v>
      </c>
      <c r="AF106" s="1">
        <v>1893000000</v>
      </c>
      <c r="AG106" s="1">
        <v>1951000000</v>
      </c>
      <c r="AH106" s="1">
        <v>2661000000</v>
      </c>
      <c r="AI106" s="1">
        <v>3491000000</v>
      </c>
      <c r="AJ106" s="1">
        <v>3563000000</v>
      </c>
      <c r="AK106" s="1">
        <v>636000000</v>
      </c>
      <c r="AL106" s="1">
        <v>1429000000</v>
      </c>
      <c r="AM106" s="1">
        <v>2514000000</v>
      </c>
      <c r="AN106" s="41">
        <f>AM106*(1+$AU$106)</f>
        <v>2705489664.9674644</v>
      </c>
      <c r="AO106" s="41">
        <f t="shared" ref="AO106:AR106" si="64">AN106*(1+$AU$106)</f>
        <v>2911564967.0826426</v>
      </c>
      <c r="AP106" s="41">
        <f t="shared" si="64"/>
        <v>3133336884.3768597</v>
      </c>
      <c r="AQ106" s="41">
        <f t="shared" si="64"/>
        <v>3372001017.3201866</v>
      </c>
      <c r="AR106" s="41">
        <f t="shared" si="64"/>
        <v>3628844034.4548693</v>
      </c>
      <c r="AS106" s="42" t="s">
        <v>145</v>
      </c>
      <c r="AT106" s="43" t="s">
        <v>146</v>
      </c>
      <c r="AU106" s="44">
        <f>(SUM(AN4:AR4)/5)</f>
        <v>7.6169317807265144E-2</v>
      </c>
    </row>
    <row r="107" spans="1:47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42"/>
      <c r="AO107" s="42"/>
      <c r="AP107" s="42"/>
      <c r="AQ107" s="42"/>
      <c r="AR107" s="45">
        <f>AR106*(1+AU107)/(AU108-AU107)</f>
        <v>64756102156.755562</v>
      </c>
      <c r="AS107" s="46" t="s">
        <v>147</v>
      </c>
      <c r="AT107" s="47" t="s">
        <v>148</v>
      </c>
      <c r="AU107" s="48">
        <v>2.5000000000000001E-2</v>
      </c>
    </row>
    <row r="108" spans="1:47" ht="19" x14ac:dyDescent="0.25">
      <c r="AN108" s="45">
        <f t="shared" ref="AN108:AP108" si="65">AN107+AN106</f>
        <v>2705489664.9674644</v>
      </c>
      <c r="AO108" s="45">
        <f t="shared" si="65"/>
        <v>2911564967.0826426</v>
      </c>
      <c r="AP108" s="45">
        <f t="shared" si="65"/>
        <v>3133336884.3768597</v>
      </c>
      <c r="AQ108" s="45">
        <f>AQ107+AQ106</f>
        <v>3372001017.3201866</v>
      </c>
      <c r="AR108" s="45">
        <f>AR107+AR106</f>
        <v>68384946191.210434</v>
      </c>
      <c r="AS108" s="46" t="s">
        <v>143</v>
      </c>
      <c r="AT108" s="49" t="s">
        <v>149</v>
      </c>
      <c r="AU108" s="50">
        <f>AU105</f>
        <v>8.2439608182596644E-2</v>
      </c>
    </row>
    <row r="109" spans="1:47" ht="19" x14ac:dyDescent="0.25">
      <c r="AN109" s="66" t="s">
        <v>150</v>
      </c>
      <c r="AO109" s="67"/>
    </row>
    <row r="110" spans="1:47" ht="20" x14ac:dyDescent="0.25">
      <c r="AN110" s="51" t="s">
        <v>151</v>
      </c>
      <c r="AO110" s="52">
        <f>NPV(AU108,AN108,AO108,AP108,AQ108,AR108)</f>
        <v>55930736775.210503</v>
      </c>
    </row>
    <row r="111" spans="1:47" ht="20" x14ac:dyDescent="0.25">
      <c r="AN111" s="51" t="s">
        <v>152</v>
      </c>
      <c r="AO111" s="52">
        <f>AM40</f>
        <v>1287000000</v>
      </c>
    </row>
    <row r="112" spans="1:47" ht="20" x14ac:dyDescent="0.25">
      <c r="AN112" s="51" t="s">
        <v>139</v>
      </c>
      <c r="AO112" s="52">
        <f>AU99</f>
        <v>11533000000</v>
      </c>
    </row>
    <row r="113" spans="40:41" ht="20" x14ac:dyDescent="0.25">
      <c r="AN113" s="51" t="s">
        <v>153</v>
      </c>
      <c r="AO113" s="52">
        <f>AO110+AO111-AO112</f>
        <v>45684736775.210503</v>
      </c>
    </row>
    <row r="114" spans="40:41" ht="20" x14ac:dyDescent="0.25">
      <c r="AN114" s="51" t="s">
        <v>154</v>
      </c>
      <c r="AO114" s="53">
        <f>AM34*(1+(5*AS16))</f>
        <v>398005987.81727946</v>
      </c>
    </row>
    <row r="115" spans="40:41" ht="20" x14ac:dyDescent="0.25">
      <c r="AN115" s="54" t="s">
        <v>155</v>
      </c>
      <c r="AO115" s="55">
        <f>AO113/AO114</f>
        <v>114.78404389278663</v>
      </c>
    </row>
    <row r="116" spans="40:41" ht="20" x14ac:dyDescent="0.25">
      <c r="AN116" s="56" t="s">
        <v>156</v>
      </c>
      <c r="AO116" s="57">
        <v>326.54000000000002</v>
      </c>
    </row>
    <row r="117" spans="40:41" ht="20" x14ac:dyDescent="0.25">
      <c r="AN117" s="58" t="s">
        <v>157</v>
      </c>
      <c r="AO117" s="59">
        <f>AO115/AO116-1</f>
        <v>-0.64848397166415561</v>
      </c>
    </row>
    <row r="118" spans="40:41" ht="20" x14ac:dyDescent="0.25">
      <c r="AN118" s="58" t="s">
        <v>158</v>
      </c>
      <c r="AO118" s="60" t="str">
        <f>IF(AO115&gt;AO116,"BUY","SELL")</f>
        <v>SELL</v>
      </c>
    </row>
  </sheetData>
  <mergeCells count="6">
    <mergeCell ref="AN109:AO109"/>
    <mergeCell ref="AT83:AU83"/>
    <mergeCell ref="AT84:AU84"/>
    <mergeCell ref="AT93:AU93"/>
    <mergeCell ref="AT98:AU98"/>
    <mergeCell ref="AT104:AU104"/>
  </mergeCells>
  <hyperlinks>
    <hyperlink ref="A1" r:id="rId1" tooltip="https://roic.ai/company/SPGI" display="ROIC.AI | SPGI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sec.gov" xr:uid="{00000000-0004-0000-0000-000019000000}"/>
    <hyperlink ref="J74" r:id="rId19" tooltip="https://sec.gov" xr:uid="{00000000-0004-0000-0000-00001A000000}"/>
    <hyperlink ref="K36" r:id="rId20" tooltip="https://sec.gov" xr:uid="{00000000-0004-0000-0000-00001C000000}"/>
    <hyperlink ref="K74" r:id="rId21" tooltip="https://sec.gov" xr:uid="{00000000-0004-0000-0000-00001D000000}"/>
    <hyperlink ref="L36" r:id="rId22" tooltip="https://www.sec.gov/Archives/edgar/data/64040/000095012396001306/0000950123-96-001306-index.html" xr:uid="{00000000-0004-0000-0000-00001F000000}"/>
    <hyperlink ref="L74" r:id="rId23" tooltip="https://www.sec.gov/Archives/edgar/data/64040/000095012396001306/0000950123-96-001306-index.html" xr:uid="{00000000-0004-0000-0000-000020000000}"/>
    <hyperlink ref="M36" r:id="rId24" tooltip="https://sec.gov" xr:uid="{00000000-0004-0000-0000-000022000000}"/>
    <hyperlink ref="M74" r:id="rId25" tooltip="https://sec.gov" xr:uid="{00000000-0004-0000-0000-000023000000}"/>
    <hyperlink ref="N36" r:id="rId26" tooltip="https://sec.gov" xr:uid="{00000000-0004-0000-0000-000025000000}"/>
    <hyperlink ref="N74" r:id="rId27" tooltip="https://sec.gov" xr:uid="{00000000-0004-0000-0000-000026000000}"/>
    <hyperlink ref="O36" r:id="rId28" tooltip="https://sec.gov" xr:uid="{00000000-0004-0000-0000-000028000000}"/>
    <hyperlink ref="O74" r:id="rId29" tooltip="https://sec.gov" xr:uid="{00000000-0004-0000-0000-000029000000}"/>
    <hyperlink ref="P36" r:id="rId30" tooltip="https://sec.gov" xr:uid="{00000000-0004-0000-0000-00002B000000}"/>
    <hyperlink ref="P74" r:id="rId31" tooltip="https://sec.gov" xr:uid="{00000000-0004-0000-0000-00002C000000}"/>
    <hyperlink ref="Q36" r:id="rId32" tooltip="https://sec.gov" xr:uid="{00000000-0004-0000-0000-00002E000000}"/>
    <hyperlink ref="Q74" r:id="rId33" tooltip="https://sec.gov" xr:uid="{00000000-0004-0000-0000-00002F000000}"/>
    <hyperlink ref="R36" r:id="rId34" tooltip="https://www.sec.gov/Archives/edgar/data/64040/000095012302002409/0000950123-02-002409-index.htm" xr:uid="{00000000-0004-0000-0000-000031000000}"/>
    <hyperlink ref="R74" r:id="rId35" tooltip="https://www.sec.gov/Archives/edgar/data/64040/000095012302002409/0000950123-02-002409-index.htm" xr:uid="{00000000-0004-0000-0000-000032000000}"/>
    <hyperlink ref="S36" r:id="rId36" tooltip="https://sec.gov" xr:uid="{00000000-0004-0000-0000-000034000000}"/>
    <hyperlink ref="S74" r:id="rId37" tooltip="https://sec.gov" xr:uid="{00000000-0004-0000-0000-000035000000}"/>
    <hyperlink ref="T36" r:id="rId38" tooltip="https://sec.gov" xr:uid="{00000000-0004-0000-0000-000037000000}"/>
    <hyperlink ref="T74" r:id="rId39" tooltip="https://sec.gov" xr:uid="{00000000-0004-0000-0000-000038000000}"/>
    <hyperlink ref="U36" r:id="rId40" tooltip="https://www.sec.gov/Archives/edgar/data/64040/000095012305002243/0000950123-05-002243-index.htm" xr:uid="{00000000-0004-0000-0000-00003A000000}"/>
    <hyperlink ref="U74" r:id="rId41" tooltip="https://www.sec.gov/Archives/edgar/data/64040/000095012305002243/0000950123-05-002243-index.htm" xr:uid="{00000000-0004-0000-0000-00003B000000}"/>
    <hyperlink ref="V36" r:id="rId42" tooltip="https://www.sec.gov/Archives/edgar/data/64040/000095012306002219/0000950123-06-002219-index.htm" xr:uid="{00000000-0004-0000-0000-00003D000000}"/>
    <hyperlink ref="V74" r:id="rId43" tooltip="https://www.sec.gov/Archives/edgar/data/64040/000095012306002219/0000950123-06-002219-index.htm" xr:uid="{00000000-0004-0000-0000-00003E000000}"/>
    <hyperlink ref="W36" r:id="rId44" tooltip="https://www.sec.gov/Archives/edgar/data/64040/000095012307002897/0000950123-07-002897-index.htm" xr:uid="{00000000-0004-0000-0000-000040000000}"/>
    <hyperlink ref="W74" r:id="rId45" tooltip="https://www.sec.gov/Archives/edgar/data/64040/000095012307002897/0000950123-07-002897-index.htm" xr:uid="{00000000-0004-0000-0000-000041000000}"/>
    <hyperlink ref="X36" r:id="rId46" tooltip="https://www.sec.gov/Archives/edgar/data/64040/000095012308002305/0000950123-08-002305-index.htm" xr:uid="{00000000-0004-0000-0000-000043000000}"/>
    <hyperlink ref="X74" r:id="rId47" tooltip="https://www.sec.gov/Archives/edgar/data/64040/000095012308002305/0000950123-08-002305-index.htm" xr:uid="{00000000-0004-0000-0000-000044000000}"/>
    <hyperlink ref="Y36" r:id="rId48" tooltip="https://www.sec.gov/Archives/edgar/data/64040/000095012309003645/0000950123-09-003645-index.htm" xr:uid="{00000000-0004-0000-0000-000046000000}"/>
    <hyperlink ref="Y74" r:id="rId49" tooltip="https://www.sec.gov/Archives/edgar/data/64040/000095012309003645/0000950123-09-003645-index.htm" xr:uid="{00000000-0004-0000-0000-000047000000}"/>
    <hyperlink ref="Z36" r:id="rId50" tooltip="https://www.sec.gov/Archives/edgar/data/64040/000095012310016328/0000950123-10-016328-index.htm" xr:uid="{00000000-0004-0000-0000-000049000000}"/>
    <hyperlink ref="Z74" r:id="rId51" tooltip="https://www.sec.gov/Archives/edgar/data/64040/000095012310016328/0000950123-10-016328-index.htm" xr:uid="{00000000-0004-0000-0000-00004A000000}"/>
    <hyperlink ref="AA36" r:id="rId52" tooltip="https://www.sec.gov/Archives/edgar/data/64040/000095012311017079/0000950123-11-017079-index.htm" xr:uid="{00000000-0004-0000-0000-00004C000000}"/>
    <hyperlink ref="AA74" r:id="rId53" tooltip="https://www.sec.gov/Archives/edgar/data/64040/000095012311017079/0000950123-11-017079-index.htm" xr:uid="{00000000-0004-0000-0000-00004D000000}"/>
    <hyperlink ref="AB36" r:id="rId54" tooltip="https://www.sec.gov/Archives/edgar/data/64040/000119312512043165/0001193125-12-043165-index.htm" xr:uid="{00000000-0004-0000-0000-00004F000000}"/>
    <hyperlink ref="AB74" r:id="rId55" tooltip="https://www.sec.gov/Archives/edgar/data/64040/000119312512043165/0001193125-12-043165-index.htm" xr:uid="{00000000-0004-0000-0000-000050000000}"/>
    <hyperlink ref="AC36" r:id="rId56" tooltip="https://www.sec.gov/Archives/edgar/data/64040/000006404013000005/0000064040-13-000005-index.htm" xr:uid="{00000000-0004-0000-0000-000052000000}"/>
    <hyperlink ref="AC74" r:id="rId57" tooltip="https://www.sec.gov/Archives/edgar/data/64040/000006404013000005/0000064040-13-000005-index.htm" xr:uid="{00000000-0004-0000-0000-000053000000}"/>
    <hyperlink ref="AD36" r:id="rId58" tooltip="https://www.sec.gov/Archives/edgar/data/64040/000006404014000007/0000064040-14-000007-index.htm" xr:uid="{00000000-0004-0000-0000-000055000000}"/>
    <hyperlink ref="AD74" r:id="rId59" tooltip="https://www.sec.gov/Archives/edgar/data/64040/000006404014000007/0000064040-14-000007-index.htm" xr:uid="{00000000-0004-0000-0000-000056000000}"/>
    <hyperlink ref="AE36" r:id="rId60" tooltip="https://www.sec.gov/Archives/edgar/data/64040/000006404015000004/0000064040-15-000004-index.htm" xr:uid="{00000000-0004-0000-0000-000058000000}"/>
    <hyperlink ref="AE74" r:id="rId61" tooltip="https://www.sec.gov/Archives/edgar/data/64040/000006404015000004/0000064040-15-000004-index.htm" xr:uid="{00000000-0004-0000-0000-000059000000}"/>
    <hyperlink ref="AF36" r:id="rId62" tooltip="https://www.sec.gov/Archives/edgar/data/64040/000006404016000042/0000064040-16-000042-index.htm" xr:uid="{00000000-0004-0000-0000-00005B000000}"/>
    <hyperlink ref="AF74" r:id="rId63" tooltip="https://www.sec.gov/Archives/edgar/data/64040/000006404016000042/0000064040-16-000042-index.htm" xr:uid="{00000000-0004-0000-0000-00005C000000}"/>
    <hyperlink ref="AG36" r:id="rId64" tooltip="https://www.sec.gov/Archives/edgar/data/64040/000006404017000015/0000064040-17-000015-index.htm" xr:uid="{00000000-0004-0000-0000-00005E000000}"/>
    <hyperlink ref="AG74" r:id="rId65" tooltip="https://www.sec.gov/Archives/edgar/data/64040/000006404017000015/0000064040-17-000015-index.htm" xr:uid="{00000000-0004-0000-0000-00005F000000}"/>
    <hyperlink ref="AH36" r:id="rId66" tooltip="https://www.sec.gov/Archives/edgar/data/64040/000006404018000061/0000064040-18-000061-index.htm" xr:uid="{00000000-0004-0000-0000-000061000000}"/>
    <hyperlink ref="AH74" r:id="rId67" tooltip="https://www.sec.gov/Archives/edgar/data/64040/000006404018000061/0000064040-18-000061-index.htm" xr:uid="{00000000-0004-0000-0000-000062000000}"/>
    <hyperlink ref="AI36" r:id="rId68" tooltip="https://www.sec.gov/Archives/edgar/data/64040/000006404019000059/0000064040-19-000059-index.htm" xr:uid="{00000000-0004-0000-0000-000064000000}"/>
    <hyperlink ref="AI74" r:id="rId69" tooltip="https://www.sec.gov/Archives/edgar/data/64040/000006404019000059/0000064040-19-000059-index.htm" xr:uid="{00000000-0004-0000-0000-000065000000}"/>
    <hyperlink ref="AJ36" r:id="rId70" tooltip="https://www.sec.gov/Archives/edgar/data/64040/000006404020000055/0000064040-20-000055-index.htm" xr:uid="{00000000-0004-0000-0000-000067000000}"/>
    <hyperlink ref="AJ74" r:id="rId71" tooltip="https://www.sec.gov/Archives/edgar/data/64040/000006404020000055/0000064040-20-000055-index.htm" xr:uid="{00000000-0004-0000-0000-000068000000}"/>
    <hyperlink ref="AK36" r:id="rId72" tooltip="https://www.sec.gov/Archives/edgar/data/64040/000006404021000063/0000064040-21-000063-index.htm" xr:uid="{00000000-0004-0000-0000-00006A000000}"/>
    <hyperlink ref="AK74" r:id="rId73" tooltip="https://www.sec.gov/Archives/edgar/data/64040/000006404021000063/0000064040-21-000063-index.htm" xr:uid="{00000000-0004-0000-0000-00006B000000}"/>
    <hyperlink ref="AL36" r:id="rId74" tooltip="https://www.sec.gov/Archives/edgar/data/64040/000006404022000055/0000064040-22-000055-index.htm" xr:uid="{00000000-0004-0000-0000-00006D000000}"/>
    <hyperlink ref="AL74" r:id="rId75" tooltip="https://www.sec.gov/Archives/edgar/data/64040/000006404022000055/0000064040-22-000055-index.htm" xr:uid="{00000000-0004-0000-0000-00006E000000}"/>
    <hyperlink ref="AM36" r:id="rId76" tooltip="https://www.sec.gov/Archives/edgar/data/64040/000006404023000058/0000064040-23-000058-index.htm" xr:uid="{00000000-0004-0000-0000-000070000000}"/>
    <hyperlink ref="AM74" r:id="rId77" tooltip="https://www.sec.gov/Archives/edgar/data/64040/000006404023000058/0000064040-23-000058-index.htm" xr:uid="{00000000-0004-0000-0000-000071000000}"/>
    <hyperlink ref="AN1" r:id="rId78" display="https://finbox.com/NYSE:SPGI/explorer/revenue_proj" xr:uid="{A9CAF24C-8FB2-784F-853E-81335E5703BD}"/>
  </hyperlinks>
  <pageMargins left="0.7" right="0.7" top="0.75" bottom="0.75" header="0.3" footer="0.3"/>
  <drawing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2023-03-09T23:42:32Z</dcterms:created>
  <dcterms:modified xsi:type="dcterms:W3CDTF">2023-03-13T06:10:30Z</dcterms:modified>
</cp:coreProperties>
</file>