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echnology/"/>
    </mc:Choice>
  </mc:AlternateContent>
  <xr:revisionPtr revIDLastSave="0" documentId="13_ncr:1_{4C719A5D-3EDC-054C-8285-99C4DADB19AD}" xr6:coauthVersionLast="47" xr6:coauthVersionMax="47" xr10:uidLastSave="{00000000-0000-0000-0000-000000000000}"/>
  <bookViews>
    <workbookView xWindow="700" yWindow="500" windowWidth="27620" windowHeight="28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9" i="1" l="1"/>
  <c r="Y114" i="1"/>
  <c r="AE88" i="1"/>
  <c r="AE85" i="1"/>
  <c r="Y111" i="1"/>
  <c r="AE97" i="1"/>
  <c r="AE90" i="1"/>
  <c r="AE89" i="1"/>
  <c r="AE91" i="1" s="1"/>
  <c r="AE87" i="1"/>
  <c r="AE86" i="1"/>
  <c r="AE99" i="1" s="1"/>
  <c r="AF16" i="1"/>
  <c r="AE16" i="1"/>
  <c r="AD16" i="1"/>
  <c r="AC16" i="1"/>
  <c r="AF13" i="1"/>
  <c r="AE13" i="1"/>
  <c r="AD13" i="1"/>
  <c r="AC13" i="1"/>
  <c r="AF10" i="1"/>
  <c r="AE10" i="1"/>
  <c r="AD10" i="1"/>
  <c r="AC10" i="1"/>
  <c r="AF7" i="1"/>
  <c r="AE7" i="1"/>
  <c r="AD7" i="1"/>
  <c r="AC7" i="1"/>
  <c r="AF4" i="1"/>
  <c r="AE4" i="1"/>
  <c r="AD4" i="1"/>
  <c r="AC4" i="1"/>
  <c r="AB4" i="1"/>
  <c r="AA4" i="1"/>
  <c r="Z4" i="1"/>
  <c r="Y4" i="1"/>
  <c r="X4" i="1"/>
  <c r="P105" i="1"/>
  <c r="Q105" i="1"/>
  <c r="R105" i="1"/>
  <c r="S105" i="1"/>
  <c r="T105" i="1"/>
  <c r="U105" i="1"/>
  <c r="V105" i="1"/>
  <c r="W105" i="1"/>
  <c r="O89" i="1"/>
  <c r="P89" i="1"/>
  <c r="Q89" i="1"/>
  <c r="R89" i="1"/>
  <c r="S89" i="1"/>
  <c r="T89" i="1"/>
  <c r="U89" i="1"/>
  <c r="V89" i="1"/>
  <c r="W89" i="1"/>
  <c r="P80" i="1"/>
  <c r="Q80" i="1"/>
  <c r="R80" i="1"/>
  <c r="S80" i="1"/>
  <c r="T80" i="1"/>
  <c r="U80" i="1"/>
  <c r="V80" i="1"/>
  <c r="W80" i="1"/>
  <c r="P35" i="1"/>
  <c r="Q35" i="1"/>
  <c r="R35" i="1"/>
  <c r="S35" i="1"/>
  <c r="T35" i="1"/>
  <c r="U35" i="1"/>
  <c r="V35" i="1"/>
  <c r="W35" i="1"/>
  <c r="P29" i="1"/>
  <c r="Q29" i="1"/>
  <c r="R29" i="1"/>
  <c r="S29" i="1"/>
  <c r="T29" i="1"/>
  <c r="U29" i="1"/>
  <c r="V29" i="1"/>
  <c r="W29" i="1"/>
  <c r="P20" i="1"/>
  <c r="Q20" i="1"/>
  <c r="R20" i="1"/>
  <c r="S20" i="1"/>
  <c r="T20" i="1"/>
  <c r="U20" i="1"/>
  <c r="V20" i="1"/>
  <c r="W20" i="1"/>
  <c r="P13" i="1"/>
  <c r="Q13" i="1"/>
  <c r="R13" i="1"/>
  <c r="S13" i="1"/>
  <c r="T13" i="1"/>
  <c r="U13" i="1"/>
  <c r="V13" i="1"/>
  <c r="W13" i="1"/>
  <c r="P9" i="1"/>
  <c r="Q9" i="1"/>
  <c r="R9" i="1"/>
  <c r="S9" i="1"/>
  <c r="T9" i="1"/>
  <c r="U9" i="1"/>
  <c r="V9" i="1"/>
  <c r="W9" i="1"/>
  <c r="U4" i="1"/>
  <c r="V4" i="1"/>
  <c r="W4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E106" i="1" l="1"/>
  <c r="X106" i="1" s="1"/>
  <c r="Y106" i="1"/>
  <c r="Z106" i="1" s="1"/>
  <c r="AA106" i="1" s="1"/>
  <c r="AB106" i="1" s="1"/>
  <c r="X108" i="1"/>
  <c r="Y112" i="1"/>
  <c r="AE103" i="1"/>
  <c r="AE102" i="1" s="1"/>
  <c r="AE92" i="1"/>
  <c r="Y108" i="1" l="1"/>
  <c r="AE100" i="1"/>
  <c r="AE105" i="1" s="1"/>
  <c r="AE108" i="1" s="1"/>
  <c r="Z108" i="1"/>
  <c r="AB107" i="1" l="1"/>
  <c r="AB108" i="1" s="1"/>
  <c r="AA108" i="1"/>
  <c r="Y110" i="1" l="1"/>
  <c r="Y113" i="1" s="1"/>
  <c r="Y115" i="1" s="1"/>
  <c r="Y118" i="1" s="1"/>
  <c r="Y117" i="1" l="1"/>
</calcChain>
</file>

<file path=xl/sharedStrings.xml><?xml version="1.0" encoding="utf-8"?>
<sst xmlns="http://schemas.openxmlformats.org/spreadsheetml/2006/main" count="697" uniqueCount="161">
  <si>
    <t>ROIC.AI | CRM</t>
  </si>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</sst>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7" borderId="0" xfId="0" applyNumberFormat="1" applyFont="1" applyFill="1"/>
    <xf numFmtId="0" fontId="0" fillId="4" borderId="0" xfId="0" applyFill="1"/>
    <xf numFmtId="9" fontId="16" fillId="4" borderId="9" xfId="0" applyNumberFormat="1" applyFont="1" applyFill="1" applyBorder="1" applyAlignment="1">
      <alignment wrapText="1"/>
    </xf>
    <xf numFmtId="10" fontId="1" fillId="4" borderId="10" xfId="0" applyNumberFormat="1" applyFont="1" applyFill="1" applyBorder="1" applyAlignment="1">
      <alignment horizontal="right" vertical="center"/>
    </xf>
    <xf numFmtId="164" fontId="1" fillId="4" borderId="0" xfId="0" applyNumberFormat="1" applyFont="1" applyFill="1"/>
    <xf numFmtId="0" fontId="0" fillId="4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4" borderId="11" xfId="0" applyFont="1" applyFill="1" applyBorder="1"/>
    <xf numFmtId="10" fontId="1" fillId="4" borderId="8" xfId="0" applyNumberFormat="1" applyFont="1" applyFill="1" applyBorder="1" applyAlignment="1">
      <alignment horizontal="right" vertical="center"/>
    </xf>
    <xf numFmtId="164" fontId="1" fillId="4" borderId="9" xfId="0" applyNumberFormat="1" applyFont="1" applyFill="1" applyBorder="1" applyAlignment="1">
      <alignment wrapText="1"/>
    </xf>
    <xf numFmtId="164" fontId="1" fillId="4" borderId="10" xfId="0" applyNumberFormat="1" applyFont="1" applyFill="1" applyBorder="1"/>
    <xf numFmtId="164" fontId="1" fillId="4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CRM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415098598443204E-2"/>
          <c:y val="0.1254326701528721"/>
          <c:w val="0.86114519380905707"/>
          <c:h val="0.719681232594017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1'!$B$3:$W$3</c:f>
              <c:numCache>
                <c:formatCode>#,###,,;\(#,###,,\);\ \-\ \-</c:formatCode>
                <c:ptCount val="22"/>
                <c:pt idx="0">
                  <c:v>5435000</c:v>
                </c:pt>
                <c:pt idx="1">
                  <c:v>22409000</c:v>
                </c:pt>
                <c:pt idx="2">
                  <c:v>50991000</c:v>
                </c:pt>
                <c:pt idx="3">
                  <c:v>96023000</c:v>
                </c:pt>
                <c:pt idx="4">
                  <c:v>176375000</c:v>
                </c:pt>
                <c:pt idx="5">
                  <c:v>309857000</c:v>
                </c:pt>
                <c:pt idx="6">
                  <c:v>497098000</c:v>
                </c:pt>
                <c:pt idx="7">
                  <c:v>748700000</c:v>
                </c:pt>
                <c:pt idx="8">
                  <c:v>1076769000</c:v>
                </c:pt>
                <c:pt idx="9">
                  <c:v>1305583000</c:v>
                </c:pt>
                <c:pt idx="10">
                  <c:v>1657139000</c:v>
                </c:pt>
                <c:pt idx="11">
                  <c:v>2266539000</c:v>
                </c:pt>
                <c:pt idx="12">
                  <c:v>3050195000</c:v>
                </c:pt>
                <c:pt idx="13">
                  <c:v>4071003000</c:v>
                </c:pt>
                <c:pt idx="14">
                  <c:v>5373586000</c:v>
                </c:pt>
                <c:pt idx="15">
                  <c:v>6667216000</c:v>
                </c:pt>
                <c:pt idx="16">
                  <c:v>8391984000</c:v>
                </c:pt>
                <c:pt idx="17">
                  <c:v>10480012000</c:v>
                </c:pt>
                <c:pt idx="18">
                  <c:v>13282000000</c:v>
                </c:pt>
                <c:pt idx="19">
                  <c:v>17098000000</c:v>
                </c:pt>
                <c:pt idx="20">
                  <c:v>21252000000</c:v>
                </c:pt>
                <c:pt idx="21">
                  <c:v>26492000000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8-3348-A8C1-80715CED0165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1'!$B$19:$W$19</c:f>
              <c:numCache>
                <c:formatCode>#,###,,;\(#,###,,\);\ \-\ \-</c:formatCode>
                <c:ptCount val="22"/>
                <c:pt idx="0">
                  <c:v>-31671000</c:v>
                </c:pt>
                <c:pt idx="1">
                  <c:v>-28609000</c:v>
                </c:pt>
                <c:pt idx="2">
                  <c:v>-4167000</c:v>
                </c:pt>
                <c:pt idx="3">
                  <c:v>15245000</c:v>
                </c:pt>
                <c:pt idx="4">
                  <c:v>27308000</c:v>
                </c:pt>
                <c:pt idx="5">
                  <c:v>47797000</c:v>
                </c:pt>
                <c:pt idx="6">
                  <c:v>46161000</c:v>
                </c:pt>
                <c:pt idx="7">
                  <c:v>108155000</c:v>
                </c:pt>
                <c:pt idx="8">
                  <c:v>178257000</c:v>
                </c:pt>
                <c:pt idx="9">
                  <c:v>193585000</c:v>
                </c:pt>
                <c:pt idx="10">
                  <c:v>199730000</c:v>
                </c:pt>
                <c:pt idx="11">
                  <c:v>141014000</c:v>
                </c:pt>
                <c:pt idx="12">
                  <c:v>119949000</c:v>
                </c:pt>
                <c:pt idx="13">
                  <c:v>88699000</c:v>
                </c:pt>
                <c:pt idx="14">
                  <c:v>308448000</c:v>
                </c:pt>
                <c:pt idx="15">
                  <c:v>662514000</c:v>
                </c:pt>
                <c:pt idx="16">
                  <c:v>746616000</c:v>
                </c:pt>
                <c:pt idx="17">
                  <c:v>1041651000</c:v>
                </c:pt>
                <c:pt idx="18">
                  <c:v>2099000000</c:v>
                </c:pt>
                <c:pt idx="19">
                  <c:v>2841000000</c:v>
                </c:pt>
                <c:pt idx="20">
                  <c:v>5407000000</c:v>
                </c:pt>
                <c:pt idx="21">
                  <c:v>4830000000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8-3348-A8C1-80715CED0165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1'!$B$106:$W$106</c:f>
              <c:numCache>
                <c:formatCode>#,###,,;\(#,###,,\);\ \-\ \-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3191000</c:v>
                </c:pt>
                <c:pt idx="3">
                  <c:v>18865000</c:v>
                </c:pt>
                <c:pt idx="4">
                  <c:v>51564000</c:v>
                </c:pt>
                <c:pt idx="5">
                  <c:v>72459000</c:v>
                </c:pt>
                <c:pt idx="6">
                  <c:v>89101000</c:v>
                </c:pt>
                <c:pt idx="7">
                  <c:v>160723000</c:v>
                </c:pt>
                <c:pt idx="8">
                  <c:v>168498000</c:v>
                </c:pt>
                <c:pt idx="9">
                  <c:v>217010000</c:v>
                </c:pt>
                <c:pt idx="10">
                  <c:v>90250000</c:v>
                </c:pt>
                <c:pt idx="11">
                  <c:v>420207000</c:v>
                </c:pt>
                <c:pt idx="12">
                  <c:v>557190000</c:v>
                </c:pt>
                <c:pt idx="13">
                  <c:v>576359000</c:v>
                </c:pt>
                <c:pt idx="14">
                  <c:v>756825000</c:v>
                </c:pt>
                <c:pt idx="15">
                  <c:v>902733000</c:v>
                </c:pt>
                <c:pt idx="16">
                  <c:v>1698240000</c:v>
                </c:pt>
                <c:pt idx="17">
                  <c:v>2203938000</c:v>
                </c:pt>
                <c:pt idx="18">
                  <c:v>2803000000</c:v>
                </c:pt>
                <c:pt idx="19">
                  <c:v>3688000000</c:v>
                </c:pt>
                <c:pt idx="20">
                  <c:v>4091000000</c:v>
                </c:pt>
                <c:pt idx="21">
                  <c:v>5283000000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8-3348-A8C1-80715CED0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07035920"/>
        <c:axId val="907799376"/>
      </c:barChart>
      <c:catAx>
        <c:axId val="90703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99376"/>
        <c:crosses val="autoZero"/>
        <c:auto val="1"/>
        <c:lblAlgn val="ctr"/>
        <c:lblOffset val="100"/>
        <c:noMultiLvlLbl val="0"/>
      </c:catAx>
      <c:valAx>
        <c:axId val="907799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3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13921890999956"/>
          <c:y val="0.92293702790967924"/>
          <c:w val="0.27572156218000099"/>
          <c:h val="4.9073150207369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23813</xdr:colOff>
      <xdr:row>108</xdr:row>
      <xdr:rowOff>25400</xdr:rowOff>
    </xdr:from>
    <xdr:to>
      <xdr:col>30</xdr:col>
      <xdr:colOff>1603375</xdr:colOff>
      <xdr:row>130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C79E3-48F2-C4B3-D7CF-51CF7DCFB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Archives/edgar/data/1108524/000119312506055150/0001193125-06-055150-index.htm" TargetMode="External"/><Relationship Id="rId18" Type="http://schemas.openxmlformats.org/officeDocument/2006/relationships/hyperlink" Target="https://www.sec.gov/Archives/edgar/data/1108524/000119312509048665/0001193125-09-048665-index.htm" TargetMode="External"/><Relationship Id="rId26" Type="http://schemas.openxmlformats.org/officeDocument/2006/relationships/hyperlink" Target="https://www.sec.gov/Archives/edgar/data/1108524/000119312513098852/0001193125-13-098852-index.htm" TargetMode="External"/><Relationship Id="rId39" Type="http://schemas.openxmlformats.org/officeDocument/2006/relationships/hyperlink" Target="https://www.sec.gov/Archives/edgar/data/1108524/000110852419000009/0001108524-19-000009-index.htm" TargetMode="External"/><Relationship Id="rId21" Type="http://schemas.openxmlformats.org/officeDocument/2006/relationships/hyperlink" Target="https://www.sec.gov/Archives/edgar/data/1108524/000119312510053838/0001193125-10-053838-index.htm" TargetMode="External"/><Relationship Id="rId34" Type="http://schemas.openxmlformats.org/officeDocument/2006/relationships/hyperlink" Target="https://www.sec.gov/Archives/edgar/data/1108524/000110852417000006/0001108524-17-000006-index.htm" TargetMode="External"/><Relationship Id="rId42" Type="http://schemas.openxmlformats.org/officeDocument/2006/relationships/hyperlink" Target="https://www.sec.gov/Archives/edgar/data/1108524/000110852422000008/0001108524-22-000008-index.htm" TargetMode="External"/><Relationship Id="rId47" Type="http://schemas.openxmlformats.org/officeDocument/2006/relationships/drawing" Target="../drawings/drawing1.xml"/><Relationship Id="rId7" Type="http://schemas.openxmlformats.org/officeDocument/2006/relationships/hyperlink" Target="https://sec.gov/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108524/000119312508043828/0001193125-08-043828-index.htm" TargetMode="External"/><Relationship Id="rId29" Type="http://schemas.openxmlformats.org/officeDocument/2006/relationships/hyperlink" Target="https://www.sec.gov/Archives/edgar/data/1108524/000119312514084762/0001193125-14-084762-index.htm" TargetMode="External"/><Relationship Id="rId1" Type="http://schemas.openxmlformats.org/officeDocument/2006/relationships/hyperlink" Target="https://roic.ai/company/CRM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108524/000119312505061027/0001193125-05-061027-index.htm" TargetMode="External"/><Relationship Id="rId24" Type="http://schemas.openxmlformats.org/officeDocument/2006/relationships/hyperlink" Target="https://www.sec.gov/Archives/edgar/data/1108524/000119312512107281/0001193125-12-107281-index.htm" TargetMode="External"/><Relationship Id="rId32" Type="http://schemas.openxmlformats.org/officeDocument/2006/relationships/hyperlink" Target="https://www.sec.gov/Archives/edgar/data/1108524/000110852416000053/0001108524-16-000053-index.htm" TargetMode="External"/><Relationship Id="rId37" Type="http://schemas.openxmlformats.org/officeDocument/2006/relationships/hyperlink" Target="https://www.sec.gov/Archives/edgar/data/1108524/000110852418000011/0001108524-18-000011-index.htm" TargetMode="External"/><Relationship Id="rId40" Type="http://schemas.openxmlformats.org/officeDocument/2006/relationships/hyperlink" Target="https://www.sec.gov/Archives/edgar/data/1108524/000110852420000014/0001108524-20-000014-index.htm" TargetMode="External"/><Relationship Id="rId45" Type="http://schemas.openxmlformats.org/officeDocument/2006/relationships/hyperlink" Target="https://www.sec.gov/Archives/edgar/data/1108524/000110852422000013/0001108524-22-000013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108524/000119312507051045/0001193125-07-051045-index.htm" TargetMode="External"/><Relationship Id="rId23" Type="http://schemas.openxmlformats.org/officeDocument/2006/relationships/hyperlink" Target="https://www.sec.gov/Archives/edgar/data/1108524/000119312511173291/0001193125-11-173291-index.htm" TargetMode="External"/><Relationship Id="rId28" Type="http://schemas.openxmlformats.org/officeDocument/2006/relationships/hyperlink" Target="https://www.sec.gov/Archives/edgar/data/1108524/000119312514084762/0001193125-14-084762-index.htm" TargetMode="External"/><Relationship Id="rId36" Type="http://schemas.openxmlformats.org/officeDocument/2006/relationships/hyperlink" Target="https://www.sec.gov/Archives/edgar/data/1108524/000110852418000011/0001108524-18-000011-index.htm" TargetMode="External"/><Relationship Id="rId10" Type="http://schemas.openxmlformats.org/officeDocument/2006/relationships/hyperlink" Target="https://www.sec.gov/Archives/edgar/data/1108524/000119312505061027/0001193125-05-061027-index.htm" TargetMode="External"/><Relationship Id="rId19" Type="http://schemas.openxmlformats.org/officeDocument/2006/relationships/hyperlink" Target="https://www.sec.gov/Archives/edgar/data/1108524/000119312509048665/0001193125-09-048665-index.htm" TargetMode="External"/><Relationship Id="rId31" Type="http://schemas.openxmlformats.org/officeDocument/2006/relationships/hyperlink" Target="https://www.sec.gov/Archives/edgar/data/1108524/000110852415000008/0001108524-15-000008-index.htm" TargetMode="External"/><Relationship Id="rId44" Type="http://schemas.openxmlformats.org/officeDocument/2006/relationships/hyperlink" Target="https://www.sec.gov/Archives/edgar/data/1108524/000110852422000013/0001108524-22-000013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www.sec.gov/Archives/edgar/data/1108524/000119312507051045/0001193125-07-051045-index.htm" TargetMode="External"/><Relationship Id="rId22" Type="http://schemas.openxmlformats.org/officeDocument/2006/relationships/hyperlink" Target="https://www.sec.gov/Archives/edgar/data/1108524/000119312511173291/0001193125-11-173291-index.htm" TargetMode="External"/><Relationship Id="rId27" Type="http://schemas.openxmlformats.org/officeDocument/2006/relationships/hyperlink" Target="https://www.sec.gov/Archives/edgar/data/1108524/000119312513098852/0001193125-13-098852-index.htm" TargetMode="External"/><Relationship Id="rId30" Type="http://schemas.openxmlformats.org/officeDocument/2006/relationships/hyperlink" Target="https://www.sec.gov/Archives/edgar/data/1108524/000110852415000008/0001108524-15-000008-index.htm" TargetMode="External"/><Relationship Id="rId35" Type="http://schemas.openxmlformats.org/officeDocument/2006/relationships/hyperlink" Target="https://www.sec.gov/Archives/edgar/data/1108524/000110852417000006/0001108524-17-000006-index.htm" TargetMode="External"/><Relationship Id="rId43" Type="http://schemas.openxmlformats.org/officeDocument/2006/relationships/hyperlink" Target="https://www.sec.gov/Archives/edgar/data/1108524/000110852422000008/0001108524-22-000008-index.htm" TargetMode="External"/><Relationship Id="rId8" Type="http://schemas.openxmlformats.org/officeDocument/2006/relationships/hyperlink" Target="https://sec.gov/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108524/000119312506055150/0001193125-06-055150-index.htm" TargetMode="External"/><Relationship Id="rId17" Type="http://schemas.openxmlformats.org/officeDocument/2006/relationships/hyperlink" Target="https://www.sec.gov/Archives/edgar/data/1108524/000119312508043828/0001193125-08-043828-index.htm" TargetMode="External"/><Relationship Id="rId25" Type="http://schemas.openxmlformats.org/officeDocument/2006/relationships/hyperlink" Target="https://www.sec.gov/Archives/edgar/data/1108524/000119312512107281/0001193125-12-107281-index.htm" TargetMode="External"/><Relationship Id="rId33" Type="http://schemas.openxmlformats.org/officeDocument/2006/relationships/hyperlink" Target="https://www.sec.gov/Archives/edgar/data/1108524/000110852416000053/0001108524-16-000053-index.htm" TargetMode="External"/><Relationship Id="rId38" Type="http://schemas.openxmlformats.org/officeDocument/2006/relationships/hyperlink" Target="https://www.sec.gov/Archives/edgar/data/1108524/000110852419000009/0001108524-19-000009-index.htm" TargetMode="External"/><Relationship Id="rId46" Type="http://schemas.openxmlformats.org/officeDocument/2006/relationships/hyperlink" Target="https://finbox.com/NYSE:CRM/explorer/revenue_proj" TargetMode="External"/><Relationship Id="rId20" Type="http://schemas.openxmlformats.org/officeDocument/2006/relationships/hyperlink" Target="https://www.sec.gov/Archives/edgar/data/1108524/000119312510053838/0001193125-10-053838-index.htm" TargetMode="External"/><Relationship Id="rId41" Type="http://schemas.openxmlformats.org/officeDocument/2006/relationships/hyperlink" Target="https://www.sec.gov/Archives/edgar/data/1108524/000110852420000014/0001108524-20-000014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8"/>
  <sheetViews>
    <sheetView tabSelected="1" zoomScale="80" zoomScaleNormal="80" workbookViewId="0">
      <pane xSplit="1" ySplit="1" topLeftCell="U42" activePane="bottomRight" state="frozen"/>
      <selection pane="topRight"/>
      <selection pane="bottomLeft"/>
      <selection pane="bottomRight" activeCell="Z73" sqref="Z73"/>
    </sheetView>
  </sheetViews>
  <sheetFormatPr baseColWidth="10" defaultRowHeight="16" x14ac:dyDescent="0.2"/>
  <cols>
    <col min="1" max="1" width="50" customWidth="1"/>
    <col min="2" max="23" width="15" customWidth="1"/>
    <col min="24" max="32" width="21.33203125" customWidth="1"/>
  </cols>
  <sheetData>
    <row r="1" spans="1:32" ht="22" thickBot="1" x14ac:dyDescent="0.3">
      <c r="A1" s="3" t="s">
        <v>0</v>
      </c>
      <c r="B1" s="8">
        <v>2001</v>
      </c>
      <c r="C1" s="8">
        <v>2002</v>
      </c>
      <c r="D1" s="8">
        <v>2003</v>
      </c>
      <c r="E1" s="8">
        <v>2004</v>
      </c>
      <c r="F1" s="8">
        <v>2005</v>
      </c>
      <c r="G1" s="8">
        <v>2006</v>
      </c>
      <c r="H1" s="8">
        <v>2007</v>
      </c>
      <c r="I1" s="8">
        <v>2008</v>
      </c>
      <c r="J1" s="8">
        <v>2009</v>
      </c>
      <c r="K1" s="8">
        <v>2010</v>
      </c>
      <c r="L1" s="8">
        <v>2011</v>
      </c>
      <c r="M1" s="8">
        <v>2012</v>
      </c>
      <c r="N1" s="8">
        <v>2013</v>
      </c>
      <c r="O1" s="8">
        <v>2014</v>
      </c>
      <c r="P1" s="8">
        <v>2015</v>
      </c>
      <c r="Q1" s="8">
        <v>2016</v>
      </c>
      <c r="R1" s="8">
        <v>2017</v>
      </c>
      <c r="S1" s="8">
        <v>2018</v>
      </c>
      <c r="T1" s="8">
        <v>2019</v>
      </c>
      <c r="U1" s="8">
        <v>2020</v>
      </c>
      <c r="V1" s="8">
        <v>2021</v>
      </c>
      <c r="W1" s="8">
        <v>2022</v>
      </c>
      <c r="X1" s="27">
        <v>2023</v>
      </c>
      <c r="Y1" s="27">
        <v>2024</v>
      </c>
      <c r="Z1" s="27">
        <v>2025</v>
      </c>
      <c r="AA1" s="27">
        <v>2026</v>
      </c>
      <c r="AB1" s="27">
        <v>2027</v>
      </c>
    </row>
    <row r="2" spans="1:32" ht="21" x14ac:dyDescent="0.25">
      <c r="A2" s="4" t="s">
        <v>1</v>
      </c>
      <c r="B2" s="9" t="s">
        <v>92</v>
      </c>
      <c r="C2" s="9" t="s">
        <v>92</v>
      </c>
      <c r="D2" s="9" t="s">
        <v>92</v>
      </c>
      <c r="E2" s="9" t="s">
        <v>92</v>
      </c>
      <c r="F2" s="9" t="s">
        <v>92</v>
      </c>
      <c r="G2" s="9" t="s">
        <v>92</v>
      </c>
      <c r="H2" s="9" t="s">
        <v>92</v>
      </c>
      <c r="I2" s="9" t="s">
        <v>92</v>
      </c>
      <c r="J2" s="9" t="s">
        <v>92</v>
      </c>
      <c r="K2" s="9" t="s">
        <v>92</v>
      </c>
      <c r="L2" s="9" t="s">
        <v>92</v>
      </c>
      <c r="M2" s="9" t="s">
        <v>92</v>
      </c>
      <c r="N2" s="9" t="s">
        <v>92</v>
      </c>
      <c r="O2" s="9" t="s">
        <v>92</v>
      </c>
      <c r="P2" s="9" t="s">
        <v>92</v>
      </c>
      <c r="Q2" s="9" t="s">
        <v>92</v>
      </c>
      <c r="R2" s="9" t="s">
        <v>92</v>
      </c>
      <c r="S2" s="9" t="s">
        <v>92</v>
      </c>
      <c r="T2" s="9" t="s">
        <v>92</v>
      </c>
      <c r="U2" s="9" t="s">
        <v>92</v>
      </c>
      <c r="V2" s="9" t="s">
        <v>92</v>
      </c>
      <c r="W2" s="9" t="s">
        <v>92</v>
      </c>
      <c r="X2" s="9" t="s">
        <v>92</v>
      </c>
      <c r="Y2" s="9" t="s">
        <v>92</v>
      </c>
      <c r="Z2" s="9" t="s">
        <v>92</v>
      </c>
      <c r="AA2" s="9"/>
      <c r="AB2" s="9"/>
      <c r="AC2" s="9"/>
      <c r="AD2" s="9"/>
      <c r="AE2" s="9"/>
      <c r="AF2" s="9"/>
    </row>
    <row r="3" spans="1:32" ht="40" x14ac:dyDescent="0.25">
      <c r="A3" s="5" t="s">
        <v>2</v>
      </c>
      <c r="B3" s="1">
        <v>5435000</v>
      </c>
      <c r="C3" s="1">
        <v>22409000</v>
      </c>
      <c r="D3" s="1">
        <v>50991000</v>
      </c>
      <c r="E3" s="1">
        <v>96023000</v>
      </c>
      <c r="F3" s="1">
        <v>176375000</v>
      </c>
      <c r="G3" s="1">
        <v>309857000</v>
      </c>
      <c r="H3" s="1">
        <v>497098000</v>
      </c>
      <c r="I3" s="1">
        <v>748700000</v>
      </c>
      <c r="J3" s="1">
        <v>1076769000</v>
      </c>
      <c r="K3" s="1">
        <v>1305583000</v>
      </c>
      <c r="L3" s="1">
        <v>1657139000</v>
      </c>
      <c r="M3" s="1">
        <v>2266539000</v>
      </c>
      <c r="N3" s="1">
        <v>3050195000</v>
      </c>
      <c r="O3" s="1">
        <v>4071003000</v>
      </c>
      <c r="P3" s="1">
        <v>5373586000</v>
      </c>
      <c r="Q3" s="1">
        <v>6667216000</v>
      </c>
      <c r="R3" s="1">
        <v>8391984000</v>
      </c>
      <c r="S3" s="1">
        <v>10480012000</v>
      </c>
      <c r="T3" s="1">
        <v>13282000000</v>
      </c>
      <c r="U3" s="1">
        <v>17098000000</v>
      </c>
      <c r="V3" s="1">
        <v>21252000000</v>
      </c>
      <c r="W3" s="1">
        <v>26492000000</v>
      </c>
      <c r="X3" s="28">
        <v>34614000000</v>
      </c>
      <c r="Y3" s="28">
        <v>38495000000</v>
      </c>
      <c r="Z3" s="28">
        <v>42940000000</v>
      </c>
      <c r="AA3" s="28">
        <v>48784000000</v>
      </c>
      <c r="AB3" s="28">
        <v>55160000000</v>
      </c>
      <c r="AC3" s="18" t="s">
        <v>110</v>
      </c>
      <c r="AD3" s="19" t="s">
        <v>111</v>
      </c>
      <c r="AE3" s="19" t="s">
        <v>112</v>
      </c>
      <c r="AF3" s="19" t="s">
        <v>113</v>
      </c>
    </row>
    <row r="4" spans="1:32" ht="19" x14ac:dyDescent="0.25">
      <c r="A4" s="14" t="s">
        <v>95</v>
      </c>
      <c r="B4" s="1"/>
      <c r="C4" s="15">
        <f>(C3/B3)-1</f>
        <v>3.1230910763569462</v>
      </c>
      <c r="D4" s="15">
        <f>(D3/C3)-1</f>
        <v>1.2754696773617744</v>
      </c>
      <c r="E4" s="15">
        <f>(E3/D3)-1</f>
        <v>0.88313623972857958</v>
      </c>
      <c r="F4" s="15">
        <f t="shared" ref="F4:T4" si="0">(F3/E3)-1</f>
        <v>0.83679951678243758</v>
      </c>
      <c r="G4" s="15">
        <f t="shared" si="0"/>
        <v>0.75680793763288445</v>
      </c>
      <c r="H4" s="16">
        <f t="shared" si="0"/>
        <v>0.60428197523373695</v>
      </c>
      <c r="I4" s="16">
        <f t="shared" si="0"/>
        <v>0.506141646114046</v>
      </c>
      <c r="J4" s="16">
        <f t="shared" si="0"/>
        <v>0.43818485374649385</v>
      </c>
      <c r="K4" s="16">
        <f t="shared" si="0"/>
        <v>0.21250054561377607</v>
      </c>
      <c r="L4" s="16">
        <f t="shared" si="0"/>
        <v>0.26927127574424614</v>
      </c>
      <c r="M4" s="16">
        <f t="shared" si="0"/>
        <v>0.36774223526209937</v>
      </c>
      <c r="N4" s="16">
        <f t="shared" si="0"/>
        <v>0.34575006209908588</v>
      </c>
      <c r="O4" s="16">
        <f t="shared" si="0"/>
        <v>0.33466975062250115</v>
      </c>
      <c r="P4" s="16">
        <f t="shared" si="0"/>
        <v>0.31996611154548393</v>
      </c>
      <c r="Q4" s="16">
        <f t="shared" si="0"/>
        <v>0.24073867990574627</v>
      </c>
      <c r="R4" s="16">
        <f t="shared" si="0"/>
        <v>0.25869388362398937</v>
      </c>
      <c r="S4" s="16">
        <f t="shared" si="0"/>
        <v>0.24881219983260205</v>
      </c>
      <c r="T4" s="16">
        <f t="shared" si="0"/>
        <v>0.2673649610324873</v>
      </c>
      <c r="U4" s="16">
        <f t="shared" ref="U4" si="1">(U3/T3)-1</f>
        <v>0.28730612859509108</v>
      </c>
      <c r="V4" s="16">
        <f t="shared" ref="V4" si="2">(V3/U3)-1</f>
        <v>0.24295239209264241</v>
      </c>
      <c r="W4" s="16">
        <f t="shared" ref="W4:AB4" si="3">(W3/V3)-1</f>
        <v>0.24656502917372491</v>
      </c>
      <c r="X4" s="16">
        <f t="shared" si="3"/>
        <v>0.30658311943228145</v>
      </c>
      <c r="Y4" s="16">
        <f t="shared" si="3"/>
        <v>0.11212226266828451</v>
      </c>
      <c r="Z4" s="16">
        <f t="shared" si="3"/>
        <v>0.11546954149889599</v>
      </c>
      <c r="AA4" s="16">
        <f t="shared" si="3"/>
        <v>0.13609687936655801</v>
      </c>
      <c r="AB4" s="16">
        <f t="shared" si="3"/>
        <v>0.13069858970154158</v>
      </c>
      <c r="AC4" s="17">
        <f>(W4+V4+U4)/3</f>
        <v>0.25894118328715282</v>
      </c>
      <c r="AD4" s="17">
        <f>(W20+V20+U20)/3</f>
        <v>0.38333041514994387</v>
      </c>
      <c r="AE4" s="17">
        <f>(W29+V29+U29)/3</f>
        <v>9.9285302422826973</v>
      </c>
      <c r="AF4" s="17">
        <f>(W105+V105+U105)/3</f>
        <v>0.23879258826431995</v>
      </c>
    </row>
    <row r="5" spans="1:32" ht="19" x14ac:dyDescent="0.25">
      <c r="A5" s="5" t="s">
        <v>3</v>
      </c>
      <c r="B5" s="1">
        <v>3422000</v>
      </c>
      <c r="C5" s="1">
        <v>6047000</v>
      </c>
      <c r="D5" s="1">
        <v>10363000</v>
      </c>
      <c r="E5" s="1">
        <v>17273000</v>
      </c>
      <c r="F5" s="1">
        <v>33454000</v>
      </c>
      <c r="G5" s="1">
        <v>69126000</v>
      </c>
      <c r="H5" s="1">
        <v>118890000</v>
      </c>
      <c r="I5" s="1">
        <v>171591000</v>
      </c>
      <c r="J5" s="1">
        <v>220471000</v>
      </c>
      <c r="K5" s="1">
        <v>257925000</v>
      </c>
      <c r="L5" s="1">
        <v>323813000</v>
      </c>
      <c r="M5" s="1">
        <v>488886000</v>
      </c>
      <c r="N5" s="1">
        <v>683579000</v>
      </c>
      <c r="O5" s="1">
        <v>968428000</v>
      </c>
      <c r="P5" s="1">
        <v>1289270000</v>
      </c>
      <c r="Q5" s="1">
        <v>1654548000</v>
      </c>
      <c r="R5" s="1">
        <v>2234039000</v>
      </c>
      <c r="S5" s="1">
        <v>2773522000</v>
      </c>
      <c r="T5" s="1">
        <v>3451000000</v>
      </c>
      <c r="U5" s="1">
        <v>4235000000</v>
      </c>
      <c r="V5" s="1">
        <v>5438000000</v>
      </c>
      <c r="W5" s="1">
        <v>7026000000</v>
      </c>
    </row>
    <row r="6" spans="1:32" ht="20" x14ac:dyDescent="0.25">
      <c r="A6" s="6" t="s">
        <v>4</v>
      </c>
      <c r="B6" s="10">
        <v>2013000</v>
      </c>
      <c r="C6" s="10">
        <v>16362000</v>
      </c>
      <c r="D6" s="10">
        <v>40628000</v>
      </c>
      <c r="E6" s="10">
        <v>78750000</v>
      </c>
      <c r="F6" s="10">
        <v>142921000</v>
      </c>
      <c r="G6" s="10">
        <v>240731000</v>
      </c>
      <c r="H6" s="10">
        <v>378208000</v>
      </c>
      <c r="I6" s="10">
        <v>577109000</v>
      </c>
      <c r="J6" s="10">
        <v>856298000</v>
      </c>
      <c r="K6" s="10">
        <v>1047658000</v>
      </c>
      <c r="L6" s="10">
        <v>1333326000</v>
      </c>
      <c r="M6" s="10">
        <v>1777653000</v>
      </c>
      <c r="N6" s="10">
        <v>2366616000</v>
      </c>
      <c r="O6" s="10">
        <v>3102575000</v>
      </c>
      <c r="P6" s="10">
        <v>4084316000</v>
      </c>
      <c r="Q6" s="10">
        <v>5012668000</v>
      </c>
      <c r="R6" s="10">
        <v>6157945000</v>
      </c>
      <c r="S6" s="10">
        <v>7706490000</v>
      </c>
      <c r="T6" s="10">
        <v>9831000000</v>
      </c>
      <c r="U6" s="10">
        <v>12863000000</v>
      </c>
      <c r="V6" s="10">
        <v>15814000000</v>
      </c>
      <c r="W6" s="10">
        <v>19466000000</v>
      </c>
      <c r="AC6" s="18" t="s">
        <v>114</v>
      </c>
      <c r="AD6" s="19" t="s">
        <v>115</v>
      </c>
      <c r="AE6" s="19" t="s">
        <v>116</v>
      </c>
      <c r="AF6" s="19" t="s">
        <v>117</v>
      </c>
    </row>
    <row r="7" spans="1:32" ht="19" x14ac:dyDescent="0.25">
      <c r="A7" s="5" t="s">
        <v>5</v>
      </c>
      <c r="B7" s="2">
        <v>0.37040000000000001</v>
      </c>
      <c r="C7" s="2">
        <v>0.73019999999999996</v>
      </c>
      <c r="D7" s="2">
        <v>0.79679999999999995</v>
      </c>
      <c r="E7" s="2">
        <v>0.82010000000000005</v>
      </c>
      <c r="F7" s="2">
        <v>0.81030000000000002</v>
      </c>
      <c r="G7" s="2">
        <v>0.77690000000000003</v>
      </c>
      <c r="H7" s="2">
        <v>0.76080000000000003</v>
      </c>
      <c r="I7" s="2">
        <v>0.77080000000000004</v>
      </c>
      <c r="J7" s="2">
        <v>0.79520000000000002</v>
      </c>
      <c r="K7" s="2">
        <v>0.8024</v>
      </c>
      <c r="L7" s="2">
        <v>0.80459999999999998</v>
      </c>
      <c r="M7" s="2">
        <v>0.7843</v>
      </c>
      <c r="N7" s="2">
        <v>0.77590000000000003</v>
      </c>
      <c r="O7" s="2">
        <v>0.7621</v>
      </c>
      <c r="P7" s="2">
        <v>0.7601</v>
      </c>
      <c r="Q7" s="2">
        <v>0.75180000000000002</v>
      </c>
      <c r="R7" s="2">
        <v>0.73380000000000001</v>
      </c>
      <c r="S7" s="2">
        <v>0.73540000000000005</v>
      </c>
      <c r="T7" s="2">
        <v>0.74019999999999997</v>
      </c>
      <c r="U7" s="2">
        <v>0.75229999999999997</v>
      </c>
      <c r="V7" s="2">
        <v>0.74409999999999998</v>
      </c>
      <c r="W7" s="2">
        <v>0.73480000000000001</v>
      </c>
      <c r="AC7" s="17">
        <f>W7</f>
        <v>0.73480000000000001</v>
      </c>
      <c r="AD7" s="20">
        <f>W21</f>
        <v>0.18229999999999999</v>
      </c>
      <c r="AE7" s="20">
        <f>W30</f>
        <v>5.45E-2</v>
      </c>
      <c r="AF7" s="20">
        <f>W106/W3</f>
        <v>0.19941869243545221</v>
      </c>
    </row>
    <row r="8" spans="1:32" ht="19" x14ac:dyDescent="0.25">
      <c r="A8" s="5" t="s">
        <v>6</v>
      </c>
      <c r="B8" s="1">
        <v>3366000</v>
      </c>
      <c r="C8" s="1">
        <v>5308000</v>
      </c>
      <c r="D8" s="1">
        <v>4648000</v>
      </c>
      <c r="E8" s="1">
        <v>6962000</v>
      </c>
      <c r="F8" s="1">
        <v>9822000</v>
      </c>
      <c r="G8" s="1">
        <v>23330000</v>
      </c>
      <c r="H8" s="1">
        <v>44614000</v>
      </c>
      <c r="I8" s="1">
        <v>63812000</v>
      </c>
      <c r="J8" s="1">
        <v>99530000</v>
      </c>
      <c r="K8" s="1">
        <v>131897000</v>
      </c>
      <c r="L8" s="1">
        <v>187887000</v>
      </c>
      <c r="M8" s="1">
        <v>295347000</v>
      </c>
      <c r="N8" s="1">
        <v>429479000</v>
      </c>
      <c r="O8" s="1">
        <v>623798000</v>
      </c>
      <c r="P8" s="1">
        <v>792917000</v>
      </c>
      <c r="Q8" s="1">
        <v>946300000</v>
      </c>
      <c r="R8" s="1">
        <v>1208127000</v>
      </c>
      <c r="S8" s="1">
        <v>1553073000</v>
      </c>
      <c r="T8" s="1">
        <v>1886000000</v>
      </c>
      <c r="U8" s="1">
        <v>2766000000</v>
      </c>
      <c r="V8" s="1">
        <v>3598000000</v>
      </c>
      <c r="W8" s="1">
        <v>4465000000</v>
      </c>
    </row>
    <row r="9" spans="1:32" ht="19" customHeight="1" x14ac:dyDescent="0.25">
      <c r="A9" s="14" t="s">
        <v>96</v>
      </c>
      <c r="B9" s="15">
        <f>B8/B3</f>
        <v>0.61931922723091082</v>
      </c>
      <c r="C9" s="15">
        <f t="shared" ref="C9:W9" si="4">C8/C3</f>
        <v>0.23686911508768799</v>
      </c>
      <c r="D9" s="15">
        <f t="shared" si="4"/>
        <v>9.1153340785628839E-2</v>
      </c>
      <c r="E9" s="15">
        <f t="shared" si="4"/>
        <v>7.250346271205857E-2</v>
      </c>
      <c r="F9" s="15">
        <f t="shared" si="4"/>
        <v>5.5688164422395464E-2</v>
      </c>
      <c r="G9" s="15">
        <f t="shared" si="4"/>
        <v>7.5292796354447369E-2</v>
      </c>
      <c r="H9" s="15">
        <f t="shared" si="4"/>
        <v>8.974890263086957E-2</v>
      </c>
      <c r="I9" s="15">
        <f t="shared" si="4"/>
        <v>8.5230399358888737E-2</v>
      </c>
      <c r="J9" s="15">
        <f t="shared" si="4"/>
        <v>9.2433938941407112E-2</v>
      </c>
      <c r="K9" s="15">
        <f t="shared" si="4"/>
        <v>0.10102536567954699</v>
      </c>
      <c r="L9" s="15">
        <f t="shared" si="4"/>
        <v>0.1133803501094356</v>
      </c>
      <c r="M9" s="15">
        <f t="shared" si="4"/>
        <v>0.13030748643636841</v>
      </c>
      <c r="N9" s="15">
        <f t="shared" si="4"/>
        <v>0.14080378467606169</v>
      </c>
      <c r="O9" s="15">
        <f t="shared" si="4"/>
        <v>0.1532295603810658</v>
      </c>
      <c r="P9" s="15">
        <f t="shared" si="4"/>
        <v>0.14755825997760155</v>
      </c>
      <c r="Q9" s="15">
        <f t="shared" si="4"/>
        <v>0.14193330469569307</v>
      </c>
      <c r="R9" s="15">
        <f t="shared" si="4"/>
        <v>0.14396202375981651</v>
      </c>
      <c r="S9" s="15">
        <f t="shared" si="4"/>
        <v>0.14819381886203947</v>
      </c>
      <c r="T9" s="15">
        <f t="shared" si="4"/>
        <v>0.1419966872458967</v>
      </c>
      <c r="U9" s="15">
        <f t="shared" si="4"/>
        <v>0.16177330681951105</v>
      </c>
      <c r="V9" s="15">
        <f t="shared" si="4"/>
        <v>0.16930171277997366</v>
      </c>
      <c r="W9" s="15">
        <f t="shared" si="4"/>
        <v>0.16854144647440736</v>
      </c>
      <c r="AC9" s="18" t="s">
        <v>97</v>
      </c>
      <c r="AD9" s="19" t="s">
        <v>98</v>
      </c>
      <c r="AE9" s="19" t="s">
        <v>99</v>
      </c>
      <c r="AF9" s="19" t="s">
        <v>100</v>
      </c>
    </row>
    <row r="10" spans="1:32" ht="19" x14ac:dyDescent="0.25">
      <c r="A10" s="5" t="s">
        <v>7</v>
      </c>
      <c r="B10" s="1" t="s">
        <v>93</v>
      </c>
      <c r="C10" s="1" t="s">
        <v>93</v>
      </c>
      <c r="D10" s="1" t="s">
        <v>93</v>
      </c>
      <c r="E10" s="1" t="s">
        <v>93</v>
      </c>
      <c r="F10" s="1" t="s">
        <v>93</v>
      </c>
      <c r="G10" s="1" t="s">
        <v>93</v>
      </c>
      <c r="H10" s="1" t="s">
        <v>93</v>
      </c>
      <c r="I10" s="1" t="s">
        <v>93</v>
      </c>
      <c r="J10" s="1">
        <v>158613000</v>
      </c>
      <c r="K10" s="1">
        <v>195290000</v>
      </c>
      <c r="L10" s="1">
        <v>255913000</v>
      </c>
      <c r="M10" s="1">
        <v>347781000</v>
      </c>
      <c r="N10" s="1">
        <v>433821000</v>
      </c>
      <c r="O10" s="1">
        <v>596719000</v>
      </c>
      <c r="P10" s="1">
        <v>679936000</v>
      </c>
      <c r="Q10" s="1">
        <v>711621000</v>
      </c>
      <c r="R10" s="1">
        <v>967563000</v>
      </c>
      <c r="S10" s="1">
        <v>1088358000</v>
      </c>
      <c r="T10" s="1">
        <v>1346000000</v>
      </c>
      <c r="U10" s="1">
        <v>1704000000</v>
      </c>
      <c r="V10" s="1">
        <v>2087000000</v>
      </c>
      <c r="W10" s="1">
        <v>2598000000</v>
      </c>
      <c r="AC10" s="17">
        <f>W9</f>
        <v>0.16854144647440736</v>
      </c>
      <c r="AD10" s="20">
        <f>W13</f>
        <v>0.54556092405254419</v>
      </c>
      <c r="AE10" s="20">
        <f>W80</f>
        <v>0.10489959232975993</v>
      </c>
      <c r="AF10" s="20">
        <f>W89</f>
        <v>0</v>
      </c>
    </row>
    <row r="11" spans="1:32" ht="19" x14ac:dyDescent="0.25">
      <c r="A11" s="5" t="s">
        <v>8</v>
      </c>
      <c r="B11" s="1" t="s">
        <v>93</v>
      </c>
      <c r="C11" s="1" t="s">
        <v>93</v>
      </c>
      <c r="D11" s="1" t="s">
        <v>93</v>
      </c>
      <c r="E11" s="1" t="s">
        <v>93</v>
      </c>
      <c r="F11" s="1" t="s">
        <v>93</v>
      </c>
      <c r="G11" s="1" t="s">
        <v>93</v>
      </c>
      <c r="H11" s="1" t="s">
        <v>93</v>
      </c>
      <c r="I11" s="1" t="s">
        <v>93</v>
      </c>
      <c r="J11" s="1">
        <v>534413000</v>
      </c>
      <c r="K11" s="1">
        <v>605199000</v>
      </c>
      <c r="L11" s="1">
        <v>792029000</v>
      </c>
      <c r="M11" s="1">
        <v>1169610000</v>
      </c>
      <c r="N11" s="1">
        <v>1614026000</v>
      </c>
      <c r="O11" s="1">
        <v>2168132000</v>
      </c>
      <c r="P11" s="1">
        <v>2757096000</v>
      </c>
      <c r="Q11" s="1">
        <v>3239824000</v>
      </c>
      <c r="R11" s="1">
        <v>3918027000</v>
      </c>
      <c r="S11" s="1">
        <v>4829291000</v>
      </c>
      <c r="T11" s="1">
        <v>6064000000</v>
      </c>
      <c r="U11" s="1">
        <v>7930000000</v>
      </c>
      <c r="V11" s="1">
        <v>9674000000</v>
      </c>
      <c r="W11" s="1">
        <v>11855000000</v>
      </c>
    </row>
    <row r="12" spans="1:32" ht="20" x14ac:dyDescent="0.25">
      <c r="A12" s="5" t="s">
        <v>9</v>
      </c>
      <c r="B12" s="1">
        <v>32247000</v>
      </c>
      <c r="C12" s="1">
        <v>32922000</v>
      </c>
      <c r="D12" s="1">
        <v>46480000</v>
      </c>
      <c r="E12" s="1">
        <v>71515000</v>
      </c>
      <c r="F12" s="1">
        <v>126579000</v>
      </c>
      <c r="G12" s="1">
        <v>197584000</v>
      </c>
      <c r="H12" s="1">
        <v>337192000</v>
      </c>
      <c r="I12" s="1">
        <v>492988000</v>
      </c>
      <c r="J12" s="1">
        <v>693026000</v>
      </c>
      <c r="K12" s="1">
        <v>800489000</v>
      </c>
      <c r="L12" s="1">
        <v>1047942000</v>
      </c>
      <c r="M12" s="1">
        <v>1517391000</v>
      </c>
      <c r="N12" s="1">
        <v>2047847000</v>
      </c>
      <c r="O12" s="1">
        <v>2764851000</v>
      </c>
      <c r="P12" s="1">
        <v>3437032000</v>
      </c>
      <c r="Q12" s="1">
        <v>3951445000</v>
      </c>
      <c r="R12" s="1">
        <v>4885590000</v>
      </c>
      <c r="S12" s="1">
        <v>5917649000</v>
      </c>
      <c r="T12" s="1">
        <v>7410000000</v>
      </c>
      <c r="U12" s="1">
        <v>9634000000</v>
      </c>
      <c r="V12" s="1">
        <v>11761000000</v>
      </c>
      <c r="W12" s="1">
        <v>14453000000</v>
      </c>
      <c r="AC12" s="18" t="s">
        <v>118</v>
      </c>
      <c r="AD12" s="19" t="s">
        <v>119</v>
      </c>
      <c r="AE12" s="19" t="s">
        <v>120</v>
      </c>
      <c r="AF12" s="19" t="s">
        <v>121</v>
      </c>
    </row>
    <row r="13" spans="1:32" ht="19" x14ac:dyDescent="0.25">
      <c r="A13" s="14" t="s">
        <v>101</v>
      </c>
      <c r="B13" s="15">
        <f>B12/B3</f>
        <v>5.9332106715731374</v>
      </c>
      <c r="C13" s="15">
        <f t="shared" ref="C13:W13" si="5">C12/C3</f>
        <v>1.4691418626444732</v>
      </c>
      <c r="D13" s="15">
        <f t="shared" si="5"/>
        <v>0.91153340785628834</v>
      </c>
      <c r="E13" s="15">
        <f t="shared" si="5"/>
        <v>0.74476948231152951</v>
      </c>
      <c r="F13" s="15">
        <f t="shared" si="5"/>
        <v>0.71766973777462795</v>
      </c>
      <c r="G13" s="15">
        <f t="shared" si="5"/>
        <v>0.63766188919404754</v>
      </c>
      <c r="H13" s="15">
        <f t="shared" si="5"/>
        <v>0.67832097493854326</v>
      </c>
      <c r="I13" s="15">
        <f t="shared" si="5"/>
        <v>0.6584586616802458</v>
      </c>
      <c r="J13" s="15">
        <f t="shared" si="5"/>
        <v>0.64361622595004131</v>
      </c>
      <c r="K13" s="15">
        <f t="shared" si="5"/>
        <v>0.6131276219129691</v>
      </c>
      <c r="L13" s="15">
        <f t="shared" si="5"/>
        <v>0.63238026502303069</v>
      </c>
      <c r="M13" s="15">
        <f t="shared" si="5"/>
        <v>0.66947491307230977</v>
      </c>
      <c r="N13" s="15">
        <f t="shared" si="5"/>
        <v>0.67138232145813626</v>
      </c>
      <c r="O13" s="15">
        <f t="shared" si="5"/>
        <v>0.67915720032630778</v>
      </c>
      <c r="P13" s="15">
        <f t="shared" si="5"/>
        <v>0.63961607760627637</v>
      </c>
      <c r="Q13" s="15">
        <f t="shared" si="5"/>
        <v>0.59266791416387288</v>
      </c>
      <c r="R13" s="15">
        <f t="shared" si="5"/>
        <v>0.58217341691785873</v>
      </c>
      <c r="S13" s="15">
        <f t="shared" si="5"/>
        <v>0.56466051756429292</v>
      </c>
      <c r="T13" s="15">
        <f t="shared" si="5"/>
        <v>0.5578979069417257</v>
      </c>
      <c r="U13" s="15">
        <f t="shared" si="5"/>
        <v>0.56345771435255587</v>
      </c>
      <c r="V13" s="15">
        <f t="shared" si="5"/>
        <v>0.55340673818934694</v>
      </c>
      <c r="W13" s="15">
        <f t="shared" si="5"/>
        <v>0.54556092405254419</v>
      </c>
      <c r="AC13" s="17">
        <f>W28/W72</f>
        <v>2.4840446577557584E-2</v>
      </c>
      <c r="AD13" s="20">
        <f>W28/W54</f>
        <v>1.5166633406505687E-2</v>
      </c>
      <c r="AE13" s="20">
        <f>W22/(W72+W56+W61)</f>
        <v>7.5992899933436872E-3</v>
      </c>
      <c r="AF13" s="21">
        <f>W67/W72</f>
        <v>0.63783523421238242</v>
      </c>
    </row>
    <row r="14" spans="1:32" ht="19" x14ac:dyDescent="0.25">
      <c r="A14" s="5" t="s">
        <v>10</v>
      </c>
      <c r="B14" s="1" t="s">
        <v>93</v>
      </c>
      <c r="C14" s="1">
        <v>7657000</v>
      </c>
      <c r="D14" s="1" t="s">
        <v>93</v>
      </c>
      <c r="E14" s="1">
        <v>-3445000</v>
      </c>
      <c r="F14" s="1" t="s">
        <v>93</v>
      </c>
      <c r="G14" s="1">
        <v>-285000</v>
      </c>
      <c r="H14" s="1" t="s">
        <v>93</v>
      </c>
      <c r="I14" s="1" t="s">
        <v>93</v>
      </c>
      <c r="J14" s="1" t="s">
        <v>93</v>
      </c>
      <c r="K14" s="1" t="s">
        <v>93</v>
      </c>
      <c r="L14" s="1" t="s">
        <v>93</v>
      </c>
      <c r="M14" s="1" t="s">
        <v>93</v>
      </c>
      <c r="N14" s="1" t="s">
        <v>93</v>
      </c>
      <c r="O14" s="1" t="s">
        <v>93</v>
      </c>
      <c r="P14" s="1" t="s">
        <v>93</v>
      </c>
      <c r="Q14" s="1" t="s">
        <v>93</v>
      </c>
      <c r="R14" s="1" t="s">
        <v>93</v>
      </c>
      <c r="S14" s="1" t="s">
        <v>93</v>
      </c>
      <c r="T14" s="1" t="s">
        <v>93</v>
      </c>
      <c r="U14" s="1" t="s">
        <v>93</v>
      </c>
      <c r="V14" s="1" t="s">
        <v>93</v>
      </c>
      <c r="W14" s="1" t="s">
        <v>93</v>
      </c>
    </row>
    <row r="15" spans="1:32" ht="20" x14ac:dyDescent="0.25">
      <c r="A15" s="5" t="s">
        <v>11</v>
      </c>
      <c r="B15" s="1">
        <v>35613000</v>
      </c>
      <c r="C15" s="1">
        <v>45887000</v>
      </c>
      <c r="D15" s="1">
        <v>51128000</v>
      </c>
      <c r="E15" s="1">
        <v>75032000</v>
      </c>
      <c r="F15" s="1">
        <v>136401000</v>
      </c>
      <c r="G15" s="1">
        <v>220629000</v>
      </c>
      <c r="H15" s="1">
        <v>381806000</v>
      </c>
      <c r="I15" s="1">
        <v>556800000</v>
      </c>
      <c r="J15" s="1">
        <v>792556000</v>
      </c>
      <c r="K15" s="1">
        <v>932386000</v>
      </c>
      <c r="L15" s="1">
        <v>1235829000</v>
      </c>
      <c r="M15" s="1">
        <v>1812738000</v>
      </c>
      <c r="N15" s="1">
        <v>2477326000</v>
      </c>
      <c r="O15" s="1">
        <v>3388649000</v>
      </c>
      <c r="P15" s="1">
        <v>4229949000</v>
      </c>
      <c r="Q15" s="1">
        <v>4897745000</v>
      </c>
      <c r="R15" s="1">
        <v>6093717000</v>
      </c>
      <c r="S15" s="1">
        <v>7470722000</v>
      </c>
      <c r="T15" s="1">
        <v>9296000000</v>
      </c>
      <c r="U15" s="1">
        <v>12400000000</v>
      </c>
      <c r="V15" s="1">
        <v>15359000000</v>
      </c>
      <c r="W15" s="1">
        <v>18918000000</v>
      </c>
      <c r="AC15" s="18" t="s">
        <v>122</v>
      </c>
      <c r="AD15" s="19" t="s">
        <v>123</v>
      </c>
      <c r="AE15" s="19" t="s">
        <v>124</v>
      </c>
      <c r="AF15" s="19" t="s">
        <v>125</v>
      </c>
    </row>
    <row r="16" spans="1:32" ht="19" x14ac:dyDescent="0.25">
      <c r="A16" s="5" t="s">
        <v>12</v>
      </c>
      <c r="B16" s="1">
        <v>39035000</v>
      </c>
      <c r="C16" s="1">
        <v>51934000</v>
      </c>
      <c r="D16" s="1">
        <v>61491000</v>
      </c>
      <c r="E16" s="1">
        <v>92305000</v>
      </c>
      <c r="F16" s="1">
        <v>169855000</v>
      </c>
      <c r="G16" s="1">
        <v>289755000</v>
      </c>
      <c r="H16" s="1">
        <v>500696000</v>
      </c>
      <c r="I16" s="1">
        <v>728391000</v>
      </c>
      <c r="J16" s="1">
        <v>1013027000</v>
      </c>
      <c r="K16" s="1">
        <v>1190311000</v>
      </c>
      <c r="L16" s="1">
        <v>1559642000</v>
      </c>
      <c r="M16" s="1">
        <v>2301624000</v>
      </c>
      <c r="N16" s="1">
        <v>3160905000</v>
      </c>
      <c r="O16" s="1">
        <v>4357077000</v>
      </c>
      <c r="P16" s="1">
        <v>5519219000</v>
      </c>
      <c r="Q16" s="1">
        <v>6552293000</v>
      </c>
      <c r="R16" s="1">
        <v>8327756000</v>
      </c>
      <c r="S16" s="1">
        <v>10244244000</v>
      </c>
      <c r="T16" s="1">
        <v>12747000000</v>
      </c>
      <c r="U16" s="1">
        <v>16635000000</v>
      </c>
      <c r="V16" s="1">
        <v>20797000000</v>
      </c>
      <c r="W16" s="1">
        <v>25944000000</v>
      </c>
      <c r="AC16" s="29">
        <f>(W35+V35+U35+T35+S35)/5</f>
        <v>6.8460590030009441E-2</v>
      </c>
      <c r="AD16" s="30">
        <f>AE101/W3</f>
        <v>6.5370677940510342</v>
      </c>
      <c r="AE16" s="30">
        <f>AE101/W28</f>
        <v>119.93074792243767</v>
      </c>
      <c r="AF16" s="31">
        <f>AE101/W106</f>
        <v>32.780617073632406</v>
      </c>
    </row>
    <row r="17" spans="1:29" ht="19" x14ac:dyDescent="0.25">
      <c r="A17" s="5" t="s">
        <v>13</v>
      </c>
      <c r="B17" s="1" t="s">
        <v>93</v>
      </c>
      <c r="C17" s="1" t="s">
        <v>93</v>
      </c>
      <c r="D17" s="1" t="s">
        <v>93</v>
      </c>
      <c r="E17" s="1" t="s">
        <v>93</v>
      </c>
      <c r="F17" s="1" t="s">
        <v>93</v>
      </c>
      <c r="G17" s="1" t="s">
        <v>93</v>
      </c>
      <c r="H17" s="1" t="s">
        <v>93</v>
      </c>
      <c r="I17" s="1" t="s">
        <v>93</v>
      </c>
      <c r="J17" s="1">
        <v>2569000</v>
      </c>
      <c r="K17" s="1">
        <v>2000000</v>
      </c>
      <c r="L17" s="1">
        <v>24909000</v>
      </c>
      <c r="M17" s="1">
        <v>17045000</v>
      </c>
      <c r="N17" s="1">
        <v>30948000</v>
      </c>
      <c r="O17" s="1">
        <v>77211000</v>
      </c>
      <c r="P17" s="1">
        <v>73237000</v>
      </c>
      <c r="Q17" s="1">
        <v>72485000</v>
      </c>
      <c r="R17" s="1">
        <v>88988000</v>
      </c>
      <c r="S17" s="1">
        <v>86943000</v>
      </c>
      <c r="T17" s="1">
        <v>154000000</v>
      </c>
      <c r="U17" s="1">
        <v>0</v>
      </c>
      <c r="V17" s="1">
        <v>0</v>
      </c>
      <c r="W17" s="1">
        <v>0</v>
      </c>
    </row>
    <row r="18" spans="1:29" ht="20" x14ac:dyDescent="0.25">
      <c r="A18" s="5" t="s">
        <v>14</v>
      </c>
      <c r="B18" s="1" t="s">
        <v>93</v>
      </c>
      <c r="C18" s="1" t="s">
        <v>93</v>
      </c>
      <c r="D18" s="1">
        <v>5549000</v>
      </c>
      <c r="E18" s="1">
        <v>11190000</v>
      </c>
      <c r="F18" s="1">
        <v>18745000</v>
      </c>
      <c r="G18" s="1">
        <v>20633000</v>
      </c>
      <c r="H18" s="1">
        <v>35885000</v>
      </c>
      <c r="I18" s="1">
        <v>66414000</v>
      </c>
      <c r="J18" s="1">
        <v>94703000</v>
      </c>
      <c r="K18" s="1">
        <v>53177000</v>
      </c>
      <c r="L18" s="1">
        <v>75746000</v>
      </c>
      <c r="M18" s="1">
        <v>157286000</v>
      </c>
      <c r="N18" s="1">
        <v>216795000</v>
      </c>
      <c r="O18" s="1">
        <v>369423000</v>
      </c>
      <c r="P18" s="1">
        <v>448296000</v>
      </c>
      <c r="Q18" s="1">
        <v>525750000</v>
      </c>
      <c r="R18" s="1">
        <v>632245000</v>
      </c>
      <c r="S18" s="1">
        <v>752600000</v>
      </c>
      <c r="T18" s="1">
        <v>962000000</v>
      </c>
      <c r="U18" s="1">
        <v>2135000000</v>
      </c>
      <c r="V18" s="1">
        <v>2846000000</v>
      </c>
      <c r="W18" s="1">
        <v>3298000000</v>
      </c>
      <c r="AC18" s="18" t="s">
        <v>160</v>
      </c>
    </row>
    <row r="19" spans="1:29" ht="19" x14ac:dyDescent="0.25">
      <c r="A19" s="6" t="s">
        <v>15</v>
      </c>
      <c r="B19" s="10">
        <v>-31671000</v>
      </c>
      <c r="C19" s="10">
        <v>-28609000</v>
      </c>
      <c r="D19" s="10">
        <v>-4167000</v>
      </c>
      <c r="E19" s="10">
        <v>15245000</v>
      </c>
      <c r="F19" s="10">
        <v>27308000</v>
      </c>
      <c r="G19" s="10">
        <v>47797000</v>
      </c>
      <c r="H19" s="10">
        <v>46161000</v>
      </c>
      <c r="I19" s="10">
        <v>108155000</v>
      </c>
      <c r="J19" s="10">
        <v>178257000</v>
      </c>
      <c r="K19" s="10">
        <v>193585000</v>
      </c>
      <c r="L19" s="10">
        <v>199730000</v>
      </c>
      <c r="M19" s="10">
        <v>141014000</v>
      </c>
      <c r="N19" s="10">
        <v>119949000</v>
      </c>
      <c r="O19" s="10">
        <v>88699000</v>
      </c>
      <c r="P19" s="10">
        <v>308448000</v>
      </c>
      <c r="Q19" s="10">
        <v>662514000</v>
      </c>
      <c r="R19" s="10">
        <v>746616000</v>
      </c>
      <c r="S19" s="10">
        <v>1041651000</v>
      </c>
      <c r="T19" s="10">
        <v>2099000000</v>
      </c>
      <c r="U19" s="10">
        <v>2841000000</v>
      </c>
      <c r="V19" s="10">
        <v>5407000000</v>
      </c>
      <c r="W19" s="10">
        <v>4830000000</v>
      </c>
      <c r="AC19" s="67">
        <f>W40-W56-W61</f>
        <v>-3444000000</v>
      </c>
    </row>
    <row r="20" spans="1:29" ht="19" customHeight="1" x14ac:dyDescent="0.25">
      <c r="A20" s="14" t="s">
        <v>102</v>
      </c>
      <c r="B20" s="1"/>
      <c r="C20" s="15">
        <f>(C19/B19)-1</f>
        <v>-9.668150674118281E-2</v>
      </c>
      <c r="D20" s="15">
        <f>(D19/C19)-1</f>
        <v>-0.85434653430738572</v>
      </c>
      <c r="E20" s="15">
        <f>(E19/D19)-1</f>
        <v>-4.6585073194144471</v>
      </c>
      <c r="F20" s="15">
        <f t="shared" ref="F20:O20" si="6">(F19/E19)-1</f>
        <v>0.79127582814037378</v>
      </c>
      <c r="G20" s="15">
        <f t="shared" si="6"/>
        <v>0.75029295444558364</v>
      </c>
      <c r="H20" s="15">
        <f t="shared" si="6"/>
        <v>-3.4228089629056213E-2</v>
      </c>
      <c r="I20" s="15">
        <f t="shared" si="6"/>
        <v>1.3429951690821258</v>
      </c>
      <c r="J20" s="15">
        <f t="shared" si="6"/>
        <v>0.64816235957653379</v>
      </c>
      <c r="K20" s="15">
        <f t="shared" si="6"/>
        <v>8.5988208036711145E-2</v>
      </c>
      <c r="L20" s="15">
        <f t="shared" si="6"/>
        <v>3.1743161918537099E-2</v>
      </c>
      <c r="M20" s="15">
        <f t="shared" si="6"/>
        <v>-0.29397686877284335</v>
      </c>
      <c r="N20" s="15">
        <f t="shared" si="6"/>
        <v>-0.1493823308323996</v>
      </c>
      <c r="O20" s="15">
        <f t="shared" si="6"/>
        <v>-0.26052739080776</v>
      </c>
      <c r="P20" s="15">
        <f t="shared" ref="P20" si="7">(P19/O19)-1</f>
        <v>2.4774687426013822</v>
      </c>
      <c r="Q20" s="15">
        <f t="shared" ref="Q20" si="8">(Q19/P19)-1</f>
        <v>1.1478952692187985</v>
      </c>
      <c r="R20" s="15">
        <f t="shared" ref="R20" si="9">(R19/Q19)-1</f>
        <v>0.12694373250980351</v>
      </c>
      <c r="S20" s="15">
        <f t="shared" ref="S20" si="10">(S19/R19)-1</f>
        <v>0.39516297534475564</v>
      </c>
      <c r="T20" s="15">
        <f t="shared" ref="T20" si="11">(T19/S19)-1</f>
        <v>1.015070306657412</v>
      </c>
      <c r="U20" s="15">
        <f t="shared" ref="U20" si="12">(U19/T19)-1</f>
        <v>0.35350166746069567</v>
      </c>
      <c r="V20" s="15">
        <f t="shared" ref="V20" si="13">(V19/U19)-1</f>
        <v>0.90320309750088001</v>
      </c>
      <c r="W20" s="15">
        <f t="shared" ref="W20" si="14">(W19/V19)-1</f>
        <v>-0.10671351951174401</v>
      </c>
    </row>
    <row r="21" spans="1:29" ht="19" x14ac:dyDescent="0.25">
      <c r="A21" s="5" t="s">
        <v>16</v>
      </c>
      <c r="B21" s="2">
        <v>-5.8272000000000004</v>
      </c>
      <c r="C21" s="2">
        <v>-1.2766999999999999</v>
      </c>
      <c r="D21" s="2">
        <v>-8.1699999999999995E-2</v>
      </c>
      <c r="E21" s="2">
        <v>0.1588</v>
      </c>
      <c r="F21" s="2">
        <v>0.15479999999999999</v>
      </c>
      <c r="G21" s="2">
        <v>0.15429999999999999</v>
      </c>
      <c r="H21" s="2">
        <v>9.2899999999999996E-2</v>
      </c>
      <c r="I21" s="2">
        <v>0.14449999999999999</v>
      </c>
      <c r="J21" s="2">
        <v>0.16550000000000001</v>
      </c>
      <c r="K21" s="2">
        <v>0.14829999999999999</v>
      </c>
      <c r="L21" s="2">
        <v>0.1205</v>
      </c>
      <c r="M21" s="2">
        <v>6.2199999999999998E-2</v>
      </c>
      <c r="N21" s="2">
        <v>3.9300000000000002E-2</v>
      </c>
      <c r="O21" s="2">
        <v>2.18E-2</v>
      </c>
      <c r="P21" s="2">
        <v>5.74E-2</v>
      </c>
      <c r="Q21" s="2">
        <v>9.9400000000000002E-2</v>
      </c>
      <c r="R21" s="2">
        <v>8.8999999999999996E-2</v>
      </c>
      <c r="S21" s="2">
        <v>9.9400000000000002E-2</v>
      </c>
      <c r="T21" s="2">
        <v>0.158</v>
      </c>
      <c r="U21" s="2">
        <v>0.16619999999999999</v>
      </c>
      <c r="V21" s="2">
        <v>0.25440000000000002</v>
      </c>
      <c r="W21" s="2">
        <v>0.18229999999999999</v>
      </c>
    </row>
    <row r="22" spans="1:29" ht="19" x14ac:dyDescent="0.25">
      <c r="A22" s="6" t="s">
        <v>17</v>
      </c>
      <c r="B22" s="10">
        <v>-33600000</v>
      </c>
      <c r="C22" s="10">
        <v>-29525000</v>
      </c>
      <c r="D22" s="10">
        <v>-10500000</v>
      </c>
      <c r="E22" s="10">
        <v>3718000</v>
      </c>
      <c r="F22" s="10">
        <v>6520000</v>
      </c>
      <c r="G22" s="10">
        <v>20102000</v>
      </c>
      <c r="H22" s="10">
        <v>-3598000</v>
      </c>
      <c r="I22" s="10">
        <v>20309000</v>
      </c>
      <c r="J22" s="10">
        <v>63742000</v>
      </c>
      <c r="K22" s="10">
        <v>115272000</v>
      </c>
      <c r="L22" s="10">
        <v>97497000</v>
      </c>
      <c r="M22" s="10">
        <v>-35085000</v>
      </c>
      <c r="N22" s="10">
        <v>-110710000</v>
      </c>
      <c r="O22" s="10">
        <v>-286074000</v>
      </c>
      <c r="P22" s="10">
        <v>-145633000</v>
      </c>
      <c r="Q22" s="10">
        <v>114923000</v>
      </c>
      <c r="R22" s="10">
        <v>64228000</v>
      </c>
      <c r="S22" s="10">
        <v>235768000</v>
      </c>
      <c r="T22" s="10">
        <v>535000000</v>
      </c>
      <c r="U22" s="10">
        <v>297000000</v>
      </c>
      <c r="V22" s="10">
        <v>455000000</v>
      </c>
      <c r="W22" s="10">
        <v>548000000</v>
      </c>
    </row>
    <row r="23" spans="1:29" ht="19" x14ac:dyDescent="0.25">
      <c r="A23" s="5" t="s">
        <v>18</v>
      </c>
      <c r="B23" s="2">
        <v>-6.1821999999999999</v>
      </c>
      <c r="C23" s="2">
        <v>-1.3176000000000001</v>
      </c>
      <c r="D23" s="2">
        <v>-0.2059</v>
      </c>
      <c r="E23" s="2">
        <v>3.8699999999999998E-2</v>
      </c>
      <c r="F23" s="2">
        <v>3.6999999999999998E-2</v>
      </c>
      <c r="G23" s="2">
        <v>6.4899999999999999E-2</v>
      </c>
      <c r="H23" s="2">
        <v>-7.1999999999999998E-3</v>
      </c>
      <c r="I23" s="2">
        <v>2.7099999999999999E-2</v>
      </c>
      <c r="J23" s="2">
        <v>5.9200000000000003E-2</v>
      </c>
      <c r="K23" s="2">
        <v>8.8300000000000003E-2</v>
      </c>
      <c r="L23" s="2">
        <v>5.8799999999999998E-2</v>
      </c>
      <c r="M23" s="2">
        <v>-1.55E-2</v>
      </c>
      <c r="N23" s="2">
        <v>-3.6299999999999999E-2</v>
      </c>
      <c r="O23" s="2">
        <v>-7.0300000000000001E-2</v>
      </c>
      <c r="P23" s="2">
        <v>-2.7099999999999999E-2</v>
      </c>
      <c r="Q23" s="2">
        <v>1.72E-2</v>
      </c>
      <c r="R23" s="2">
        <v>7.7000000000000002E-3</v>
      </c>
      <c r="S23" s="2">
        <v>2.2499999999999999E-2</v>
      </c>
      <c r="T23" s="2">
        <v>4.0300000000000002E-2</v>
      </c>
      <c r="U23" s="2">
        <v>1.7399999999999999E-2</v>
      </c>
      <c r="V23" s="2">
        <v>2.1399999999999999E-2</v>
      </c>
      <c r="W23" s="2">
        <v>2.07E-2</v>
      </c>
    </row>
    <row r="24" spans="1:29" ht="19" x14ac:dyDescent="0.25">
      <c r="A24" s="5" t="s">
        <v>19</v>
      </c>
      <c r="B24" s="1">
        <v>1736000</v>
      </c>
      <c r="C24" s="1">
        <v>491000</v>
      </c>
      <c r="D24" s="1">
        <v>492000</v>
      </c>
      <c r="E24" s="1">
        <v>521000</v>
      </c>
      <c r="F24" s="1">
        <v>2633000</v>
      </c>
      <c r="G24" s="1">
        <v>8096000</v>
      </c>
      <c r="H24" s="1">
        <v>16094000</v>
      </c>
      <c r="I24" s="1">
        <v>25904000</v>
      </c>
      <c r="J24" s="1">
        <v>21850000</v>
      </c>
      <c r="K24" s="1">
        <v>27109000</v>
      </c>
      <c r="L24" s="1">
        <v>6801000</v>
      </c>
      <c r="M24" s="1">
        <v>1768000</v>
      </c>
      <c r="N24" s="1">
        <v>-17084000</v>
      </c>
      <c r="O24" s="1">
        <v>-71861000</v>
      </c>
      <c r="P24" s="1">
        <v>-67452000</v>
      </c>
      <c r="Q24" s="1">
        <v>-50644000</v>
      </c>
      <c r="R24" s="1">
        <v>-38845000</v>
      </c>
      <c r="S24" s="1">
        <v>-33660000</v>
      </c>
      <c r="T24" s="1">
        <v>448000000</v>
      </c>
      <c r="U24" s="1">
        <v>409000000</v>
      </c>
      <c r="V24" s="1">
        <v>2106000000</v>
      </c>
      <c r="W24" s="1">
        <v>984000000</v>
      </c>
    </row>
    <row r="25" spans="1:29" ht="19" x14ac:dyDescent="0.25">
      <c r="A25" s="6" t="s">
        <v>20</v>
      </c>
      <c r="B25" s="10">
        <v>-31864000</v>
      </c>
      <c r="C25" s="10">
        <v>-29034000</v>
      </c>
      <c r="D25" s="10">
        <v>-10008000</v>
      </c>
      <c r="E25" s="10">
        <v>4239000</v>
      </c>
      <c r="F25" s="10">
        <v>9153000</v>
      </c>
      <c r="G25" s="10">
        <v>28198000</v>
      </c>
      <c r="H25" s="10">
        <v>12496000</v>
      </c>
      <c r="I25" s="10">
        <v>46213000</v>
      </c>
      <c r="J25" s="10">
        <v>85592000</v>
      </c>
      <c r="K25" s="10">
        <v>142381000</v>
      </c>
      <c r="L25" s="10">
        <v>104298000</v>
      </c>
      <c r="M25" s="10">
        <v>-33317000</v>
      </c>
      <c r="N25" s="10">
        <v>-127794000</v>
      </c>
      <c r="O25" s="10">
        <v>-357935000</v>
      </c>
      <c r="P25" s="10">
        <v>-213085000</v>
      </c>
      <c r="Q25" s="10">
        <v>64279000</v>
      </c>
      <c r="R25" s="10">
        <v>25383000</v>
      </c>
      <c r="S25" s="10">
        <v>202108000</v>
      </c>
      <c r="T25" s="10">
        <v>983000000</v>
      </c>
      <c r="U25" s="10">
        <v>706000000</v>
      </c>
      <c r="V25" s="10">
        <v>2561000000</v>
      </c>
      <c r="W25" s="10">
        <v>1532000000</v>
      </c>
    </row>
    <row r="26" spans="1:29" ht="19" x14ac:dyDescent="0.25">
      <c r="A26" s="5" t="s">
        <v>21</v>
      </c>
      <c r="B26" s="2">
        <v>-5.8627000000000002</v>
      </c>
      <c r="C26" s="2">
        <v>-1.2956000000000001</v>
      </c>
      <c r="D26" s="2">
        <v>-0.1963</v>
      </c>
      <c r="E26" s="2">
        <v>4.41E-2</v>
      </c>
      <c r="F26" s="2">
        <v>5.1900000000000002E-2</v>
      </c>
      <c r="G26" s="2">
        <v>9.0999999999999998E-2</v>
      </c>
      <c r="H26" s="2">
        <v>2.5100000000000001E-2</v>
      </c>
      <c r="I26" s="2">
        <v>6.1699999999999998E-2</v>
      </c>
      <c r="J26" s="2">
        <v>7.9500000000000001E-2</v>
      </c>
      <c r="K26" s="2">
        <v>0.1091</v>
      </c>
      <c r="L26" s="2">
        <v>6.2899999999999998E-2</v>
      </c>
      <c r="M26" s="2">
        <v>-1.47E-2</v>
      </c>
      <c r="N26" s="2">
        <v>-4.19E-2</v>
      </c>
      <c r="O26" s="2">
        <v>-8.7900000000000006E-2</v>
      </c>
      <c r="P26" s="2">
        <v>-3.9699999999999999E-2</v>
      </c>
      <c r="Q26" s="2">
        <v>9.5999999999999992E-3</v>
      </c>
      <c r="R26" s="2">
        <v>3.0000000000000001E-3</v>
      </c>
      <c r="S26" s="2">
        <v>1.9300000000000001E-2</v>
      </c>
      <c r="T26" s="2">
        <v>7.3999999999999996E-2</v>
      </c>
      <c r="U26" s="2">
        <v>4.1300000000000003E-2</v>
      </c>
      <c r="V26" s="2">
        <v>0.1205</v>
      </c>
      <c r="W26" s="2">
        <v>5.7799999999999997E-2</v>
      </c>
    </row>
    <row r="27" spans="1:29" ht="19" x14ac:dyDescent="0.25">
      <c r="A27" s="5" t="s">
        <v>22</v>
      </c>
      <c r="B27" s="1" t="s">
        <v>93</v>
      </c>
      <c r="C27" s="1" t="s">
        <v>93</v>
      </c>
      <c r="D27" s="1" t="s">
        <v>93</v>
      </c>
      <c r="E27" s="1">
        <v>541000</v>
      </c>
      <c r="F27" s="1">
        <v>1217000</v>
      </c>
      <c r="G27" s="1">
        <v>-1310000</v>
      </c>
      <c r="H27" s="1">
        <v>9795000</v>
      </c>
      <c r="I27" s="1">
        <v>23385000</v>
      </c>
      <c r="J27" s="1">
        <v>37557000</v>
      </c>
      <c r="K27" s="1">
        <v>57689000</v>
      </c>
      <c r="L27" s="1">
        <v>34601000</v>
      </c>
      <c r="M27" s="1">
        <v>-21745000</v>
      </c>
      <c r="N27" s="1">
        <v>142651000</v>
      </c>
      <c r="O27" s="1">
        <v>-125760000</v>
      </c>
      <c r="P27" s="1">
        <v>49603000</v>
      </c>
      <c r="Q27" s="1">
        <v>111705000</v>
      </c>
      <c r="R27" s="1">
        <v>-154249000</v>
      </c>
      <c r="S27" s="1">
        <v>74630000</v>
      </c>
      <c r="T27" s="1">
        <v>-127000000</v>
      </c>
      <c r="U27" s="1">
        <v>580000000</v>
      </c>
      <c r="V27" s="1">
        <v>-1511000000</v>
      </c>
      <c r="W27" s="1">
        <v>88000000</v>
      </c>
    </row>
    <row r="28" spans="1:29" ht="19" x14ac:dyDescent="0.25">
      <c r="A28" s="7" t="s">
        <v>23</v>
      </c>
      <c r="B28" s="11">
        <v>-31671000</v>
      </c>
      <c r="C28" s="11">
        <v>-28609000</v>
      </c>
      <c r="D28" s="11">
        <v>-9716000</v>
      </c>
      <c r="E28" s="11">
        <v>3514000</v>
      </c>
      <c r="F28" s="11">
        <v>7346000</v>
      </c>
      <c r="G28" s="11">
        <v>28474000</v>
      </c>
      <c r="H28" s="11">
        <v>481000</v>
      </c>
      <c r="I28" s="11">
        <v>18356000</v>
      </c>
      <c r="J28" s="11">
        <v>43428000</v>
      </c>
      <c r="K28" s="11">
        <v>80719000</v>
      </c>
      <c r="L28" s="11">
        <v>64474000</v>
      </c>
      <c r="M28" s="11">
        <v>-11572000</v>
      </c>
      <c r="N28" s="11">
        <v>-270445000</v>
      </c>
      <c r="O28" s="11">
        <v>-232175000</v>
      </c>
      <c r="P28" s="11">
        <v>-262688000</v>
      </c>
      <c r="Q28" s="11">
        <v>-47426000</v>
      </c>
      <c r="R28" s="11">
        <v>179632000</v>
      </c>
      <c r="S28" s="11">
        <v>127478000</v>
      </c>
      <c r="T28" s="11">
        <v>1110000000</v>
      </c>
      <c r="U28" s="11">
        <v>126000000</v>
      </c>
      <c r="V28" s="11">
        <v>4072000000</v>
      </c>
      <c r="W28" s="11">
        <v>1444000000</v>
      </c>
    </row>
    <row r="29" spans="1:29" ht="20" customHeight="1" x14ac:dyDescent="0.25">
      <c r="A29" s="14" t="s">
        <v>103</v>
      </c>
      <c r="B29" s="1"/>
      <c r="C29" s="15">
        <f>(C28/B28)-1</f>
        <v>-9.668150674118281E-2</v>
      </c>
      <c r="D29" s="15">
        <f>(D28/C28)-1</f>
        <v>-0.66038659163200397</v>
      </c>
      <c r="E29" s="15">
        <f>(E28/D28)-1</f>
        <v>-1.361671469740634</v>
      </c>
      <c r="F29" s="15">
        <f t="shared" ref="F29:O29" si="15">(F28/E28)-1</f>
        <v>1.0904951622083097</v>
      </c>
      <c r="G29" s="15">
        <f t="shared" si="15"/>
        <v>2.8761230601687995</v>
      </c>
      <c r="H29" s="15">
        <f t="shared" si="15"/>
        <v>-0.98310739622111398</v>
      </c>
      <c r="I29" s="15">
        <f t="shared" si="15"/>
        <v>37.162162162162161</v>
      </c>
      <c r="J29" s="15">
        <f t="shared" si="15"/>
        <v>1.3658749182828505</v>
      </c>
      <c r="K29" s="15">
        <f t="shared" si="15"/>
        <v>0.85868564060053432</v>
      </c>
      <c r="L29" s="15">
        <f t="shared" si="15"/>
        <v>-0.20125373208290487</v>
      </c>
      <c r="M29" s="15">
        <f t="shared" si="15"/>
        <v>-1.1794832025312529</v>
      </c>
      <c r="N29" s="15">
        <f t="shared" si="15"/>
        <v>22.370636017974419</v>
      </c>
      <c r="O29" s="15">
        <f t="shared" si="15"/>
        <v>-0.14150751539129958</v>
      </c>
      <c r="P29" s="15">
        <f t="shared" ref="P29" si="16">(P28/O28)-1</f>
        <v>0.13142241843437064</v>
      </c>
      <c r="Q29" s="15">
        <f t="shared" ref="Q29" si="17">(Q28/P28)-1</f>
        <v>-0.81945882567913264</v>
      </c>
      <c r="R29" s="15">
        <f t="shared" ref="R29" si="18">(R28/Q28)-1</f>
        <v>-4.7876270400202419</v>
      </c>
      <c r="S29" s="15">
        <f t="shared" ref="S29" si="19">(S28/R28)-1</f>
        <v>-0.29033802440545109</v>
      </c>
      <c r="T29" s="15">
        <f t="shared" ref="T29" si="20">(T28/S28)-1</f>
        <v>7.7073848036523955</v>
      </c>
      <c r="U29" s="15">
        <f t="shared" ref="U29" si="21">(U28/T28)-1</f>
        <v>-0.88648648648648654</v>
      </c>
      <c r="V29" s="15">
        <f t="shared" ref="V29" si="22">(V28/U28)-1</f>
        <v>31.317460317460316</v>
      </c>
      <c r="W29" s="15">
        <f t="shared" ref="W29" si="23">(W28/V28)-1</f>
        <v>-0.64538310412573674</v>
      </c>
    </row>
    <row r="30" spans="1:29" ht="19" x14ac:dyDescent="0.25">
      <c r="A30" s="5" t="s">
        <v>24</v>
      </c>
      <c r="B30" s="2">
        <v>-5.8272000000000004</v>
      </c>
      <c r="C30" s="2">
        <v>-1.2766999999999999</v>
      </c>
      <c r="D30" s="2">
        <v>-0.1905</v>
      </c>
      <c r="E30" s="2">
        <v>3.6600000000000001E-2</v>
      </c>
      <c r="F30" s="2">
        <v>4.1599999999999998E-2</v>
      </c>
      <c r="G30" s="2">
        <v>9.1899999999999996E-2</v>
      </c>
      <c r="H30" s="2">
        <v>1E-3</v>
      </c>
      <c r="I30" s="2">
        <v>2.4500000000000001E-2</v>
      </c>
      <c r="J30" s="2">
        <v>4.0300000000000002E-2</v>
      </c>
      <c r="K30" s="2">
        <v>6.1800000000000001E-2</v>
      </c>
      <c r="L30" s="2">
        <v>3.8899999999999997E-2</v>
      </c>
      <c r="M30" s="2">
        <v>-5.1000000000000004E-3</v>
      </c>
      <c r="N30" s="2">
        <v>-8.8700000000000001E-2</v>
      </c>
      <c r="O30" s="2">
        <v>-5.7000000000000002E-2</v>
      </c>
      <c r="P30" s="2">
        <v>-4.8899999999999999E-2</v>
      </c>
      <c r="Q30" s="2">
        <v>-7.1000000000000004E-3</v>
      </c>
      <c r="R30" s="2">
        <v>2.1399999999999999E-2</v>
      </c>
      <c r="S30" s="2">
        <v>1.2200000000000001E-2</v>
      </c>
      <c r="T30" s="2">
        <v>8.3599999999999994E-2</v>
      </c>
      <c r="U30" s="2">
        <v>7.4000000000000003E-3</v>
      </c>
      <c r="V30" s="2">
        <v>0.19159999999999999</v>
      </c>
      <c r="W30" s="2">
        <v>5.45E-2</v>
      </c>
    </row>
    <row r="31" spans="1:29" ht="19" x14ac:dyDescent="0.25">
      <c r="A31" s="5" t="s">
        <v>25</v>
      </c>
      <c r="B31" s="12">
        <v>-0.59</v>
      </c>
      <c r="C31" s="12">
        <v>-0.34</v>
      </c>
      <c r="D31" s="12">
        <v>-0.09</v>
      </c>
      <c r="E31" s="12">
        <v>0.03</v>
      </c>
      <c r="F31" s="12">
        <v>0.03</v>
      </c>
      <c r="G31" s="12">
        <v>7.0000000000000007E-2</v>
      </c>
      <c r="H31" s="12" t="s">
        <v>92</v>
      </c>
      <c r="I31" s="12">
        <v>0.04</v>
      </c>
      <c r="J31" s="12">
        <v>0.09</v>
      </c>
      <c r="K31" s="12">
        <v>0.16</v>
      </c>
      <c r="L31" s="12">
        <v>0.13</v>
      </c>
      <c r="M31" s="12">
        <v>-0.02</v>
      </c>
      <c r="N31" s="12">
        <v>-0.48</v>
      </c>
      <c r="O31" s="12">
        <v>-0.39</v>
      </c>
      <c r="P31" s="12">
        <v>-0.42</v>
      </c>
      <c r="Q31" s="12">
        <v>-7.0000000000000007E-2</v>
      </c>
      <c r="R31" s="12">
        <v>0.26</v>
      </c>
      <c r="S31" s="12">
        <v>0.18</v>
      </c>
      <c r="T31" s="12">
        <v>1.48</v>
      </c>
      <c r="U31" s="12">
        <v>0.15</v>
      </c>
      <c r="V31" s="12">
        <v>4.4800000000000004</v>
      </c>
      <c r="W31" s="12">
        <v>1.51</v>
      </c>
    </row>
    <row r="32" spans="1:29" ht="19" x14ac:dyDescent="0.25">
      <c r="A32" s="5" t="s">
        <v>26</v>
      </c>
      <c r="B32" s="12">
        <v>-0.59</v>
      </c>
      <c r="C32" s="12">
        <v>-0.34</v>
      </c>
      <c r="D32" s="12">
        <v>-0.09</v>
      </c>
      <c r="E32" s="12">
        <v>0.01</v>
      </c>
      <c r="F32" s="12">
        <v>0.02</v>
      </c>
      <c r="G32" s="12">
        <v>0.06</v>
      </c>
      <c r="H32" s="12" t="s">
        <v>92</v>
      </c>
      <c r="I32" s="12">
        <v>0.04</v>
      </c>
      <c r="J32" s="12">
        <v>0.09</v>
      </c>
      <c r="K32" s="12">
        <v>0.16</v>
      </c>
      <c r="L32" s="12">
        <v>0.12</v>
      </c>
      <c r="M32" s="12">
        <v>-0.02</v>
      </c>
      <c r="N32" s="12">
        <v>-0.48</v>
      </c>
      <c r="O32" s="12">
        <v>-0.39</v>
      </c>
      <c r="P32" s="12">
        <v>-0.42</v>
      </c>
      <c r="Q32" s="12">
        <v>-7.0000000000000007E-2</v>
      </c>
      <c r="R32" s="12">
        <v>0.26</v>
      </c>
      <c r="S32" s="12">
        <v>0.17</v>
      </c>
      <c r="T32" s="12">
        <v>1.43</v>
      </c>
      <c r="U32" s="12">
        <v>0.15</v>
      </c>
      <c r="V32" s="12">
        <v>4.38</v>
      </c>
      <c r="W32" s="12">
        <v>1.48</v>
      </c>
    </row>
    <row r="33" spans="1:23" ht="19" x14ac:dyDescent="0.25">
      <c r="A33" s="5" t="s">
        <v>27</v>
      </c>
      <c r="B33" s="1">
        <v>53256000</v>
      </c>
      <c r="C33" s="1">
        <v>84156000</v>
      </c>
      <c r="D33" s="1">
        <v>105500000</v>
      </c>
      <c r="E33" s="1">
        <v>118420000</v>
      </c>
      <c r="F33" s="1">
        <v>302012000</v>
      </c>
      <c r="G33" s="1">
        <v>429096000</v>
      </c>
      <c r="H33" s="1">
        <v>449544000</v>
      </c>
      <c r="I33" s="1">
        <v>467360000</v>
      </c>
      <c r="J33" s="1">
        <v>484732000</v>
      </c>
      <c r="K33" s="1">
        <v>497848000</v>
      </c>
      <c r="L33" s="1">
        <v>520888000</v>
      </c>
      <c r="M33" s="1">
        <v>541208000</v>
      </c>
      <c r="N33" s="1">
        <v>564896000</v>
      </c>
      <c r="O33" s="1">
        <v>597613000</v>
      </c>
      <c r="P33" s="1">
        <v>624148000</v>
      </c>
      <c r="Q33" s="1">
        <v>661647000</v>
      </c>
      <c r="R33" s="1">
        <v>687797000</v>
      </c>
      <c r="S33" s="1">
        <v>714919000</v>
      </c>
      <c r="T33" s="1">
        <v>751000000</v>
      </c>
      <c r="U33" s="1">
        <v>829000000</v>
      </c>
      <c r="V33" s="1">
        <v>908000000</v>
      </c>
      <c r="W33" s="1">
        <v>955000000</v>
      </c>
    </row>
    <row r="34" spans="1:23" ht="19" x14ac:dyDescent="0.25">
      <c r="A34" s="5" t="s">
        <v>28</v>
      </c>
      <c r="B34" s="1">
        <v>53256000</v>
      </c>
      <c r="C34" s="1">
        <v>84156000</v>
      </c>
      <c r="D34" s="1">
        <v>105500000</v>
      </c>
      <c r="E34" s="1">
        <v>381636000</v>
      </c>
      <c r="F34" s="1">
        <v>443496000</v>
      </c>
      <c r="G34" s="1">
        <v>474948000</v>
      </c>
      <c r="H34" s="1">
        <v>480616000</v>
      </c>
      <c r="I34" s="1">
        <v>489688000</v>
      </c>
      <c r="J34" s="1">
        <v>500912000</v>
      </c>
      <c r="K34" s="1">
        <v>512456000</v>
      </c>
      <c r="L34" s="1">
        <v>548714894</v>
      </c>
      <c r="M34" s="1">
        <v>541208000</v>
      </c>
      <c r="N34" s="1">
        <v>564896000</v>
      </c>
      <c r="O34" s="1">
        <v>597613000</v>
      </c>
      <c r="P34" s="1">
        <v>624148000</v>
      </c>
      <c r="Q34" s="1">
        <v>661647000</v>
      </c>
      <c r="R34" s="1">
        <v>700217000</v>
      </c>
      <c r="S34" s="1">
        <v>734598000</v>
      </c>
      <c r="T34" s="1">
        <v>775000000</v>
      </c>
      <c r="U34" s="1">
        <v>850000000</v>
      </c>
      <c r="V34" s="1">
        <v>930000000</v>
      </c>
      <c r="W34" s="1">
        <v>974000000</v>
      </c>
    </row>
    <row r="35" spans="1:23" ht="20" customHeight="1" x14ac:dyDescent="0.25">
      <c r="A35" s="14" t="s">
        <v>104</v>
      </c>
      <c r="B35" s="1"/>
      <c r="C35" s="22">
        <f>(C34-B34)/B34</f>
        <v>0.58021631365479942</v>
      </c>
      <c r="D35" s="22">
        <f t="shared" ref="D35:O35" si="24">(D34-C34)/C34</f>
        <v>0.2536242216835401</v>
      </c>
      <c r="E35" s="22">
        <f t="shared" si="24"/>
        <v>2.6174028436018957</v>
      </c>
      <c r="F35" s="22">
        <f t="shared" si="24"/>
        <v>0.16209162657610918</v>
      </c>
      <c r="G35" s="22">
        <f t="shared" si="24"/>
        <v>7.0918339736998751E-2</v>
      </c>
      <c r="H35" s="22">
        <f t="shared" si="24"/>
        <v>1.1933938031110774E-2</v>
      </c>
      <c r="I35" s="22">
        <f t="shared" si="24"/>
        <v>1.8875776087354561E-2</v>
      </c>
      <c r="J35" s="22">
        <f t="shared" si="24"/>
        <v>2.2920716864615838E-2</v>
      </c>
      <c r="K35" s="22">
        <f t="shared" si="24"/>
        <v>2.3045964161369663E-2</v>
      </c>
      <c r="L35" s="22">
        <f t="shared" si="24"/>
        <v>7.0755136050704839E-2</v>
      </c>
      <c r="M35" s="22">
        <f t="shared" si="24"/>
        <v>-1.3680864292340495E-2</v>
      </c>
      <c r="N35" s="22">
        <f t="shared" si="24"/>
        <v>4.3768754342138325E-2</v>
      </c>
      <c r="O35" s="22">
        <f t="shared" si="24"/>
        <v>5.7916855491984366E-2</v>
      </c>
      <c r="P35" s="22">
        <f t="shared" ref="P35" si="25">(P34-O34)/O34</f>
        <v>4.44016445425384E-2</v>
      </c>
      <c r="Q35" s="22">
        <f t="shared" ref="Q35" si="26">(Q34-P34)/P34</f>
        <v>6.0080301466959758E-2</v>
      </c>
      <c r="R35" s="22">
        <f t="shared" ref="R35" si="27">(R34-Q34)/Q34</f>
        <v>5.8293924101522412E-2</v>
      </c>
      <c r="S35" s="22">
        <f t="shared" ref="S35" si="28">(S34-R34)/R34</f>
        <v>4.9100493132843107E-2</v>
      </c>
      <c r="T35" s="22">
        <f t="shared" ref="T35" si="29">(T34-S34)/S34</f>
        <v>5.4998788453004231E-2</v>
      </c>
      <c r="U35" s="22">
        <f t="shared" ref="U35" si="30">(U34-T34)/T34</f>
        <v>9.6774193548387094E-2</v>
      </c>
      <c r="V35" s="22">
        <f t="shared" ref="V35" si="31">(V34-U34)/U34</f>
        <v>9.4117647058823528E-2</v>
      </c>
      <c r="W35" s="22">
        <f t="shared" ref="W35" si="32">(W34-V34)/V34</f>
        <v>4.7311827956989246E-2</v>
      </c>
    </row>
    <row r="36" spans="1:23" ht="19" x14ac:dyDescent="0.25">
      <c r="A36" s="5" t="s">
        <v>29</v>
      </c>
      <c r="B36" s="13" t="s">
        <v>94</v>
      </c>
      <c r="C36" s="13" t="s">
        <v>94</v>
      </c>
      <c r="D36" s="13" t="s">
        <v>94</v>
      </c>
      <c r="E36" s="13" t="s">
        <v>94</v>
      </c>
      <c r="F36" s="13" t="s">
        <v>94</v>
      </c>
      <c r="G36" s="13" t="s">
        <v>94</v>
      </c>
      <c r="H36" s="13" t="s">
        <v>94</v>
      </c>
      <c r="I36" s="13" t="s">
        <v>94</v>
      </c>
      <c r="J36" s="13" t="s">
        <v>94</v>
      </c>
      <c r="K36" s="13" t="s">
        <v>94</v>
      </c>
      <c r="L36" s="13" t="s">
        <v>94</v>
      </c>
      <c r="M36" s="13" t="s">
        <v>94</v>
      </c>
      <c r="N36" s="13" t="s">
        <v>94</v>
      </c>
      <c r="O36" s="13" t="s">
        <v>94</v>
      </c>
      <c r="P36" s="13" t="s">
        <v>94</v>
      </c>
      <c r="Q36" s="13" t="s">
        <v>94</v>
      </c>
      <c r="R36" s="13" t="s">
        <v>94</v>
      </c>
      <c r="S36" s="13" t="s">
        <v>94</v>
      </c>
      <c r="T36" s="13" t="s">
        <v>94</v>
      </c>
      <c r="U36" s="13" t="s">
        <v>94</v>
      </c>
      <c r="V36" s="13" t="s">
        <v>94</v>
      </c>
      <c r="W36" s="13" t="s">
        <v>94</v>
      </c>
    </row>
    <row r="37" spans="1:23" ht="21" x14ac:dyDescent="0.25">
      <c r="A37" s="4" t="s">
        <v>30</v>
      </c>
      <c r="B37" s="9" t="s">
        <v>92</v>
      </c>
      <c r="C37" s="9" t="s">
        <v>92</v>
      </c>
      <c r="D37" s="9" t="s">
        <v>92</v>
      </c>
      <c r="E37" s="9" t="s">
        <v>92</v>
      </c>
      <c r="F37" s="9" t="s">
        <v>92</v>
      </c>
      <c r="G37" s="9" t="s">
        <v>92</v>
      </c>
      <c r="H37" s="9" t="s">
        <v>92</v>
      </c>
      <c r="I37" s="9" t="s">
        <v>92</v>
      </c>
      <c r="J37" s="9" t="s">
        <v>92</v>
      </c>
      <c r="K37" s="9" t="s">
        <v>92</v>
      </c>
      <c r="L37" s="9" t="s">
        <v>92</v>
      </c>
      <c r="M37" s="9" t="s">
        <v>92</v>
      </c>
      <c r="N37" s="9" t="s">
        <v>92</v>
      </c>
      <c r="O37" s="9" t="s">
        <v>92</v>
      </c>
      <c r="P37" s="9" t="s">
        <v>92</v>
      </c>
      <c r="Q37" s="9" t="s">
        <v>92</v>
      </c>
      <c r="R37" s="9" t="s">
        <v>92</v>
      </c>
      <c r="S37" s="9" t="s">
        <v>92</v>
      </c>
      <c r="T37" s="9" t="s">
        <v>92</v>
      </c>
      <c r="U37" s="9" t="s">
        <v>92</v>
      </c>
      <c r="V37" s="9" t="s">
        <v>92</v>
      </c>
      <c r="W37" s="9" t="s">
        <v>92</v>
      </c>
    </row>
    <row r="38" spans="1:23" ht="19" x14ac:dyDescent="0.25">
      <c r="A38" s="5" t="s">
        <v>31</v>
      </c>
      <c r="B38" s="1" t="s">
        <v>93</v>
      </c>
      <c r="C38" s="1" t="s">
        <v>93</v>
      </c>
      <c r="D38" s="1">
        <v>8709000</v>
      </c>
      <c r="E38" s="1">
        <v>10463000</v>
      </c>
      <c r="F38" s="1">
        <v>35731000</v>
      </c>
      <c r="G38" s="1">
        <v>99842000</v>
      </c>
      <c r="H38" s="1">
        <v>86608000</v>
      </c>
      <c r="I38" s="1">
        <v>279095000</v>
      </c>
      <c r="J38" s="1">
        <v>483834000</v>
      </c>
      <c r="K38" s="1">
        <v>1011306000</v>
      </c>
      <c r="L38" s="1">
        <v>424292000</v>
      </c>
      <c r="M38" s="1">
        <v>607284000</v>
      </c>
      <c r="N38" s="1">
        <v>747245000</v>
      </c>
      <c r="O38" s="1">
        <v>781635000</v>
      </c>
      <c r="P38" s="1">
        <v>908117000</v>
      </c>
      <c r="Q38" s="1">
        <v>1158363000</v>
      </c>
      <c r="R38" s="1">
        <v>1606549000</v>
      </c>
      <c r="S38" s="1">
        <v>2543484000</v>
      </c>
      <c r="T38" s="1">
        <v>2669000000</v>
      </c>
      <c r="U38" s="1">
        <v>4145000000</v>
      </c>
      <c r="V38" s="1">
        <v>6195000000</v>
      </c>
      <c r="W38" s="1">
        <v>5464000000</v>
      </c>
    </row>
    <row r="39" spans="1:23" ht="19" x14ac:dyDescent="0.25">
      <c r="A39" s="5" t="s">
        <v>32</v>
      </c>
      <c r="B39" s="1" t="s">
        <v>93</v>
      </c>
      <c r="C39" s="1" t="s">
        <v>93</v>
      </c>
      <c r="D39" s="1">
        <v>7300000</v>
      </c>
      <c r="E39" s="1">
        <v>25349000</v>
      </c>
      <c r="F39" s="1">
        <v>83087000</v>
      </c>
      <c r="G39" s="1">
        <v>107723000</v>
      </c>
      <c r="H39" s="1">
        <v>165816000</v>
      </c>
      <c r="I39" s="1">
        <v>171748000</v>
      </c>
      <c r="J39" s="1">
        <v>213769000</v>
      </c>
      <c r="K39" s="1">
        <v>230659000</v>
      </c>
      <c r="L39" s="1">
        <v>72678000</v>
      </c>
      <c r="M39" s="1">
        <v>170582000</v>
      </c>
      <c r="N39" s="1">
        <v>120376000</v>
      </c>
      <c r="O39" s="1">
        <v>57139000</v>
      </c>
      <c r="P39" s="1">
        <v>87312000</v>
      </c>
      <c r="Q39" s="1">
        <v>183018000</v>
      </c>
      <c r="R39" s="1">
        <v>602338000</v>
      </c>
      <c r="S39" s="1">
        <v>1978221000</v>
      </c>
      <c r="T39" s="1">
        <v>1673000000</v>
      </c>
      <c r="U39" s="1">
        <v>3802000000</v>
      </c>
      <c r="V39" s="1">
        <v>5771000000</v>
      </c>
      <c r="W39" s="1">
        <v>5073000000</v>
      </c>
    </row>
    <row r="40" spans="1:23" ht="19" x14ac:dyDescent="0.25">
      <c r="A40" s="5" t="s">
        <v>33</v>
      </c>
      <c r="B40" s="1" t="s">
        <v>93</v>
      </c>
      <c r="C40" s="1" t="s">
        <v>93</v>
      </c>
      <c r="D40" s="1">
        <v>16009000</v>
      </c>
      <c r="E40" s="1">
        <v>35812000</v>
      </c>
      <c r="F40" s="1">
        <v>118818000</v>
      </c>
      <c r="G40" s="1">
        <v>207565000</v>
      </c>
      <c r="H40" s="1">
        <v>252424000</v>
      </c>
      <c r="I40" s="1">
        <v>450843000</v>
      </c>
      <c r="J40" s="1">
        <v>697603000</v>
      </c>
      <c r="K40" s="1">
        <v>1241965000</v>
      </c>
      <c r="L40" s="1">
        <v>496970000</v>
      </c>
      <c r="M40" s="1">
        <v>777866000</v>
      </c>
      <c r="N40" s="1">
        <v>867621000</v>
      </c>
      <c r="O40" s="1">
        <v>838774000</v>
      </c>
      <c r="P40" s="1">
        <v>995429000</v>
      </c>
      <c r="Q40" s="1">
        <v>1341381000</v>
      </c>
      <c r="R40" s="1">
        <v>2208887000</v>
      </c>
      <c r="S40" s="1">
        <v>4521705000</v>
      </c>
      <c r="T40" s="1">
        <v>4342000000</v>
      </c>
      <c r="U40" s="1">
        <v>7947000000</v>
      </c>
      <c r="V40" s="1">
        <v>11966000000</v>
      </c>
      <c r="W40" s="1">
        <v>10537000000</v>
      </c>
    </row>
    <row r="41" spans="1:23" ht="19" x14ac:dyDescent="0.25">
      <c r="A41" s="5" t="s">
        <v>34</v>
      </c>
      <c r="B41" s="1" t="s">
        <v>93</v>
      </c>
      <c r="C41" s="1" t="s">
        <v>93</v>
      </c>
      <c r="D41" s="1">
        <v>9581000</v>
      </c>
      <c r="E41" s="1">
        <v>26536000</v>
      </c>
      <c r="F41" s="1">
        <v>48874000</v>
      </c>
      <c r="G41" s="1">
        <v>76128000</v>
      </c>
      <c r="H41" s="1">
        <v>128693000</v>
      </c>
      <c r="I41" s="1">
        <v>220061000</v>
      </c>
      <c r="J41" s="1">
        <v>266555000</v>
      </c>
      <c r="K41" s="1">
        <v>320956000</v>
      </c>
      <c r="L41" s="1">
        <v>426943000</v>
      </c>
      <c r="M41" s="1">
        <v>683745000</v>
      </c>
      <c r="N41" s="1">
        <v>872634000</v>
      </c>
      <c r="O41" s="1">
        <v>1360837000</v>
      </c>
      <c r="P41" s="1">
        <v>1905506000</v>
      </c>
      <c r="Q41" s="1">
        <v>2523506000</v>
      </c>
      <c r="R41" s="1">
        <v>3230820000</v>
      </c>
      <c r="S41" s="1">
        <v>3950093000</v>
      </c>
      <c r="T41" s="1">
        <v>4924000000</v>
      </c>
      <c r="U41" s="1">
        <v>6174000000</v>
      </c>
      <c r="V41" s="1">
        <v>7786000000</v>
      </c>
      <c r="W41" s="1">
        <v>9739000000</v>
      </c>
    </row>
    <row r="42" spans="1:23" ht="19" x14ac:dyDescent="0.25">
      <c r="A42" s="5" t="s">
        <v>35</v>
      </c>
      <c r="B42" s="1" t="s">
        <v>93</v>
      </c>
      <c r="C42" s="1" t="s">
        <v>93</v>
      </c>
      <c r="D42" s="1" t="s">
        <v>93</v>
      </c>
      <c r="E42" s="1" t="s">
        <v>93</v>
      </c>
      <c r="F42" s="1" t="s">
        <v>93</v>
      </c>
      <c r="G42" s="1" t="s">
        <v>93</v>
      </c>
      <c r="H42" s="1" t="s">
        <v>93</v>
      </c>
      <c r="I42" s="1" t="s">
        <v>93</v>
      </c>
      <c r="J42" s="1" t="s">
        <v>93</v>
      </c>
      <c r="K42" s="1" t="s">
        <v>93</v>
      </c>
      <c r="L42" s="1" t="s">
        <v>93</v>
      </c>
      <c r="M42" s="1" t="s">
        <v>93</v>
      </c>
      <c r="N42" s="1" t="s">
        <v>93</v>
      </c>
      <c r="O42" s="1" t="s">
        <v>93</v>
      </c>
      <c r="P42" s="1" t="s">
        <v>93</v>
      </c>
      <c r="Q42" s="1" t="s">
        <v>93</v>
      </c>
      <c r="R42" s="1" t="s">
        <v>93</v>
      </c>
      <c r="S42" s="1" t="s">
        <v>93</v>
      </c>
      <c r="T42" s="1" t="s">
        <v>93</v>
      </c>
      <c r="U42" s="1" t="s">
        <v>93</v>
      </c>
      <c r="V42" s="1" t="s">
        <v>93</v>
      </c>
      <c r="W42" s="1" t="s">
        <v>93</v>
      </c>
    </row>
    <row r="43" spans="1:23" ht="19" x14ac:dyDescent="0.25">
      <c r="A43" s="5" t="s">
        <v>36</v>
      </c>
      <c r="B43" s="1" t="s">
        <v>93</v>
      </c>
      <c r="C43" s="1" t="s">
        <v>93</v>
      </c>
      <c r="D43" s="1">
        <v>4377000</v>
      </c>
      <c r="E43" s="1">
        <v>11798000</v>
      </c>
      <c r="F43" s="1">
        <v>11023000</v>
      </c>
      <c r="G43" s="1">
        <v>19524000</v>
      </c>
      <c r="H43" s="1">
        <v>37979000</v>
      </c>
      <c r="I43" s="1">
        <v>69907000</v>
      </c>
      <c r="J43" s="1">
        <v>104399000</v>
      </c>
      <c r="K43" s="1">
        <v>143238000</v>
      </c>
      <c r="L43" s="1">
        <v>151011000</v>
      </c>
      <c r="M43" s="1">
        <v>210611000</v>
      </c>
      <c r="N43" s="1">
        <v>275625000</v>
      </c>
      <c r="O43" s="1">
        <v>480641000</v>
      </c>
      <c r="P43" s="1">
        <v>649137000</v>
      </c>
      <c r="Q43" s="1">
        <v>482440000</v>
      </c>
      <c r="R43" s="1">
        <v>557120000</v>
      </c>
      <c r="S43" s="1">
        <v>818573000</v>
      </c>
      <c r="T43" s="1">
        <v>1417000000</v>
      </c>
      <c r="U43" s="1">
        <v>1842000000</v>
      </c>
      <c r="V43" s="1">
        <v>2137000000</v>
      </c>
      <c r="W43" s="1">
        <v>2574000000</v>
      </c>
    </row>
    <row r="44" spans="1:23" ht="19" x14ac:dyDescent="0.25">
      <c r="A44" s="6" t="s">
        <v>37</v>
      </c>
      <c r="B44" s="10" t="s">
        <v>93</v>
      </c>
      <c r="C44" s="10" t="s">
        <v>93</v>
      </c>
      <c r="D44" s="10">
        <v>29967000</v>
      </c>
      <c r="E44" s="10">
        <v>74146000</v>
      </c>
      <c r="F44" s="10">
        <v>178715000</v>
      </c>
      <c r="G44" s="10">
        <v>303217000</v>
      </c>
      <c r="H44" s="10">
        <v>419096000</v>
      </c>
      <c r="I44" s="10">
        <v>740811000</v>
      </c>
      <c r="J44" s="10">
        <v>1068557000</v>
      </c>
      <c r="K44" s="10">
        <v>1706159000</v>
      </c>
      <c r="L44" s="10">
        <v>1074924000</v>
      </c>
      <c r="M44" s="10">
        <v>1672222000</v>
      </c>
      <c r="N44" s="10">
        <v>2015880000</v>
      </c>
      <c r="O44" s="10">
        <v>2680252000</v>
      </c>
      <c r="P44" s="10">
        <v>3550072000</v>
      </c>
      <c r="Q44" s="10">
        <v>4347327000</v>
      </c>
      <c r="R44" s="10">
        <v>5996827000</v>
      </c>
      <c r="S44" s="10">
        <v>9290371000</v>
      </c>
      <c r="T44" s="10">
        <v>10683000000</v>
      </c>
      <c r="U44" s="10">
        <v>15963000000</v>
      </c>
      <c r="V44" s="10">
        <v>21889000000</v>
      </c>
      <c r="W44" s="10">
        <v>22850000000</v>
      </c>
    </row>
    <row r="45" spans="1:23" ht="19" x14ac:dyDescent="0.25">
      <c r="A45" s="5" t="s">
        <v>38</v>
      </c>
      <c r="B45" s="1" t="s">
        <v>93</v>
      </c>
      <c r="C45" s="1" t="s">
        <v>93</v>
      </c>
      <c r="D45" s="1">
        <v>4988000</v>
      </c>
      <c r="E45" s="1">
        <v>5069000</v>
      </c>
      <c r="F45" s="1">
        <v>7637000</v>
      </c>
      <c r="G45" s="1">
        <v>24216000</v>
      </c>
      <c r="H45" s="1">
        <v>30155000</v>
      </c>
      <c r="I45" s="1">
        <v>41380000</v>
      </c>
      <c r="J45" s="1">
        <v>77027000</v>
      </c>
      <c r="K45" s="1">
        <v>89711000</v>
      </c>
      <c r="L45" s="1">
        <v>387174000</v>
      </c>
      <c r="M45" s="1">
        <v>527946000</v>
      </c>
      <c r="N45" s="1">
        <v>604669000</v>
      </c>
      <c r="O45" s="1">
        <v>1240746000</v>
      </c>
      <c r="P45" s="1">
        <v>1125866000</v>
      </c>
      <c r="Q45" s="1">
        <v>1715828000</v>
      </c>
      <c r="R45" s="1">
        <v>1787534000</v>
      </c>
      <c r="S45" s="1">
        <v>1946527000</v>
      </c>
      <c r="T45" s="1">
        <v>2051000000</v>
      </c>
      <c r="U45" s="1">
        <v>5415000000</v>
      </c>
      <c r="V45" s="1">
        <v>5663000000</v>
      </c>
      <c r="W45" s="1">
        <v>5695000000</v>
      </c>
    </row>
    <row r="46" spans="1:23" ht="19" x14ac:dyDescent="0.25">
      <c r="A46" s="5" t="s">
        <v>39</v>
      </c>
      <c r="B46" s="1" t="s">
        <v>93</v>
      </c>
      <c r="C46" s="1" t="s">
        <v>93</v>
      </c>
      <c r="D46" s="1" t="s">
        <v>93</v>
      </c>
      <c r="E46" s="1" t="s">
        <v>93</v>
      </c>
      <c r="F46" s="1" t="s">
        <v>93</v>
      </c>
      <c r="G46" s="1" t="s">
        <v>93</v>
      </c>
      <c r="H46" s="1">
        <v>6705000</v>
      </c>
      <c r="I46" s="1">
        <v>8556000</v>
      </c>
      <c r="J46" s="1">
        <v>44872000</v>
      </c>
      <c r="K46" s="1">
        <v>48955000</v>
      </c>
      <c r="L46" s="1">
        <v>396081000</v>
      </c>
      <c r="M46" s="1">
        <v>785381000</v>
      </c>
      <c r="N46" s="1">
        <v>1529378000</v>
      </c>
      <c r="O46" s="1">
        <v>3500823000</v>
      </c>
      <c r="P46" s="1">
        <v>3782660000</v>
      </c>
      <c r="Q46" s="1">
        <v>3849937000</v>
      </c>
      <c r="R46" s="1">
        <v>7263846000</v>
      </c>
      <c r="S46" s="1">
        <v>7314096000</v>
      </c>
      <c r="T46" s="1">
        <v>12851000000</v>
      </c>
      <c r="U46" s="1">
        <v>25134000000</v>
      </c>
      <c r="V46" s="1">
        <v>26318000000</v>
      </c>
      <c r="W46" s="1">
        <v>47937000000</v>
      </c>
    </row>
    <row r="47" spans="1:23" ht="19" x14ac:dyDescent="0.25">
      <c r="A47" s="5" t="s">
        <v>40</v>
      </c>
      <c r="B47" s="1" t="s">
        <v>93</v>
      </c>
      <c r="C47" s="1" t="s">
        <v>93</v>
      </c>
      <c r="D47" s="1" t="s">
        <v>93</v>
      </c>
      <c r="E47" s="1" t="s">
        <v>93</v>
      </c>
      <c r="F47" s="1" t="s">
        <v>93</v>
      </c>
      <c r="G47" s="1" t="s">
        <v>93</v>
      </c>
      <c r="H47" s="1">
        <v>11489000</v>
      </c>
      <c r="I47" s="1">
        <v>24570000</v>
      </c>
      <c r="J47" s="1">
        <v>29989000</v>
      </c>
      <c r="K47" s="1">
        <v>34809000</v>
      </c>
      <c r="L47" s="1">
        <v>165521000</v>
      </c>
      <c r="M47" s="1">
        <v>249542000</v>
      </c>
      <c r="N47" s="1">
        <v>270549000</v>
      </c>
      <c r="O47" s="1">
        <v>909993000</v>
      </c>
      <c r="P47" s="1">
        <v>779248000</v>
      </c>
      <c r="Q47" s="1">
        <v>653403000</v>
      </c>
      <c r="R47" s="1">
        <v>1294258000</v>
      </c>
      <c r="S47" s="1">
        <v>995289000</v>
      </c>
      <c r="T47" s="1">
        <v>2075000000</v>
      </c>
      <c r="U47" s="1">
        <v>5303000000</v>
      </c>
      <c r="V47" s="1">
        <v>4114000000</v>
      </c>
      <c r="W47" s="1">
        <v>8978000000</v>
      </c>
    </row>
    <row r="48" spans="1:23" ht="19" x14ac:dyDescent="0.25">
      <c r="A48" s="5" t="s">
        <v>41</v>
      </c>
      <c r="B48" s="1" t="s">
        <v>93</v>
      </c>
      <c r="C48" s="1" t="s">
        <v>93</v>
      </c>
      <c r="D48" s="1" t="s">
        <v>93</v>
      </c>
      <c r="E48" s="1" t="s">
        <v>93</v>
      </c>
      <c r="F48" s="1" t="s">
        <v>93</v>
      </c>
      <c r="G48" s="1" t="s">
        <v>93</v>
      </c>
      <c r="H48" s="1">
        <v>18194000</v>
      </c>
      <c r="I48" s="1">
        <v>33126000</v>
      </c>
      <c r="J48" s="1">
        <v>74861000</v>
      </c>
      <c r="K48" s="1">
        <v>83764000</v>
      </c>
      <c r="L48" s="1">
        <v>561602000</v>
      </c>
      <c r="M48" s="1">
        <v>1034923000</v>
      </c>
      <c r="N48" s="1">
        <v>1799927000</v>
      </c>
      <c r="O48" s="1">
        <v>4410816000</v>
      </c>
      <c r="P48" s="1">
        <v>4561908000</v>
      </c>
      <c r="Q48" s="1">
        <v>4503340000</v>
      </c>
      <c r="R48" s="1">
        <v>8558104000</v>
      </c>
      <c r="S48" s="1">
        <v>8309385000</v>
      </c>
      <c r="T48" s="1">
        <v>14926000000</v>
      </c>
      <c r="U48" s="1">
        <v>30437000000</v>
      </c>
      <c r="V48" s="1">
        <v>30432000000</v>
      </c>
      <c r="W48" s="1">
        <v>56915000000</v>
      </c>
    </row>
    <row r="49" spans="1:23" ht="19" x14ac:dyDescent="0.25">
      <c r="A49" s="5" t="s">
        <v>42</v>
      </c>
      <c r="B49" s="1" t="s">
        <v>93</v>
      </c>
      <c r="C49" s="1" t="s">
        <v>93</v>
      </c>
      <c r="D49" s="1" t="s">
        <v>93</v>
      </c>
      <c r="E49" s="1" t="s">
        <v>93</v>
      </c>
      <c r="F49" s="1" t="s">
        <v>93</v>
      </c>
      <c r="G49" s="1" t="s">
        <v>93</v>
      </c>
      <c r="H49" s="1" t="s">
        <v>93</v>
      </c>
      <c r="I49" s="1" t="s">
        <v>93</v>
      </c>
      <c r="J49" s="1">
        <v>184962000</v>
      </c>
      <c r="K49" s="1">
        <v>485083000</v>
      </c>
      <c r="L49" s="1">
        <v>937652000</v>
      </c>
      <c r="M49" s="1">
        <v>723257000</v>
      </c>
      <c r="N49" s="1">
        <v>942349000</v>
      </c>
      <c r="O49" s="1">
        <v>574732000</v>
      </c>
      <c r="P49" s="1">
        <v>1070629000</v>
      </c>
      <c r="Q49" s="1">
        <v>1904717000</v>
      </c>
      <c r="R49" s="1">
        <v>566953000</v>
      </c>
      <c r="S49" s="1">
        <v>677283000</v>
      </c>
      <c r="T49" s="1">
        <v>1302000000</v>
      </c>
      <c r="U49" s="1">
        <v>1963000000</v>
      </c>
      <c r="V49" s="1">
        <v>3909000000</v>
      </c>
      <c r="W49" s="1">
        <v>4784000000</v>
      </c>
    </row>
    <row r="50" spans="1:23" ht="19" x14ac:dyDescent="0.25">
      <c r="A50" s="5" t="s">
        <v>43</v>
      </c>
      <c r="B50" s="1" t="s">
        <v>93</v>
      </c>
      <c r="C50" s="1" t="s">
        <v>93</v>
      </c>
      <c r="D50" s="1" t="s">
        <v>93</v>
      </c>
      <c r="E50" s="1" t="s">
        <v>93</v>
      </c>
      <c r="F50" s="1" t="s">
        <v>93</v>
      </c>
      <c r="G50" s="1">
        <v>10416000</v>
      </c>
      <c r="H50" s="1">
        <v>20625000</v>
      </c>
      <c r="I50" s="1">
        <v>26512000</v>
      </c>
      <c r="J50" s="1">
        <v>26589000</v>
      </c>
      <c r="K50" s="1">
        <v>27579000</v>
      </c>
      <c r="L50" s="1">
        <v>41199000</v>
      </c>
      <c r="M50" s="1">
        <v>87587000</v>
      </c>
      <c r="N50" s="1">
        <v>19212000</v>
      </c>
      <c r="O50" s="1">
        <v>9691000</v>
      </c>
      <c r="P50" s="1">
        <v>9275000</v>
      </c>
      <c r="Q50" s="1">
        <v>15986000</v>
      </c>
      <c r="R50" s="1">
        <v>28939000</v>
      </c>
      <c r="S50" s="1">
        <v>36523000</v>
      </c>
      <c r="T50" s="1" t="s">
        <v>93</v>
      </c>
      <c r="U50" s="1" t="s">
        <v>93</v>
      </c>
      <c r="V50" s="1">
        <v>2693000000</v>
      </c>
      <c r="W50" s="1">
        <v>2623000000</v>
      </c>
    </row>
    <row r="51" spans="1:23" ht="19" x14ac:dyDescent="0.25">
      <c r="A51" s="5" t="s">
        <v>44</v>
      </c>
      <c r="B51" s="1" t="s">
        <v>93</v>
      </c>
      <c r="C51" s="1" t="s">
        <v>93</v>
      </c>
      <c r="D51" s="1">
        <v>4718000</v>
      </c>
      <c r="E51" s="1">
        <v>8296000</v>
      </c>
      <c r="F51" s="1">
        <v>94147000</v>
      </c>
      <c r="G51" s="1">
        <v>96900000</v>
      </c>
      <c r="H51" s="1">
        <v>176762000</v>
      </c>
      <c r="I51" s="1">
        <v>247764000</v>
      </c>
      <c r="J51" s="1">
        <v>47826000</v>
      </c>
      <c r="K51" s="1">
        <v>67905000</v>
      </c>
      <c r="L51" s="1">
        <v>88614000</v>
      </c>
      <c r="M51" s="1">
        <v>118219000</v>
      </c>
      <c r="N51" s="1">
        <v>146919000</v>
      </c>
      <c r="O51" s="1">
        <v>236693000</v>
      </c>
      <c r="P51" s="1">
        <v>375232000</v>
      </c>
      <c r="Q51" s="1">
        <v>283574000</v>
      </c>
      <c r="R51" s="1">
        <v>646566000</v>
      </c>
      <c r="S51" s="1">
        <v>749713000</v>
      </c>
      <c r="T51" s="1">
        <v>1775000000</v>
      </c>
      <c r="U51" s="1">
        <v>1348000000</v>
      </c>
      <c r="V51" s="1">
        <v>1715000000</v>
      </c>
      <c r="W51" s="1">
        <v>2342000000</v>
      </c>
    </row>
    <row r="52" spans="1:23" ht="19" x14ac:dyDescent="0.25">
      <c r="A52" s="5" t="s">
        <v>45</v>
      </c>
      <c r="B52" s="1" t="s">
        <v>93</v>
      </c>
      <c r="C52" s="1" t="s">
        <v>93</v>
      </c>
      <c r="D52" s="1">
        <v>9706000</v>
      </c>
      <c r="E52" s="1">
        <v>13365000</v>
      </c>
      <c r="F52" s="1">
        <v>101784000</v>
      </c>
      <c r="G52" s="1">
        <v>131532000</v>
      </c>
      <c r="H52" s="1">
        <v>245736000</v>
      </c>
      <c r="I52" s="1">
        <v>348782000</v>
      </c>
      <c r="J52" s="1">
        <v>411265000</v>
      </c>
      <c r="K52" s="1">
        <v>754042000</v>
      </c>
      <c r="L52" s="1">
        <v>2016241000</v>
      </c>
      <c r="M52" s="1">
        <v>2491932000</v>
      </c>
      <c r="N52" s="1">
        <v>3513076000</v>
      </c>
      <c r="O52" s="1">
        <v>6472678000</v>
      </c>
      <c r="P52" s="1">
        <v>7142910000</v>
      </c>
      <c r="Q52" s="1">
        <v>8423445000</v>
      </c>
      <c r="R52" s="1">
        <v>11588096000</v>
      </c>
      <c r="S52" s="1">
        <v>11719431000</v>
      </c>
      <c r="T52" s="1">
        <v>20054000000</v>
      </c>
      <c r="U52" s="1">
        <v>39163000000</v>
      </c>
      <c r="V52" s="1">
        <v>44412000000</v>
      </c>
      <c r="W52" s="1">
        <v>72359000000</v>
      </c>
    </row>
    <row r="53" spans="1:23" ht="19" x14ac:dyDescent="0.25">
      <c r="A53" s="5" t="s">
        <v>46</v>
      </c>
      <c r="B53" s="1">
        <v>37047000</v>
      </c>
      <c r="C53" s="1">
        <v>29713000</v>
      </c>
      <c r="D53" s="1" t="s">
        <v>93</v>
      </c>
      <c r="E53" s="1" t="s">
        <v>93</v>
      </c>
      <c r="F53" s="1" t="s">
        <v>93</v>
      </c>
      <c r="G53" s="1" t="s">
        <v>93</v>
      </c>
      <c r="H53" s="1" t="s">
        <v>93</v>
      </c>
      <c r="I53" s="1" t="s">
        <v>93</v>
      </c>
      <c r="J53" s="1" t="s">
        <v>93</v>
      </c>
      <c r="K53" s="1" t="s">
        <v>93</v>
      </c>
      <c r="L53" s="1" t="s">
        <v>93</v>
      </c>
      <c r="M53" s="1" t="s">
        <v>93</v>
      </c>
      <c r="N53" s="1" t="s">
        <v>93</v>
      </c>
      <c r="O53" s="1" t="s">
        <v>93</v>
      </c>
      <c r="P53" s="1" t="s">
        <v>93</v>
      </c>
      <c r="Q53" s="1" t="s">
        <v>93</v>
      </c>
      <c r="R53" s="1" t="s">
        <v>93</v>
      </c>
      <c r="S53" s="1" t="s">
        <v>93</v>
      </c>
      <c r="T53" s="1" t="s">
        <v>93</v>
      </c>
      <c r="U53" s="1" t="s">
        <v>93</v>
      </c>
      <c r="V53" s="1" t="s">
        <v>93</v>
      </c>
      <c r="W53" s="1" t="s">
        <v>93</v>
      </c>
    </row>
    <row r="54" spans="1:23" ht="19" x14ac:dyDescent="0.25">
      <c r="A54" s="7" t="s">
        <v>47</v>
      </c>
      <c r="B54" s="11">
        <v>37047000</v>
      </c>
      <c r="C54" s="11">
        <v>29713000</v>
      </c>
      <c r="D54" s="11">
        <v>39673000</v>
      </c>
      <c r="E54" s="11">
        <v>87511000</v>
      </c>
      <c r="F54" s="11">
        <v>280499000</v>
      </c>
      <c r="G54" s="11">
        <v>434749000</v>
      </c>
      <c r="H54" s="11">
        <v>664832000</v>
      </c>
      <c r="I54" s="11">
        <v>1089593000</v>
      </c>
      <c r="J54" s="11">
        <v>1479822000</v>
      </c>
      <c r="K54" s="11">
        <v>2460201000</v>
      </c>
      <c r="L54" s="11">
        <v>3091165000</v>
      </c>
      <c r="M54" s="11">
        <v>4164154000</v>
      </c>
      <c r="N54" s="11">
        <v>5528956000</v>
      </c>
      <c r="O54" s="11">
        <v>9152930000</v>
      </c>
      <c r="P54" s="11">
        <v>10692982000</v>
      </c>
      <c r="Q54" s="11">
        <v>12770772000</v>
      </c>
      <c r="R54" s="11">
        <v>17584923000</v>
      </c>
      <c r="S54" s="11">
        <v>21009802000</v>
      </c>
      <c r="T54" s="11">
        <v>30737000000</v>
      </c>
      <c r="U54" s="11">
        <v>55126000000</v>
      </c>
      <c r="V54" s="11">
        <v>66301000000</v>
      </c>
      <c r="W54" s="11">
        <v>95209000000</v>
      </c>
    </row>
    <row r="55" spans="1:23" ht="19" x14ac:dyDescent="0.25">
      <c r="A55" s="5" t="s">
        <v>48</v>
      </c>
      <c r="B55" s="1" t="s">
        <v>93</v>
      </c>
      <c r="C55" s="1" t="s">
        <v>93</v>
      </c>
      <c r="D55" s="1">
        <v>606000</v>
      </c>
      <c r="E55" s="1">
        <v>2035000</v>
      </c>
      <c r="F55" s="1">
        <v>2525000</v>
      </c>
      <c r="G55" s="1">
        <v>10212000</v>
      </c>
      <c r="H55" s="1">
        <v>8870000</v>
      </c>
      <c r="I55" s="1">
        <v>7478000</v>
      </c>
      <c r="J55" s="1">
        <v>16379000</v>
      </c>
      <c r="K55" s="1">
        <v>14791000</v>
      </c>
      <c r="L55" s="1">
        <v>18106000</v>
      </c>
      <c r="M55" s="1">
        <v>33258000</v>
      </c>
      <c r="N55" s="1">
        <v>14535000</v>
      </c>
      <c r="O55" s="1">
        <v>64988000</v>
      </c>
      <c r="P55" s="1">
        <v>95537000</v>
      </c>
      <c r="Q55" s="1">
        <v>71481000</v>
      </c>
      <c r="R55" s="1">
        <v>115257000</v>
      </c>
      <c r="S55" s="1">
        <v>76465000</v>
      </c>
      <c r="T55" s="1">
        <v>165000000</v>
      </c>
      <c r="U55" s="1">
        <v>3433000000</v>
      </c>
      <c r="V55" s="1">
        <v>4355000000</v>
      </c>
      <c r="W55" s="1" t="s">
        <v>93</v>
      </c>
    </row>
    <row r="56" spans="1:23" ht="19" x14ac:dyDescent="0.25">
      <c r="A56" s="5" t="s">
        <v>49</v>
      </c>
      <c r="B56" s="1" t="s">
        <v>93</v>
      </c>
      <c r="C56" s="1" t="s">
        <v>93</v>
      </c>
      <c r="D56" s="1">
        <v>531000</v>
      </c>
      <c r="E56" s="1">
        <v>78000</v>
      </c>
      <c r="F56" s="1">
        <v>563000</v>
      </c>
      <c r="G56" s="1">
        <v>615000</v>
      </c>
      <c r="H56" s="1">
        <v>176000</v>
      </c>
      <c r="I56" s="1" t="s">
        <v>93</v>
      </c>
      <c r="J56" s="1" t="s">
        <v>93</v>
      </c>
      <c r="K56" s="1" t="s">
        <v>93</v>
      </c>
      <c r="L56" s="1" t="s">
        <v>93</v>
      </c>
      <c r="M56" s="1">
        <v>496149000</v>
      </c>
      <c r="N56" s="1">
        <v>521278000</v>
      </c>
      <c r="O56" s="1">
        <v>572159000</v>
      </c>
      <c r="P56" s="1" t="s">
        <v>93</v>
      </c>
      <c r="Q56" s="1">
        <v>15402000</v>
      </c>
      <c r="R56" s="1">
        <v>19594000</v>
      </c>
      <c r="S56" s="1">
        <v>1127256000</v>
      </c>
      <c r="T56" s="1">
        <v>3000000</v>
      </c>
      <c r="U56" s="1">
        <v>750000000</v>
      </c>
      <c r="V56" s="1">
        <v>766000000</v>
      </c>
      <c r="W56" s="1">
        <v>686000000</v>
      </c>
    </row>
    <row r="57" spans="1:23" ht="19" x14ac:dyDescent="0.25">
      <c r="A57" s="5" t="s">
        <v>50</v>
      </c>
      <c r="B57" s="1" t="s">
        <v>93</v>
      </c>
      <c r="C57" s="1" t="s">
        <v>93</v>
      </c>
      <c r="D57" s="1" t="s">
        <v>93</v>
      </c>
      <c r="E57" s="1" t="s">
        <v>93</v>
      </c>
      <c r="F57" s="1" t="s">
        <v>93</v>
      </c>
      <c r="G57" s="1" t="s">
        <v>93</v>
      </c>
      <c r="H57" s="1" t="s">
        <v>93</v>
      </c>
      <c r="I57" s="1" t="s">
        <v>93</v>
      </c>
      <c r="J57" s="1">
        <v>3619000</v>
      </c>
      <c r="K57" s="1">
        <v>8424000</v>
      </c>
      <c r="L57" s="1">
        <v>49135000</v>
      </c>
      <c r="M57" s="1">
        <v>100471000</v>
      </c>
      <c r="N57" s="1">
        <v>120341000</v>
      </c>
      <c r="O57" s="1">
        <v>153026000</v>
      </c>
      <c r="P57" s="1">
        <v>184844000</v>
      </c>
      <c r="Q57" s="1">
        <v>205781000</v>
      </c>
      <c r="R57" s="1">
        <v>239699000</v>
      </c>
      <c r="S57" s="1">
        <v>305861000</v>
      </c>
      <c r="T57" s="1" t="s">
        <v>93</v>
      </c>
      <c r="U57" s="1" t="s">
        <v>93</v>
      </c>
      <c r="V57" s="1" t="s">
        <v>93</v>
      </c>
      <c r="W57" s="1" t="s">
        <v>93</v>
      </c>
    </row>
    <row r="58" spans="1:23" ht="19" x14ac:dyDescent="0.25">
      <c r="A58" s="5" t="s">
        <v>51</v>
      </c>
      <c r="B58" s="1" t="s">
        <v>93</v>
      </c>
      <c r="C58" s="1" t="s">
        <v>93</v>
      </c>
      <c r="D58" s="1">
        <v>19171000</v>
      </c>
      <c r="E58" s="1">
        <v>49677000</v>
      </c>
      <c r="F58" s="1">
        <v>95900000</v>
      </c>
      <c r="G58" s="1">
        <v>169175000</v>
      </c>
      <c r="H58" s="1">
        <v>284063000</v>
      </c>
      <c r="I58" s="1">
        <v>468821000</v>
      </c>
      <c r="J58" s="1">
        <v>583763000</v>
      </c>
      <c r="K58" s="1">
        <v>690177000</v>
      </c>
      <c r="L58" s="1">
        <v>913239000</v>
      </c>
      <c r="M58" s="1">
        <v>1291622000</v>
      </c>
      <c r="N58" s="1">
        <v>1798640000</v>
      </c>
      <c r="O58" s="1">
        <v>2473705000</v>
      </c>
      <c r="P58" s="1">
        <v>3286768000</v>
      </c>
      <c r="Q58" s="1">
        <v>4267667000</v>
      </c>
      <c r="R58" s="1">
        <v>5505689000</v>
      </c>
      <c r="S58" s="1">
        <v>7094705000</v>
      </c>
      <c r="T58" s="1">
        <v>8564000000</v>
      </c>
      <c r="U58" s="1">
        <v>10662000000</v>
      </c>
      <c r="V58" s="1">
        <v>12607000000</v>
      </c>
      <c r="W58" s="1">
        <v>15628000000</v>
      </c>
    </row>
    <row r="59" spans="1:23" ht="19" x14ac:dyDescent="0.25">
      <c r="A59" s="5" t="s">
        <v>52</v>
      </c>
      <c r="B59" s="1" t="s">
        <v>93</v>
      </c>
      <c r="C59" s="1" t="s">
        <v>93</v>
      </c>
      <c r="D59" s="1">
        <v>8487000</v>
      </c>
      <c r="E59" s="1">
        <v>18216000</v>
      </c>
      <c r="F59" s="1">
        <v>32683000</v>
      </c>
      <c r="G59" s="1">
        <v>54623000</v>
      </c>
      <c r="H59" s="1">
        <v>83890000</v>
      </c>
      <c r="I59" s="1">
        <v>129618000</v>
      </c>
      <c r="J59" s="1">
        <v>163205000</v>
      </c>
      <c r="K59" s="1">
        <v>194738000</v>
      </c>
      <c r="L59" s="1">
        <v>295986000</v>
      </c>
      <c r="M59" s="1">
        <v>401971000</v>
      </c>
      <c r="N59" s="1">
        <v>462830000</v>
      </c>
      <c r="O59" s="1">
        <v>716310000</v>
      </c>
      <c r="P59" s="1">
        <v>822954000</v>
      </c>
      <c r="Q59" s="1">
        <v>1056674000</v>
      </c>
      <c r="R59" s="1">
        <v>1378114000</v>
      </c>
      <c r="S59" s="1">
        <v>1525231000</v>
      </c>
      <c r="T59" s="1">
        <v>2523000000</v>
      </c>
      <c r="U59" s="1" t="s">
        <v>93</v>
      </c>
      <c r="V59" s="1" t="s">
        <v>93</v>
      </c>
      <c r="W59" s="1">
        <v>5474000000</v>
      </c>
    </row>
    <row r="60" spans="1:23" ht="19" x14ac:dyDescent="0.25">
      <c r="A60" s="6" t="s">
        <v>53</v>
      </c>
      <c r="B60" s="10" t="s">
        <v>93</v>
      </c>
      <c r="C60" s="10" t="s">
        <v>93</v>
      </c>
      <c r="D60" s="10">
        <v>28795000</v>
      </c>
      <c r="E60" s="10">
        <v>70006000</v>
      </c>
      <c r="F60" s="10">
        <v>131671000</v>
      </c>
      <c r="G60" s="10">
        <v>234625000</v>
      </c>
      <c r="H60" s="10">
        <v>376999000</v>
      </c>
      <c r="I60" s="10">
        <v>605917000</v>
      </c>
      <c r="J60" s="10">
        <v>766966000</v>
      </c>
      <c r="K60" s="10">
        <v>908130000</v>
      </c>
      <c r="L60" s="10">
        <v>1276466000</v>
      </c>
      <c r="M60" s="10">
        <v>2323471000</v>
      </c>
      <c r="N60" s="10">
        <v>2917624000</v>
      </c>
      <c r="O60" s="10">
        <v>3980188000</v>
      </c>
      <c r="P60" s="10">
        <v>4390103000</v>
      </c>
      <c r="Q60" s="10">
        <v>5617005000</v>
      </c>
      <c r="R60" s="10">
        <v>7258353000</v>
      </c>
      <c r="S60" s="10">
        <v>10129518000</v>
      </c>
      <c r="T60" s="10">
        <v>11255000000</v>
      </c>
      <c r="U60" s="10">
        <v>14845000000</v>
      </c>
      <c r="V60" s="10">
        <v>17728000000</v>
      </c>
      <c r="W60" s="10">
        <v>21788000000</v>
      </c>
    </row>
    <row r="61" spans="1:23" ht="19" x14ac:dyDescent="0.25">
      <c r="A61" s="5" t="s">
        <v>54</v>
      </c>
      <c r="B61" s="1" t="s">
        <v>93</v>
      </c>
      <c r="C61" s="1" t="s">
        <v>93</v>
      </c>
      <c r="D61" s="1">
        <v>78000</v>
      </c>
      <c r="E61" s="1" t="s">
        <v>93</v>
      </c>
      <c r="F61" s="1">
        <v>721000</v>
      </c>
      <c r="G61" s="1">
        <v>184000</v>
      </c>
      <c r="H61" s="1">
        <v>6000</v>
      </c>
      <c r="I61" s="1" t="s">
        <v>93</v>
      </c>
      <c r="J61" s="1">
        <v>20106000</v>
      </c>
      <c r="K61" s="1">
        <v>463683000</v>
      </c>
      <c r="L61" s="1">
        <v>498025000</v>
      </c>
      <c r="M61" s="1">
        <v>48651000</v>
      </c>
      <c r="N61" s="1">
        <v>126658000</v>
      </c>
      <c r="O61" s="1">
        <v>1936404000</v>
      </c>
      <c r="P61" s="1">
        <v>2197593000</v>
      </c>
      <c r="Q61" s="1">
        <v>2040950000</v>
      </c>
      <c r="R61" s="1">
        <v>2689952000</v>
      </c>
      <c r="S61" s="1">
        <v>1372204000</v>
      </c>
      <c r="T61" s="1">
        <v>3173000000</v>
      </c>
      <c r="U61" s="1">
        <v>5118000000</v>
      </c>
      <c r="V61" s="1">
        <v>5515000000</v>
      </c>
      <c r="W61" s="1">
        <v>13295000000</v>
      </c>
    </row>
    <row r="62" spans="1:23" ht="19" x14ac:dyDescent="0.25">
      <c r="A62" s="5" t="s">
        <v>51</v>
      </c>
      <c r="B62" s="1" t="s">
        <v>93</v>
      </c>
      <c r="C62" s="1" t="s">
        <v>93</v>
      </c>
      <c r="D62" s="1" t="s">
        <v>93</v>
      </c>
      <c r="E62" s="1" t="s">
        <v>93</v>
      </c>
      <c r="F62" s="1" t="s">
        <v>93</v>
      </c>
      <c r="G62" s="1" t="s">
        <v>93</v>
      </c>
      <c r="H62" s="1" t="s">
        <v>93</v>
      </c>
      <c r="I62" s="1" t="s">
        <v>93</v>
      </c>
      <c r="J62" s="1">
        <v>10263000</v>
      </c>
      <c r="K62" s="1">
        <v>14171000</v>
      </c>
      <c r="L62" s="1">
        <v>21702000</v>
      </c>
      <c r="M62" s="1">
        <v>88673000</v>
      </c>
      <c r="N62" s="1">
        <v>64355000</v>
      </c>
      <c r="O62" s="1">
        <v>48410000</v>
      </c>
      <c r="P62" s="1">
        <v>34681000</v>
      </c>
      <c r="Q62" s="1">
        <v>23886000</v>
      </c>
      <c r="R62" s="1">
        <v>37113000</v>
      </c>
      <c r="S62" s="1" t="s">
        <v>93</v>
      </c>
      <c r="T62" s="1" t="s">
        <v>93</v>
      </c>
      <c r="U62" s="1" t="s">
        <v>93</v>
      </c>
      <c r="V62" s="1" t="s">
        <v>93</v>
      </c>
      <c r="W62" s="1" t="s">
        <v>93</v>
      </c>
    </row>
    <row r="63" spans="1:23" ht="19" x14ac:dyDescent="0.25">
      <c r="A63" s="5" t="s">
        <v>55</v>
      </c>
      <c r="B63" s="1" t="s">
        <v>93</v>
      </c>
      <c r="C63" s="1" t="s">
        <v>93</v>
      </c>
      <c r="D63" s="1" t="s">
        <v>93</v>
      </c>
      <c r="E63" s="1" t="s">
        <v>93</v>
      </c>
      <c r="F63" s="1" t="s">
        <v>93</v>
      </c>
      <c r="G63" s="1" t="s">
        <v>93</v>
      </c>
      <c r="H63" s="1" t="s">
        <v>93</v>
      </c>
      <c r="I63" s="1" t="s">
        <v>93</v>
      </c>
      <c r="J63" s="1" t="s">
        <v>93</v>
      </c>
      <c r="K63" s="1" t="s">
        <v>93</v>
      </c>
      <c r="L63" s="1">
        <v>18481000</v>
      </c>
      <c r="M63" s="1" t="s">
        <v>93</v>
      </c>
      <c r="N63" s="1" t="s">
        <v>93</v>
      </c>
      <c r="O63" s="1">
        <v>108760000</v>
      </c>
      <c r="P63" s="1">
        <v>94396000</v>
      </c>
      <c r="Q63" s="1">
        <v>85996000</v>
      </c>
      <c r="R63" s="1">
        <v>99378000</v>
      </c>
      <c r="S63" s="1">
        <v>115717000</v>
      </c>
      <c r="T63" s="1" t="s">
        <v>93</v>
      </c>
      <c r="U63" s="1" t="s">
        <v>93</v>
      </c>
      <c r="V63" s="1" t="s">
        <v>93</v>
      </c>
      <c r="W63" s="1" t="s">
        <v>93</v>
      </c>
    </row>
    <row r="64" spans="1:23" ht="19" x14ac:dyDescent="0.25">
      <c r="A64" s="5" t="s">
        <v>56</v>
      </c>
      <c r="B64" s="1" t="s">
        <v>93</v>
      </c>
      <c r="C64" s="1" t="s">
        <v>93</v>
      </c>
      <c r="D64" s="1">
        <v>66265000</v>
      </c>
      <c r="E64" s="1">
        <v>62967000</v>
      </c>
      <c r="F64" s="1">
        <v>1596000</v>
      </c>
      <c r="G64" s="1">
        <v>1155000</v>
      </c>
      <c r="H64" s="1">
        <v>1402000</v>
      </c>
      <c r="I64" s="1">
        <v>22674000</v>
      </c>
      <c r="J64" s="1" t="s">
        <v>93</v>
      </c>
      <c r="K64" s="1">
        <v>17551000</v>
      </c>
      <c r="L64" s="1" t="s">
        <v>93</v>
      </c>
      <c r="M64" s="1">
        <v>37258000</v>
      </c>
      <c r="N64" s="1">
        <v>49074000</v>
      </c>
      <c r="O64" s="1">
        <v>13953000</v>
      </c>
      <c r="P64" s="1">
        <v>1026000</v>
      </c>
      <c r="Q64" s="1">
        <v>66000</v>
      </c>
      <c r="R64" s="1" t="s">
        <v>93</v>
      </c>
      <c r="S64" s="1" t="s">
        <v>93</v>
      </c>
      <c r="T64" s="1">
        <v>704000000</v>
      </c>
      <c r="U64" s="1">
        <v>1278000000</v>
      </c>
      <c r="V64" s="1">
        <v>1565000000</v>
      </c>
      <c r="W64" s="1">
        <v>1995000000</v>
      </c>
    </row>
    <row r="65" spans="1:23" ht="19" x14ac:dyDescent="0.25">
      <c r="A65" s="5" t="s">
        <v>57</v>
      </c>
      <c r="B65" s="1" t="s">
        <v>93</v>
      </c>
      <c r="C65" s="1" t="s">
        <v>93</v>
      </c>
      <c r="D65" s="1">
        <v>66343000</v>
      </c>
      <c r="E65" s="1">
        <v>62967000</v>
      </c>
      <c r="F65" s="1">
        <v>2317000</v>
      </c>
      <c r="G65" s="1">
        <v>1339000</v>
      </c>
      <c r="H65" s="1">
        <v>1408000</v>
      </c>
      <c r="I65" s="1">
        <v>22674000</v>
      </c>
      <c r="J65" s="1">
        <v>30369000</v>
      </c>
      <c r="K65" s="1">
        <v>495405000</v>
      </c>
      <c r="L65" s="1">
        <v>538208000</v>
      </c>
      <c r="M65" s="1">
        <v>174582000</v>
      </c>
      <c r="N65" s="1">
        <v>240087000</v>
      </c>
      <c r="O65" s="1">
        <v>2107527000</v>
      </c>
      <c r="P65" s="1">
        <v>2327696000</v>
      </c>
      <c r="Q65" s="1">
        <v>2150898000</v>
      </c>
      <c r="R65" s="1">
        <v>2826443000</v>
      </c>
      <c r="S65" s="1">
        <v>1487921000</v>
      </c>
      <c r="T65" s="1">
        <v>3877000000</v>
      </c>
      <c r="U65" s="1">
        <v>6396000000</v>
      </c>
      <c r="V65" s="1">
        <v>7080000000</v>
      </c>
      <c r="W65" s="1">
        <v>15290000000</v>
      </c>
    </row>
    <row r="66" spans="1:23" ht="19" x14ac:dyDescent="0.25">
      <c r="A66" s="5" t="s">
        <v>58</v>
      </c>
      <c r="B66" s="1">
        <v>66376000</v>
      </c>
      <c r="C66" s="1">
        <v>19924000</v>
      </c>
      <c r="D66" s="1" t="s">
        <v>93</v>
      </c>
      <c r="E66" s="1" t="s">
        <v>93</v>
      </c>
      <c r="F66" s="1" t="s">
        <v>93</v>
      </c>
      <c r="G66" s="1" t="s">
        <v>93</v>
      </c>
      <c r="H66" s="1" t="s">
        <v>93</v>
      </c>
      <c r="I66" s="1" t="s">
        <v>93</v>
      </c>
      <c r="J66" s="1" t="s">
        <v>93</v>
      </c>
      <c r="K66" s="1" t="s">
        <v>93</v>
      </c>
      <c r="L66" s="1" t="s">
        <v>93</v>
      </c>
      <c r="M66" s="1" t="s">
        <v>93</v>
      </c>
      <c r="N66" s="1" t="s">
        <v>93</v>
      </c>
      <c r="O66" s="1" t="s">
        <v>93</v>
      </c>
      <c r="P66" s="1" t="s">
        <v>93</v>
      </c>
      <c r="Q66" s="1" t="s">
        <v>93</v>
      </c>
      <c r="R66" s="1" t="s">
        <v>93</v>
      </c>
      <c r="S66" s="1" t="s">
        <v>93</v>
      </c>
      <c r="T66" s="1" t="s">
        <v>93</v>
      </c>
      <c r="U66" s="1" t="s">
        <v>93</v>
      </c>
      <c r="V66" s="1" t="s">
        <v>93</v>
      </c>
      <c r="W66" s="1" t="s">
        <v>93</v>
      </c>
    </row>
    <row r="67" spans="1:23" ht="19" x14ac:dyDescent="0.25">
      <c r="A67" s="6" t="s">
        <v>59</v>
      </c>
      <c r="B67" s="10">
        <v>66376000</v>
      </c>
      <c r="C67" s="10">
        <v>19924000</v>
      </c>
      <c r="D67" s="10">
        <v>95138000</v>
      </c>
      <c r="E67" s="10">
        <v>132973000</v>
      </c>
      <c r="F67" s="10">
        <v>133988000</v>
      </c>
      <c r="G67" s="10">
        <v>235964000</v>
      </c>
      <c r="H67" s="10">
        <v>378407000</v>
      </c>
      <c r="I67" s="10">
        <v>628591000</v>
      </c>
      <c r="J67" s="10">
        <v>797335000</v>
      </c>
      <c r="K67" s="10">
        <v>1403535000</v>
      </c>
      <c r="L67" s="10">
        <v>1814674000</v>
      </c>
      <c r="M67" s="10">
        <v>2498053000</v>
      </c>
      <c r="N67" s="10">
        <v>3157711000</v>
      </c>
      <c r="O67" s="10">
        <v>6087715000</v>
      </c>
      <c r="P67" s="10">
        <v>6717799000</v>
      </c>
      <c r="Q67" s="10">
        <v>7767903000</v>
      </c>
      <c r="R67" s="10">
        <v>10084796000</v>
      </c>
      <c r="S67" s="10">
        <v>11617439000</v>
      </c>
      <c r="T67" s="10">
        <v>15132000000</v>
      </c>
      <c r="U67" s="10">
        <v>21241000000</v>
      </c>
      <c r="V67" s="10">
        <v>24808000000</v>
      </c>
      <c r="W67" s="10">
        <v>37078000000</v>
      </c>
    </row>
    <row r="68" spans="1:23" ht="19" x14ac:dyDescent="0.25">
      <c r="A68" s="5" t="s">
        <v>60</v>
      </c>
      <c r="B68" s="1" t="s">
        <v>93</v>
      </c>
      <c r="C68" s="1" t="s">
        <v>93</v>
      </c>
      <c r="D68" s="1">
        <v>29000</v>
      </c>
      <c r="E68" s="1">
        <v>32000</v>
      </c>
      <c r="F68" s="1">
        <v>105000</v>
      </c>
      <c r="G68" s="1">
        <v>111000</v>
      </c>
      <c r="H68" s="1">
        <v>115000</v>
      </c>
      <c r="I68" s="1">
        <v>119000</v>
      </c>
      <c r="J68" s="1">
        <v>123000</v>
      </c>
      <c r="K68" s="1">
        <v>127000</v>
      </c>
      <c r="L68" s="1">
        <v>133000</v>
      </c>
      <c r="M68" s="1">
        <v>137000</v>
      </c>
      <c r="N68" s="1">
        <v>146000</v>
      </c>
      <c r="O68" s="1">
        <v>610000</v>
      </c>
      <c r="P68" s="1">
        <v>651000</v>
      </c>
      <c r="Q68" s="1">
        <v>671000</v>
      </c>
      <c r="R68" s="1">
        <v>708000</v>
      </c>
      <c r="S68" s="1">
        <v>730000</v>
      </c>
      <c r="T68" s="1">
        <v>1000000</v>
      </c>
      <c r="U68" s="1">
        <v>1000000</v>
      </c>
      <c r="V68" s="1">
        <v>1000000</v>
      </c>
      <c r="W68" s="1">
        <v>1000000</v>
      </c>
    </row>
    <row r="69" spans="1:23" ht="19" x14ac:dyDescent="0.25">
      <c r="A69" s="5" t="s">
        <v>61</v>
      </c>
      <c r="B69" s="1">
        <v>-37123000</v>
      </c>
      <c r="C69" s="1">
        <v>-65732000</v>
      </c>
      <c r="D69" s="1">
        <v>-75448000</v>
      </c>
      <c r="E69" s="1">
        <v>-71934000</v>
      </c>
      <c r="F69" s="1">
        <v>-64588000</v>
      </c>
      <c r="G69" s="1">
        <v>-36114000</v>
      </c>
      <c r="H69" s="1">
        <v>-35633000</v>
      </c>
      <c r="I69" s="1">
        <v>-17586000</v>
      </c>
      <c r="J69" s="1">
        <v>25842000</v>
      </c>
      <c r="K69" s="1">
        <v>106561000</v>
      </c>
      <c r="L69" s="1">
        <v>171035000</v>
      </c>
      <c r="M69" s="1">
        <v>159463000</v>
      </c>
      <c r="N69" s="1">
        <v>-110982000</v>
      </c>
      <c r="O69" s="1">
        <v>-343157000</v>
      </c>
      <c r="P69" s="1">
        <v>-605845000</v>
      </c>
      <c r="Q69" s="1">
        <v>-653271000</v>
      </c>
      <c r="R69" s="1">
        <v>-464910000</v>
      </c>
      <c r="S69" s="1">
        <v>-337432000</v>
      </c>
      <c r="T69" s="1">
        <v>1735000000</v>
      </c>
      <c r="U69" s="1">
        <v>1861000000</v>
      </c>
      <c r="V69" s="1">
        <v>5933000000</v>
      </c>
      <c r="W69" s="1">
        <v>7377000000</v>
      </c>
    </row>
    <row r="70" spans="1:23" ht="19" x14ac:dyDescent="0.25">
      <c r="A70" s="5" t="s">
        <v>62</v>
      </c>
      <c r="B70" s="1" t="s">
        <v>93</v>
      </c>
      <c r="C70" s="1" t="s">
        <v>93</v>
      </c>
      <c r="D70" s="1">
        <v>-11156000</v>
      </c>
      <c r="E70" s="1">
        <v>-9915000</v>
      </c>
      <c r="F70" s="1">
        <v>-7634000</v>
      </c>
      <c r="G70" s="1">
        <v>-4636000</v>
      </c>
      <c r="H70" s="1">
        <v>-2187000</v>
      </c>
      <c r="I70" s="1">
        <v>-2276000</v>
      </c>
      <c r="J70" s="1">
        <v>-2905000</v>
      </c>
      <c r="K70" s="1">
        <v>-1430000</v>
      </c>
      <c r="L70" s="1">
        <v>6719000</v>
      </c>
      <c r="M70" s="1">
        <v>12683000</v>
      </c>
      <c r="N70" s="1">
        <v>17137000</v>
      </c>
      <c r="O70" s="1">
        <v>17680000</v>
      </c>
      <c r="P70" s="1">
        <v>-24108000</v>
      </c>
      <c r="Q70" s="1">
        <v>-49917000</v>
      </c>
      <c r="R70" s="1">
        <v>-75841000</v>
      </c>
      <c r="S70" s="1">
        <v>-27142000</v>
      </c>
      <c r="T70" s="1">
        <v>-58000000</v>
      </c>
      <c r="U70" s="1">
        <v>-93000000</v>
      </c>
      <c r="V70" s="1">
        <v>-42000000</v>
      </c>
      <c r="W70" s="1">
        <v>-166000000</v>
      </c>
    </row>
    <row r="71" spans="1:23" ht="19" x14ac:dyDescent="0.25">
      <c r="A71" s="5" t="s">
        <v>63</v>
      </c>
      <c r="B71" s="1">
        <v>7794000</v>
      </c>
      <c r="C71" s="1">
        <v>75521000</v>
      </c>
      <c r="D71" s="1">
        <v>30700000</v>
      </c>
      <c r="E71" s="1">
        <v>35580000</v>
      </c>
      <c r="F71" s="1">
        <v>217248000</v>
      </c>
      <c r="G71" s="1">
        <v>237010000</v>
      </c>
      <c r="H71" s="1">
        <v>319496000</v>
      </c>
      <c r="I71" s="1">
        <v>471802000</v>
      </c>
      <c r="J71" s="1">
        <v>648724000</v>
      </c>
      <c r="K71" s="1">
        <v>938544000</v>
      </c>
      <c r="L71" s="1">
        <v>1098604000</v>
      </c>
      <c r="M71" s="1">
        <v>1493818000</v>
      </c>
      <c r="N71" s="1">
        <v>2464944000</v>
      </c>
      <c r="O71" s="1">
        <v>3390082000</v>
      </c>
      <c r="P71" s="1">
        <v>4604485000</v>
      </c>
      <c r="Q71" s="1">
        <v>5705386000</v>
      </c>
      <c r="R71" s="1">
        <v>8040170000</v>
      </c>
      <c r="S71" s="1">
        <v>9756207000</v>
      </c>
      <c r="T71" s="1">
        <v>13927000000</v>
      </c>
      <c r="U71" s="1">
        <v>32116000000</v>
      </c>
      <c r="V71" s="1">
        <v>35601000000</v>
      </c>
      <c r="W71" s="1">
        <v>50919000000</v>
      </c>
    </row>
    <row r="72" spans="1:23" ht="19" x14ac:dyDescent="0.25">
      <c r="A72" s="6" t="s">
        <v>64</v>
      </c>
      <c r="B72" s="10">
        <v>-29329000</v>
      </c>
      <c r="C72" s="10">
        <v>9789000</v>
      </c>
      <c r="D72" s="10">
        <v>-55875000</v>
      </c>
      <c r="E72" s="10">
        <v>-46237000</v>
      </c>
      <c r="F72" s="10">
        <v>145131000</v>
      </c>
      <c r="G72" s="10">
        <v>196371000</v>
      </c>
      <c r="H72" s="10">
        <v>281791000</v>
      </c>
      <c r="I72" s="10">
        <v>452059000</v>
      </c>
      <c r="J72" s="10">
        <v>671784000</v>
      </c>
      <c r="K72" s="10">
        <v>1043802000</v>
      </c>
      <c r="L72" s="10">
        <v>1276491000</v>
      </c>
      <c r="M72" s="10">
        <v>1666101000</v>
      </c>
      <c r="N72" s="10">
        <v>2371245000</v>
      </c>
      <c r="O72" s="10">
        <v>3065215000</v>
      </c>
      <c r="P72" s="10">
        <v>3975183000</v>
      </c>
      <c r="Q72" s="10">
        <v>5002869000</v>
      </c>
      <c r="R72" s="10">
        <v>7500127000</v>
      </c>
      <c r="S72" s="10">
        <v>9392363000</v>
      </c>
      <c r="T72" s="10">
        <v>15605000000</v>
      </c>
      <c r="U72" s="10">
        <v>33885000000</v>
      </c>
      <c r="V72" s="10">
        <v>41493000000</v>
      </c>
      <c r="W72" s="10">
        <v>58131000000</v>
      </c>
    </row>
    <row r="73" spans="1:23" ht="19" x14ac:dyDescent="0.25">
      <c r="A73" s="7" t="s">
        <v>65</v>
      </c>
      <c r="B73" s="11">
        <v>37047000</v>
      </c>
      <c r="C73" s="11">
        <v>29713000</v>
      </c>
      <c r="D73" s="11">
        <v>39263000</v>
      </c>
      <c r="E73" s="11">
        <v>86736000</v>
      </c>
      <c r="F73" s="11">
        <v>279119000</v>
      </c>
      <c r="G73" s="11">
        <v>432335000</v>
      </c>
      <c r="H73" s="11">
        <v>660198000</v>
      </c>
      <c r="I73" s="11">
        <v>1080650000</v>
      </c>
      <c r="J73" s="11">
        <v>1469119000</v>
      </c>
      <c r="K73" s="11">
        <v>2447337000</v>
      </c>
      <c r="L73" s="11">
        <v>3091165000</v>
      </c>
      <c r="M73" s="11">
        <v>4164154000</v>
      </c>
      <c r="N73" s="11">
        <v>5528956000</v>
      </c>
      <c r="O73" s="11">
        <v>9152930000</v>
      </c>
      <c r="P73" s="11">
        <v>10692982000</v>
      </c>
      <c r="Q73" s="11">
        <v>12770772000</v>
      </c>
      <c r="R73" s="11">
        <v>17584923000</v>
      </c>
      <c r="S73" s="11">
        <v>21009802000</v>
      </c>
      <c r="T73" s="11">
        <v>30737000000</v>
      </c>
      <c r="U73" s="11">
        <v>55126000000</v>
      </c>
      <c r="V73" s="11">
        <v>66301000000</v>
      </c>
      <c r="W73" s="11">
        <v>95209000000</v>
      </c>
    </row>
    <row r="74" spans="1:23" ht="19" x14ac:dyDescent="0.25">
      <c r="A74" s="5" t="s">
        <v>29</v>
      </c>
      <c r="B74" s="13" t="s">
        <v>94</v>
      </c>
      <c r="C74" s="13" t="s">
        <v>94</v>
      </c>
      <c r="D74" s="13" t="s">
        <v>94</v>
      </c>
      <c r="E74" s="13" t="s">
        <v>94</v>
      </c>
      <c r="F74" s="13" t="s">
        <v>94</v>
      </c>
      <c r="G74" s="13" t="s">
        <v>94</v>
      </c>
      <c r="H74" s="13" t="s">
        <v>94</v>
      </c>
      <c r="I74" s="13" t="s">
        <v>94</v>
      </c>
      <c r="J74" s="13" t="s">
        <v>94</v>
      </c>
      <c r="K74" s="13" t="s">
        <v>94</v>
      </c>
      <c r="L74" s="13" t="s">
        <v>94</v>
      </c>
      <c r="M74" s="13" t="s">
        <v>94</v>
      </c>
      <c r="N74" s="13" t="s">
        <v>94</v>
      </c>
      <c r="O74" s="13" t="s">
        <v>94</v>
      </c>
      <c r="P74" s="13" t="s">
        <v>94</v>
      </c>
      <c r="Q74" s="13" t="s">
        <v>94</v>
      </c>
      <c r="R74" s="13" t="s">
        <v>94</v>
      </c>
      <c r="S74" s="13" t="s">
        <v>94</v>
      </c>
      <c r="T74" s="13" t="s">
        <v>94</v>
      </c>
      <c r="U74" s="13" t="s">
        <v>94</v>
      </c>
      <c r="V74" s="13" t="s">
        <v>94</v>
      </c>
      <c r="W74" s="13" t="s">
        <v>94</v>
      </c>
    </row>
    <row r="75" spans="1:23" ht="21" x14ac:dyDescent="0.25">
      <c r="A75" s="4" t="s">
        <v>66</v>
      </c>
      <c r="B75" s="9" t="s">
        <v>92</v>
      </c>
      <c r="C75" s="9" t="s">
        <v>92</v>
      </c>
      <c r="D75" s="9" t="s">
        <v>92</v>
      </c>
      <c r="E75" s="9" t="s">
        <v>92</v>
      </c>
      <c r="F75" s="9" t="s">
        <v>92</v>
      </c>
      <c r="G75" s="9" t="s">
        <v>92</v>
      </c>
      <c r="H75" s="9" t="s">
        <v>92</v>
      </c>
      <c r="I75" s="9" t="s">
        <v>92</v>
      </c>
      <c r="J75" s="9" t="s">
        <v>92</v>
      </c>
      <c r="K75" s="9" t="s">
        <v>92</v>
      </c>
      <c r="L75" s="9" t="s">
        <v>92</v>
      </c>
      <c r="M75" s="9" t="s">
        <v>92</v>
      </c>
      <c r="N75" s="9" t="s">
        <v>92</v>
      </c>
      <c r="O75" s="9" t="s">
        <v>92</v>
      </c>
      <c r="P75" s="9" t="s">
        <v>92</v>
      </c>
      <c r="Q75" s="9" t="s">
        <v>92</v>
      </c>
      <c r="R75" s="9" t="s">
        <v>92</v>
      </c>
      <c r="S75" s="9" t="s">
        <v>92</v>
      </c>
      <c r="T75" s="9" t="s">
        <v>92</v>
      </c>
      <c r="U75" s="9" t="s">
        <v>92</v>
      </c>
      <c r="V75" s="9" t="s">
        <v>92</v>
      </c>
      <c r="W75" s="9" t="s">
        <v>92</v>
      </c>
    </row>
    <row r="76" spans="1:23" ht="19" x14ac:dyDescent="0.25">
      <c r="A76" s="5" t="s">
        <v>67</v>
      </c>
      <c r="B76" s="1" t="s">
        <v>93</v>
      </c>
      <c r="C76" s="1" t="s">
        <v>93</v>
      </c>
      <c r="D76" s="1">
        <v>-9716000</v>
      </c>
      <c r="E76" s="1">
        <v>3514000</v>
      </c>
      <c r="F76" s="1">
        <v>7346000</v>
      </c>
      <c r="G76" s="1">
        <v>28474000</v>
      </c>
      <c r="H76" s="1">
        <v>481000</v>
      </c>
      <c r="I76" s="1">
        <v>18356000</v>
      </c>
      <c r="J76" s="1">
        <v>43428000</v>
      </c>
      <c r="K76" s="1">
        <v>80719000</v>
      </c>
      <c r="L76" s="1">
        <v>64474000</v>
      </c>
      <c r="M76" s="1">
        <v>-11572000</v>
      </c>
      <c r="N76" s="1">
        <v>-270445000</v>
      </c>
      <c r="O76" s="1">
        <v>-232175000</v>
      </c>
      <c r="P76" s="1">
        <v>-262688000</v>
      </c>
      <c r="Q76" s="1">
        <v>-47426000</v>
      </c>
      <c r="R76" s="1">
        <v>179632000</v>
      </c>
      <c r="S76" s="1">
        <v>127478000</v>
      </c>
      <c r="T76" s="1">
        <v>1110000000</v>
      </c>
      <c r="U76" s="1">
        <v>126000000</v>
      </c>
      <c r="V76" s="1">
        <v>4072000000</v>
      </c>
      <c r="W76" s="1">
        <v>1444000000</v>
      </c>
    </row>
    <row r="77" spans="1:23" ht="19" x14ac:dyDescent="0.25">
      <c r="A77" s="5" t="s">
        <v>14</v>
      </c>
      <c r="B77" s="1" t="s">
        <v>93</v>
      </c>
      <c r="C77" s="1" t="s">
        <v>93</v>
      </c>
      <c r="D77" s="1">
        <v>5549000</v>
      </c>
      <c r="E77" s="1">
        <v>11190000</v>
      </c>
      <c r="F77" s="1">
        <v>18745000</v>
      </c>
      <c r="G77" s="1">
        <v>20633000</v>
      </c>
      <c r="H77" s="1">
        <v>35885000</v>
      </c>
      <c r="I77" s="1">
        <v>66414000</v>
      </c>
      <c r="J77" s="1">
        <v>94703000</v>
      </c>
      <c r="K77" s="1">
        <v>53177000</v>
      </c>
      <c r="L77" s="1">
        <v>75746000</v>
      </c>
      <c r="M77" s="1">
        <v>157286000</v>
      </c>
      <c r="N77" s="1">
        <v>216795000</v>
      </c>
      <c r="O77" s="1">
        <v>369423000</v>
      </c>
      <c r="P77" s="1">
        <v>448296000</v>
      </c>
      <c r="Q77" s="1">
        <v>525750000</v>
      </c>
      <c r="R77" s="1">
        <v>632245000</v>
      </c>
      <c r="S77" s="1">
        <v>752600000</v>
      </c>
      <c r="T77" s="1">
        <v>962000000</v>
      </c>
      <c r="U77" s="1">
        <v>2135000000</v>
      </c>
      <c r="V77" s="1">
        <v>2846000000</v>
      </c>
      <c r="W77" s="1">
        <v>3298000000</v>
      </c>
    </row>
    <row r="78" spans="1:23" ht="19" x14ac:dyDescent="0.25">
      <c r="A78" s="5" t="s">
        <v>68</v>
      </c>
      <c r="B78" s="1" t="s">
        <v>93</v>
      </c>
      <c r="C78" s="1" t="s">
        <v>93</v>
      </c>
      <c r="D78" s="1" t="s">
        <v>93</v>
      </c>
      <c r="E78" s="1" t="s">
        <v>93</v>
      </c>
      <c r="F78" s="1" t="s">
        <v>93</v>
      </c>
      <c r="G78" s="1" t="s">
        <v>93</v>
      </c>
      <c r="H78" s="1" t="s">
        <v>93</v>
      </c>
      <c r="I78" s="1">
        <v>-970000</v>
      </c>
      <c r="J78" s="1" t="s">
        <v>93</v>
      </c>
      <c r="K78" s="1" t="s">
        <v>93</v>
      </c>
      <c r="L78" s="1" t="s">
        <v>93</v>
      </c>
      <c r="M78" s="1" t="s">
        <v>93</v>
      </c>
      <c r="N78" s="1" t="s">
        <v>93</v>
      </c>
      <c r="O78" s="1" t="s">
        <v>93</v>
      </c>
      <c r="P78" s="1" t="s">
        <v>93</v>
      </c>
      <c r="Q78" s="1" t="s">
        <v>93</v>
      </c>
      <c r="R78" s="1" t="s">
        <v>93</v>
      </c>
      <c r="S78" s="1" t="s">
        <v>93</v>
      </c>
      <c r="T78" s="1" t="s">
        <v>93</v>
      </c>
      <c r="U78" s="1" t="s">
        <v>93</v>
      </c>
      <c r="V78" s="1">
        <v>-2003000000</v>
      </c>
      <c r="W78" s="1" t="s">
        <v>93</v>
      </c>
    </row>
    <row r="79" spans="1:23" ht="19" x14ac:dyDescent="0.25">
      <c r="A79" s="5" t="s">
        <v>69</v>
      </c>
      <c r="B79" s="1" t="s">
        <v>93</v>
      </c>
      <c r="C79" s="1" t="s">
        <v>93</v>
      </c>
      <c r="D79" s="1" t="s">
        <v>93</v>
      </c>
      <c r="E79" s="1" t="s">
        <v>93</v>
      </c>
      <c r="F79" s="1" t="s">
        <v>93</v>
      </c>
      <c r="G79" s="1" t="s">
        <v>93</v>
      </c>
      <c r="H79" s="1" t="s">
        <v>93</v>
      </c>
      <c r="I79" s="1" t="s">
        <v>93</v>
      </c>
      <c r="J79" s="1" t="s">
        <v>93</v>
      </c>
      <c r="K79" s="1" t="s">
        <v>93</v>
      </c>
      <c r="L79" s="1">
        <v>120429000</v>
      </c>
      <c r="M79" s="1">
        <v>229258000</v>
      </c>
      <c r="N79" s="1">
        <v>379350000</v>
      </c>
      <c r="O79" s="1">
        <v>503280000</v>
      </c>
      <c r="P79" s="1">
        <v>564765000</v>
      </c>
      <c r="Q79" s="1">
        <v>593628000</v>
      </c>
      <c r="R79" s="1">
        <v>820367000</v>
      </c>
      <c r="S79" s="1">
        <v>997013000</v>
      </c>
      <c r="T79" s="1">
        <v>1283000000</v>
      </c>
      <c r="U79" s="1">
        <v>1785000000</v>
      </c>
      <c r="V79" s="1">
        <v>2190000000</v>
      </c>
      <c r="W79" s="1">
        <v>2779000000</v>
      </c>
    </row>
    <row r="80" spans="1:23" ht="19" x14ac:dyDescent="0.25">
      <c r="A80" s="14" t="s">
        <v>105</v>
      </c>
      <c r="B80" s="15" t="e">
        <f t="shared" ref="B80:W80" si="33">B79/B3</f>
        <v>#VALUE!</v>
      </c>
      <c r="C80" s="15" t="e">
        <f t="shared" si="33"/>
        <v>#VALUE!</v>
      </c>
      <c r="D80" s="15" t="e">
        <f t="shared" si="33"/>
        <v>#VALUE!</v>
      </c>
      <c r="E80" s="15" t="e">
        <f t="shared" si="33"/>
        <v>#VALUE!</v>
      </c>
      <c r="F80" s="15" t="e">
        <f t="shared" si="33"/>
        <v>#VALUE!</v>
      </c>
      <c r="G80" s="15" t="e">
        <f t="shared" si="33"/>
        <v>#VALUE!</v>
      </c>
      <c r="H80" s="15" t="e">
        <f t="shared" si="33"/>
        <v>#VALUE!</v>
      </c>
      <c r="I80" s="15" t="e">
        <f t="shared" si="33"/>
        <v>#VALUE!</v>
      </c>
      <c r="J80" s="15" t="e">
        <f t="shared" si="33"/>
        <v>#VALUE!</v>
      </c>
      <c r="K80" s="15" t="e">
        <f t="shared" si="33"/>
        <v>#VALUE!</v>
      </c>
      <c r="L80" s="15">
        <f t="shared" si="33"/>
        <v>7.2672841566096755E-2</v>
      </c>
      <c r="M80" s="15">
        <f t="shared" si="33"/>
        <v>0.10114893235898434</v>
      </c>
      <c r="N80" s="15">
        <f t="shared" si="33"/>
        <v>0.12436909771342487</v>
      </c>
      <c r="O80" s="15">
        <f t="shared" si="33"/>
        <v>0.12362555370261334</v>
      </c>
      <c r="P80" s="15">
        <f t="shared" si="33"/>
        <v>0.10510020682650283</v>
      </c>
      <c r="Q80" s="15">
        <f t="shared" si="33"/>
        <v>8.9036863362458932E-2</v>
      </c>
      <c r="R80" s="15">
        <f t="shared" si="33"/>
        <v>9.7756025273642091E-2</v>
      </c>
      <c r="S80" s="15">
        <f t="shared" si="33"/>
        <v>9.5134719311390101E-2</v>
      </c>
      <c r="T80" s="15">
        <f t="shared" si="33"/>
        <v>9.659689805752146E-2</v>
      </c>
      <c r="U80" s="15">
        <f t="shared" si="33"/>
        <v>0.10439817522517253</v>
      </c>
      <c r="V80" s="15">
        <f t="shared" si="33"/>
        <v>0.10304912478825522</v>
      </c>
      <c r="W80" s="15">
        <f t="shared" si="33"/>
        <v>0.10489959232975993</v>
      </c>
    </row>
    <row r="81" spans="1:31" ht="19" x14ac:dyDescent="0.25">
      <c r="A81" s="5" t="s">
        <v>70</v>
      </c>
      <c r="B81" s="1" t="s">
        <v>93</v>
      </c>
      <c r="C81" s="1" t="s">
        <v>93</v>
      </c>
      <c r="D81" s="1">
        <v>4405000</v>
      </c>
      <c r="E81" s="1">
        <v>6011000</v>
      </c>
      <c r="F81" s="1">
        <v>24652000</v>
      </c>
      <c r="G81" s="1">
        <v>46104000</v>
      </c>
      <c r="H81" s="1">
        <v>50007000</v>
      </c>
      <c r="I81" s="1">
        <v>94046000</v>
      </c>
      <c r="J81" s="1">
        <v>62267000</v>
      </c>
      <c r="K81" s="1">
        <v>31070000</v>
      </c>
      <c r="L81" s="1">
        <v>129420000</v>
      </c>
      <c r="M81" s="1">
        <v>105011000</v>
      </c>
      <c r="N81" s="1">
        <v>247226000</v>
      </c>
      <c r="O81" s="1">
        <v>-1264000</v>
      </c>
      <c r="P81" s="1">
        <v>139108000</v>
      </c>
      <c r="Q81" s="1">
        <v>311997000</v>
      </c>
      <c r="R81" s="1">
        <v>141569000</v>
      </c>
      <c r="S81" s="1">
        <v>364945000</v>
      </c>
      <c r="T81" s="1">
        <v>-172000000</v>
      </c>
      <c r="U81" s="1">
        <v>-330000000</v>
      </c>
      <c r="V81" s="1">
        <v>-1192000000</v>
      </c>
      <c r="W81" s="1">
        <v>-1658000000</v>
      </c>
    </row>
    <row r="82" spans="1:31" ht="19" x14ac:dyDescent="0.25">
      <c r="A82" s="5" t="s">
        <v>71</v>
      </c>
      <c r="B82" s="1" t="s">
        <v>93</v>
      </c>
      <c r="C82" s="1" t="s">
        <v>93</v>
      </c>
      <c r="D82" s="1" t="s">
        <v>93</v>
      </c>
      <c r="E82" s="1" t="s">
        <v>93</v>
      </c>
      <c r="F82" s="1" t="s">
        <v>93</v>
      </c>
      <c r="G82" s="1" t="s">
        <v>93</v>
      </c>
      <c r="H82" s="1" t="s">
        <v>93</v>
      </c>
      <c r="I82" s="1" t="s">
        <v>93</v>
      </c>
      <c r="J82" s="1">
        <v>-44798000</v>
      </c>
      <c r="K82" s="1">
        <v>-54522000</v>
      </c>
      <c r="L82" s="1">
        <v>-102507000</v>
      </c>
      <c r="M82" s="1">
        <v>-244947000</v>
      </c>
      <c r="N82" s="1">
        <v>-183242000</v>
      </c>
      <c r="O82" s="1">
        <v>-424702000</v>
      </c>
      <c r="P82" s="1">
        <v>-544610000</v>
      </c>
      <c r="Q82" s="1">
        <v>-582425000</v>
      </c>
      <c r="R82" s="1">
        <v>-628477000</v>
      </c>
      <c r="S82" s="1">
        <v>-720019000</v>
      </c>
      <c r="T82" s="1">
        <v>-923000000</v>
      </c>
      <c r="U82" s="1">
        <v>-1000000000</v>
      </c>
      <c r="V82" s="1">
        <v>-1556000000</v>
      </c>
      <c r="W82" s="1">
        <v>-1824000000</v>
      </c>
    </row>
    <row r="83" spans="1:31" ht="21" x14ac:dyDescent="0.25">
      <c r="A83" s="5" t="s">
        <v>35</v>
      </c>
      <c r="B83" s="1" t="s">
        <v>93</v>
      </c>
      <c r="C83" s="1" t="s">
        <v>93</v>
      </c>
      <c r="D83" s="1" t="s">
        <v>93</v>
      </c>
      <c r="E83" s="1" t="s">
        <v>93</v>
      </c>
      <c r="F83" s="1" t="s">
        <v>93</v>
      </c>
      <c r="G83" s="1" t="s">
        <v>93</v>
      </c>
      <c r="H83" s="1" t="s">
        <v>93</v>
      </c>
      <c r="I83" s="1" t="s">
        <v>93</v>
      </c>
      <c r="J83" s="1" t="s">
        <v>93</v>
      </c>
      <c r="K83" s="1" t="s">
        <v>93</v>
      </c>
      <c r="L83" s="1" t="s">
        <v>93</v>
      </c>
      <c r="M83" s="1" t="s">
        <v>93</v>
      </c>
      <c r="N83" s="1" t="s">
        <v>93</v>
      </c>
      <c r="O83" s="1" t="s">
        <v>93</v>
      </c>
      <c r="P83" s="1" t="s">
        <v>93</v>
      </c>
      <c r="Q83" s="1" t="s">
        <v>93</v>
      </c>
      <c r="R83" s="1" t="s">
        <v>93</v>
      </c>
      <c r="S83" s="1" t="s">
        <v>93</v>
      </c>
      <c r="T83" s="1" t="s">
        <v>93</v>
      </c>
      <c r="U83" s="1" t="s">
        <v>93</v>
      </c>
      <c r="V83" s="1" t="s">
        <v>93</v>
      </c>
      <c r="W83" s="1" t="s">
        <v>93</v>
      </c>
      <c r="AD83" s="61" t="s">
        <v>126</v>
      </c>
      <c r="AE83" s="62"/>
    </row>
    <row r="84" spans="1:31" ht="19" x14ac:dyDescent="0.25">
      <c r="A84" s="5" t="s">
        <v>48</v>
      </c>
      <c r="B84" s="1" t="s">
        <v>93</v>
      </c>
      <c r="C84" s="1" t="s">
        <v>93</v>
      </c>
      <c r="D84" s="1" t="s">
        <v>93</v>
      </c>
      <c r="E84" s="1" t="s">
        <v>93</v>
      </c>
      <c r="F84" s="1" t="s">
        <v>93</v>
      </c>
      <c r="G84" s="1" t="s">
        <v>93</v>
      </c>
      <c r="H84" s="1" t="s">
        <v>93</v>
      </c>
      <c r="I84" s="1" t="s">
        <v>93</v>
      </c>
      <c r="J84" s="1">
        <v>8512000</v>
      </c>
      <c r="K84" s="1">
        <v>-1588000</v>
      </c>
      <c r="L84" s="1">
        <v>1246000</v>
      </c>
      <c r="M84" s="1">
        <v>12644000</v>
      </c>
      <c r="N84" s="1">
        <v>193358000</v>
      </c>
      <c r="O84" s="1">
        <v>-29043000</v>
      </c>
      <c r="P84" s="1">
        <v>159973000</v>
      </c>
      <c r="Q84" s="1">
        <v>253986000</v>
      </c>
      <c r="R84" s="1">
        <v>49953000</v>
      </c>
      <c r="S84" s="1">
        <v>308225000</v>
      </c>
      <c r="T84" s="1">
        <v>74000000</v>
      </c>
      <c r="U84" s="1">
        <v>15000000</v>
      </c>
      <c r="V84" s="1">
        <v>1100000000</v>
      </c>
      <c r="W84" s="1">
        <v>507000000</v>
      </c>
      <c r="AD84" s="63" t="s">
        <v>127</v>
      </c>
      <c r="AE84" s="64"/>
    </row>
    <row r="85" spans="1:31" ht="20" x14ac:dyDescent="0.25">
      <c r="A85" s="5" t="s">
        <v>72</v>
      </c>
      <c r="B85" s="1" t="s">
        <v>93</v>
      </c>
      <c r="C85" s="1" t="s">
        <v>93</v>
      </c>
      <c r="D85" s="1" t="s">
        <v>93</v>
      </c>
      <c r="E85" s="1" t="s">
        <v>93</v>
      </c>
      <c r="F85" s="1" t="s">
        <v>93</v>
      </c>
      <c r="G85" s="1" t="s">
        <v>93</v>
      </c>
      <c r="H85" s="1">
        <v>-39565000</v>
      </c>
      <c r="I85" s="1">
        <v>149232000</v>
      </c>
      <c r="J85" s="1">
        <v>-1292000</v>
      </c>
      <c r="K85" s="1">
        <v>26581000</v>
      </c>
      <c r="L85" s="1">
        <v>96676000</v>
      </c>
      <c r="M85" s="1">
        <v>277475000</v>
      </c>
      <c r="N85" s="1">
        <v>246828000</v>
      </c>
      <c r="O85" s="1">
        <v>347263000</v>
      </c>
      <c r="P85" s="1">
        <v>477926000</v>
      </c>
      <c r="Q85" s="1">
        <v>589664000</v>
      </c>
      <c r="R85" s="1">
        <v>748943000</v>
      </c>
      <c r="S85" s="1">
        <v>752599000</v>
      </c>
      <c r="T85" s="1">
        <v>522000000</v>
      </c>
      <c r="U85" s="1">
        <v>535000000</v>
      </c>
      <c r="V85" s="1">
        <v>227000000</v>
      </c>
      <c r="W85" s="1">
        <v>346000000</v>
      </c>
      <c r="AD85" s="23" t="s">
        <v>128</v>
      </c>
      <c r="AE85" s="24">
        <f>W17</f>
        <v>0</v>
      </c>
    </row>
    <row r="86" spans="1:31" ht="20" x14ac:dyDescent="0.25">
      <c r="A86" s="5" t="s">
        <v>73</v>
      </c>
      <c r="B86" s="1" t="s">
        <v>93</v>
      </c>
      <c r="C86" s="1" t="s">
        <v>93</v>
      </c>
      <c r="D86" s="1">
        <v>4975000</v>
      </c>
      <c r="E86" s="1">
        <v>1066000</v>
      </c>
      <c r="F86" s="1">
        <v>5129000</v>
      </c>
      <c r="G86" s="1">
        <v>682000</v>
      </c>
      <c r="H86" s="1">
        <v>24851000</v>
      </c>
      <c r="I86" s="1">
        <v>26429000</v>
      </c>
      <c r="J86" s="1">
        <v>29159000</v>
      </c>
      <c r="K86" s="1">
        <v>105945000</v>
      </c>
      <c r="L86" s="1">
        <v>69012000</v>
      </c>
      <c r="M86" s="1">
        <v>111524000</v>
      </c>
      <c r="N86" s="1">
        <v>163971000</v>
      </c>
      <c r="O86" s="1">
        <v>236205000</v>
      </c>
      <c r="P86" s="1">
        <v>284233000</v>
      </c>
      <c r="Q86" s="1">
        <v>228636000</v>
      </c>
      <c r="R86" s="1">
        <v>388385000</v>
      </c>
      <c r="S86" s="1">
        <v>495929000</v>
      </c>
      <c r="T86" s="1">
        <v>215000000</v>
      </c>
      <c r="U86" s="1">
        <v>615000000</v>
      </c>
      <c r="V86" s="1">
        <v>-1112000000</v>
      </c>
      <c r="W86" s="1">
        <v>137000000</v>
      </c>
      <c r="AD86" s="23" t="s">
        <v>129</v>
      </c>
      <c r="AE86" s="24">
        <f>W56</f>
        <v>686000000</v>
      </c>
    </row>
    <row r="87" spans="1:31" ht="20" x14ac:dyDescent="0.25">
      <c r="A87" s="6" t="s">
        <v>74</v>
      </c>
      <c r="B87" s="10" t="s">
        <v>93</v>
      </c>
      <c r="C87" s="10" t="s">
        <v>93</v>
      </c>
      <c r="D87" s="10">
        <v>5213000</v>
      </c>
      <c r="E87" s="10">
        <v>21781000</v>
      </c>
      <c r="F87" s="10">
        <v>55872000</v>
      </c>
      <c r="G87" s="10">
        <v>95893000</v>
      </c>
      <c r="H87" s="10">
        <v>111224000</v>
      </c>
      <c r="I87" s="10">
        <v>204275000</v>
      </c>
      <c r="J87" s="10">
        <v>229557000</v>
      </c>
      <c r="K87" s="10">
        <v>270911000</v>
      </c>
      <c r="L87" s="10">
        <v>459081000</v>
      </c>
      <c r="M87" s="10">
        <v>591507000</v>
      </c>
      <c r="N87" s="10">
        <v>736897000</v>
      </c>
      <c r="O87" s="10">
        <v>875469000</v>
      </c>
      <c r="P87" s="10">
        <v>1173714000</v>
      </c>
      <c r="Q87" s="10">
        <v>1612585000</v>
      </c>
      <c r="R87" s="10">
        <v>2162198000</v>
      </c>
      <c r="S87" s="10">
        <v>2737965000</v>
      </c>
      <c r="T87" s="10">
        <v>3398000000</v>
      </c>
      <c r="U87" s="10">
        <v>4331000000</v>
      </c>
      <c r="V87" s="10">
        <v>4801000000</v>
      </c>
      <c r="W87" s="10">
        <v>6000000000</v>
      </c>
      <c r="AD87" s="23" t="s">
        <v>130</v>
      </c>
      <c r="AE87" s="24">
        <f>W61</f>
        <v>13295000000</v>
      </c>
    </row>
    <row r="88" spans="1:31" ht="20" x14ac:dyDescent="0.25">
      <c r="A88" s="5" t="s">
        <v>75</v>
      </c>
      <c r="B88" s="1" t="s">
        <v>93</v>
      </c>
      <c r="C88" s="1" t="s">
        <v>93</v>
      </c>
      <c r="D88" s="1">
        <v>-2022000</v>
      </c>
      <c r="E88" s="1">
        <v>-2916000</v>
      </c>
      <c r="F88" s="1">
        <v>-4308000</v>
      </c>
      <c r="G88" s="1">
        <v>-23434000</v>
      </c>
      <c r="H88" s="1">
        <v>-22123000</v>
      </c>
      <c r="I88" s="1">
        <v>-43552000</v>
      </c>
      <c r="J88" s="1" t="s">
        <v>93</v>
      </c>
      <c r="K88" s="1" t="s">
        <v>93</v>
      </c>
      <c r="L88" s="1">
        <v>-277944000</v>
      </c>
      <c r="M88" s="1">
        <v>-19655000</v>
      </c>
      <c r="N88" s="1">
        <v>-4106000</v>
      </c>
      <c r="O88" s="1">
        <v>0</v>
      </c>
      <c r="P88" s="1">
        <v>-126435000</v>
      </c>
      <c r="Q88" s="1">
        <v>-425376000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AD88" s="32" t="s">
        <v>131</v>
      </c>
      <c r="AE88" s="33">
        <f>AE85/(AE86+AE87)</f>
        <v>0</v>
      </c>
    </row>
    <row r="89" spans="1:31" ht="20" customHeight="1" x14ac:dyDescent="0.25">
      <c r="A89" s="14" t="s">
        <v>106</v>
      </c>
      <c r="B89" s="15" t="e">
        <f t="shared" ref="B89:W89" si="34">(-1*B88)/B3</f>
        <v>#VALUE!</v>
      </c>
      <c r="C89" s="15" t="e">
        <f t="shared" si="34"/>
        <v>#VALUE!</v>
      </c>
      <c r="D89" s="15">
        <f t="shared" si="34"/>
        <v>3.9654056598223214E-2</v>
      </c>
      <c r="E89" s="15">
        <f t="shared" si="34"/>
        <v>3.0367724399362653E-2</v>
      </c>
      <c r="F89" s="15">
        <f t="shared" si="34"/>
        <v>2.4425230333097094E-2</v>
      </c>
      <c r="G89" s="15">
        <f t="shared" si="34"/>
        <v>7.5628435052298312E-2</v>
      </c>
      <c r="H89" s="15">
        <f t="shared" si="34"/>
        <v>4.450430297446379E-2</v>
      </c>
      <c r="I89" s="15">
        <f t="shared" si="34"/>
        <v>5.8170161613463334E-2</v>
      </c>
      <c r="J89" s="15" t="e">
        <f t="shared" si="34"/>
        <v>#VALUE!</v>
      </c>
      <c r="K89" s="15" t="e">
        <f t="shared" si="34"/>
        <v>#VALUE!</v>
      </c>
      <c r="L89" s="15">
        <f t="shared" si="34"/>
        <v>0.16772521798111081</v>
      </c>
      <c r="M89" s="15">
        <f t="shared" si="34"/>
        <v>8.6718119564675473E-3</v>
      </c>
      <c r="N89" s="15">
        <f t="shared" si="34"/>
        <v>1.346143443288052E-3</v>
      </c>
      <c r="O89" s="15">
        <f t="shared" si="34"/>
        <v>0</v>
      </c>
      <c r="P89" s="15">
        <f t="shared" si="34"/>
        <v>2.3528980461092461E-2</v>
      </c>
      <c r="Q89" s="15">
        <f t="shared" si="34"/>
        <v>6.3801142785834444E-2</v>
      </c>
      <c r="R89" s="15">
        <f t="shared" si="34"/>
        <v>0</v>
      </c>
      <c r="S89" s="15">
        <f t="shared" si="34"/>
        <v>0</v>
      </c>
      <c r="T89" s="15">
        <f t="shared" si="34"/>
        <v>0</v>
      </c>
      <c r="U89" s="15">
        <f t="shared" si="34"/>
        <v>0</v>
      </c>
      <c r="V89" s="15">
        <f t="shared" si="34"/>
        <v>0</v>
      </c>
      <c r="W89" s="15">
        <f t="shared" si="34"/>
        <v>0</v>
      </c>
      <c r="AD89" s="23" t="s">
        <v>107</v>
      </c>
      <c r="AE89" s="24">
        <f>W27</f>
        <v>88000000</v>
      </c>
    </row>
    <row r="90" spans="1:31" ht="20" x14ac:dyDescent="0.25">
      <c r="A90" s="5" t="s">
        <v>76</v>
      </c>
      <c r="B90" s="1" t="s">
        <v>93</v>
      </c>
      <c r="C90" s="1" t="s">
        <v>93</v>
      </c>
      <c r="D90" s="1" t="s">
        <v>93</v>
      </c>
      <c r="E90" s="1" t="s">
        <v>93</v>
      </c>
      <c r="F90" s="1" t="s">
        <v>93</v>
      </c>
      <c r="G90" s="1" t="s">
        <v>93</v>
      </c>
      <c r="H90" s="1">
        <v>-15502000</v>
      </c>
      <c r="I90" s="1" t="s">
        <v>93</v>
      </c>
      <c r="J90" s="1">
        <v>-27907000</v>
      </c>
      <c r="K90" s="1">
        <v>-11999000</v>
      </c>
      <c r="L90" s="1">
        <v>-403331000</v>
      </c>
      <c r="M90" s="1">
        <v>-422699000</v>
      </c>
      <c r="N90" s="1">
        <v>-579745000</v>
      </c>
      <c r="O90" s="1">
        <v>-2617302000</v>
      </c>
      <c r="P90" s="1">
        <v>38071000</v>
      </c>
      <c r="Q90" s="1">
        <v>-58680000</v>
      </c>
      <c r="R90" s="1">
        <v>-3192739000</v>
      </c>
      <c r="S90" s="1">
        <v>-25391000</v>
      </c>
      <c r="T90" s="1">
        <v>-5115000000</v>
      </c>
      <c r="U90" s="1">
        <v>-369000000</v>
      </c>
      <c r="V90" s="1">
        <v>-1281000000</v>
      </c>
      <c r="W90" s="1">
        <v>-14876000000</v>
      </c>
      <c r="AD90" s="23" t="s">
        <v>20</v>
      </c>
      <c r="AE90" s="24">
        <f>W25</f>
        <v>1532000000</v>
      </c>
    </row>
    <row r="91" spans="1:31" ht="20" x14ac:dyDescent="0.25">
      <c r="A91" s="5" t="s">
        <v>77</v>
      </c>
      <c r="B91" s="1" t="s">
        <v>93</v>
      </c>
      <c r="C91" s="1" t="s">
        <v>93</v>
      </c>
      <c r="D91" s="1">
        <v>-27977000</v>
      </c>
      <c r="E91" s="1">
        <v>-39900000</v>
      </c>
      <c r="F91" s="1">
        <v>-282220000</v>
      </c>
      <c r="G91" s="1">
        <v>-193165000</v>
      </c>
      <c r="H91" s="1">
        <v>-827562000</v>
      </c>
      <c r="I91" s="1">
        <v>-447296000</v>
      </c>
      <c r="J91" s="1">
        <v>-470657000</v>
      </c>
      <c r="K91" s="1">
        <v>-1317952000</v>
      </c>
      <c r="L91" s="1">
        <v>-1702654000</v>
      </c>
      <c r="M91" s="1">
        <v>-660601000</v>
      </c>
      <c r="N91" s="1">
        <v>-1030982000</v>
      </c>
      <c r="O91" s="1">
        <v>-589863000</v>
      </c>
      <c r="P91" s="1">
        <v>-874265000</v>
      </c>
      <c r="Q91" s="1">
        <v>-1505786000</v>
      </c>
      <c r="R91" s="1">
        <v>-1100399000</v>
      </c>
      <c r="S91" s="1">
        <v>-2219553000</v>
      </c>
      <c r="T91" s="1">
        <v>-1430000000</v>
      </c>
      <c r="U91" s="1">
        <v>-4625000000</v>
      </c>
      <c r="V91" s="1">
        <v>-5902000000</v>
      </c>
      <c r="W91" s="1">
        <v>-7392000000</v>
      </c>
      <c r="AD91" s="32" t="s">
        <v>132</v>
      </c>
      <c r="AE91" s="33">
        <f>AE89/AE90</f>
        <v>5.7441253263707574E-2</v>
      </c>
    </row>
    <row r="92" spans="1:31" ht="20" x14ac:dyDescent="0.25">
      <c r="A92" s="5" t="s">
        <v>78</v>
      </c>
      <c r="B92" s="1" t="s">
        <v>93</v>
      </c>
      <c r="C92" s="1" t="s">
        <v>93</v>
      </c>
      <c r="D92" s="1">
        <v>20677000</v>
      </c>
      <c r="E92" s="1">
        <v>21851000</v>
      </c>
      <c r="F92" s="1">
        <v>136608000</v>
      </c>
      <c r="G92" s="1">
        <v>165603000</v>
      </c>
      <c r="H92" s="1">
        <v>699368000</v>
      </c>
      <c r="I92" s="1">
        <v>388139000</v>
      </c>
      <c r="J92" s="1">
        <v>438626000</v>
      </c>
      <c r="K92" s="1">
        <v>1005236000</v>
      </c>
      <c r="L92" s="1">
        <v>1412262000</v>
      </c>
      <c r="M92" s="1">
        <v>764910000</v>
      </c>
      <c r="N92" s="1">
        <v>851516000</v>
      </c>
      <c r="O92" s="1">
        <v>1074720000</v>
      </c>
      <c r="P92" s="1">
        <v>331483000</v>
      </c>
      <c r="Q92" s="1">
        <v>538075000</v>
      </c>
      <c r="R92" s="1">
        <v>2072755000</v>
      </c>
      <c r="S92" s="1">
        <v>768469000</v>
      </c>
      <c r="T92" s="1">
        <v>1832000000</v>
      </c>
      <c r="U92" s="1">
        <v>2657000000</v>
      </c>
      <c r="V92" s="1">
        <v>3922000000</v>
      </c>
      <c r="W92" s="1">
        <v>8449000000</v>
      </c>
      <c r="AD92" s="34" t="s">
        <v>133</v>
      </c>
      <c r="AE92" s="35">
        <f>AE88*(1-AE91)</f>
        <v>0</v>
      </c>
    </row>
    <row r="93" spans="1:31" ht="19" x14ac:dyDescent="0.25">
      <c r="A93" s="5" t="s">
        <v>79</v>
      </c>
      <c r="B93" s="1" t="s">
        <v>93</v>
      </c>
      <c r="C93" s="1" t="s">
        <v>93</v>
      </c>
      <c r="D93" s="1">
        <v>-233000</v>
      </c>
      <c r="E93" s="1">
        <v>-179000</v>
      </c>
      <c r="F93" s="1">
        <v>721000</v>
      </c>
      <c r="G93" s="1">
        <v>3191000</v>
      </c>
      <c r="H93" s="1">
        <v>-2777000</v>
      </c>
      <c r="I93" s="1" t="s">
        <v>93</v>
      </c>
      <c r="J93" s="1">
        <v>-61059000</v>
      </c>
      <c r="K93" s="1">
        <v>-53901000</v>
      </c>
      <c r="L93" s="1">
        <v>-90887000</v>
      </c>
      <c r="M93" s="1">
        <v>-151645000</v>
      </c>
      <c r="N93" s="1">
        <v>-175601000</v>
      </c>
      <c r="O93" s="1">
        <v>-299110000</v>
      </c>
      <c r="P93" s="1">
        <v>-67214000</v>
      </c>
      <c r="Q93" s="1">
        <v>-36111000</v>
      </c>
      <c r="R93" s="1">
        <v>-463958000</v>
      </c>
      <c r="S93" s="1">
        <v>-534027000</v>
      </c>
      <c r="T93" s="1">
        <v>-595000000</v>
      </c>
      <c r="U93" s="1">
        <v>-643000000</v>
      </c>
      <c r="V93" s="1">
        <v>-710000000</v>
      </c>
      <c r="W93" s="1">
        <v>-717000000</v>
      </c>
      <c r="AD93" s="63" t="s">
        <v>134</v>
      </c>
      <c r="AE93" s="64"/>
    </row>
    <row r="94" spans="1:31" ht="20" x14ac:dyDescent="0.25">
      <c r="A94" s="6" t="s">
        <v>80</v>
      </c>
      <c r="B94" s="10" t="s">
        <v>93</v>
      </c>
      <c r="C94" s="10" t="s">
        <v>93</v>
      </c>
      <c r="D94" s="10">
        <v>-9555000</v>
      </c>
      <c r="E94" s="10">
        <v>-21144000</v>
      </c>
      <c r="F94" s="10">
        <v>-149199000</v>
      </c>
      <c r="G94" s="10">
        <v>-47805000</v>
      </c>
      <c r="H94" s="10">
        <v>-168596000</v>
      </c>
      <c r="I94" s="10">
        <v>-102709000</v>
      </c>
      <c r="J94" s="10">
        <v>-120997000</v>
      </c>
      <c r="K94" s="10">
        <v>-378616000</v>
      </c>
      <c r="L94" s="10">
        <v>-1062554000</v>
      </c>
      <c r="M94" s="10">
        <v>-489690000</v>
      </c>
      <c r="N94" s="10">
        <v>-938918000</v>
      </c>
      <c r="O94" s="10">
        <v>-2431555000</v>
      </c>
      <c r="P94" s="10">
        <v>-698360000</v>
      </c>
      <c r="Q94" s="10">
        <v>-1487878000</v>
      </c>
      <c r="R94" s="10">
        <v>-2684341000</v>
      </c>
      <c r="S94" s="10">
        <v>-2010502000</v>
      </c>
      <c r="T94" s="10">
        <v>-5308000000</v>
      </c>
      <c r="U94" s="10">
        <v>-2980000000</v>
      </c>
      <c r="V94" s="10">
        <v>-3971000000</v>
      </c>
      <c r="W94" s="10">
        <v>-14536000000</v>
      </c>
      <c r="AD94" s="23" t="s">
        <v>135</v>
      </c>
      <c r="AE94" s="36">
        <v>4.095E-2</v>
      </c>
    </row>
    <row r="95" spans="1:31" ht="20" x14ac:dyDescent="0.25">
      <c r="A95" s="5" t="s">
        <v>81</v>
      </c>
      <c r="B95" s="1" t="s">
        <v>93</v>
      </c>
      <c r="C95" s="1" t="s">
        <v>93</v>
      </c>
      <c r="D95" s="1" t="s">
        <v>93</v>
      </c>
      <c r="E95" s="1" t="s">
        <v>93</v>
      </c>
      <c r="F95" s="1" t="s">
        <v>93</v>
      </c>
      <c r="G95" s="1" t="s">
        <v>93</v>
      </c>
      <c r="H95" s="1" t="s">
        <v>93</v>
      </c>
      <c r="I95" s="1" t="s">
        <v>93</v>
      </c>
      <c r="J95" s="1">
        <v>-997000</v>
      </c>
      <c r="K95" s="1">
        <v>-134619000</v>
      </c>
      <c r="L95" s="1">
        <v>-10355000</v>
      </c>
      <c r="M95" s="1">
        <v>-30533000</v>
      </c>
      <c r="N95" s="1">
        <v>-31754000</v>
      </c>
      <c r="O95" s="1">
        <v>-62091000</v>
      </c>
      <c r="P95" s="1">
        <v>-924525000</v>
      </c>
      <c r="Q95" s="1">
        <v>-382330000</v>
      </c>
      <c r="R95" s="1">
        <v>-648157000</v>
      </c>
      <c r="S95" s="1">
        <v>-429075000</v>
      </c>
      <c r="T95" s="1">
        <v>-1660000000</v>
      </c>
      <c r="U95" s="1">
        <v>-676000000</v>
      </c>
      <c r="V95" s="1">
        <v>-127000000</v>
      </c>
      <c r="W95" s="1">
        <v>-1357000000</v>
      </c>
      <c r="AD95" s="37" t="s">
        <v>136</v>
      </c>
      <c r="AE95" s="38">
        <v>1.19</v>
      </c>
    </row>
    <row r="96" spans="1:31" ht="20" x14ac:dyDescent="0.25">
      <c r="A96" s="5" t="s">
        <v>82</v>
      </c>
      <c r="B96" s="1" t="s">
        <v>93</v>
      </c>
      <c r="C96" s="1" t="s">
        <v>93</v>
      </c>
      <c r="D96" s="1">
        <v>2131000</v>
      </c>
      <c r="E96" s="1">
        <v>1647000</v>
      </c>
      <c r="F96" s="1">
        <v>118554000</v>
      </c>
      <c r="G96" s="1">
        <v>15735000</v>
      </c>
      <c r="H96" s="1">
        <v>29082000</v>
      </c>
      <c r="I96" s="1">
        <v>60910000</v>
      </c>
      <c r="J96" s="1" t="s">
        <v>93</v>
      </c>
      <c r="K96" s="1" t="s">
        <v>93</v>
      </c>
      <c r="L96" s="1" t="s">
        <v>93</v>
      </c>
      <c r="M96" s="1" t="s">
        <v>93</v>
      </c>
      <c r="N96" s="1" t="s">
        <v>93</v>
      </c>
      <c r="O96" s="1" t="s">
        <v>93</v>
      </c>
      <c r="P96" s="1" t="s">
        <v>93</v>
      </c>
      <c r="Q96" s="1" t="s">
        <v>93</v>
      </c>
      <c r="R96" s="1" t="s">
        <v>93</v>
      </c>
      <c r="S96" s="1" t="s">
        <v>93</v>
      </c>
      <c r="T96" s="1" t="s">
        <v>93</v>
      </c>
      <c r="U96" s="1" t="s">
        <v>93</v>
      </c>
      <c r="V96" s="1" t="s">
        <v>93</v>
      </c>
      <c r="W96" s="1" t="s">
        <v>93</v>
      </c>
      <c r="AD96" s="23" t="s">
        <v>137</v>
      </c>
      <c r="AE96" s="36">
        <v>8.4000000000000005E-2</v>
      </c>
    </row>
    <row r="97" spans="1:31" ht="20" x14ac:dyDescent="0.25">
      <c r="A97" s="5" t="s">
        <v>83</v>
      </c>
      <c r="B97" s="1" t="s">
        <v>93</v>
      </c>
      <c r="C97" s="1" t="s">
        <v>93</v>
      </c>
      <c r="D97" s="1">
        <v>-342000</v>
      </c>
      <c r="E97" s="1">
        <v>-17000</v>
      </c>
      <c r="F97" s="1">
        <v>-254000</v>
      </c>
      <c r="G97" s="1">
        <v>-28000</v>
      </c>
      <c r="H97" s="1">
        <v>-12000</v>
      </c>
      <c r="I97" s="1" t="s">
        <v>93</v>
      </c>
      <c r="J97" s="1" t="s">
        <v>93</v>
      </c>
      <c r="K97" s="1" t="s">
        <v>93</v>
      </c>
      <c r="L97" s="1">
        <v>-171964000</v>
      </c>
      <c r="M97" s="1" t="s">
        <v>93</v>
      </c>
      <c r="N97" s="1" t="s">
        <v>93</v>
      </c>
      <c r="O97" s="1" t="s">
        <v>93</v>
      </c>
      <c r="P97" s="1" t="s">
        <v>93</v>
      </c>
      <c r="Q97" s="1" t="s">
        <v>93</v>
      </c>
      <c r="R97" s="1" t="s">
        <v>93</v>
      </c>
      <c r="S97" s="1" t="s">
        <v>93</v>
      </c>
      <c r="T97" s="1" t="s">
        <v>93</v>
      </c>
      <c r="U97" s="1" t="s">
        <v>93</v>
      </c>
      <c r="V97" s="1" t="s">
        <v>93</v>
      </c>
      <c r="W97" s="1" t="s">
        <v>93</v>
      </c>
      <c r="AD97" s="34" t="s">
        <v>138</v>
      </c>
      <c r="AE97" s="35">
        <f>(AE94)+((AE95)*(AE96-AE94))</f>
        <v>9.2179499999999998E-2</v>
      </c>
    </row>
    <row r="98" spans="1:31" ht="19" x14ac:dyDescent="0.25">
      <c r="A98" s="5" t="s">
        <v>84</v>
      </c>
      <c r="B98" s="1" t="s">
        <v>93</v>
      </c>
      <c r="C98" s="1" t="s">
        <v>93</v>
      </c>
      <c r="D98" s="1" t="s">
        <v>93</v>
      </c>
      <c r="E98" s="1" t="s">
        <v>93</v>
      </c>
      <c r="F98" s="1" t="s">
        <v>93</v>
      </c>
      <c r="G98" s="1" t="s">
        <v>93</v>
      </c>
      <c r="H98" s="1" t="s">
        <v>93</v>
      </c>
      <c r="I98" s="1" t="s">
        <v>93</v>
      </c>
      <c r="J98" s="1" t="s">
        <v>93</v>
      </c>
      <c r="K98" s="1" t="s">
        <v>93</v>
      </c>
      <c r="L98" s="1" t="s">
        <v>93</v>
      </c>
      <c r="M98" s="1" t="s">
        <v>93</v>
      </c>
      <c r="N98" s="1" t="s">
        <v>93</v>
      </c>
      <c r="O98" s="1" t="s">
        <v>93</v>
      </c>
      <c r="P98" s="1" t="s">
        <v>93</v>
      </c>
      <c r="Q98" s="1" t="s">
        <v>93</v>
      </c>
      <c r="R98" s="1" t="s">
        <v>93</v>
      </c>
      <c r="S98" s="1" t="s">
        <v>93</v>
      </c>
      <c r="T98" s="1" t="s">
        <v>93</v>
      </c>
      <c r="U98" s="1" t="s">
        <v>93</v>
      </c>
      <c r="V98" s="1" t="s">
        <v>93</v>
      </c>
      <c r="W98" s="1" t="s">
        <v>93</v>
      </c>
      <c r="AD98" s="63" t="s">
        <v>139</v>
      </c>
      <c r="AE98" s="64"/>
    </row>
    <row r="99" spans="1:31" ht="20" x14ac:dyDescent="0.25">
      <c r="A99" s="5" t="s">
        <v>85</v>
      </c>
      <c r="B99" s="1" t="s">
        <v>93</v>
      </c>
      <c r="C99" s="1" t="s">
        <v>93</v>
      </c>
      <c r="D99" s="1">
        <v>-757000</v>
      </c>
      <c r="E99" s="1">
        <v>-531000</v>
      </c>
      <c r="F99" s="1">
        <v>550000</v>
      </c>
      <c r="G99" s="1">
        <v>113000</v>
      </c>
      <c r="H99" s="1">
        <v>15957000</v>
      </c>
      <c r="I99" s="1">
        <v>31803000</v>
      </c>
      <c r="J99" s="1">
        <v>97908000</v>
      </c>
      <c r="K99" s="1">
        <v>771772000</v>
      </c>
      <c r="L99" s="1">
        <v>196393000</v>
      </c>
      <c r="M99" s="1">
        <v>106383000</v>
      </c>
      <c r="N99" s="1">
        <v>366299000</v>
      </c>
      <c r="O99" s="1">
        <v>1660325000</v>
      </c>
      <c r="P99" s="1">
        <v>614044000</v>
      </c>
      <c r="Q99" s="1">
        <v>514978000</v>
      </c>
      <c r="R99" s="1">
        <v>1645855000</v>
      </c>
      <c r="S99" s="1">
        <v>650300000</v>
      </c>
      <c r="T99" s="1">
        <v>3670000000</v>
      </c>
      <c r="U99" s="1">
        <v>840000000</v>
      </c>
      <c r="V99" s="1">
        <v>1321000000</v>
      </c>
      <c r="W99" s="1">
        <v>9195000000</v>
      </c>
      <c r="AD99" s="23" t="s">
        <v>140</v>
      </c>
      <c r="AE99" s="24">
        <f>AE86+AE87</f>
        <v>13981000000</v>
      </c>
    </row>
    <row r="100" spans="1:31" ht="20" x14ac:dyDescent="0.25">
      <c r="A100" s="6" t="s">
        <v>86</v>
      </c>
      <c r="B100" s="10" t="s">
        <v>93</v>
      </c>
      <c r="C100" s="10" t="s">
        <v>93</v>
      </c>
      <c r="D100" s="10">
        <v>1032000</v>
      </c>
      <c r="E100" s="10">
        <v>1099000</v>
      </c>
      <c r="F100" s="10">
        <v>118850000</v>
      </c>
      <c r="G100" s="10">
        <v>15820000</v>
      </c>
      <c r="H100" s="10">
        <v>45027000</v>
      </c>
      <c r="I100" s="10">
        <v>92713000</v>
      </c>
      <c r="J100" s="10">
        <v>96911000</v>
      </c>
      <c r="K100" s="10">
        <v>637153000</v>
      </c>
      <c r="L100" s="10">
        <v>14074000</v>
      </c>
      <c r="M100" s="10">
        <v>75850000</v>
      </c>
      <c r="N100" s="10">
        <v>334545000</v>
      </c>
      <c r="O100" s="10">
        <v>1598234000</v>
      </c>
      <c r="P100" s="10">
        <v>-310481000</v>
      </c>
      <c r="Q100" s="10">
        <v>132648000</v>
      </c>
      <c r="R100" s="10">
        <v>997698000</v>
      </c>
      <c r="S100" s="10">
        <v>221225000</v>
      </c>
      <c r="T100" s="10">
        <v>2010000000</v>
      </c>
      <c r="U100" s="10">
        <v>164000000</v>
      </c>
      <c r="V100" s="10">
        <v>1194000000</v>
      </c>
      <c r="W100" s="10">
        <v>7838000000</v>
      </c>
      <c r="AD100" s="32" t="s">
        <v>141</v>
      </c>
      <c r="AE100" s="33">
        <f>AE99/AE103</f>
        <v>7.4700391641421018E-2</v>
      </c>
    </row>
    <row r="101" spans="1:31" ht="20" x14ac:dyDescent="0.25">
      <c r="A101" s="5" t="s">
        <v>87</v>
      </c>
      <c r="B101" s="1" t="s">
        <v>93</v>
      </c>
      <c r="C101" s="1" t="s">
        <v>93</v>
      </c>
      <c r="D101" s="1">
        <v>310000</v>
      </c>
      <c r="E101" s="1">
        <v>18000</v>
      </c>
      <c r="F101" s="1">
        <v>-255000</v>
      </c>
      <c r="G101" s="1">
        <v>203000</v>
      </c>
      <c r="H101" s="1">
        <v>-889000</v>
      </c>
      <c r="I101" s="1">
        <v>-1792000</v>
      </c>
      <c r="J101" s="1">
        <v>-732000</v>
      </c>
      <c r="K101" s="1">
        <v>-1976000</v>
      </c>
      <c r="L101" s="1">
        <v>2385000</v>
      </c>
      <c r="M101" s="1">
        <v>5325000</v>
      </c>
      <c r="N101" s="1">
        <v>7437000</v>
      </c>
      <c r="O101" s="1">
        <v>-7758000</v>
      </c>
      <c r="P101" s="1">
        <v>-38391000</v>
      </c>
      <c r="Q101" s="1">
        <v>-7109000</v>
      </c>
      <c r="R101" s="1">
        <v>-27369000</v>
      </c>
      <c r="S101" s="1">
        <v>-11753000</v>
      </c>
      <c r="T101" s="1">
        <v>26000000</v>
      </c>
      <c r="U101" s="1">
        <v>-39000000</v>
      </c>
      <c r="V101" s="1">
        <v>26000000</v>
      </c>
      <c r="W101" s="1">
        <v>-33000000</v>
      </c>
      <c r="AD101" s="37" t="s">
        <v>142</v>
      </c>
      <c r="AE101" s="39">
        <v>173180000000</v>
      </c>
    </row>
    <row r="102" spans="1:31" ht="20" x14ac:dyDescent="0.25">
      <c r="A102" s="6" t="s">
        <v>88</v>
      </c>
      <c r="B102" s="10" t="s">
        <v>93</v>
      </c>
      <c r="C102" s="10" t="s">
        <v>93</v>
      </c>
      <c r="D102" s="10">
        <v>-3000000</v>
      </c>
      <c r="E102" s="10">
        <v>1754000</v>
      </c>
      <c r="F102" s="10">
        <v>25268000</v>
      </c>
      <c r="G102" s="10">
        <v>64111000</v>
      </c>
      <c r="H102" s="10">
        <v>-13234000</v>
      </c>
      <c r="I102" s="10">
        <v>192487000</v>
      </c>
      <c r="J102" s="10">
        <v>204739000</v>
      </c>
      <c r="K102" s="10">
        <v>527472000</v>
      </c>
      <c r="L102" s="10">
        <v>-587014000</v>
      </c>
      <c r="M102" s="10">
        <v>182992000</v>
      </c>
      <c r="N102" s="10">
        <v>139961000</v>
      </c>
      <c r="O102" s="10">
        <v>34390000</v>
      </c>
      <c r="P102" s="10">
        <v>126482000</v>
      </c>
      <c r="Q102" s="10">
        <v>250246000</v>
      </c>
      <c r="R102" s="10">
        <v>448186000</v>
      </c>
      <c r="S102" s="10">
        <v>936935000</v>
      </c>
      <c r="T102" s="10">
        <v>126000000</v>
      </c>
      <c r="U102" s="10">
        <v>1476000000</v>
      </c>
      <c r="V102" s="10">
        <v>2050000000</v>
      </c>
      <c r="W102" s="10">
        <v>-731000000</v>
      </c>
      <c r="AD102" s="32" t="s">
        <v>143</v>
      </c>
      <c r="AE102" s="33">
        <f>AE101/AE103</f>
        <v>0.92529960835857894</v>
      </c>
    </row>
    <row r="103" spans="1:31" ht="20" x14ac:dyDescent="0.25">
      <c r="A103" s="5" t="s">
        <v>89</v>
      </c>
      <c r="B103" s="1" t="s">
        <v>93</v>
      </c>
      <c r="C103" s="1" t="s">
        <v>93</v>
      </c>
      <c r="D103" s="1">
        <v>11709000</v>
      </c>
      <c r="E103" s="1">
        <v>8709000</v>
      </c>
      <c r="F103" s="1">
        <v>10463000</v>
      </c>
      <c r="G103" s="1">
        <v>35731000</v>
      </c>
      <c r="H103" s="1">
        <v>99842000</v>
      </c>
      <c r="I103" s="1">
        <v>86608000</v>
      </c>
      <c r="J103" s="1">
        <v>279095000</v>
      </c>
      <c r="K103" s="1">
        <v>483834000</v>
      </c>
      <c r="L103" s="1">
        <v>1011306000</v>
      </c>
      <c r="M103" s="1">
        <v>424292000</v>
      </c>
      <c r="N103" s="1">
        <v>607284000</v>
      </c>
      <c r="O103" s="1">
        <v>747245000</v>
      </c>
      <c r="P103" s="1">
        <v>781635000</v>
      </c>
      <c r="Q103" s="1">
        <v>908117000</v>
      </c>
      <c r="R103" s="1">
        <v>1158363000</v>
      </c>
      <c r="S103" s="1">
        <v>1606549000</v>
      </c>
      <c r="T103" s="1">
        <v>2543000000</v>
      </c>
      <c r="U103" s="1">
        <v>2669000000</v>
      </c>
      <c r="V103" s="1">
        <v>4145000000</v>
      </c>
      <c r="W103" s="1">
        <v>6195000000</v>
      </c>
      <c r="AD103" s="34" t="s">
        <v>144</v>
      </c>
      <c r="AE103" s="40">
        <f>AE99+AE101</f>
        <v>187161000000</v>
      </c>
    </row>
    <row r="104" spans="1:31" ht="19" x14ac:dyDescent="0.25">
      <c r="A104" s="7" t="s">
        <v>90</v>
      </c>
      <c r="B104" s="11" t="s">
        <v>93</v>
      </c>
      <c r="C104" s="11" t="s">
        <v>93</v>
      </c>
      <c r="D104" s="11">
        <v>8709000</v>
      </c>
      <c r="E104" s="11">
        <v>10463000</v>
      </c>
      <c r="F104" s="11">
        <v>35731000</v>
      </c>
      <c r="G104" s="11">
        <v>99842000</v>
      </c>
      <c r="H104" s="11">
        <v>86608000</v>
      </c>
      <c r="I104" s="11">
        <v>279095000</v>
      </c>
      <c r="J104" s="11">
        <v>483834000</v>
      </c>
      <c r="K104" s="11">
        <v>1011306000</v>
      </c>
      <c r="L104" s="11">
        <v>424292000</v>
      </c>
      <c r="M104" s="11">
        <v>607284000</v>
      </c>
      <c r="N104" s="11">
        <v>747245000</v>
      </c>
      <c r="O104" s="11">
        <v>781635000</v>
      </c>
      <c r="P104" s="11">
        <v>908117000</v>
      </c>
      <c r="Q104" s="11">
        <v>1158363000</v>
      </c>
      <c r="R104" s="11">
        <v>1606549000</v>
      </c>
      <c r="S104" s="11">
        <v>2543484000</v>
      </c>
      <c r="T104" s="11">
        <v>2669000000</v>
      </c>
      <c r="U104" s="11">
        <v>4145000000</v>
      </c>
      <c r="V104" s="11">
        <v>6195000000</v>
      </c>
      <c r="W104" s="11">
        <v>5464000000</v>
      </c>
      <c r="AD104" s="63" t="s">
        <v>145</v>
      </c>
      <c r="AE104" s="64"/>
    </row>
    <row r="105" spans="1:31" ht="20" x14ac:dyDescent="0.25">
      <c r="A105" s="14" t="s">
        <v>108</v>
      </c>
      <c r="B105" s="1"/>
      <c r="C105" s="15" t="e">
        <f>(C106/B106)-1</f>
        <v>#VALUE!</v>
      </c>
      <c r="D105" s="15" t="e">
        <f>(D106/C106)-1</f>
        <v>#VALUE!</v>
      </c>
      <c r="E105" s="15">
        <f>(E106/D106)-1</f>
        <v>4.9119398307740516</v>
      </c>
      <c r="F105" s="15">
        <f>(F106/E106)-1</f>
        <v>1.7333156639279088</v>
      </c>
      <c r="G105" s="15">
        <f>(G106/F106)-1</f>
        <v>0.40522457528508271</v>
      </c>
      <c r="H105" s="15">
        <f t="shared" ref="H105:O105" si="35">(H106/G106)-1</f>
        <v>0.22967471259608874</v>
      </c>
      <c r="I105" s="15">
        <f t="shared" si="35"/>
        <v>0.8038293621844872</v>
      </c>
      <c r="J105" s="15">
        <f t="shared" si="35"/>
        <v>4.8375154769385809E-2</v>
      </c>
      <c r="K105" s="15">
        <f t="shared" si="35"/>
        <v>0.28790846182150531</v>
      </c>
      <c r="L105" s="15">
        <f t="shared" si="35"/>
        <v>-0.58412054744021014</v>
      </c>
      <c r="M105" s="15">
        <f t="shared" si="35"/>
        <v>3.65603324099723</v>
      </c>
      <c r="N105" s="15">
        <f t="shared" si="35"/>
        <v>0.32598933382832751</v>
      </c>
      <c r="O105" s="15">
        <f t="shared" si="35"/>
        <v>3.4402986413970105E-2</v>
      </c>
      <c r="P105" s="15">
        <f t="shared" ref="P105" si="36">(P106/O106)-1</f>
        <v>0.31311387520625167</v>
      </c>
      <c r="Q105" s="15">
        <f t="shared" ref="Q105" si="37">(Q106/P106)-1</f>
        <v>0.19278961450797749</v>
      </c>
      <c r="R105" s="15">
        <f t="shared" ref="R105" si="38">(R106/Q106)-1</f>
        <v>0.88122069316176543</v>
      </c>
      <c r="S105" s="15">
        <f t="shared" ref="S105" si="39">(S106/R106)-1</f>
        <v>0.29777769926512154</v>
      </c>
      <c r="T105" s="15">
        <f t="shared" ref="T105" si="40">(T106/S106)-1</f>
        <v>0.27181436138403159</v>
      </c>
      <c r="U105" s="15">
        <f t="shared" ref="U105" si="41">(U106/T106)-1</f>
        <v>0.31573314306100597</v>
      </c>
      <c r="V105" s="15">
        <f t="shared" ref="V105" si="42">(V106/U106)-1</f>
        <v>0.10927331887201741</v>
      </c>
      <c r="W105" s="15">
        <f t="shared" ref="W105" si="43">(W106/V106)-1</f>
        <v>0.29137130285993651</v>
      </c>
      <c r="X105" s="15"/>
      <c r="Y105" s="15"/>
      <c r="Z105" s="15"/>
      <c r="AA105" s="15"/>
      <c r="AB105" s="15"/>
      <c r="AC105" s="15"/>
      <c r="AD105" s="25" t="s">
        <v>109</v>
      </c>
      <c r="AE105" s="26">
        <f>(AE100*AE92)+(AE102*AE97)</f>
        <v>8.529365524868962E-2</v>
      </c>
    </row>
    <row r="106" spans="1:31" ht="19" x14ac:dyDescent="0.25">
      <c r="A106" s="5" t="s">
        <v>91</v>
      </c>
      <c r="B106" s="1" t="s">
        <v>93</v>
      </c>
      <c r="C106" s="1" t="s">
        <v>93</v>
      </c>
      <c r="D106" s="1">
        <v>3191000</v>
      </c>
      <c r="E106" s="1">
        <v>18865000</v>
      </c>
      <c r="F106" s="1">
        <v>51564000</v>
      </c>
      <c r="G106" s="1">
        <v>72459000</v>
      </c>
      <c r="H106" s="1">
        <v>89101000</v>
      </c>
      <c r="I106" s="1">
        <v>160723000</v>
      </c>
      <c r="J106" s="1">
        <v>168498000</v>
      </c>
      <c r="K106" s="1">
        <v>217010000</v>
      </c>
      <c r="L106" s="1">
        <v>90250000</v>
      </c>
      <c r="M106" s="1">
        <v>420207000</v>
      </c>
      <c r="N106" s="1">
        <v>557190000</v>
      </c>
      <c r="O106" s="1">
        <v>576359000</v>
      </c>
      <c r="P106" s="1">
        <v>756825000</v>
      </c>
      <c r="Q106" s="1">
        <v>902733000</v>
      </c>
      <c r="R106" s="1">
        <v>1698240000</v>
      </c>
      <c r="S106" s="1">
        <v>2203938000</v>
      </c>
      <c r="T106" s="1">
        <v>2803000000</v>
      </c>
      <c r="U106" s="1">
        <v>3688000000</v>
      </c>
      <c r="V106" s="1">
        <v>4091000000</v>
      </c>
      <c r="W106" s="1">
        <v>5283000000</v>
      </c>
      <c r="X106" s="41">
        <f>W106*(1+$AE$106)</f>
        <v>6129305316.8925457</v>
      </c>
      <c r="Y106" s="41">
        <f t="shared" ref="Y106:AB106" si="44">X106*(1+$AE$106)</f>
        <v>7111183734.1827049</v>
      </c>
      <c r="Z106" s="41">
        <f t="shared" si="44"/>
        <v>8250353259.7626047</v>
      </c>
      <c r="AA106" s="41">
        <f t="shared" si="44"/>
        <v>9572010997.7862339</v>
      </c>
      <c r="AB106" s="41">
        <f t="shared" si="44"/>
        <v>11105390479.289246</v>
      </c>
      <c r="AC106" s="42" t="s">
        <v>146</v>
      </c>
      <c r="AD106" s="43" t="s">
        <v>147</v>
      </c>
      <c r="AE106" s="44">
        <f>(SUM(X4:AB4)/5)</f>
        <v>0.16019407853351231</v>
      </c>
    </row>
    <row r="107" spans="1:31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42"/>
      <c r="Y107" s="42"/>
      <c r="Z107" s="42"/>
      <c r="AA107" s="42"/>
      <c r="AB107" s="45">
        <f>AB106*(1+AE107)/(AE108-AE107)</f>
        <v>188793086010.80154</v>
      </c>
      <c r="AC107" s="46" t="s">
        <v>148</v>
      </c>
      <c r="AD107" s="47" t="s">
        <v>149</v>
      </c>
      <c r="AE107" s="48">
        <v>2.5000000000000001E-2</v>
      </c>
    </row>
    <row r="108" spans="1:31" ht="19" x14ac:dyDescent="0.25">
      <c r="X108" s="45">
        <f t="shared" ref="X108:Z108" si="45">X107+X106</f>
        <v>6129305316.8925457</v>
      </c>
      <c r="Y108" s="45">
        <f t="shared" si="45"/>
        <v>7111183734.1827049</v>
      </c>
      <c r="Z108" s="45">
        <f t="shared" si="45"/>
        <v>8250353259.7626047</v>
      </c>
      <c r="AA108" s="45">
        <f>AA107+AA106</f>
        <v>9572010997.7862339</v>
      </c>
      <c r="AB108" s="45">
        <f>AB107+AB106</f>
        <v>199898476490.09079</v>
      </c>
      <c r="AC108" s="46" t="s">
        <v>144</v>
      </c>
      <c r="AD108" s="49" t="s">
        <v>150</v>
      </c>
      <c r="AE108" s="50">
        <f>AE105</f>
        <v>8.529365524868962E-2</v>
      </c>
    </row>
    <row r="109" spans="1:31" ht="19" x14ac:dyDescent="0.25">
      <c r="X109" s="65" t="s">
        <v>151</v>
      </c>
      <c r="Y109" s="66"/>
    </row>
    <row r="110" spans="1:31" ht="20" x14ac:dyDescent="0.25">
      <c r="X110" s="51" t="s">
        <v>152</v>
      </c>
      <c r="Y110" s="52">
        <f>NPV(AE108,X108,Y108,Z108,AA108,AB108)</f>
        <v>157800245899.53</v>
      </c>
    </row>
    <row r="111" spans="1:31" ht="20" x14ac:dyDescent="0.25">
      <c r="X111" s="51" t="s">
        <v>153</v>
      </c>
      <c r="Y111" s="52">
        <f>W40</f>
        <v>10537000000</v>
      </c>
    </row>
    <row r="112" spans="1:31" ht="20" x14ac:dyDescent="0.25">
      <c r="X112" s="51" t="s">
        <v>140</v>
      </c>
      <c r="Y112" s="52">
        <f>AE99</f>
        <v>13981000000</v>
      </c>
    </row>
    <row r="113" spans="24:25" ht="20" x14ac:dyDescent="0.25">
      <c r="X113" s="51" t="s">
        <v>154</v>
      </c>
      <c r="Y113" s="52">
        <f>Y110+Y111-Y112</f>
        <v>154356245899.53</v>
      </c>
    </row>
    <row r="114" spans="24:25" ht="20" x14ac:dyDescent="0.25">
      <c r="X114" s="51" t="s">
        <v>155</v>
      </c>
      <c r="Y114" s="53">
        <f>W34*(1+(5*AC16))</f>
        <v>1307403073.446146</v>
      </c>
    </row>
    <row r="115" spans="24:25" ht="20" x14ac:dyDescent="0.25">
      <c r="X115" s="54" t="s">
        <v>156</v>
      </c>
      <c r="Y115" s="55">
        <f>Y113/Y114</f>
        <v>118.06324234244518</v>
      </c>
    </row>
    <row r="116" spans="24:25" ht="20" x14ac:dyDescent="0.25">
      <c r="X116" s="56" t="s">
        <v>157</v>
      </c>
      <c r="Y116" s="57">
        <v>173.18</v>
      </c>
    </row>
    <row r="117" spans="24:25" ht="20" x14ac:dyDescent="0.25">
      <c r="X117" s="58" t="s">
        <v>158</v>
      </c>
      <c r="Y117" s="59">
        <f>Y115/Y116-1</f>
        <v>-0.31826283437784286</v>
      </c>
    </row>
    <row r="118" spans="24:25" ht="20" x14ac:dyDescent="0.25">
      <c r="X118" s="58" t="s">
        <v>159</v>
      </c>
      <c r="Y118" s="60" t="str">
        <f>IF(Y115&gt;Y116,"BUY","SELL")</f>
        <v>SELL</v>
      </c>
    </row>
  </sheetData>
  <mergeCells count="6">
    <mergeCell ref="X109:Y109"/>
    <mergeCell ref="AD83:AE83"/>
    <mergeCell ref="AD84:AE84"/>
    <mergeCell ref="AD93:AE93"/>
    <mergeCell ref="AD98:AE98"/>
    <mergeCell ref="AD104:AE104"/>
  </mergeCells>
  <hyperlinks>
    <hyperlink ref="A1" r:id="rId1" tooltip="https://roic.ai/company/CRM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www.sec.gov/Archives/edgar/data/1108524/000119312505061027/0001193125-05-061027-index.htm" xr:uid="{00000000-0004-0000-0000-00000D000000}"/>
    <hyperlink ref="F74" r:id="rId11" tooltip="https://www.sec.gov/Archives/edgar/data/1108524/000119312505061027/0001193125-05-061027-index.htm" xr:uid="{00000000-0004-0000-0000-00000E000000}"/>
    <hyperlink ref="G36" r:id="rId12" tooltip="https://www.sec.gov/Archives/edgar/data/1108524/000119312506055150/0001193125-06-055150-index.htm" xr:uid="{00000000-0004-0000-0000-000010000000}"/>
    <hyperlink ref="G74" r:id="rId13" tooltip="https://www.sec.gov/Archives/edgar/data/1108524/000119312506055150/0001193125-06-055150-index.htm" xr:uid="{00000000-0004-0000-0000-000011000000}"/>
    <hyperlink ref="H36" r:id="rId14" tooltip="https://www.sec.gov/Archives/edgar/data/1108524/000119312507051045/0001193125-07-051045-index.htm" xr:uid="{00000000-0004-0000-0000-000013000000}"/>
    <hyperlink ref="H74" r:id="rId15" tooltip="https://www.sec.gov/Archives/edgar/data/1108524/000119312507051045/0001193125-07-051045-index.htm" xr:uid="{00000000-0004-0000-0000-000014000000}"/>
    <hyperlink ref="I36" r:id="rId16" tooltip="https://www.sec.gov/Archives/edgar/data/1108524/000119312508043828/0001193125-08-043828-index.htm" xr:uid="{00000000-0004-0000-0000-000016000000}"/>
    <hyperlink ref="I74" r:id="rId17" tooltip="https://www.sec.gov/Archives/edgar/data/1108524/000119312508043828/0001193125-08-043828-index.htm" xr:uid="{00000000-0004-0000-0000-000017000000}"/>
    <hyperlink ref="J36" r:id="rId18" tooltip="https://www.sec.gov/Archives/edgar/data/1108524/000119312509048665/0001193125-09-048665-index.htm" xr:uid="{00000000-0004-0000-0000-000019000000}"/>
    <hyperlink ref="J74" r:id="rId19" tooltip="https://www.sec.gov/Archives/edgar/data/1108524/000119312509048665/0001193125-09-048665-index.htm" xr:uid="{00000000-0004-0000-0000-00001A000000}"/>
    <hyperlink ref="K36" r:id="rId20" tooltip="https://www.sec.gov/Archives/edgar/data/1108524/000119312510053838/0001193125-10-053838-index.htm" xr:uid="{00000000-0004-0000-0000-00001C000000}"/>
    <hyperlink ref="K74" r:id="rId21" tooltip="https://www.sec.gov/Archives/edgar/data/1108524/000119312510053838/0001193125-10-053838-index.htm" xr:uid="{00000000-0004-0000-0000-00001D000000}"/>
    <hyperlink ref="L36" r:id="rId22" tooltip="https://www.sec.gov/Archives/edgar/data/1108524/000119312511173291/0001193125-11-173291-index.htm" xr:uid="{00000000-0004-0000-0000-00001F000000}"/>
    <hyperlink ref="L74" r:id="rId23" tooltip="https://www.sec.gov/Archives/edgar/data/1108524/000119312511173291/0001193125-11-173291-index.htm" xr:uid="{00000000-0004-0000-0000-000020000000}"/>
    <hyperlink ref="M36" r:id="rId24" tooltip="https://www.sec.gov/Archives/edgar/data/1108524/000119312512107281/0001193125-12-107281-index.htm" xr:uid="{00000000-0004-0000-0000-000022000000}"/>
    <hyperlink ref="M74" r:id="rId25" tooltip="https://www.sec.gov/Archives/edgar/data/1108524/000119312512107281/0001193125-12-107281-index.htm" xr:uid="{00000000-0004-0000-0000-000023000000}"/>
    <hyperlink ref="N36" r:id="rId26" tooltip="https://www.sec.gov/Archives/edgar/data/1108524/000119312513098852/0001193125-13-098852-index.htm" xr:uid="{00000000-0004-0000-0000-000025000000}"/>
    <hyperlink ref="N74" r:id="rId27" tooltip="https://www.sec.gov/Archives/edgar/data/1108524/000119312513098852/0001193125-13-098852-index.htm" xr:uid="{00000000-0004-0000-0000-000026000000}"/>
    <hyperlink ref="O36" r:id="rId28" tooltip="https://www.sec.gov/Archives/edgar/data/1108524/000119312514084762/0001193125-14-084762-index.htm" xr:uid="{00000000-0004-0000-0000-000028000000}"/>
    <hyperlink ref="O74" r:id="rId29" tooltip="https://www.sec.gov/Archives/edgar/data/1108524/000119312514084762/0001193125-14-084762-index.htm" xr:uid="{00000000-0004-0000-0000-000029000000}"/>
    <hyperlink ref="P36" r:id="rId30" tooltip="https://www.sec.gov/Archives/edgar/data/1108524/000110852415000008/0001108524-15-000008-index.htm" xr:uid="{00000000-0004-0000-0000-00002B000000}"/>
    <hyperlink ref="P74" r:id="rId31" tooltip="https://www.sec.gov/Archives/edgar/data/1108524/000110852415000008/0001108524-15-000008-index.htm" xr:uid="{00000000-0004-0000-0000-00002C000000}"/>
    <hyperlink ref="Q36" r:id="rId32" tooltip="https://www.sec.gov/Archives/edgar/data/1108524/000110852416000053/0001108524-16-000053-index.htm" xr:uid="{00000000-0004-0000-0000-00002E000000}"/>
    <hyperlink ref="Q74" r:id="rId33" tooltip="https://www.sec.gov/Archives/edgar/data/1108524/000110852416000053/0001108524-16-000053-index.htm" xr:uid="{00000000-0004-0000-0000-00002F000000}"/>
    <hyperlink ref="R36" r:id="rId34" tooltip="https://www.sec.gov/Archives/edgar/data/1108524/000110852417000006/0001108524-17-000006-index.htm" xr:uid="{00000000-0004-0000-0000-000031000000}"/>
    <hyperlink ref="R74" r:id="rId35" tooltip="https://www.sec.gov/Archives/edgar/data/1108524/000110852417000006/0001108524-17-000006-index.htm" xr:uid="{00000000-0004-0000-0000-000032000000}"/>
    <hyperlink ref="S36" r:id="rId36" tooltip="https://www.sec.gov/Archives/edgar/data/1108524/000110852418000011/0001108524-18-000011-index.htm" xr:uid="{00000000-0004-0000-0000-000034000000}"/>
    <hyperlink ref="S74" r:id="rId37" tooltip="https://www.sec.gov/Archives/edgar/data/1108524/000110852418000011/0001108524-18-000011-index.htm" xr:uid="{00000000-0004-0000-0000-000035000000}"/>
    <hyperlink ref="T36" r:id="rId38" tooltip="https://www.sec.gov/Archives/edgar/data/1108524/000110852419000009/0001108524-19-000009-index.htm" xr:uid="{00000000-0004-0000-0000-000037000000}"/>
    <hyperlink ref="T74" r:id="rId39" tooltip="https://www.sec.gov/Archives/edgar/data/1108524/000110852419000009/0001108524-19-000009-index.htm" xr:uid="{00000000-0004-0000-0000-000038000000}"/>
    <hyperlink ref="U36" r:id="rId40" tooltip="https://www.sec.gov/Archives/edgar/data/1108524/000110852420000014/0001108524-20-000014-index.htm" xr:uid="{00000000-0004-0000-0000-00003A000000}"/>
    <hyperlink ref="U74" r:id="rId41" tooltip="https://www.sec.gov/Archives/edgar/data/1108524/000110852420000014/0001108524-20-000014-index.htm" xr:uid="{00000000-0004-0000-0000-00003B000000}"/>
    <hyperlink ref="V36" r:id="rId42" tooltip="https://www.sec.gov/Archives/edgar/data/1108524/000110852422000008/0001108524-22-000008-index.htm" xr:uid="{00000000-0004-0000-0000-00003D000000}"/>
    <hyperlink ref="V74" r:id="rId43" tooltip="https://www.sec.gov/Archives/edgar/data/1108524/000110852422000008/0001108524-22-000008-index.htm" xr:uid="{00000000-0004-0000-0000-00003E000000}"/>
    <hyperlink ref="W36" r:id="rId44" tooltip="https://www.sec.gov/Archives/edgar/data/1108524/000110852422000013/0001108524-22-000013-index.htm" xr:uid="{00000000-0004-0000-0000-000040000000}"/>
    <hyperlink ref="W74" r:id="rId45" tooltip="https://www.sec.gov/Archives/edgar/data/1108524/000110852422000013/0001108524-22-000013-index.htm" xr:uid="{00000000-0004-0000-0000-000041000000}"/>
    <hyperlink ref="X1" r:id="rId46" display="https://finbox.com/NYSE:CRM/explorer/revenue_proj" xr:uid="{166CE2B9-7B8F-CF4C-8962-AEDC7AE6E743}"/>
  </hyperlinks>
  <pageMargins left="0.7" right="0.7" top="0.75" bottom="0.75" header="0.3" footer="0.3"/>
  <drawing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2023-01-11T14:51:12Z</dcterms:created>
  <dcterms:modified xsi:type="dcterms:W3CDTF">2023-03-13T05:56:21Z</dcterms:modified>
</cp:coreProperties>
</file>