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4166CDD5-EB1B-FA4C-869E-5914456AC2B3}" xr6:coauthVersionLast="47" xr6:coauthVersionMax="47" xr10:uidLastSave="{00000000-0000-0000-0000-000000000000}"/>
  <bookViews>
    <workbookView xWindow="0" yWindow="500" windowWidth="28440" windowHeight="28300" xr2:uid="{00000000-000D-0000-FFFF-FFFF00000000}"/>
  </bookViews>
  <sheets>
    <sheet name="Sheet 1" sheetId="1" r:id="rId1"/>
  </sheets>
  <definedNames>
    <definedName name="_xlchart.v2.0" hidden="1">'Sheet 1'!$A$106</definedName>
    <definedName name="_xlchart.v2.1" hidden="1">'Sheet 1'!$A$19</definedName>
    <definedName name="_xlchart.v2.2" hidden="1">'Sheet 1'!$A$3</definedName>
    <definedName name="_xlchart.v2.3" hidden="1">'Sheet 1'!$B$106:$F$106</definedName>
    <definedName name="_xlchart.v2.4" hidden="1">'Sheet 1'!$B$19:$F$19</definedName>
    <definedName name="_xlchart.v2.5" hidden="1">'Sheet 1'!$B$3:$F$3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L19" i="1"/>
  <c r="O16" i="1"/>
  <c r="N16" i="1"/>
  <c r="M16" i="1"/>
  <c r="L16" i="1"/>
  <c r="O13" i="1"/>
  <c r="N13" i="1"/>
  <c r="M13" i="1"/>
  <c r="L13" i="1"/>
  <c r="O10" i="1"/>
  <c r="N10" i="1"/>
  <c r="M10" i="1"/>
  <c r="L10" i="1"/>
  <c r="O7" i="1"/>
  <c r="N7" i="1"/>
  <c r="M7" i="1"/>
  <c r="L7" i="1"/>
  <c r="O4" i="1"/>
  <c r="N4" i="1"/>
  <c r="M4" i="1"/>
  <c r="L4" i="1"/>
  <c r="H106" i="1" l="1"/>
  <c r="I106" i="1" s="1"/>
  <c r="J106" i="1" s="1"/>
  <c r="K106" i="1" s="1"/>
  <c r="G106" i="1"/>
  <c r="H111" i="1"/>
  <c r="G108" i="1"/>
  <c r="N106" i="1"/>
  <c r="N97" i="1"/>
  <c r="N90" i="1"/>
  <c r="N89" i="1"/>
  <c r="N91" i="1" s="1"/>
  <c r="N88" i="1"/>
  <c r="N92" i="1" s="1"/>
  <c r="N87" i="1"/>
  <c r="N86" i="1"/>
  <c r="N99" i="1" s="1"/>
  <c r="N85" i="1"/>
  <c r="I108" i="1" l="1"/>
  <c r="H112" i="1"/>
  <c r="N103" i="1"/>
  <c r="N102" i="1" s="1"/>
  <c r="H108" i="1"/>
  <c r="N100" i="1" l="1"/>
  <c r="N105" i="1" s="1"/>
  <c r="N108" i="1" s="1"/>
  <c r="K107" i="1"/>
  <c r="K108" i="1" s="1"/>
  <c r="J108" i="1"/>
  <c r="H110" i="1" s="1"/>
  <c r="H113" i="1" s="1"/>
  <c r="H115" i="1" s="1"/>
  <c r="H118" i="1" l="1"/>
  <c r="H117" i="1"/>
  <c r="K4" i="1" l="1"/>
  <c r="J4" i="1"/>
  <c r="I4" i="1"/>
  <c r="H4" i="1"/>
  <c r="G4" i="1"/>
  <c r="F105" i="1"/>
  <c r="E105" i="1"/>
  <c r="D105" i="1"/>
  <c r="C105" i="1"/>
  <c r="F89" i="1"/>
  <c r="E89" i="1"/>
  <c r="D89" i="1"/>
  <c r="C89" i="1"/>
  <c r="B89" i="1"/>
  <c r="F80" i="1"/>
  <c r="E80" i="1"/>
  <c r="D80" i="1"/>
  <c r="C80" i="1"/>
  <c r="B80" i="1"/>
  <c r="F35" i="1"/>
  <c r="E35" i="1"/>
  <c r="D35" i="1"/>
  <c r="C35" i="1"/>
  <c r="F29" i="1"/>
  <c r="E29" i="1"/>
  <c r="D29" i="1"/>
  <c r="C29" i="1"/>
  <c r="F20" i="1"/>
  <c r="E20" i="1"/>
  <c r="D20" i="1"/>
  <c r="C20" i="1"/>
  <c r="F13" i="1"/>
  <c r="E13" i="1"/>
  <c r="D13" i="1"/>
  <c r="C13" i="1"/>
  <c r="B13" i="1"/>
  <c r="F9" i="1"/>
  <c r="E9" i="1"/>
  <c r="D9" i="1"/>
  <c r="C9" i="1"/>
  <c r="B9" i="1"/>
  <c r="F4" i="1"/>
  <c r="E4" i="1"/>
  <c r="D4" i="1"/>
  <c r="C4" i="1"/>
</calcChain>
</file>

<file path=xl/sharedStrings.xml><?xml version="1.0" encoding="utf-8"?>
<sst xmlns="http://schemas.openxmlformats.org/spreadsheetml/2006/main" count="252" uniqueCount="161">
  <si>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</si>
  <si>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</si>
  <si>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</si>
  <si>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</si>
  <si>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</si>
  <si>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</si>
  <si>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</si>
  <si>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</si>
  <si>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</si>
  <si>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</si>
  <si>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</si>
  <si>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</si>
  <si>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</si>
  <si>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</si>
  <si>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</si>
  <si>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</si>
  <si>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</si>
  <si>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</si>
  <si>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</si>
  <si>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</si>
  <si>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</si>
  <si>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</si>
  <si>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</si>
  <si>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</si>
  <si>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</si>
  <si>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</si>
  <si>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</si>
  <si>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</si>
  <si>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</si>
  <si>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</si>
  <si>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</si>
  <si>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</si>
  <si>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</si>
  <si>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</si>
  <si>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</si>
  <si>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</si>
  <si>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</si>
  <si>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</si>
  <si>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</si>
  <si>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</si>
  <si>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</si>
  <si>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</si>
  <si>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</si>
  <si>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</si>
  <si>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</si>
  <si>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</si>
  <si>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</si>
  <si>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</si>
  <si>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</si>
  <si>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</si>
  <si>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</si>
  <si>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</si>
  <si>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</si>
  <si>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</si>
  <si>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</si>
  <si>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</si>
  <si>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</si>
  <si>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</si>
  <si>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</si>
  <si>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</si>
  <si>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</si>
  <si>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</si>
  <si>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</si>
  <si>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</si>
  <si>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</si>
  <si>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</si>
  <si>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</si>
  <si>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</si>
  <si>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</si>
  <si>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</si>
  <si>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</si>
  <si>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</si>
  <si>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</si>
  <si>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</si>
  <si>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</si>
  <si>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</si>
  <si>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</si>
  <si>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</si>
  <si>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</si>
  <si>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</si>
  <si>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</si>
  <si>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</si>
  <si>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</si>
  <si>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</si>
  <si>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</si>
  <si>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</si>
  <si>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</si>
  <si>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</si>
  <si>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</si>
  <si>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</si>
  <si>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</si>
  <si>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</si>
  <si>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</si>
  <si>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</si>
  <si>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</si>
  <si>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</si>
  <si>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</si>
  <si>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</si>
  <si>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</si>
  <si>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</si>
  <si>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</si>
  <si>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</si>
  <si>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</si>
  <si>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</si>
  <si>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</si>
  <si>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</si>
  <si>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FCF Growth YoY</t>
  </si>
  <si>
    <t>ZoomInfo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</si>
  <si>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</si>
  <si>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</si>
  <si>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</si>
  <si>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</si>
  <si>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</si>
  <si>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</si>
  <si>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</si>
  <si>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</si>
  <si>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</si>
  <si>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</si>
  <si>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</si>
  <si>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</si>
  <si>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</si>
  <si>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</si>
  <si>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</si>
  <si>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</si>
  <si>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</si>
  <si>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</si>
  <si>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</si>
  <si>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</si>
  <si>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</si>
  <si>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</si>
  <si>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</si>
  <si>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</si>
  <si>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</si>
  <si>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</si>
  <si>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</si>
  <si>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</si>
  <si>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</si>
  <si>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</si>
  <si>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</si>
  <si>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</si>
  <si>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</si>
  <si>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</si>
  <si>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</si>
  <si>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</si>
  <si>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</si>
  <si>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</si>
  <si>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</si>
  <si>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</si>
  <si>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</si>
  <si>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</si>
  <si>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</si>
  <si>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</si>
  <si>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</si>
  <si>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</si>
  <si>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</si>
  <si>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</si>
  <si>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Intrinsic Value</t>
  </si>
  <si>
    <t>Current Price</t>
  </si>
  <si>
    <t>Upside/Downside</t>
  </si>
  <si>
    <t>Buy/Sell</t>
  </si>
  <si>
    <t>Shares (5% 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</si>
</sst>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3" fillId="0" borderId="4" xfId="0" applyFont="1" applyBorder="1"/>
    <xf numFmtId="164" fontId="10" fillId="0" borderId="0" xfId="0" applyNumberFormat="1" applyFont="1"/>
    <xf numFmtId="0" fontId="12" fillId="4" borderId="7" xfId="0" applyFont="1" applyFill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3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3" borderId="13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3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6" borderId="8" xfId="0" applyNumberFormat="1" applyFont="1" applyFill="1" applyBorder="1"/>
    <xf numFmtId="164" fontId="10" fillId="7" borderId="0" xfId="0" applyNumberFormat="1" applyFont="1" applyFill="1"/>
    <xf numFmtId="9" fontId="11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19817202194392E-2"/>
          <c:y val="0.12741394149859703"/>
          <c:w val="0.89131849314708167"/>
          <c:h val="0.699254033132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1'!$B$3:$F$3</c:f>
              <c:numCache>
                <c:formatCode>#,###,,;\(#,###,,\);\ \-\ \-</c:formatCode>
                <c:ptCount val="5"/>
                <c:pt idx="0">
                  <c:v>144300000</c:v>
                </c:pt>
                <c:pt idx="1">
                  <c:v>293300000</c:v>
                </c:pt>
                <c:pt idx="2">
                  <c:v>476200000</c:v>
                </c:pt>
                <c:pt idx="3">
                  <c:v>747200000</c:v>
                </c:pt>
                <c:pt idx="4">
                  <c:v>1098000000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D847-B544-D3A3BE334DB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1'!$B$19:$F$19</c:f>
              <c:numCache>
                <c:formatCode>#,###,,;\(#,###,,\);\ \-\ \-</c:formatCode>
                <c:ptCount val="5"/>
                <c:pt idx="0">
                  <c:v>44000000</c:v>
                </c:pt>
                <c:pt idx="1">
                  <c:v>98400000</c:v>
                </c:pt>
                <c:pt idx="2">
                  <c:v>115700000</c:v>
                </c:pt>
                <c:pt idx="3">
                  <c:v>236100000</c:v>
                </c:pt>
                <c:pt idx="4">
                  <c:v>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C-D847-B544-D3A3BE334DB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1'!$B$106:$F$106</c:f>
              <c:numCache>
                <c:formatCode>#,###,,;\(#,###,,\);\ \-\ \-</c:formatCode>
                <c:ptCount val="5"/>
                <c:pt idx="0">
                  <c:v>39200000</c:v>
                </c:pt>
                <c:pt idx="1">
                  <c:v>30800000</c:v>
                </c:pt>
                <c:pt idx="2">
                  <c:v>152800000</c:v>
                </c:pt>
                <c:pt idx="3">
                  <c:v>275800000</c:v>
                </c:pt>
                <c:pt idx="4">
                  <c:v>388100000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C-D847-B544-D3A3BE33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0788048"/>
        <c:axId val="850789776"/>
      </c:barChart>
      <c:catAx>
        <c:axId val="850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89776"/>
        <c:crosses val="autoZero"/>
        <c:auto val="1"/>
        <c:lblAlgn val="ctr"/>
        <c:lblOffset val="100"/>
        <c:noMultiLvlLbl val="0"/>
      </c:catAx>
      <c:valAx>
        <c:axId val="8507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87902419171041"/>
          <c:y val="0.90049209431424393"/>
          <c:w val="0.30625976842608993"/>
          <c:h val="5.2982921097411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35277</xdr:colOff>
      <xdr:row>108</xdr:row>
      <xdr:rowOff>11288</xdr:rowOff>
    </xdr:from>
    <xdr:to>
      <xdr:col>13</xdr:col>
      <xdr:colOff>1566334</xdr:colOff>
      <xdr:row>130</xdr:row>
      <xdr:rowOff>28221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4F90-D2DE-2044-00EE-C5D23A75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94515/000179451522000015/0001794515-22-000015-index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794515/000179451521000061/0001794515-21-000061-index.htm" TargetMode="External"/><Relationship Id="rId12" Type="http://schemas.openxmlformats.org/officeDocument/2006/relationships/hyperlink" Target="https://finbox.com/NASDAQGS:ZI/explorer/revenue_proj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ZI" TargetMode="External"/><Relationship Id="rId6" Type="http://schemas.openxmlformats.org/officeDocument/2006/relationships/hyperlink" Target="https://www.sec.gov/Archives/edgar/data/1794515/000179451521000061/0001794515-21-000061-index.htm" TargetMode="External"/><Relationship Id="rId11" Type="http://schemas.openxmlformats.org/officeDocument/2006/relationships/hyperlink" Target="https://www.sec.gov/Archives/edgar/data/1794515/000179451523000034/0001794515-23-000034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www.sec.gov/Archives/edgar/data/1794515/000179451523000034/0001794515-23-00003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94515/000179451522000015/0001794515-22-00001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90" zoomScaleNormal="90" workbookViewId="0">
      <pane xSplit="1" ySplit="1" topLeftCell="F60" activePane="bottomRight" state="frozen"/>
      <selection pane="topRight"/>
      <selection pane="bottomLeft"/>
      <selection pane="bottomRight" activeCell="L66" sqref="L66"/>
    </sheetView>
  </sheetViews>
  <sheetFormatPr baseColWidth="10" defaultRowHeight="16" x14ac:dyDescent="0.2"/>
  <cols>
    <col min="1" max="1" width="50" customWidth="1"/>
    <col min="2" max="5" width="15" customWidth="1"/>
    <col min="6" max="6" width="15.33203125" customWidth="1"/>
    <col min="7" max="7" width="21.33203125" customWidth="1"/>
    <col min="8" max="15" width="20.83203125" customWidth="1"/>
  </cols>
  <sheetData>
    <row r="1" spans="1:38" ht="22" thickBot="1" x14ac:dyDescent="0.3">
      <c r="A1" s="3" t="s">
        <v>107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/>
      <c r="K2" s="9"/>
      <c r="L2" s="9"/>
      <c r="M2" s="9"/>
      <c r="N2" s="9"/>
      <c r="O2" s="9"/>
    </row>
    <row r="3" spans="1:38" ht="40" x14ac:dyDescent="0.25">
      <c r="A3" s="5" t="s">
        <v>1</v>
      </c>
      <c r="B3" s="1">
        <v>144300000</v>
      </c>
      <c r="C3" s="1">
        <v>293300000</v>
      </c>
      <c r="D3" s="1">
        <v>476200000</v>
      </c>
      <c r="E3" s="1">
        <v>747200000</v>
      </c>
      <c r="F3" s="1">
        <v>1098000000</v>
      </c>
      <c r="G3" s="22">
        <v>1280000000</v>
      </c>
      <c r="H3" s="22">
        <v>1524000000</v>
      </c>
      <c r="I3" s="22">
        <v>1887000000</v>
      </c>
      <c r="J3" s="22">
        <v>2307000000</v>
      </c>
      <c r="K3" s="22">
        <v>2780000000</v>
      </c>
      <c r="L3" s="27" t="s">
        <v>108</v>
      </c>
      <c r="M3" s="23" t="s">
        <v>109</v>
      </c>
      <c r="N3" s="23" t="s">
        <v>110</v>
      </c>
      <c r="O3" s="23" t="s">
        <v>111</v>
      </c>
    </row>
    <row r="4" spans="1:38" ht="19" x14ac:dyDescent="0.25">
      <c r="A4" s="14" t="s">
        <v>94</v>
      </c>
      <c r="B4" s="1"/>
      <c r="C4" s="15">
        <f>(C3/B3)-1</f>
        <v>1.0325710325710324</v>
      </c>
      <c r="D4" s="15">
        <f>(D3/C3)-1</f>
        <v>0.62359359018070237</v>
      </c>
      <c r="E4" s="15">
        <f>(E3/D3)-1</f>
        <v>0.56908861822763535</v>
      </c>
      <c r="F4" s="15">
        <f t="shared" ref="F4:L4" si="0">(F3/E3)-1</f>
        <v>0.46948608137044978</v>
      </c>
      <c r="G4" s="16">
        <f t="shared" si="0"/>
        <v>0.16575591985428062</v>
      </c>
      <c r="H4" s="16">
        <f t="shared" si="0"/>
        <v>0.19062500000000004</v>
      </c>
      <c r="I4" s="16">
        <f t="shared" si="0"/>
        <v>0.23818897637795278</v>
      </c>
      <c r="J4" s="16">
        <f t="shared" si="0"/>
        <v>0.22257551669316378</v>
      </c>
      <c r="K4" s="16">
        <f t="shared" si="0"/>
        <v>0.20502817511920246</v>
      </c>
      <c r="L4" s="17">
        <f>(F4+E4+D4)/3</f>
        <v>0.5540560965929292</v>
      </c>
      <c r="M4" s="17">
        <f>(F20+E20+D20)/3</f>
        <v>0.53804938024148485</v>
      </c>
      <c r="N4" s="17">
        <f>(F29+E29+D29)/3</f>
        <v>-5.0323664159280597</v>
      </c>
      <c r="O4" s="17">
        <f>(F105+E105+D105)/3</f>
        <v>1.724397299443144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37800000</v>
      </c>
      <c r="C5" s="1">
        <v>68600000</v>
      </c>
      <c r="D5" s="1">
        <v>107500000</v>
      </c>
      <c r="E5" s="1">
        <v>136700000</v>
      </c>
      <c r="F5" s="1">
        <v>188400000</v>
      </c>
    </row>
    <row r="6" spans="1:38" ht="20" x14ac:dyDescent="0.25">
      <c r="A6" s="6" t="s">
        <v>3</v>
      </c>
      <c r="B6" s="10">
        <v>106500000</v>
      </c>
      <c r="C6" s="10">
        <v>224700000</v>
      </c>
      <c r="D6" s="10">
        <v>368700000</v>
      </c>
      <c r="E6" s="10">
        <v>610500000</v>
      </c>
      <c r="F6" s="10">
        <v>909600000</v>
      </c>
      <c r="L6" s="27" t="s">
        <v>112</v>
      </c>
      <c r="M6" s="23" t="s">
        <v>113</v>
      </c>
      <c r="N6" s="23" t="s">
        <v>114</v>
      </c>
      <c r="O6" s="23" t="s">
        <v>115</v>
      </c>
    </row>
    <row r="7" spans="1:38" ht="19" x14ac:dyDescent="0.25">
      <c r="A7" s="5" t="s">
        <v>4</v>
      </c>
      <c r="B7" s="2">
        <v>0.73799999999999999</v>
      </c>
      <c r="C7" s="2">
        <v>0.7661</v>
      </c>
      <c r="D7" s="2">
        <v>0.77429999999999999</v>
      </c>
      <c r="E7" s="2">
        <v>0.81710000000000005</v>
      </c>
      <c r="F7" s="2">
        <v>0.82840000000000003</v>
      </c>
      <c r="L7" s="17">
        <f>F7</f>
        <v>0.82840000000000003</v>
      </c>
      <c r="M7" s="68">
        <f>F21</f>
        <v>0.30049999999999999</v>
      </c>
      <c r="N7" s="68">
        <f>F30</f>
        <v>5.7599999999999998E-2</v>
      </c>
      <c r="O7" s="68">
        <f>F106/F3</f>
        <v>0.35346083788706739</v>
      </c>
    </row>
    <row r="8" spans="1:38" ht="19" x14ac:dyDescent="0.25">
      <c r="A8" s="5" t="s">
        <v>5</v>
      </c>
      <c r="B8" s="1">
        <v>6100000</v>
      </c>
      <c r="C8" s="1">
        <v>30100000</v>
      </c>
      <c r="D8" s="1">
        <v>51400000</v>
      </c>
      <c r="E8" s="1">
        <v>119700000</v>
      </c>
      <c r="F8" s="1">
        <v>205200000</v>
      </c>
    </row>
    <row r="9" spans="1:38" ht="19" customHeight="1" x14ac:dyDescent="0.25">
      <c r="A9" s="14" t="s">
        <v>95</v>
      </c>
      <c r="B9" s="15">
        <f>B8/B3</f>
        <v>4.2273042273042273E-2</v>
      </c>
      <c r="C9" s="15">
        <f t="shared" ref="C9:G9" si="1">C8/C3</f>
        <v>0.1026252983293556</v>
      </c>
      <c r="D9" s="15">
        <f t="shared" si="1"/>
        <v>0.10793784124317514</v>
      </c>
      <c r="E9" s="15">
        <f t="shared" si="1"/>
        <v>0.16019807280513917</v>
      </c>
      <c r="F9" s="15">
        <f t="shared" si="1"/>
        <v>0.18688524590163935</v>
      </c>
      <c r="G9" s="15"/>
      <c r="H9" s="15"/>
      <c r="L9" s="27" t="s">
        <v>96</v>
      </c>
      <c r="M9" s="23" t="s">
        <v>97</v>
      </c>
      <c r="N9" s="23" t="s">
        <v>98</v>
      </c>
      <c r="O9" s="23" t="s">
        <v>99</v>
      </c>
    </row>
    <row r="10" spans="1:38" ht="19" x14ac:dyDescent="0.25">
      <c r="A10" s="5" t="s">
        <v>6</v>
      </c>
      <c r="B10" s="1">
        <v>20800000</v>
      </c>
      <c r="C10" s="1">
        <v>35100000</v>
      </c>
      <c r="D10" s="1">
        <v>62800000</v>
      </c>
      <c r="E10" s="1">
        <v>92400000</v>
      </c>
      <c r="F10" s="1">
        <v>123200000</v>
      </c>
      <c r="L10" s="17">
        <f>F9</f>
        <v>0.18688524590163935</v>
      </c>
      <c r="M10" s="68">
        <f>F13</f>
        <v>0.45765027322404372</v>
      </c>
      <c r="N10" s="68">
        <f>F80</f>
        <v>0.17513661202185793</v>
      </c>
      <c r="O10" s="68">
        <f>F89</f>
        <v>2.6320582877959926E-2</v>
      </c>
    </row>
    <row r="11" spans="1:38" ht="19" x14ac:dyDescent="0.25">
      <c r="A11" s="5" t="s">
        <v>7</v>
      </c>
      <c r="B11" s="1">
        <v>42400000</v>
      </c>
      <c r="C11" s="1">
        <v>90200000</v>
      </c>
      <c r="D11" s="1">
        <v>184900000</v>
      </c>
      <c r="E11" s="1">
        <v>241100000</v>
      </c>
      <c r="F11" s="1">
        <v>379300000</v>
      </c>
    </row>
    <row r="12" spans="1:38" ht="20" x14ac:dyDescent="0.25">
      <c r="A12" s="5" t="s">
        <v>8</v>
      </c>
      <c r="B12" s="1">
        <v>63200000</v>
      </c>
      <c r="C12" s="1">
        <v>125300000</v>
      </c>
      <c r="D12" s="1">
        <v>247700000</v>
      </c>
      <c r="E12" s="1">
        <v>333500000</v>
      </c>
      <c r="F12" s="1">
        <v>502500000</v>
      </c>
      <c r="L12" s="27" t="s">
        <v>116</v>
      </c>
      <c r="M12" s="23" t="s">
        <v>117</v>
      </c>
      <c r="N12" s="23" t="s">
        <v>118</v>
      </c>
      <c r="O12" s="23" t="s">
        <v>119</v>
      </c>
    </row>
    <row r="13" spans="1:38" ht="19" x14ac:dyDescent="0.25">
      <c r="A13" s="14" t="s">
        <v>100</v>
      </c>
      <c r="B13" s="15">
        <f>B12/B3</f>
        <v>0.43797643797643798</v>
      </c>
      <c r="C13" s="15">
        <f t="shared" ref="C13:G13" si="2">C12/C3</f>
        <v>0.42720763723150357</v>
      </c>
      <c r="D13" s="15">
        <f t="shared" si="2"/>
        <v>0.52015959680806378</v>
      </c>
      <c r="E13" s="15">
        <f t="shared" si="2"/>
        <v>0.44633297644539616</v>
      </c>
      <c r="F13" s="15">
        <f t="shared" si="2"/>
        <v>0.45765027322404372</v>
      </c>
      <c r="G13" s="15"/>
      <c r="H13" s="15"/>
      <c r="L13" s="17">
        <f>F28/F72</f>
        <v>2.7819350294920327E-2</v>
      </c>
      <c r="M13" s="68">
        <f>F28/F54</f>
        <v>8.85600582926966E-3</v>
      </c>
      <c r="N13" s="68">
        <f>F22/(F72+F56+F61)</f>
        <v>4.9028083777226207E-2</v>
      </c>
      <c r="O13" s="19">
        <f>F67/F72</f>
        <v>2.1412976494409719</v>
      </c>
    </row>
    <row r="14" spans="1:38" ht="19" x14ac:dyDescent="0.25">
      <c r="A14" s="5" t="s">
        <v>9</v>
      </c>
      <c r="B14" s="1">
        <v>7000000</v>
      </c>
      <c r="C14" s="1">
        <v>17600000</v>
      </c>
      <c r="D14" s="1">
        <v>18700000</v>
      </c>
      <c r="E14" s="1">
        <v>20300000</v>
      </c>
      <c r="F14" s="1">
        <v>26100000</v>
      </c>
    </row>
    <row r="15" spans="1:38" ht="20" x14ac:dyDescent="0.25">
      <c r="A15" s="5" t="s">
        <v>10</v>
      </c>
      <c r="B15" s="1">
        <v>76300000</v>
      </c>
      <c r="C15" s="1">
        <v>173000000</v>
      </c>
      <c r="D15" s="1">
        <v>317800000</v>
      </c>
      <c r="E15" s="1">
        <v>473500000</v>
      </c>
      <c r="F15" s="1">
        <v>733800000</v>
      </c>
      <c r="L15" s="27" t="s">
        <v>120</v>
      </c>
      <c r="M15" s="23" t="s">
        <v>121</v>
      </c>
      <c r="N15" s="23" t="s">
        <v>122</v>
      </c>
      <c r="O15" s="23" t="s">
        <v>123</v>
      </c>
    </row>
    <row r="16" spans="1:38" ht="19" x14ac:dyDescent="0.25">
      <c r="A16" s="5" t="s">
        <v>11</v>
      </c>
      <c r="B16" s="1">
        <v>114100000</v>
      </c>
      <c r="C16" s="1">
        <v>241600000</v>
      </c>
      <c r="D16" s="1">
        <v>425300000</v>
      </c>
      <c r="E16" s="1">
        <v>610200000</v>
      </c>
      <c r="F16" s="1">
        <v>922200000</v>
      </c>
      <c r="L16" s="24">
        <f>(F35+E35+D35+C35+B35)/5</f>
        <v>0.30634341979463564</v>
      </c>
      <c r="M16" s="25">
        <f>N101/F3</f>
        <v>10.3224043715847</v>
      </c>
      <c r="N16" s="25">
        <f>N101/F28</f>
        <v>179.33544303797467</v>
      </c>
      <c r="O16" s="26">
        <f>N101/F106</f>
        <v>29.203813450141716</v>
      </c>
    </row>
    <row r="17" spans="1:12" ht="19" x14ac:dyDescent="0.25">
      <c r="A17" s="5" t="s">
        <v>12</v>
      </c>
      <c r="B17" s="1">
        <v>58200000</v>
      </c>
      <c r="C17" s="1">
        <v>102400000</v>
      </c>
      <c r="D17" s="1">
        <v>69300000</v>
      </c>
      <c r="E17" s="1">
        <v>43900000</v>
      </c>
      <c r="F17" s="1">
        <v>47600000</v>
      </c>
    </row>
    <row r="18" spans="1:12" ht="20" x14ac:dyDescent="0.25">
      <c r="A18" s="5" t="s">
        <v>13</v>
      </c>
      <c r="B18" s="1">
        <v>17300000</v>
      </c>
      <c r="C18" s="1">
        <v>48700000</v>
      </c>
      <c r="D18" s="1">
        <v>50800000</v>
      </c>
      <c r="E18" s="1">
        <v>69300000</v>
      </c>
      <c r="F18" s="1">
        <v>87800000</v>
      </c>
      <c r="L18" s="27" t="s">
        <v>124</v>
      </c>
    </row>
    <row r="19" spans="1:12" ht="19" x14ac:dyDescent="0.25">
      <c r="A19" s="6" t="s">
        <v>14</v>
      </c>
      <c r="B19" s="10">
        <v>44000000</v>
      </c>
      <c r="C19" s="10">
        <v>98400000</v>
      </c>
      <c r="D19" s="10">
        <v>115700000</v>
      </c>
      <c r="E19" s="10">
        <v>236100000</v>
      </c>
      <c r="F19" s="10">
        <v>330000000</v>
      </c>
      <c r="L19" s="28">
        <f>F40-F56-F61</f>
        <v>-768200000</v>
      </c>
    </row>
    <row r="20" spans="1:12" ht="19" customHeight="1" x14ac:dyDescent="0.25">
      <c r="A20" s="14" t="s">
        <v>101</v>
      </c>
      <c r="B20" s="1"/>
      <c r="C20" s="15">
        <f>(C19/B19)-1</f>
        <v>1.2363636363636363</v>
      </c>
      <c r="D20" s="15">
        <f>(D19/C19)-1</f>
        <v>0.17581300813008127</v>
      </c>
      <c r="E20" s="15">
        <f>(E19/D19)-1</f>
        <v>1.0406222990492653</v>
      </c>
      <c r="F20" s="15">
        <f t="shared" ref="F20:G20" si="3">(F19/E19)-1</f>
        <v>0.39771283354510811</v>
      </c>
    </row>
    <row r="21" spans="1:12" ht="19" x14ac:dyDescent="0.25">
      <c r="A21" s="5" t="s">
        <v>15</v>
      </c>
      <c r="B21" s="2">
        <v>0.3049</v>
      </c>
      <c r="C21" s="2">
        <v>0.33550000000000002</v>
      </c>
      <c r="D21" s="2">
        <v>0.24299999999999999</v>
      </c>
      <c r="E21" s="2">
        <v>0.316</v>
      </c>
      <c r="F21" s="2">
        <v>0.30049999999999999</v>
      </c>
    </row>
    <row r="22" spans="1:12" ht="19" x14ac:dyDescent="0.25">
      <c r="A22" s="6" t="s">
        <v>16</v>
      </c>
      <c r="B22" s="10">
        <v>26600000</v>
      </c>
      <c r="C22" s="10">
        <v>36100000</v>
      </c>
      <c r="D22" s="10">
        <v>37100000</v>
      </c>
      <c r="E22" s="10">
        <v>113300000</v>
      </c>
      <c r="F22" s="10">
        <v>175800000</v>
      </c>
    </row>
    <row r="23" spans="1:12" ht="19" x14ac:dyDescent="0.25">
      <c r="A23" s="5" t="s">
        <v>17</v>
      </c>
      <c r="B23" s="2">
        <v>0.18429999999999999</v>
      </c>
      <c r="C23" s="2">
        <v>0.1231</v>
      </c>
      <c r="D23" s="2">
        <v>7.7899999999999997E-2</v>
      </c>
      <c r="E23" s="2">
        <v>0.15160000000000001</v>
      </c>
      <c r="F23" s="2">
        <v>0.16009999999999999</v>
      </c>
    </row>
    <row r="24" spans="1:12" ht="19" x14ac:dyDescent="0.25">
      <c r="A24" s="5" t="s">
        <v>18</v>
      </c>
      <c r="B24" s="1">
        <v>-58100000</v>
      </c>
      <c r="C24" s="1">
        <v>-120600000</v>
      </c>
      <c r="D24" s="1">
        <v>-68800000</v>
      </c>
      <c r="E24" s="1">
        <v>-12300000</v>
      </c>
      <c r="F24" s="1">
        <v>18800000</v>
      </c>
    </row>
    <row r="25" spans="1:12" ht="19" x14ac:dyDescent="0.25">
      <c r="A25" s="6" t="s">
        <v>19</v>
      </c>
      <c r="B25" s="10">
        <v>-31500000</v>
      </c>
      <c r="C25" s="10">
        <v>-84500000</v>
      </c>
      <c r="D25" s="10">
        <v>-31700000</v>
      </c>
      <c r="E25" s="10">
        <v>101000000</v>
      </c>
      <c r="F25" s="10">
        <v>194600000</v>
      </c>
    </row>
    <row r="26" spans="1:12" ht="19" x14ac:dyDescent="0.25">
      <c r="A26" s="5" t="s">
        <v>20</v>
      </c>
      <c r="B26" s="2">
        <v>-0.21829999999999999</v>
      </c>
      <c r="C26" s="2">
        <v>-0.28810000000000002</v>
      </c>
      <c r="D26" s="2">
        <v>-6.6600000000000006E-2</v>
      </c>
      <c r="E26" s="2">
        <v>0.13519999999999999</v>
      </c>
      <c r="F26" s="2">
        <v>0.1772</v>
      </c>
    </row>
    <row r="27" spans="1:12" ht="19" x14ac:dyDescent="0.25">
      <c r="A27" s="5" t="s">
        <v>21</v>
      </c>
      <c r="B27" s="1">
        <v>-2900000</v>
      </c>
      <c r="C27" s="1">
        <v>-6500000</v>
      </c>
      <c r="D27" s="1">
        <v>4700000</v>
      </c>
      <c r="E27" s="1">
        <v>6100000</v>
      </c>
      <c r="F27" s="1">
        <v>131400000</v>
      </c>
    </row>
    <row r="28" spans="1:12" ht="20" thickBot="1" x14ac:dyDescent="0.3">
      <c r="A28" s="7" t="s">
        <v>22</v>
      </c>
      <c r="B28" s="11">
        <v>-28600000</v>
      </c>
      <c r="C28" s="11">
        <v>-46200000</v>
      </c>
      <c r="D28" s="11">
        <v>-9100000</v>
      </c>
      <c r="E28" s="11">
        <v>116800000</v>
      </c>
      <c r="F28" s="11">
        <v>63200000</v>
      </c>
    </row>
    <row r="29" spans="1:12" ht="20" customHeight="1" thickTop="1" x14ac:dyDescent="0.25">
      <c r="A29" s="14" t="s">
        <v>102</v>
      </c>
      <c r="B29" s="1"/>
      <c r="C29" s="15">
        <f>(C28/B28)-1</f>
        <v>0.61538461538461542</v>
      </c>
      <c r="D29" s="15">
        <f>(D28/C28)-1</f>
        <v>-0.80303030303030298</v>
      </c>
      <c r="E29" s="15">
        <f>(E28/D28)-1</f>
        <v>-13.835164835164836</v>
      </c>
      <c r="F29" s="15">
        <f t="shared" ref="F29:G29" si="4">(F28/E28)-1</f>
        <v>-0.45890410958904104</v>
      </c>
    </row>
    <row r="30" spans="1:12" ht="19" x14ac:dyDescent="0.25">
      <c r="A30" s="5" t="s">
        <v>23</v>
      </c>
      <c r="B30" s="2">
        <v>-0.19819999999999999</v>
      </c>
      <c r="C30" s="2">
        <v>-0.1575</v>
      </c>
      <c r="D30" s="2">
        <v>-1.9099999999999999E-2</v>
      </c>
      <c r="E30" s="2">
        <v>0.15629999999999999</v>
      </c>
      <c r="F30" s="2">
        <v>5.7599999999999998E-2</v>
      </c>
    </row>
    <row r="31" spans="1:12" ht="19" x14ac:dyDescent="0.25">
      <c r="A31" s="5" t="s">
        <v>24</v>
      </c>
      <c r="B31" s="12">
        <v>-0.2</v>
      </c>
      <c r="C31" s="12">
        <v>-0.13</v>
      </c>
      <c r="D31" s="12">
        <v>-0.1</v>
      </c>
      <c r="E31" s="12">
        <v>0.46</v>
      </c>
      <c r="F31" s="12">
        <v>0.16</v>
      </c>
    </row>
    <row r="32" spans="1:12" ht="19" x14ac:dyDescent="0.25">
      <c r="A32" s="5" t="s">
        <v>25</v>
      </c>
      <c r="B32" s="12">
        <v>-0.2</v>
      </c>
      <c r="C32" s="12">
        <v>-0.13</v>
      </c>
      <c r="D32" s="12">
        <v>-0.11</v>
      </c>
      <c r="E32" s="12">
        <v>0.43</v>
      </c>
      <c r="F32" s="12">
        <v>0.16</v>
      </c>
    </row>
    <row r="33" spans="1:6" ht="19" x14ac:dyDescent="0.25">
      <c r="A33" s="5" t="s">
        <v>26</v>
      </c>
      <c r="B33" s="1">
        <v>143485371</v>
      </c>
      <c r="C33" s="1">
        <v>143485371</v>
      </c>
      <c r="D33" s="1">
        <v>173820611</v>
      </c>
      <c r="E33" s="1">
        <v>403315989</v>
      </c>
      <c r="F33" s="1">
        <v>403315989</v>
      </c>
    </row>
    <row r="34" spans="1:6" ht="19" x14ac:dyDescent="0.25">
      <c r="A34" s="5" t="s">
        <v>27</v>
      </c>
      <c r="B34" s="1">
        <v>143485371</v>
      </c>
      <c r="C34" s="1">
        <v>143485371</v>
      </c>
      <c r="D34" s="1">
        <v>173820611</v>
      </c>
      <c r="E34" s="1">
        <v>403315989</v>
      </c>
      <c r="F34" s="1">
        <v>403315989</v>
      </c>
    </row>
    <row r="35" spans="1:6" ht="20" customHeight="1" x14ac:dyDescent="0.25">
      <c r="A35" s="14" t="s">
        <v>103</v>
      </c>
      <c r="B35" s="1"/>
      <c r="C35" s="20">
        <f>(C34-B34)/B34</f>
        <v>0</v>
      </c>
      <c r="D35" s="20">
        <f t="shared" ref="D35:G35" si="5">(D34-C34)/C34</f>
        <v>0.21141695343980399</v>
      </c>
      <c r="E35" s="20">
        <f t="shared" si="5"/>
        <v>1.320300145533374</v>
      </c>
      <c r="F35" s="20">
        <f t="shared" si="5"/>
        <v>0</v>
      </c>
    </row>
    <row r="36" spans="1:6" ht="19" x14ac:dyDescent="0.25">
      <c r="A36" s="5" t="s">
        <v>28</v>
      </c>
      <c r="B36" s="13" t="s">
        <v>92</v>
      </c>
      <c r="C36" s="13" t="s">
        <v>92</v>
      </c>
      <c r="D36" s="13" t="s">
        <v>92</v>
      </c>
      <c r="E36" s="13" t="s">
        <v>92</v>
      </c>
      <c r="F36" s="13" t="s">
        <v>92</v>
      </c>
    </row>
    <row r="37" spans="1: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</row>
    <row r="38" spans="1:6" ht="19" x14ac:dyDescent="0.25">
      <c r="A38" s="5" t="s">
        <v>30</v>
      </c>
      <c r="B38" s="1">
        <v>9000000</v>
      </c>
      <c r="C38" s="1">
        <v>41400000</v>
      </c>
      <c r="D38" s="1">
        <v>269800000</v>
      </c>
      <c r="E38" s="1">
        <v>308300000</v>
      </c>
      <c r="F38" s="1">
        <v>418000000</v>
      </c>
    </row>
    <row r="39" spans="1:6" ht="19" x14ac:dyDescent="0.25">
      <c r="A39" s="5" t="s">
        <v>31</v>
      </c>
      <c r="B39" s="1" t="s">
        <v>93</v>
      </c>
      <c r="C39" s="1" t="s">
        <v>93</v>
      </c>
      <c r="D39" s="1">
        <v>30600000</v>
      </c>
      <c r="E39" s="1">
        <v>18400000</v>
      </c>
      <c r="F39" s="1">
        <v>127700000</v>
      </c>
    </row>
    <row r="40" spans="1:6" ht="19" x14ac:dyDescent="0.25">
      <c r="A40" s="5" t="s">
        <v>32</v>
      </c>
      <c r="B40" s="1">
        <v>9000000</v>
      </c>
      <c r="C40" s="1">
        <v>41400000</v>
      </c>
      <c r="D40" s="1">
        <v>300400000</v>
      </c>
      <c r="E40" s="1">
        <v>326700000</v>
      </c>
      <c r="F40" s="1">
        <v>545700000</v>
      </c>
    </row>
    <row r="41" spans="1:6" ht="19" x14ac:dyDescent="0.25">
      <c r="A41" s="5" t="s">
        <v>33</v>
      </c>
      <c r="B41" s="1">
        <v>31300000</v>
      </c>
      <c r="C41" s="1">
        <v>90800000</v>
      </c>
      <c r="D41" s="1">
        <v>123600000</v>
      </c>
      <c r="E41" s="1">
        <v>191900000</v>
      </c>
      <c r="F41" s="1">
        <v>222900000</v>
      </c>
    </row>
    <row r="42" spans="1:6" ht="19" x14ac:dyDescent="0.25">
      <c r="A42" s="5" t="s">
        <v>34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</row>
    <row r="43" spans="1:6" ht="19" x14ac:dyDescent="0.25">
      <c r="A43" s="5" t="s">
        <v>35</v>
      </c>
      <c r="B43" s="1">
        <v>4700000</v>
      </c>
      <c r="C43" s="1">
        <v>16000000</v>
      </c>
      <c r="D43" s="1">
        <v>30200000</v>
      </c>
      <c r="E43" s="1">
        <v>27100000</v>
      </c>
      <c r="F43" s="1">
        <v>63400000</v>
      </c>
    </row>
    <row r="44" spans="1:6" ht="19" x14ac:dyDescent="0.25">
      <c r="A44" s="6" t="s">
        <v>36</v>
      </c>
      <c r="B44" s="10">
        <v>45000000</v>
      </c>
      <c r="C44" s="10">
        <v>148200000</v>
      </c>
      <c r="D44" s="10">
        <v>454200000</v>
      </c>
      <c r="E44" s="10">
        <v>545700000</v>
      </c>
      <c r="F44" s="10">
        <v>832000000</v>
      </c>
    </row>
    <row r="45" spans="1:6" ht="19" x14ac:dyDescent="0.25">
      <c r="A45" s="5" t="s">
        <v>37</v>
      </c>
      <c r="B45" s="1">
        <v>9600000</v>
      </c>
      <c r="C45" s="1">
        <v>60100000</v>
      </c>
      <c r="D45" s="1">
        <v>63000000</v>
      </c>
      <c r="E45" s="1">
        <v>101500000</v>
      </c>
      <c r="F45" s="1">
        <v>115100000</v>
      </c>
    </row>
    <row r="46" spans="1:6" ht="19" x14ac:dyDescent="0.25">
      <c r="A46" s="5" t="s">
        <v>38</v>
      </c>
      <c r="B46" s="1">
        <v>445700000</v>
      </c>
      <c r="C46" s="1">
        <v>966800000</v>
      </c>
      <c r="D46" s="1">
        <v>1000100000</v>
      </c>
      <c r="E46" s="1">
        <v>1575100000</v>
      </c>
      <c r="F46" s="1">
        <v>1692700000</v>
      </c>
    </row>
    <row r="47" spans="1:6" ht="19" x14ac:dyDescent="0.25">
      <c r="A47" s="5" t="s">
        <v>39</v>
      </c>
      <c r="B47" s="1">
        <v>88700000</v>
      </c>
      <c r="C47" s="1">
        <v>370600000</v>
      </c>
      <c r="D47" s="1">
        <v>365700000</v>
      </c>
      <c r="E47" s="1">
        <v>431000000</v>
      </c>
      <c r="F47" s="1">
        <v>395600000</v>
      </c>
    </row>
    <row r="48" spans="1:6" ht="19" x14ac:dyDescent="0.25">
      <c r="A48" s="5" t="s">
        <v>40</v>
      </c>
      <c r="B48" s="1">
        <v>534400000</v>
      </c>
      <c r="C48" s="1">
        <v>1337400000</v>
      </c>
      <c r="D48" s="1">
        <v>1365800000</v>
      </c>
      <c r="E48" s="1">
        <v>2006100000</v>
      </c>
      <c r="F48" s="1">
        <v>2088300000</v>
      </c>
    </row>
    <row r="49" spans="1:6" ht="19" x14ac:dyDescent="0.25">
      <c r="A49" s="5" t="s">
        <v>41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</row>
    <row r="50" spans="1:6" ht="19" x14ac:dyDescent="0.25">
      <c r="A50" s="5" t="s">
        <v>42</v>
      </c>
      <c r="B50" s="1" t="s">
        <v>93</v>
      </c>
      <c r="C50" s="1" t="s">
        <v>93</v>
      </c>
      <c r="D50" s="1">
        <v>415700000</v>
      </c>
      <c r="E50" s="1">
        <v>4116000000</v>
      </c>
      <c r="F50" s="1">
        <v>3977900000</v>
      </c>
    </row>
    <row r="51" spans="1:6" ht="19" x14ac:dyDescent="0.25">
      <c r="A51" s="5" t="s">
        <v>43</v>
      </c>
      <c r="B51" s="1">
        <v>2000000</v>
      </c>
      <c r="C51" s="1">
        <v>16200000</v>
      </c>
      <c r="D51" s="1">
        <v>28700000</v>
      </c>
      <c r="E51" s="1">
        <v>83600000</v>
      </c>
      <c r="F51" s="1">
        <v>123100000</v>
      </c>
    </row>
    <row r="52" spans="1:6" ht="19" x14ac:dyDescent="0.25">
      <c r="A52" s="5" t="s">
        <v>44</v>
      </c>
      <c r="B52" s="1">
        <v>546000000</v>
      </c>
      <c r="C52" s="1">
        <v>1413700000</v>
      </c>
      <c r="D52" s="1">
        <v>1873200000</v>
      </c>
      <c r="E52" s="1">
        <v>6307200000</v>
      </c>
      <c r="F52" s="1">
        <v>6304400000</v>
      </c>
    </row>
    <row r="53" spans="1:6" ht="19" x14ac:dyDescent="0.25">
      <c r="A53" s="5" t="s">
        <v>45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93</v>
      </c>
    </row>
    <row r="54" spans="1:6" ht="20" thickBot="1" x14ac:dyDescent="0.3">
      <c r="A54" s="7" t="s">
        <v>46</v>
      </c>
      <c r="B54" s="11">
        <v>591000000</v>
      </c>
      <c r="C54" s="11">
        <v>1561900000</v>
      </c>
      <c r="D54" s="11">
        <v>2327400000</v>
      </c>
      <c r="E54" s="11">
        <v>6852900000</v>
      </c>
      <c r="F54" s="11">
        <v>7136400000</v>
      </c>
    </row>
    <row r="55" spans="1:6" ht="20" thickTop="1" x14ac:dyDescent="0.25">
      <c r="A55" s="5" t="s">
        <v>47</v>
      </c>
      <c r="B55" s="1">
        <v>1900000</v>
      </c>
      <c r="C55" s="1">
        <v>7900000</v>
      </c>
      <c r="D55" s="1">
        <v>8600000</v>
      </c>
      <c r="E55" s="1">
        <v>15900000</v>
      </c>
      <c r="F55" s="1">
        <v>35600000</v>
      </c>
    </row>
    <row r="56" spans="1:6" ht="19" x14ac:dyDescent="0.25">
      <c r="A56" s="5" t="s">
        <v>48</v>
      </c>
      <c r="B56" s="1">
        <v>1900000</v>
      </c>
      <c r="C56" s="1">
        <v>12700000</v>
      </c>
      <c r="D56" s="1">
        <v>6000000</v>
      </c>
      <c r="E56" s="1">
        <v>8100000</v>
      </c>
      <c r="F56" s="1">
        <v>10300000</v>
      </c>
    </row>
    <row r="57" spans="1:6" ht="19" x14ac:dyDescent="0.25">
      <c r="A57" s="5" t="s">
        <v>49</v>
      </c>
      <c r="B57" s="1">
        <v>100000</v>
      </c>
      <c r="C57" s="1">
        <v>500000</v>
      </c>
      <c r="D57" s="1">
        <v>3400000</v>
      </c>
      <c r="E57" s="1">
        <v>8400000</v>
      </c>
      <c r="F57" s="1">
        <v>5900000</v>
      </c>
    </row>
    <row r="58" spans="1:6" ht="19" x14ac:dyDescent="0.25">
      <c r="A58" s="5" t="s">
        <v>50</v>
      </c>
      <c r="B58" s="1">
        <v>52200000</v>
      </c>
      <c r="C58" s="1">
        <v>157700000</v>
      </c>
      <c r="D58" s="1">
        <v>221300000</v>
      </c>
      <c r="E58" s="1">
        <v>361500000</v>
      </c>
      <c r="F58" s="1">
        <v>416800000</v>
      </c>
    </row>
    <row r="59" spans="1:6" ht="19" x14ac:dyDescent="0.25">
      <c r="A59" s="5" t="s">
        <v>51</v>
      </c>
      <c r="B59" s="1">
        <v>9500000</v>
      </c>
      <c r="C59" s="1">
        <v>62900000</v>
      </c>
      <c r="D59" s="1">
        <v>81500000</v>
      </c>
      <c r="E59" s="1">
        <v>113700000</v>
      </c>
      <c r="F59" s="1">
        <v>104100000</v>
      </c>
    </row>
    <row r="60" spans="1:6" ht="19" x14ac:dyDescent="0.25">
      <c r="A60" s="6" t="s">
        <v>52</v>
      </c>
      <c r="B60" s="10">
        <v>65600000</v>
      </c>
      <c r="C60" s="10">
        <v>241700000</v>
      </c>
      <c r="D60" s="10">
        <v>320800000</v>
      </c>
      <c r="E60" s="10">
        <v>507600000</v>
      </c>
      <c r="F60" s="10">
        <v>572700000</v>
      </c>
    </row>
    <row r="61" spans="1:6" ht="19" x14ac:dyDescent="0.25">
      <c r="A61" s="5" t="s">
        <v>53</v>
      </c>
      <c r="B61" s="1">
        <v>631800000</v>
      </c>
      <c r="C61" s="1">
        <v>1235300000</v>
      </c>
      <c r="D61" s="1">
        <v>778500000</v>
      </c>
      <c r="E61" s="1">
        <v>1294400000</v>
      </c>
      <c r="F61" s="1">
        <v>1303600000</v>
      </c>
    </row>
    <row r="62" spans="1:6" ht="19" x14ac:dyDescent="0.25">
      <c r="A62" s="5" t="s">
        <v>50</v>
      </c>
      <c r="B62" s="1">
        <v>300000</v>
      </c>
      <c r="C62" s="1">
        <v>1400000</v>
      </c>
      <c r="D62" s="1">
        <v>1400000</v>
      </c>
      <c r="E62" s="1">
        <v>2700000</v>
      </c>
      <c r="F62" s="1">
        <v>3100000</v>
      </c>
    </row>
    <row r="63" spans="1:6" ht="19" x14ac:dyDescent="0.25">
      <c r="A63" s="5" t="s">
        <v>54</v>
      </c>
      <c r="B63" s="1">
        <v>10200000</v>
      </c>
      <c r="C63" s="1">
        <v>82800000</v>
      </c>
      <c r="D63" s="1">
        <v>8300000</v>
      </c>
      <c r="E63" s="1">
        <v>1500000</v>
      </c>
      <c r="F63" s="1">
        <v>1000000</v>
      </c>
    </row>
    <row r="64" spans="1:6" ht="19" x14ac:dyDescent="0.25">
      <c r="A64" s="5" t="s">
        <v>55</v>
      </c>
      <c r="B64" s="1">
        <v>2200000</v>
      </c>
      <c r="C64" s="1">
        <v>214500000</v>
      </c>
      <c r="D64" s="1">
        <v>278800000</v>
      </c>
      <c r="E64" s="1">
        <v>3048800000</v>
      </c>
      <c r="F64" s="1">
        <v>2984200000</v>
      </c>
    </row>
    <row r="65" spans="1:6" ht="19" x14ac:dyDescent="0.25">
      <c r="A65" s="5" t="s">
        <v>56</v>
      </c>
      <c r="B65" s="1">
        <v>644500000</v>
      </c>
      <c r="C65" s="1">
        <v>1534000000</v>
      </c>
      <c r="D65" s="1">
        <v>1067000000</v>
      </c>
      <c r="E65" s="1">
        <v>4347400000</v>
      </c>
      <c r="F65" s="1">
        <v>4291900000</v>
      </c>
    </row>
    <row r="66" spans="1:6" ht="19" x14ac:dyDescent="0.25">
      <c r="A66" s="5" t="s">
        <v>57</v>
      </c>
      <c r="B66" s="1" t="s">
        <v>93</v>
      </c>
      <c r="C66" s="1" t="s">
        <v>93</v>
      </c>
      <c r="D66" s="1" t="s">
        <v>93</v>
      </c>
      <c r="E66" s="1" t="s">
        <v>93</v>
      </c>
      <c r="F66" s="1" t="s">
        <v>93</v>
      </c>
    </row>
    <row r="67" spans="1:6" ht="19" x14ac:dyDescent="0.25">
      <c r="A67" s="6" t="s">
        <v>58</v>
      </c>
      <c r="B67" s="10">
        <v>710100000</v>
      </c>
      <c r="C67" s="10">
        <v>1775700000</v>
      </c>
      <c r="D67" s="10">
        <v>1387800000</v>
      </c>
      <c r="E67" s="10">
        <v>4855000000</v>
      </c>
      <c r="F67" s="10">
        <v>4864600000</v>
      </c>
    </row>
    <row r="68" spans="1:6" ht="19" x14ac:dyDescent="0.25">
      <c r="A68" s="5" t="s">
        <v>59</v>
      </c>
      <c r="B68" s="1" t="s">
        <v>93</v>
      </c>
      <c r="C68" s="1" t="s">
        <v>93</v>
      </c>
      <c r="D68" s="1">
        <v>4000000</v>
      </c>
      <c r="E68" s="1">
        <v>4000000</v>
      </c>
      <c r="F68" s="1">
        <v>4000000</v>
      </c>
    </row>
    <row r="69" spans="1:6" ht="19" x14ac:dyDescent="0.25">
      <c r="A69" s="5" t="s">
        <v>60</v>
      </c>
      <c r="B69" s="1">
        <v>-119100000</v>
      </c>
      <c r="C69" s="1">
        <v>-207800000</v>
      </c>
      <c r="D69" s="1">
        <v>-4000000</v>
      </c>
      <c r="E69" s="1">
        <v>112800000</v>
      </c>
      <c r="F69" s="1">
        <v>176000000</v>
      </c>
    </row>
    <row r="70" spans="1:6" ht="19" x14ac:dyDescent="0.25">
      <c r="A70" s="5" t="s">
        <v>61</v>
      </c>
      <c r="B70" s="1" t="s">
        <v>93</v>
      </c>
      <c r="C70" s="1">
        <v>-6000000</v>
      </c>
      <c r="D70" s="1">
        <v>-2400000</v>
      </c>
      <c r="E70" s="1">
        <v>9500000</v>
      </c>
      <c r="F70" s="1">
        <v>39700000</v>
      </c>
    </row>
    <row r="71" spans="1:6" ht="19" x14ac:dyDescent="0.25">
      <c r="A71" s="5" t="s">
        <v>62</v>
      </c>
      <c r="B71" s="1" t="s">
        <v>93</v>
      </c>
      <c r="C71" s="1" t="s">
        <v>93</v>
      </c>
      <c r="D71" s="1">
        <v>505200000</v>
      </c>
      <c r="E71" s="1">
        <v>1871600000</v>
      </c>
      <c r="F71" s="1">
        <v>2052100000</v>
      </c>
    </row>
    <row r="72" spans="1:6" ht="19" x14ac:dyDescent="0.25">
      <c r="A72" s="6" t="s">
        <v>63</v>
      </c>
      <c r="B72" s="10">
        <v>-119100000</v>
      </c>
      <c r="C72" s="10">
        <v>-213800000</v>
      </c>
      <c r="D72" s="10">
        <v>502800000</v>
      </c>
      <c r="E72" s="10">
        <v>1997900000</v>
      </c>
      <c r="F72" s="10">
        <v>2271800000</v>
      </c>
    </row>
    <row r="73" spans="1:6" ht="20" thickBot="1" x14ac:dyDescent="0.3">
      <c r="A73" s="7" t="s">
        <v>64</v>
      </c>
      <c r="B73" s="11">
        <v>591000000</v>
      </c>
      <c r="C73" s="11">
        <v>1561900000</v>
      </c>
      <c r="D73" s="11">
        <v>1890600000</v>
      </c>
      <c r="E73" s="11">
        <v>6852900000</v>
      </c>
      <c r="F73" s="11">
        <v>7136400000</v>
      </c>
    </row>
    <row r="74" spans="1:6" ht="20" thickTop="1" x14ac:dyDescent="0.25">
      <c r="A74" s="5" t="s">
        <v>28</v>
      </c>
      <c r="B74" s="13" t="s">
        <v>92</v>
      </c>
      <c r="C74" s="13" t="s">
        <v>92</v>
      </c>
      <c r="D74" s="13" t="s">
        <v>92</v>
      </c>
      <c r="E74" s="13" t="s">
        <v>92</v>
      </c>
      <c r="F74" s="13" t="s">
        <v>92</v>
      </c>
    </row>
    <row r="75" spans="1: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</row>
    <row r="76" spans="1:6" ht="19" x14ac:dyDescent="0.25">
      <c r="A76" s="5" t="s">
        <v>66</v>
      </c>
      <c r="B76" s="1">
        <v>-28600000</v>
      </c>
      <c r="C76" s="1">
        <v>-78000000</v>
      </c>
      <c r="D76" s="1">
        <v>-36400000</v>
      </c>
      <c r="E76" s="1">
        <v>94900000</v>
      </c>
      <c r="F76" s="1">
        <v>63200000</v>
      </c>
    </row>
    <row r="77" spans="1:6" ht="19" x14ac:dyDescent="0.25">
      <c r="A77" s="5" t="s">
        <v>13</v>
      </c>
      <c r="B77" s="1">
        <v>17300000</v>
      </c>
      <c r="C77" s="1">
        <v>48700000</v>
      </c>
      <c r="D77" s="1">
        <v>50800000</v>
      </c>
      <c r="E77" s="1">
        <v>69300000</v>
      </c>
      <c r="F77" s="1">
        <v>87800000</v>
      </c>
    </row>
    <row r="78" spans="1:6" ht="19" x14ac:dyDescent="0.25">
      <c r="A78" s="5" t="s">
        <v>67</v>
      </c>
      <c r="B78" s="1">
        <v>-3000000</v>
      </c>
      <c r="C78" s="1">
        <v>-7200000</v>
      </c>
      <c r="D78" s="1">
        <v>-17500000</v>
      </c>
      <c r="E78" s="1">
        <v>-54000000</v>
      </c>
      <c r="F78" s="1">
        <v>123300000</v>
      </c>
    </row>
    <row r="79" spans="1:6" ht="19" x14ac:dyDescent="0.25">
      <c r="A79" s="5" t="s">
        <v>68</v>
      </c>
      <c r="B79" s="1">
        <v>32700000</v>
      </c>
      <c r="C79" s="1">
        <v>25100000</v>
      </c>
      <c r="D79" s="1">
        <v>121600000</v>
      </c>
      <c r="E79" s="1">
        <v>93000000</v>
      </c>
      <c r="F79" s="1">
        <v>192300000</v>
      </c>
    </row>
    <row r="80" spans="1:6" ht="19" x14ac:dyDescent="0.25">
      <c r="A80" s="14" t="s">
        <v>104</v>
      </c>
      <c r="B80" s="15">
        <f t="shared" ref="B80:G80" si="6">B79/B3</f>
        <v>0.22661122661122662</v>
      </c>
      <c r="C80" s="15">
        <f t="shared" si="6"/>
        <v>8.5577906580293212E-2</v>
      </c>
      <c r="D80" s="15">
        <f t="shared" si="6"/>
        <v>0.25535489290214197</v>
      </c>
      <c r="E80" s="15">
        <f t="shared" si="6"/>
        <v>0.12446466809421841</v>
      </c>
      <c r="F80" s="15">
        <f t="shared" si="6"/>
        <v>0.17513661202185793</v>
      </c>
    </row>
    <row r="81" spans="1:14" ht="19" x14ac:dyDescent="0.25">
      <c r="A81" s="5" t="s">
        <v>69</v>
      </c>
      <c r="B81" s="1">
        <v>5100000</v>
      </c>
      <c r="C81" s="1">
        <v>28600000</v>
      </c>
      <c r="D81" s="1">
        <v>4500000</v>
      </c>
      <c r="E81" s="1">
        <v>36900000</v>
      </c>
      <c r="F81" s="1">
        <v>-49600000</v>
      </c>
    </row>
    <row r="82" spans="1:14" ht="19" x14ac:dyDescent="0.25">
      <c r="A82" s="5" t="s">
        <v>70</v>
      </c>
      <c r="B82" s="1">
        <v>-8900000</v>
      </c>
      <c r="C82" s="1">
        <v>-34500000</v>
      </c>
      <c r="D82" s="1">
        <v>-32900000</v>
      </c>
      <c r="E82" s="1">
        <v>-66100000</v>
      </c>
      <c r="F82" s="1">
        <v>-39300000</v>
      </c>
    </row>
    <row r="83" spans="1:14" ht="19" customHeight="1" x14ac:dyDescent="0.25">
      <c r="A83" s="5" t="s">
        <v>34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M83" s="29" t="s">
        <v>125</v>
      </c>
      <c r="N83" s="30"/>
    </row>
    <row r="84" spans="1:14" ht="19" customHeight="1" x14ac:dyDescent="0.25">
      <c r="A84" s="5" t="s">
        <v>47</v>
      </c>
      <c r="B84" s="1">
        <v>-300000</v>
      </c>
      <c r="C84" s="1">
        <v>5100000</v>
      </c>
      <c r="D84" s="1">
        <v>-200000</v>
      </c>
      <c r="E84" s="1">
        <v>4600000</v>
      </c>
      <c r="F84" s="1">
        <v>19500000</v>
      </c>
      <c r="M84" s="31" t="s">
        <v>126</v>
      </c>
      <c r="N84" s="32"/>
    </row>
    <row r="85" spans="1:14" ht="20" x14ac:dyDescent="0.25">
      <c r="A85" s="5" t="s">
        <v>71</v>
      </c>
      <c r="B85" s="1">
        <v>11700000</v>
      </c>
      <c r="C85" s="1">
        <v>44100000</v>
      </c>
      <c r="D85" s="1">
        <v>20100000</v>
      </c>
      <c r="E85" s="1">
        <v>78000000</v>
      </c>
      <c r="F85" s="1" t="s">
        <v>93</v>
      </c>
      <c r="M85" s="56" t="s">
        <v>127</v>
      </c>
      <c r="N85" s="57">
        <f>F17</f>
        <v>47600000</v>
      </c>
    </row>
    <row r="86" spans="1:14" ht="20" x14ac:dyDescent="0.25">
      <c r="A86" s="5" t="s">
        <v>72</v>
      </c>
      <c r="B86" s="1">
        <v>20300000</v>
      </c>
      <c r="C86" s="1">
        <v>27200000</v>
      </c>
      <c r="D86" s="1">
        <v>46600000</v>
      </c>
      <c r="E86" s="1">
        <v>59300000</v>
      </c>
      <c r="F86" s="1" t="s">
        <v>93</v>
      </c>
      <c r="M86" s="56" t="s">
        <v>128</v>
      </c>
      <c r="N86" s="57">
        <f>F56</f>
        <v>10300000</v>
      </c>
    </row>
    <row r="87" spans="1:14" ht="20" x14ac:dyDescent="0.25">
      <c r="A87" s="6" t="s">
        <v>73</v>
      </c>
      <c r="B87" s="10">
        <v>43800000</v>
      </c>
      <c r="C87" s="10">
        <v>44400000</v>
      </c>
      <c r="D87" s="10">
        <v>169600000</v>
      </c>
      <c r="E87" s="10">
        <v>299400000</v>
      </c>
      <c r="F87" s="10">
        <v>417000000</v>
      </c>
      <c r="M87" s="56" t="s">
        <v>129</v>
      </c>
      <c r="N87" s="57">
        <f>F61</f>
        <v>1303600000</v>
      </c>
    </row>
    <row r="88" spans="1:14" ht="20" x14ac:dyDescent="0.25">
      <c r="A88" s="5" t="s">
        <v>74</v>
      </c>
      <c r="B88" s="1">
        <v>-4600000</v>
      </c>
      <c r="C88" s="1">
        <v>-13600000</v>
      </c>
      <c r="D88" s="1">
        <v>-16800000</v>
      </c>
      <c r="E88" s="1">
        <v>-23600000</v>
      </c>
      <c r="F88" s="1">
        <v>-28900000</v>
      </c>
      <c r="M88" s="58" t="s">
        <v>130</v>
      </c>
      <c r="N88" s="59">
        <f>N85/(N86+N87)</f>
        <v>3.6228023441662226E-2</v>
      </c>
    </row>
    <row r="89" spans="1:14" ht="20" customHeight="1" x14ac:dyDescent="0.25">
      <c r="A89" s="14" t="s">
        <v>105</v>
      </c>
      <c r="B89" s="15">
        <f t="shared" ref="B89:G89" si="7">(-1*B88)/B3</f>
        <v>3.1878031878031877E-2</v>
      </c>
      <c r="C89" s="15">
        <f t="shared" si="7"/>
        <v>4.6368905557449713E-2</v>
      </c>
      <c r="D89" s="15">
        <f t="shared" si="7"/>
        <v>3.527929441411172E-2</v>
      </c>
      <c r="E89" s="15">
        <f t="shared" si="7"/>
        <v>3.1584582441113493E-2</v>
      </c>
      <c r="F89" s="15">
        <f t="shared" si="7"/>
        <v>2.6320582877959926E-2</v>
      </c>
      <c r="M89" s="56" t="s">
        <v>131</v>
      </c>
      <c r="N89" s="57">
        <f>F27</f>
        <v>131400000</v>
      </c>
    </row>
    <row r="90" spans="1:14" ht="20" x14ac:dyDescent="0.25">
      <c r="A90" s="5" t="s">
        <v>75</v>
      </c>
      <c r="B90" s="1">
        <v>-8500000</v>
      </c>
      <c r="C90" s="1">
        <v>-723100000</v>
      </c>
      <c r="D90" s="1">
        <v>-65900000</v>
      </c>
      <c r="E90" s="1">
        <v>-684200000</v>
      </c>
      <c r="F90" s="1">
        <v>-143700000</v>
      </c>
      <c r="M90" s="56" t="s">
        <v>19</v>
      </c>
      <c r="N90" s="57">
        <f>F25</f>
        <v>194600000</v>
      </c>
    </row>
    <row r="91" spans="1:14" ht="20" x14ac:dyDescent="0.25">
      <c r="A91" s="5" t="s">
        <v>76</v>
      </c>
      <c r="B91" s="1" t="s">
        <v>93</v>
      </c>
      <c r="C91" s="1" t="s">
        <v>93</v>
      </c>
      <c r="D91" s="1">
        <v>-30600000</v>
      </c>
      <c r="E91" s="1">
        <v>-119800000</v>
      </c>
      <c r="F91" s="1">
        <v>-139300000</v>
      </c>
      <c r="M91" s="58" t="s">
        <v>132</v>
      </c>
      <c r="N91" s="59">
        <f>N89/N90</f>
        <v>0.67523124357656727</v>
      </c>
    </row>
    <row r="92" spans="1:14" ht="19" customHeight="1" x14ac:dyDescent="0.25">
      <c r="A92" s="5" t="s">
        <v>77</v>
      </c>
      <c r="B92" s="1" t="s">
        <v>93</v>
      </c>
      <c r="C92" s="1" t="s">
        <v>93</v>
      </c>
      <c r="D92" s="1" t="s">
        <v>93</v>
      </c>
      <c r="E92" s="1">
        <v>131800000</v>
      </c>
      <c r="F92" s="1">
        <v>30800000</v>
      </c>
      <c r="M92" s="60" t="s">
        <v>133</v>
      </c>
      <c r="N92" s="61">
        <f>N88*(1-N91)</f>
        <v>1.176573012082761E-2</v>
      </c>
    </row>
    <row r="93" spans="1:14" ht="19" customHeight="1" x14ac:dyDescent="0.25">
      <c r="A93" s="5" t="s">
        <v>78</v>
      </c>
      <c r="B93" s="1" t="s">
        <v>93</v>
      </c>
      <c r="C93" s="1" t="s">
        <v>93</v>
      </c>
      <c r="D93" s="1" t="s">
        <v>93</v>
      </c>
      <c r="E93" s="1" t="s">
        <v>93</v>
      </c>
      <c r="F93" s="1" t="s">
        <v>93</v>
      </c>
      <c r="M93" s="31" t="s">
        <v>134</v>
      </c>
      <c r="N93" s="32"/>
    </row>
    <row r="94" spans="1:14" ht="20" x14ac:dyDescent="0.25">
      <c r="A94" s="6" t="s">
        <v>79</v>
      </c>
      <c r="B94" s="10">
        <v>-13100000</v>
      </c>
      <c r="C94" s="10">
        <v>-736700000</v>
      </c>
      <c r="D94" s="10">
        <v>-113300000</v>
      </c>
      <c r="E94" s="10">
        <v>-695800000</v>
      </c>
      <c r="F94" s="10">
        <v>-281100000</v>
      </c>
      <c r="M94" s="56" t="s">
        <v>135</v>
      </c>
      <c r="N94" s="62">
        <v>4.095E-2</v>
      </c>
    </row>
    <row r="95" spans="1:14" ht="20" x14ac:dyDescent="0.25">
      <c r="A95" s="5" t="s">
        <v>80</v>
      </c>
      <c r="B95" s="1">
        <v>-3700000</v>
      </c>
      <c r="C95" s="1">
        <v>-649800000</v>
      </c>
      <c r="D95" s="1">
        <v>-510900000</v>
      </c>
      <c r="E95" s="1">
        <v>-581400000</v>
      </c>
      <c r="F95" s="1">
        <v>-400000</v>
      </c>
      <c r="M95" s="63" t="s">
        <v>136</v>
      </c>
      <c r="N95" s="64">
        <v>0.95</v>
      </c>
    </row>
    <row r="96" spans="1:14" ht="20" x14ac:dyDescent="0.25">
      <c r="A96" s="5" t="s">
        <v>81</v>
      </c>
      <c r="B96" s="1" t="s">
        <v>93</v>
      </c>
      <c r="C96" s="1" t="s">
        <v>93</v>
      </c>
      <c r="D96" s="1">
        <v>1023700000</v>
      </c>
      <c r="E96" s="1" t="s">
        <v>93</v>
      </c>
      <c r="F96" s="1" t="s">
        <v>93</v>
      </c>
      <c r="M96" s="56" t="s">
        <v>137</v>
      </c>
      <c r="N96" s="62">
        <v>8.4000000000000005E-2</v>
      </c>
    </row>
    <row r="97" spans="1:14" ht="19" customHeight="1" x14ac:dyDescent="0.25">
      <c r="A97" s="5" t="s">
        <v>82</v>
      </c>
      <c r="B97" s="1" t="s">
        <v>93</v>
      </c>
      <c r="C97" s="1">
        <v>-11900000</v>
      </c>
      <c r="D97" s="1">
        <v>-332400000</v>
      </c>
      <c r="E97" s="1" t="s">
        <v>93</v>
      </c>
      <c r="F97" s="1" t="s">
        <v>93</v>
      </c>
      <c r="M97" s="60" t="s">
        <v>138</v>
      </c>
      <c r="N97" s="61">
        <f>(N94)+((N95)*(N96-N94))</f>
        <v>8.1847500000000004E-2</v>
      </c>
    </row>
    <row r="98" spans="1:14" ht="19" customHeight="1" x14ac:dyDescent="0.25">
      <c r="A98" s="5" t="s">
        <v>83</v>
      </c>
      <c r="B98" s="1">
        <v>-93400000</v>
      </c>
      <c r="C98" s="1">
        <v>-16500000</v>
      </c>
      <c r="D98" s="1">
        <v>0</v>
      </c>
      <c r="E98" s="1">
        <v>0</v>
      </c>
      <c r="F98" s="1">
        <v>0</v>
      </c>
      <c r="M98" s="31" t="s">
        <v>139</v>
      </c>
      <c r="N98" s="32"/>
    </row>
    <row r="99" spans="1:14" ht="20" x14ac:dyDescent="0.25">
      <c r="A99" s="5" t="s">
        <v>84</v>
      </c>
      <c r="B99" s="1">
        <v>67200000</v>
      </c>
      <c r="C99" s="1">
        <v>1404000000</v>
      </c>
      <c r="D99" s="1">
        <v>-8200000</v>
      </c>
      <c r="E99" s="1">
        <v>1020900000</v>
      </c>
      <c r="F99" s="1">
        <v>-25500000</v>
      </c>
      <c r="M99" s="56" t="s">
        <v>140</v>
      </c>
      <c r="N99" s="57">
        <f>N86+N87</f>
        <v>1313900000</v>
      </c>
    </row>
    <row r="100" spans="1:14" ht="20" x14ac:dyDescent="0.25">
      <c r="A100" s="6" t="s">
        <v>85</v>
      </c>
      <c r="B100" s="10">
        <v>-29900000</v>
      </c>
      <c r="C100" s="10">
        <v>725800000</v>
      </c>
      <c r="D100" s="10">
        <v>172200000</v>
      </c>
      <c r="E100" s="10">
        <v>439500000</v>
      </c>
      <c r="F100" s="10">
        <v>-25900000</v>
      </c>
      <c r="M100" s="58" t="s">
        <v>141</v>
      </c>
      <c r="N100" s="59">
        <f>N99/N103</f>
        <v>0.10388285802386167</v>
      </c>
    </row>
    <row r="101" spans="1:14" ht="20" x14ac:dyDescent="0.25">
      <c r="A101" s="5" t="s">
        <v>86</v>
      </c>
      <c r="B101" s="1" t="s">
        <v>93</v>
      </c>
      <c r="C101" s="1" t="s">
        <v>93</v>
      </c>
      <c r="D101" s="1" t="s">
        <v>93</v>
      </c>
      <c r="E101" s="1" t="s">
        <v>93</v>
      </c>
      <c r="F101" s="1" t="s">
        <v>93</v>
      </c>
      <c r="M101" s="63" t="s">
        <v>142</v>
      </c>
      <c r="N101" s="65">
        <v>11334000000</v>
      </c>
    </row>
    <row r="102" spans="1:14" ht="20" x14ac:dyDescent="0.25">
      <c r="A102" s="6" t="s">
        <v>87</v>
      </c>
      <c r="B102" s="10">
        <v>800000</v>
      </c>
      <c r="C102" s="10">
        <v>33500000</v>
      </c>
      <c r="D102" s="10">
        <v>228500000</v>
      </c>
      <c r="E102" s="10">
        <v>43100000</v>
      </c>
      <c r="F102" s="10">
        <v>110000000</v>
      </c>
      <c r="M102" s="58" t="s">
        <v>143</v>
      </c>
      <c r="N102" s="59">
        <f>N101/N103</f>
        <v>0.89611714197613834</v>
      </c>
    </row>
    <row r="103" spans="1:14" ht="19" customHeight="1" x14ac:dyDescent="0.25">
      <c r="A103" s="5" t="s">
        <v>88</v>
      </c>
      <c r="B103" s="1">
        <v>8200000</v>
      </c>
      <c r="C103" s="1">
        <v>9000000</v>
      </c>
      <c r="D103" s="1">
        <v>42500000</v>
      </c>
      <c r="E103" s="1">
        <v>271000000</v>
      </c>
      <c r="F103" s="1">
        <v>314100000</v>
      </c>
      <c r="M103" s="60" t="s">
        <v>144</v>
      </c>
      <c r="N103" s="66">
        <f>N99+N101</f>
        <v>12647900000</v>
      </c>
    </row>
    <row r="104" spans="1:14" ht="20" customHeight="1" thickBot="1" x14ac:dyDescent="0.3">
      <c r="A104" s="7" t="s">
        <v>89</v>
      </c>
      <c r="B104" s="11">
        <v>9000000</v>
      </c>
      <c r="C104" s="11">
        <v>42500000</v>
      </c>
      <c r="D104" s="11">
        <v>271000000</v>
      </c>
      <c r="E104" s="11">
        <v>314100000</v>
      </c>
      <c r="F104" s="11">
        <v>424100000</v>
      </c>
      <c r="M104" s="31" t="s">
        <v>145</v>
      </c>
      <c r="N104" s="32"/>
    </row>
    <row r="105" spans="1:14" ht="21" thickTop="1" x14ac:dyDescent="0.25">
      <c r="A105" s="14" t="s">
        <v>106</v>
      </c>
      <c r="B105" s="1"/>
      <c r="C105" s="15">
        <f>(C106/B106)-1</f>
        <v>-0.2142857142857143</v>
      </c>
      <c r="D105" s="15">
        <f>(D106/C106)-1</f>
        <v>3.9610389610389607</v>
      </c>
      <c r="E105" s="15">
        <f>(E106/D106)-1</f>
        <v>0.80497382198952883</v>
      </c>
      <c r="F105" s="15">
        <f>(F106/E106)-1</f>
        <v>0.40717911530094275</v>
      </c>
      <c r="G105" s="15"/>
      <c r="H105" s="15"/>
      <c r="I105" s="15"/>
      <c r="J105" s="15"/>
      <c r="K105" s="15"/>
      <c r="L105" s="15"/>
      <c r="M105" s="33" t="s">
        <v>146</v>
      </c>
      <c r="N105" s="34">
        <f>(N100*N92)+(N102*N97)</f>
        <v>7.4567205449580981E-2</v>
      </c>
    </row>
    <row r="106" spans="1:14" ht="19" x14ac:dyDescent="0.25">
      <c r="A106" s="5" t="s">
        <v>90</v>
      </c>
      <c r="B106" s="1">
        <v>39200000</v>
      </c>
      <c r="C106" s="1">
        <v>30800000</v>
      </c>
      <c r="D106" s="1">
        <v>152800000</v>
      </c>
      <c r="E106" s="1">
        <v>275800000</v>
      </c>
      <c r="F106" s="1">
        <v>388100000</v>
      </c>
      <c r="G106" s="67">
        <f>F106*(1+$N$106)</f>
        <v>467441113.9040218</v>
      </c>
      <c r="H106" s="67">
        <f t="shared" ref="H106:K106" si="8">G106*(1+$N$106)</f>
        <v>563002306.02378941</v>
      </c>
      <c r="I106" s="67">
        <f t="shared" si="8"/>
        <v>678099523.46893346</v>
      </c>
      <c r="J106" s="67">
        <f t="shared" si="8"/>
        <v>816726608.06004798</v>
      </c>
      <c r="K106" s="67">
        <f t="shared" si="8"/>
        <v>983693881.54249489</v>
      </c>
      <c r="L106" s="35" t="s">
        <v>147</v>
      </c>
      <c r="M106" s="36" t="s">
        <v>148</v>
      </c>
      <c r="N106" s="37">
        <f>(SUM(G4:K4)/5)</f>
        <v>0.20443471760891993</v>
      </c>
    </row>
    <row r="107" spans="1:14" ht="19" x14ac:dyDescent="0.25">
      <c r="A107" s="5"/>
      <c r="B107" s="13"/>
      <c r="C107" s="13"/>
      <c r="D107" s="13"/>
      <c r="E107" s="13"/>
      <c r="F107" s="13"/>
      <c r="G107" s="35"/>
      <c r="H107" s="35"/>
      <c r="I107" s="35"/>
      <c r="J107" s="35"/>
      <c r="K107" s="38">
        <f>K106*(1+N107)/(N108-N107)</f>
        <v>20341800983.851528</v>
      </c>
      <c r="L107" s="39" t="s">
        <v>149</v>
      </c>
      <c r="M107" s="40" t="s">
        <v>150</v>
      </c>
      <c r="N107" s="41">
        <v>2.5000000000000001E-2</v>
      </c>
    </row>
    <row r="108" spans="1:14" ht="19" x14ac:dyDescent="0.25">
      <c r="G108" s="38">
        <f t="shared" ref="G108:I108" si="9">G107+G106</f>
        <v>467441113.9040218</v>
      </c>
      <c r="H108" s="38">
        <f t="shared" si="9"/>
        <v>563002306.02378941</v>
      </c>
      <c r="I108" s="38">
        <f t="shared" si="9"/>
        <v>678099523.46893346</v>
      </c>
      <c r="J108" s="38">
        <f>J107+J106</f>
        <v>816726608.06004798</v>
      </c>
      <c r="K108" s="38">
        <f>K107+K106</f>
        <v>21325494865.394024</v>
      </c>
      <c r="L108" s="39" t="s">
        <v>144</v>
      </c>
      <c r="M108" s="42" t="s">
        <v>151</v>
      </c>
      <c r="N108" s="43">
        <f>N105</f>
        <v>7.4567205449580981E-2</v>
      </c>
    </row>
    <row r="109" spans="1:14" ht="19" x14ac:dyDescent="0.25">
      <c r="G109" s="44" t="s">
        <v>152</v>
      </c>
      <c r="H109" s="45"/>
    </row>
    <row r="110" spans="1:14" ht="20" x14ac:dyDescent="0.25">
      <c r="G110" s="46" t="s">
        <v>153</v>
      </c>
      <c r="H110" s="47">
        <f>NPV(N108,G108,H108,I108,J108,K108)</f>
        <v>16966030879.664362</v>
      </c>
    </row>
    <row r="111" spans="1:14" ht="20" x14ac:dyDescent="0.25">
      <c r="G111" s="46" t="s">
        <v>154</v>
      </c>
      <c r="H111" s="47">
        <f>F40</f>
        <v>545700000</v>
      </c>
    </row>
    <row r="112" spans="1:14" ht="20" x14ac:dyDescent="0.25">
      <c r="G112" s="46" t="s">
        <v>140</v>
      </c>
      <c r="H112" s="47">
        <f>N99</f>
        <v>1313900000</v>
      </c>
    </row>
    <row r="113" spans="7:8" ht="20" x14ac:dyDescent="0.25">
      <c r="G113" s="46" t="s">
        <v>155</v>
      </c>
      <c r="H113" s="47">
        <f>H110+H111-H112</f>
        <v>16197830879.66436</v>
      </c>
    </row>
    <row r="114" spans="7:8" ht="20" x14ac:dyDescent="0.25">
      <c r="G114" s="46" t="s">
        <v>160</v>
      </c>
      <c r="H114" s="48">
        <f>F34*(1+(5*0.05))</f>
        <v>504144986.25</v>
      </c>
    </row>
    <row r="115" spans="7:8" ht="20" x14ac:dyDescent="0.25">
      <c r="G115" s="49" t="s">
        <v>156</v>
      </c>
      <c r="H115" s="50">
        <f>H113/H114</f>
        <v>32.129310657533807</v>
      </c>
    </row>
    <row r="116" spans="7:8" ht="20" x14ac:dyDescent="0.25">
      <c r="G116" s="51" t="s">
        <v>157</v>
      </c>
      <c r="H116" s="52">
        <v>21.85</v>
      </c>
    </row>
    <row r="117" spans="7:8" ht="20" x14ac:dyDescent="0.25">
      <c r="G117" s="53" t="s">
        <v>158</v>
      </c>
      <c r="H117" s="54">
        <f>H115/H116-1</f>
        <v>0.47044900034479653</v>
      </c>
    </row>
    <row r="118" spans="7:8" ht="20" x14ac:dyDescent="0.25">
      <c r="G118" s="53" t="s">
        <v>159</v>
      </c>
      <c r="H118" s="55" t="str">
        <f>IF(H115&gt;H116,"BUY","SELL")</f>
        <v>BUY</v>
      </c>
    </row>
  </sheetData>
  <mergeCells count="6">
    <mergeCell ref="G109:H109"/>
    <mergeCell ref="M83:N83"/>
    <mergeCell ref="M84:N84"/>
    <mergeCell ref="M93:N93"/>
    <mergeCell ref="M98:N98"/>
    <mergeCell ref="M104:N104"/>
  </mergeCells>
  <hyperlinks>
    <hyperlink ref="A1" r:id="rId1" tooltip="https://roic.ai/company/ZI" display="ROIC.AI | ZI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794515/000179451521000061/0001794515-21-000061-index.htm" xr:uid="{00000000-0004-0000-0000-000007000000}"/>
    <hyperlink ref="D74" r:id="rId7" tooltip="https://www.sec.gov/Archives/edgar/data/1794515/000179451521000061/0001794515-21-000061-index.htm" xr:uid="{00000000-0004-0000-0000-000008000000}"/>
    <hyperlink ref="E36" r:id="rId8" tooltip="https://www.sec.gov/Archives/edgar/data/1794515/000179451522000015/0001794515-22-000015-index.htm" xr:uid="{00000000-0004-0000-0000-00000A000000}"/>
    <hyperlink ref="E74" r:id="rId9" tooltip="https://www.sec.gov/Archives/edgar/data/1794515/000179451522000015/0001794515-22-000015-index.htm" xr:uid="{00000000-0004-0000-0000-00000B000000}"/>
    <hyperlink ref="F36" r:id="rId10" tooltip="https://www.sec.gov/Archives/edgar/data/1794515/000179451523000034/0001794515-23-000034-index.htm" xr:uid="{00000000-0004-0000-0000-00000D000000}"/>
    <hyperlink ref="F74" r:id="rId11" tooltip="https://www.sec.gov/Archives/edgar/data/1794515/000179451523000034/0001794515-23-000034-index.htm" xr:uid="{00000000-0004-0000-0000-00000E000000}"/>
    <hyperlink ref="G1" r:id="rId12" display="https://finbox.com/NASDAQGS:ZI/explorer/revenue_proj" xr:uid="{D94C296F-1938-D345-B027-A9BC733BAF5D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2023-03-12T14:34:06Z</dcterms:created>
  <dcterms:modified xsi:type="dcterms:W3CDTF">2023-03-13T06:34:36Z</dcterms:modified>
</cp:coreProperties>
</file>