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F202F16B-8CA1-6F47-AC4E-F563BDAA904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114" i="1" l="1"/>
  <c r="AK106" i="1"/>
  <c r="AL106" i="1"/>
  <c r="AM106" i="1" s="1"/>
  <c r="AN106" i="1" s="1"/>
  <c r="AJ106" i="1"/>
  <c r="AK116" i="1" a="1"/>
  <c r="AK116" i="1" s="1"/>
  <c r="AQ101" i="1" a="1"/>
  <c r="AQ101" i="1" s="1"/>
  <c r="AQ95" i="1" a="1"/>
  <c r="AQ95" i="1" s="1"/>
  <c r="AQ97" i="1" s="1"/>
  <c r="AQ88" i="1"/>
  <c r="AK111" i="1"/>
  <c r="AJ108" i="1"/>
  <c r="AQ90" i="1"/>
  <c r="AQ91" i="1" s="1"/>
  <c r="AQ89" i="1"/>
  <c r="AQ87" i="1"/>
  <c r="AQ86" i="1"/>
  <c r="AQ99" i="1" s="1"/>
  <c r="AQ85" i="1"/>
  <c r="AO19" i="1"/>
  <c r="AO16" i="1"/>
  <c r="AR13" i="1"/>
  <c r="AQ13" i="1"/>
  <c r="AP13" i="1"/>
  <c r="AO13" i="1"/>
  <c r="AR10" i="1"/>
  <c r="AQ10" i="1"/>
  <c r="AR7" i="1"/>
  <c r="AQ7" i="1"/>
  <c r="AP7" i="1"/>
  <c r="AO7" i="1"/>
  <c r="AR4" i="1"/>
  <c r="AQ4" i="1"/>
  <c r="AP4" i="1"/>
  <c r="AO4" i="1"/>
  <c r="AN4" i="1"/>
  <c r="AM4" i="1"/>
  <c r="AL4" i="1"/>
  <c r="AK4" i="1"/>
  <c r="AJ4"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I13" i="1"/>
  <c r="AP10" i="1" s="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I9" i="1"/>
  <c r="AO10" i="1" s="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Q106" i="1" l="1"/>
  <c r="AQ92" i="1"/>
  <c r="AR16" i="1"/>
  <c r="AP16" i="1"/>
  <c r="AQ16" i="1"/>
  <c r="AQ103" i="1"/>
  <c r="AQ100" i="1" s="1"/>
  <c r="AK112" i="1"/>
  <c r="AK108" i="1"/>
  <c r="AQ102" i="1" l="1"/>
  <c r="AQ105" i="1" s="1"/>
  <c r="AQ108" i="1" s="1"/>
  <c r="AL108" i="1"/>
  <c r="AN107" i="1" l="1"/>
  <c r="AN108" i="1" s="1"/>
  <c r="AK110" i="1" s="1"/>
  <c r="AM108" i="1"/>
  <c r="AK113" i="1" l="1"/>
  <c r="AK115" i="1" s="1"/>
  <c r="AK117" i="1" s="1"/>
  <c r="AK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<sst xmlns="http://schemas.openxmlformats.org/spreadsheetml/2006/main" count="1321" uniqueCount="160">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</sst>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0" fillId="0" borderId="0" xfId="0" quotePrefix="1"/>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MNST</a:t>
            </a:r>
          </a:p>
        </c:rich>
      </c:tx>
      <c:layout>
        <c:manualLayout>
          <c:xMode val="edge"/>
          <c:yMode val="edge"/>
          <c:x val="0.45636479022211773"/>
          <c:y val="2.63085799633233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32338308457712E-2"/>
          <c:y val="0.11516580878944799"/>
          <c:w val="0.86230182421227208"/>
          <c:h val="0.74042149314311057"/>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1'!$C$3:$AI$3</c:f>
              <c:numCache>
                <c:formatCode>#,###,,;\(#,###,,\);\ \-\ \-</c:formatCode>
                <c:ptCount val="33"/>
                <c:pt idx="0">
                  <c:v>100000</c:v>
                </c:pt>
                <c:pt idx="1">
                  <c:v>400000</c:v>
                </c:pt>
                <c:pt idx="2">
                  <c:v>9600000</c:v>
                </c:pt>
                <c:pt idx="3">
                  <c:v>23700000</c:v>
                </c:pt>
                <c:pt idx="4">
                  <c:v>28800000</c:v>
                </c:pt>
                <c:pt idx="5">
                  <c:v>34000000</c:v>
                </c:pt>
                <c:pt idx="6">
                  <c:v>35600000</c:v>
                </c:pt>
                <c:pt idx="7">
                  <c:v>43100000</c:v>
                </c:pt>
                <c:pt idx="8">
                  <c:v>53900000</c:v>
                </c:pt>
                <c:pt idx="9">
                  <c:v>72300000</c:v>
                </c:pt>
                <c:pt idx="10">
                  <c:v>79732709</c:v>
                </c:pt>
                <c:pt idx="11">
                  <c:v>92279711</c:v>
                </c:pt>
                <c:pt idx="12">
                  <c:v>92046362</c:v>
                </c:pt>
                <c:pt idx="13">
                  <c:v>110352196</c:v>
                </c:pt>
                <c:pt idx="14">
                  <c:v>180341135</c:v>
                </c:pt>
                <c:pt idx="15">
                  <c:v>348886000</c:v>
                </c:pt>
                <c:pt idx="16">
                  <c:v>605774000</c:v>
                </c:pt>
                <c:pt idx="17">
                  <c:v>904465000</c:v>
                </c:pt>
                <c:pt idx="18">
                  <c:v>1033780000</c:v>
                </c:pt>
                <c:pt idx="19">
                  <c:v>1143299000</c:v>
                </c:pt>
                <c:pt idx="20">
                  <c:v>1303942000</c:v>
                </c:pt>
                <c:pt idx="21">
                  <c:v>1703230000</c:v>
                </c:pt>
                <c:pt idx="22">
                  <c:v>2060702000</c:v>
                </c:pt>
                <c:pt idx="23">
                  <c:v>2246428000</c:v>
                </c:pt>
                <c:pt idx="24">
                  <c:v>2464867000</c:v>
                </c:pt>
                <c:pt idx="25">
                  <c:v>2722564000</c:v>
                </c:pt>
                <c:pt idx="26">
                  <c:v>3049393000</c:v>
                </c:pt>
                <c:pt idx="27">
                  <c:v>3369045000</c:v>
                </c:pt>
                <c:pt idx="28">
                  <c:v>3807183000</c:v>
                </c:pt>
                <c:pt idx="29">
                  <c:v>4200819000</c:v>
                </c:pt>
                <c:pt idx="30">
                  <c:v>4598638000</c:v>
                </c:pt>
                <c:pt idx="31">
                  <c:v>5541352000</c:v>
                </c:pt>
                <c:pt idx="32">
                  <c:v>6311050000</c:v>
                </c:pt>
              </c:numCache>
            </c:numRef>
          </c:val>
          <c:extLst>
            <c:ext xmlns:c16="http://schemas.microsoft.com/office/drawing/2014/chart" uri="{C3380CC4-5D6E-409C-BE32-E72D297353CC}">
              <c16:uniqueId val="{00000000-0666-F747-8EB0-94C3932513B3}"/>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1'!$C$19:$AI$19</c:f>
              <c:numCache>
                <c:formatCode>#,###,,;\(#,###,,\);\ \-\ \-</c:formatCode>
                <c:ptCount val="33"/>
                <c:pt idx="0">
                  <c:v>-200000</c:v>
                </c:pt>
                <c:pt idx="1">
                  <c:v>0</c:v>
                </c:pt>
                <c:pt idx="2">
                  <c:v>600000</c:v>
                </c:pt>
                <c:pt idx="3">
                  <c:v>1300000</c:v>
                </c:pt>
                <c:pt idx="4">
                  <c:v>-700000</c:v>
                </c:pt>
                <c:pt idx="5">
                  <c:v>-600000</c:v>
                </c:pt>
                <c:pt idx="6">
                  <c:v>1000000</c:v>
                </c:pt>
                <c:pt idx="7">
                  <c:v>1900000</c:v>
                </c:pt>
                <c:pt idx="8">
                  <c:v>6200000</c:v>
                </c:pt>
                <c:pt idx="9">
                  <c:v>8100000</c:v>
                </c:pt>
                <c:pt idx="10">
                  <c:v>7598999</c:v>
                </c:pt>
                <c:pt idx="11">
                  <c:v>5976202</c:v>
                </c:pt>
                <c:pt idx="12">
                  <c:v>5613627</c:v>
                </c:pt>
                <c:pt idx="13">
                  <c:v>10477759</c:v>
                </c:pt>
                <c:pt idx="14">
                  <c:v>34781656</c:v>
                </c:pt>
                <c:pt idx="15">
                  <c:v>105951000</c:v>
                </c:pt>
                <c:pt idx="16">
                  <c:v>163833000</c:v>
                </c:pt>
                <c:pt idx="17">
                  <c:v>241940000</c:v>
                </c:pt>
                <c:pt idx="18">
                  <c:v>176949000</c:v>
                </c:pt>
                <c:pt idx="19">
                  <c:v>341602000</c:v>
                </c:pt>
                <c:pt idx="20">
                  <c:v>361836000</c:v>
                </c:pt>
                <c:pt idx="21">
                  <c:v>475126000</c:v>
                </c:pt>
                <c:pt idx="22">
                  <c:v>569716000</c:v>
                </c:pt>
                <c:pt idx="23">
                  <c:v>586656000</c:v>
                </c:pt>
                <c:pt idx="24">
                  <c:v>771439000</c:v>
                </c:pt>
                <c:pt idx="25">
                  <c:v>922408000</c:v>
                </c:pt>
                <c:pt idx="26">
                  <c:v>1120530000</c:v>
                </c:pt>
                <c:pt idx="27">
                  <c:v>1250510000</c:v>
                </c:pt>
                <c:pt idx="28">
                  <c:v>1350251000</c:v>
                </c:pt>
                <c:pt idx="29">
                  <c:v>1480776000</c:v>
                </c:pt>
                <c:pt idx="30">
                  <c:v>1687130000</c:v>
                </c:pt>
                <c:pt idx="31">
                  <c:v>1851574000</c:v>
                </c:pt>
                <c:pt idx="32">
                  <c:v>1633205000</c:v>
                </c:pt>
              </c:numCache>
            </c:numRef>
          </c:val>
          <c:extLst>
            <c:ext xmlns:c16="http://schemas.microsoft.com/office/drawing/2014/chart" uri="{C3380CC4-5D6E-409C-BE32-E72D297353CC}">
              <c16:uniqueId val="{00000001-0666-F747-8EB0-94C3932513B3}"/>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1'!$C$106:$AI$106</c:f>
              <c:numCache>
                <c:formatCode>#,###,,;\(#,###,,\);\ \-\ \-</c:formatCode>
                <c:ptCount val="33"/>
                <c:pt idx="0">
                  <c:v>0</c:v>
                </c:pt>
                <c:pt idx="1">
                  <c:v>-100000</c:v>
                </c:pt>
                <c:pt idx="2">
                  <c:v>-200000</c:v>
                </c:pt>
                <c:pt idx="3">
                  <c:v>600000</c:v>
                </c:pt>
                <c:pt idx="4">
                  <c:v>-1500000</c:v>
                </c:pt>
                <c:pt idx="5">
                  <c:v>-2400000</c:v>
                </c:pt>
                <c:pt idx="6">
                  <c:v>700000</c:v>
                </c:pt>
                <c:pt idx="7">
                  <c:v>1100000</c:v>
                </c:pt>
                <c:pt idx="8">
                  <c:v>4000000</c:v>
                </c:pt>
                <c:pt idx="9">
                  <c:v>1000000</c:v>
                </c:pt>
                <c:pt idx="10">
                  <c:v>-2314602</c:v>
                </c:pt>
                <c:pt idx="11">
                  <c:v>4672801</c:v>
                </c:pt>
                <c:pt idx="12">
                  <c:v>2309796</c:v>
                </c:pt>
                <c:pt idx="13">
                  <c:v>3856924</c:v>
                </c:pt>
                <c:pt idx="14">
                  <c:v>18790449</c:v>
                </c:pt>
                <c:pt idx="15">
                  <c:v>53129000</c:v>
                </c:pt>
                <c:pt idx="16">
                  <c:v>71513000</c:v>
                </c:pt>
                <c:pt idx="17">
                  <c:v>128423000</c:v>
                </c:pt>
                <c:pt idx="18">
                  <c:v>188424000</c:v>
                </c:pt>
                <c:pt idx="19">
                  <c:v>127423000</c:v>
                </c:pt>
                <c:pt idx="20">
                  <c:v>206647000</c:v>
                </c:pt>
                <c:pt idx="21">
                  <c:v>303143000</c:v>
                </c:pt>
                <c:pt idx="22">
                  <c:v>238440000</c:v>
                </c:pt>
                <c:pt idx="23">
                  <c:v>290096000</c:v>
                </c:pt>
                <c:pt idx="24">
                  <c:v>554204000</c:v>
                </c:pt>
                <c:pt idx="25">
                  <c:v>165493000</c:v>
                </c:pt>
                <c:pt idx="26">
                  <c:v>596018000</c:v>
                </c:pt>
                <c:pt idx="27">
                  <c:v>894603000</c:v>
                </c:pt>
                <c:pt idx="28">
                  <c:v>1086956000</c:v>
                </c:pt>
                <c:pt idx="29">
                  <c:v>1003364000</c:v>
                </c:pt>
                <c:pt idx="30">
                  <c:v>1296891000</c:v>
                </c:pt>
                <c:pt idx="31">
                  <c:v>1098288000</c:v>
                </c:pt>
                <c:pt idx="32">
                  <c:v>887514000</c:v>
                </c:pt>
              </c:numCache>
            </c:numRef>
          </c:val>
          <c:extLst>
            <c:ext xmlns:c16="http://schemas.microsoft.com/office/drawing/2014/chart" uri="{C3380CC4-5D6E-409C-BE32-E72D297353CC}">
              <c16:uniqueId val="{00000002-0666-F747-8EB0-94C3932513B3}"/>
            </c:ext>
          </c:extLst>
        </c:ser>
        <c:dLbls>
          <c:showLegendKey val="0"/>
          <c:showVal val="0"/>
          <c:showCatName val="0"/>
          <c:showSerName val="0"/>
          <c:showPercent val="0"/>
          <c:showBubbleSize val="0"/>
        </c:dLbls>
        <c:gapWidth val="100"/>
        <c:overlap val="-24"/>
        <c:axId val="1503721776"/>
        <c:axId val="1503705504"/>
      </c:barChart>
      <c:catAx>
        <c:axId val="15037217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3705504"/>
        <c:crosses val="autoZero"/>
        <c:auto val="1"/>
        <c:lblAlgn val="ctr"/>
        <c:lblOffset val="100"/>
        <c:noMultiLvlLbl val="0"/>
      </c:catAx>
      <c:valAx>
        <c:axId val="150370550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3721776"/>
        <c:crosses val="autoZero"/>
        <c:crossBetween val="between"/>
      </c:valAx>
      <c:spPr>
        <a:noFill/>
        <a:ln>
          <a:noFill/>
        </a:ln>
        <a:effectLst/>
      </c:spPr>
    </c:plotArea>
    <c:legend>
      <c:legendPos val="b"/>
      <c:layout>
        <c:manualLayout>
          <c:xMode val="edge"/>
          <c:yMode val="edge"/>
          <c:x val="0.3174507514918844"/>
          <c:y val="0.92655849421012715"/>
          <c:w val="0.36509839255167731"/>
          <c:h val="4.494054416293918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37</xdr:col>
      <xdr:colOff>31749</xdr:colOff>
      <xdr:row>108</xdr:row>
      <xdr:rowOff>17462</xdr:rowOff>
    </xdr:from>
    <xdr:to>
      <xdr:col>42</xdr:col>
      <xdr:colOff>1587499</xdr:colOff>
      <xdr:row>133</xdr:row>
      <xdr:rowOff>190499</xdr:rowOff>
    </xdr:to>
    <xdr:graphicFrame macro="">
      <xdr:nvGraphicFramePr>
        <xdr:cNvPr id="2" name="Chart 1">
          <a:extLst>
            <a:ext uri="{FF2B5EF4-FFF2-40B4-BE49-F238E27FC236}">
              <a16:creationId xmlns:a16="http://schemas.microsoft.com/office/drawing/2014/main" id="{5042B245-DF69-5763-E276-05A92984AE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https://www.bing.com/financeapi/forcetrigger?t=a1xth7&amp;q=XNAS%3aMNST&amp;form=skydnc</v>
    <v>Learn more on Bing</v>
  </rv>
  <rv s="1">
    <v>0</v>
    <v>MONSTER BEVERAGE CORPORATION (XNAS:MNST)</v>
    <v>2</v>
    <v>3</v>
    <v>Finance</v>
    <v>4</v>
    <v>en-US</v>
    <v>a1xth7</v>
    <v>268435456</v>
    <v>1</v>
    <v>Powered by Refinitiv</v>
    <v>60.465000000000003</v>
    <v>42.805</v>
    <v>0.85619999999999996</v>
    <v>-0.74</v>
    <v>-1.2397E-2</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60.03</v>
    <v>Beverages</v>
    <v>Stock</v>
    <v>45100.782950392968</v>
    <v>0</v>
    <v>58.76</v>
    <v>61703672400</v>
    <v>MONSTER BEVERAGE CORPORATION</v>
    <v>MONSTER BEVERAGE CORPORATION</v>
    <v>59.8</v>
    <v>39.706499999999998</v>
    <v>59.69</v>
    <v>58.95</v>
    <v>1046712000</v>
    <v>MNST</v>
    <v>MONSTER BEVERAGE CORPORATION (XNAS:MNST)</v>
    <v>3034687</v>
    <v>4180069</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65752/000110465910010880/0001104659-10-010880-index.htm" TargetMode="External"/><Relationship Id="rId47" Type="http://schemas.openxmlformats.org/officeDocument/2006/relationships/hyperlink" Target="https://www.sec.gov/Archives/edgar/data/865752/000110465912014573/0001104659-12-014573-index.htm" TargetMode="External"/><Relationship Id="rId63" Type="http://schemas.openxmlformats.org/officeDocument/2006/relationships/hyperlink" Target="https://www.sec.gov/Archives/edgar/data/865752/000110465920027209/0001104659-20-027209-index.htm" TargetMode="External"/><Relationship Id="rId68" Type="http://schemas.openxmlformats.org/officeDocument/2006/relationships/hyperlink" Target="https://www.sec.gov/Archives/edgar/data/865752/000110465923027245/0001104659-23-027245-index.htm" TargetMode="External"/><Relationship Id="rId7" Type="http://schemas.openxmlformats.org/officeDocument/2006/relationships/hyperlink" Target="https://sec.gov/" TargetMode="External"/><Relationship Id="rId71"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865752/000086575201000004/0000865752-01-000004-index.htm"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65752/000110465907045794/0001104659-07-045794-index.htm" TargetMode="External"/><Relationship Id="rId40" Type="http://schemas.openxmlformats.org/officeDocument/2006/relationships/hyperlink" Target="https://www.sec.gov/Archives/edgar/data/865752/000110465909013530/0001104659-09-013530-index.htm" TargetMode="External"/><Relationship Id="rId45" Type="http://schemas.openxmlformats.org/officeDocument/2006/relationships/hyperlink" Target="https://www.sec.gov/Archives/edgar/data/865752/000110465911011438/0001104659-11-011438-index.htm" TargetMode="External"/><Relationship Id="rId53" Type="http://schemas.openxmlformats.org/officeDocument/2006/relationships/hyperlink" Target="https://www.sec.gov/Archives/edgar/data/865752/000110465915015731/0001104659-15-015731-index.htm" TargetMode="External"/><Relationship Id="rId58" Type="http://schemas.openxmlformats.org/officeDocument/2006/relationships/hyperlink" Target="https://www.sec.gov/Archives/edgar/data/865752/000110465918014057/0001104659-18-014057-index.htm" TargetMode="External"/><Relationship Id="rId66" Type="http://schemas.openxmlformats.org/officeDocument/2006/relationships/hyperlink" Target="https://www.sec.gov/Archives/edgar/data/865752/000110465922028182/0001104659-22-028182-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5752/000110465919011581/0001104659-19-011581-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65752/000110465910010880/0001104659-10-010880-index.htm" TargetMode="External"/><Relationship Id="rId48" Type="http://schemas.openxmlformats.org/officeDocument/2006/relationships/hyperlink" Target="https://www.sec.gov/Archives/edgar/data/865752/000110465913016713/0001104659-13-016713-index.htm" TargetMode="External"/><Relationship Id="rId56" Type="http://schemas.openxmlformats.org/officeDocument/2006/relationships/hyperlink" Target="https://www.sec.gov/Archives/edgar/data/865752/000110465917013048/0001104659-17-013048-index.htm" TargetMode="External"/><Relationship Id="rId64" Type="http://schemas.openxmlformats.org/officeDocument/2006/relationships/hyperlink" Target="https://www.sec.gov/Archives/edgar/data/865752/000110465921029943/0001104659-21-029943-index.htm" TargetMode="External"/><Relationship Id="rId69" Type="http://schemas.openxmlformats.org/officeDocument/2006/relationships/hyperlink" Target="https://www.sec.gov/Archives/edgar/data/865752/000110465923027245/0001104659-23-027245-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5752/000110465914015320/0001104659-14-015320-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865752/000086575201000004/0000865752-01-000004-index.htm"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65752/000086575208000013/0000865752-08-000013-index.htm" TargetMode="External"/><Relationship Id="rId46" Type="http://schemas.openxmlformats.org/officeDocument/2006/relationships/hyperlink" Target="https://www.sec.gov/Archives/edgar/data/865752/000110465912014573/0001104659-12-014573-index.htm" TargetMode="External"/><Relationship Id="rId59" Type="http://schemas.openxmlformats.org/officeDocument/2006/relationships/hyperlink" Target="https://www.sec.gov/Archives/edgar/data/865752/000110465918014057/0001104659-18-014057-index.htm" TargetMode="External"/><Relationship Id="rId67" Type="http://schemas.openxmlformats.org/officeDocument/2006/relationships/hyperlink" Target="https://www.sec.gov/Archives/edgar/data/865752/000110465922028182/0001104659-22-02818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65752/000110465909013530/0001104659-09-013530-index.htm" TargetMode="External"/><Relationship Id="rId54" Type="http://schemas.openxmlformats.org/officeDocument/2006/relationships/hyperlink" Target="https://www.sec.gov/Archives/edgar/data/865752/000110465916100960/0001104659-16-100960-index.htm" TargetMode="External"/><Relationship Id="rId62" Type="http://schemas.openxmlformats.org/officeDocument/2006/relationships/hyperlink" Target="https://www.sec.gov/Archives/edgar/data/865752/000110465920027209/0001104659-20-027209-index.htm" TargetMode="External"/><Relationship Id="rId70" Type="http://schemas.openxmlformats.org/officeDocument/2006/relationships/hyperlink" Target="https://finbox.com/NASDAQGS:MNST/explorer/revenue_proj" TargetMode="External"/><Relationship Id="rId1" Type="http://schemas.openxmlformats.org/officeDocument/2006/relationships/hyperlink" Target="https://roic.ai/company/MNS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65752/000110465907045794/0001104659-07-045794-index.htm" TargetMode="External"/><Relationship Id="rId49" Type="http://schemas.openxmlformats.org/officeDocument/2006/relationships/hyperlink" Target="https://www.sec.gov/Archives/edgar/data/865752/000110465913016713/0001104659-13-016713-index.htm" TargetMode="External"/><Relationship Id="rId57" Type="http://schemas.openxmlformats.org/officeDocument/2006/relationships/hyperlink" Target="https://www.sec.gov/Archives/edgar/data/865752/000110465917013048/0001104659-17-013048-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65752/000110465911011438/0001104659-11-011438-index.htm" TargetMode="External"/><Relationship Id="rId52" Type="http://schemas.openxmlformats.org/officeDocument/2006/relationships/hyperlink" Target="https://www.sec.gov/Archives/edgar/data/865752/000110465915015731/0001104659-15-015731-index.htm" TargetMode="External"/><Relationship Id="rId60" Type="http://schemas.openxmlformats.org/officeDocument/2006/relationships/hyperlink" Target="https://www.sec.gov/Archives/edgar/data/865752/000110465919011581/0001104659-19-011581-index.htm" TargetMode="External"/><Relationship Id="rId65" Type="http://schemas.openxmlformats.org/officeDocument/2006/relationships/hyperlink" Target="https://www.sec.gov/Archives/edgar/data/865752/000110465921029943/0001104659-21-02994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65752/000086575208000013/0000865752-08-000013-index.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65752/000110465914015320/0001104659-14-015320-index.htm" TargetMode="External"/><Relationship Id="rId55" Type="http://schemas.openxmlformats.org/officeDocument/2006/relationships/hyperlink" Target="https://www.sec.gov/Archives/edgar/data/865752/000110465916100960/0001104659-16-1009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8"/>
  <sheetViews>
    <sheetView tabSelected="1" zoomScale="80" zoomScaleNormal="80" workbookViewId="0">
      <pane xSplit="1" ySplit="1" topLeftCell="AF87" activePane="bottomRight" state="frozen"/>
      <selection pane="topRight"/>
      <selection pane="bottomLeft"/>
      <selection pane="bottomRight" activeCell="AK99" sqref="AK99"/>
    </sheetView>
  </sheetViews>
  <sheetFormatPr baseColWidth="10" defaultRowHeight="16" x14ac:dyDescent="0.2"/>
  <cols>
    <col min="1" max="1" width="50" customWidth="1"/>
    <col min="2" max="35" width="15" customWidth="1"/>
    <col min="36" max="44" width="21" customWidth="1"/>
  </cols>
  <sheetData>
    <row r="1" spans="1:44" ht="22" thickBot="1" x14ac:dyDescent="0.3">
      <c r="A1" s="3" t="e" vm="1">
        <v>#VALUE!</v>
      </c>
      <c r="B1" s="8">
        <v>1989</v>
      </c>
      <c r="C1" s="8">
        <v>1990</v>
      </c>
      <c r="D1" s="8">
        <v>1991</v>
      </c>
      <c r="E1" s="8">
        <v>1992</v>
      </c>
      <c r="F1" s="8">
        <v>1993</v>
      </c>
      <c r="G1" s="8">
        <v>1994</v>
      </c>
      <c r="H1" s="8">
        <v>1995</v>
      </c>
      <c r="I1" s="8">
        <v>1996</v>
      </c>
      <c r="J1" s="8">
        <v>1997</v>
      </c>
      <c r="K1" s="8">
        <v>1998</v>
      </c>
      <c r="L1" s="8">
        <v>1999</v>
      </c>
      <c r="M1" s="8">
        <v>2000</v>
      </c>
      <c r="N1" s="8">
        <v>2001</v>
      </c>
      <c r="O1" s="8">
        <v>2002</v>
      </c>
      <c r="P1" s="8">
        <v>2003</v>
      </c>
      <c r="Q1" s="8">
        <v>2004</v>
      </c>
      <c r="R1" s="8">
        <v>2005</v>
      </c>
      <c r="S1" s="8">
        <v>2006</v>
      </c>
      <c r="T1" s="8">
        <v>2007</v>
      </c>
      <c r="U1" s="8">
        <v>2008</v>
      </c>
      <c r="V1" s="8">
        <v>2009</v>
      </c>
      <c r="W1" s="8">
        <v>2010</v>
      </c>
      <c r="X1" s="8">
        <v>2011</v>
      </c>
      <c r="Y1" s="8">
        <v>2012</v>
      </c>
      <c r="Z1" s="8">
        <v>2013</v>
      </c>
      <c r="AA1" s="8">
        <v>2014</v>
      </c>
      <c r="AB1" s="8">
        <v>2015</v>
      </c>
      <c r="AC1" s="8">
        <v>2016</v>
      </c>
      <c r="AD1" s="8">
        <v>2017</v>
      </c>
      <c r="AE1" s="8">
        <v>2018</v>
      </c>
      <c r="AF1" s="8">
        <v>2019</v>
      </c>
      <c r="AG1" s="8">
        <v>2020</v>
      </c>
      <c r="AH1" s="8">
        <v>2021</v>
      </c>
      <c r="AI1" s="8">
        <v>2022</v>
      </c>
      <c r="AJ1" s="27">
        <v>2023</v>
      </c>
      <c r="AK1" s="27">
        <v>2024</v>
      </c>
      <c r="AL1" s="27">
        <v>2025</v>
      </c>
      <c r="AM1" s="27">
        <v>2026</v>
      </c>
      <c r="AN1" s="27">
        <v>2027</v>
      </c>
    </row>
    <row r="2" spans="1:4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c r="AN2" s="9"/>
      <c r="AO2" s="9"/>
      <c r="AP2" s="9"/>
      <c r="AQ2" s="9"/>
      <c r="AR2" s="9"/>
    </row>
    <row r="3" spans="1:44" ht="40" x14ac:dyDescent="0.25">
      <c r="A3" s="5" t="s">
        <v>1</v>
      </c>
      <c r="B3" s="1" t="s">
        <v>92</v>
      </c>
      <c r="C3" s="1">
        <v>100000</v>
      </c>
      <c r="D3" s="1">
        <v>400000</v>
      </c>
      <c r="E3" s="1">
        <v>9600000</v>
      </c>
      <c r="F3" s="1">
        <v>23700000</v>
      </c>
      <c r="G3" s="1">
        <v>28800000</v>
      </c>
      <c r="H3" s="1">
        <v>34000000</v>
      </c>
      <c r="I3" s="1">
        <v>35600000</v>
      </c>
      <c r="J3" s="1">
        <v>43100000</v>
      </c>
      <c r="K3" s="1">
        <v>53900000</v>
      </c>
      <c r="L3" s="1">
        <v>72300000</v>
      </c>
      <c r="M3" s="1">
        <v>79732709</v>
      </c>
      <c r="N3" s="1">
        <v>92279711</v>
      </c>
      <c r="O3" s="1">
        <v>92046362</v>
      </c>
      <c r="P3" s="1">
        <v>110352196</v>
      </c>
      <c r="Q3" s="1">
        <v>180341135</v>
      </c>
      <c r="R3" s="1">
        <v>348886000</v>
      </c>
      <c r="S3" s="1">
        <v>605774000</v>
      </c>
      <c r="T3" s="1">
        <v>904465000</v>
      </c>
      <c r="U3" s="1">
        <v>1033780000</v>
      </c>
      <c r="V3" s="1">
        <v>1143299000</v>
      </c>
      <c r="W3" s="1">
        <v>1303942000</v>
      </c>
      <c r="X3" s="1">
        <v>1703230000</v>
      </c>
      <c r="Y3" s="1">
        <v>2060702000</v>
      </c>
      <c r="Z3" s="1">
        <v>2246428000</v>
      </c>
      <c r="AA3" s="1">
        <v>2464867000</v>
      </c>
      <c r="AB3" s="1">
        <v>2722564000</v>
      </c>
      <c r="AC3" s="1">
        <v>3049393000</v>
      </c>
      <c r="AD3" s="1">
        <v>3369045000</v>
      </c>
      <c r="AE3" s="1">
        <v>3807183000</v>
      </c>
      <c r="AF3" s="1">
        <v>4200819000</v>
      </c>
      <c r="AG3" s="1">
        <v>4598638000</v>
      </c>
      <c r="AH3" s="1">
        <v>5541352000</v>
      </c>
      <c r="AI3" s="1">
        <v>6311050000</v>
      </c>
      <c r="AJ3" s="28">
        <v>7106000000</v>
      </c>
      <c r="AK3" s="28">
        <v>7851000000</v>
      </c>
      <c r="AL3" s="28">
        <v>8668000000</v>
      </c>
      <c r="AM3" s="28">
        <v>9389000000</v>
      </c>
      <c r="AN3" s="28">
        <v>10096000000</v>
      </c>
      <c r="AO3" s="18" t="s">
        <v>109</v>
      </c>
      <c r="AP3" s="19" t="s">
        <v>110</v>
      </c>
      <c r="AQ3" s="19" t="s">
        <v>111</v>
      </c>
      <c r="AR3" s="19" t="s">
        <v>112</v>
      </c>
    </row>
    <row r="4" spans="1:44" ht="19" x14ac:dyDescent="0.25">
      <c r="A4" s="14" t="s">
        <v>94</v>
      </c>
      <c r="B4" s="1"/>
      <c r="C4" s="15" t="e">
        <f>(C3/B3)-1</f>
        <v>#VALUE!</v>
      </c>
      <c r="D4" s="15">
        <f>(D3/C3)-1</f>
        <v>3</v>
      </c>
      <c r="E4" s="15">
        <f>(E3/D3)-1</f>
        <v>23</v>
      </c>
      <c r="F4" s="15">
        <f t="shared" ref="F4:AN4" si="0">(F3/E3)-1</f>
        <v>1.46875</v>
      </c>
      <c r="G4" s="15">
        <f t="shared" si="0"/>
        <v>0.21518987341772156</v>
      </c>
      <c r="H4" s="16">
        <f t="shared" si="0"/>
        <v>0.18055555555555558</v>
      </c>
      <c r="I4" s="16">
        <f t="shared" si="0"/>
        <v>4.705882352941182E-2</v>
      </c>
      <c r="J4" s="16">
        <f t="shared" si="0"/>
        <v>0.2106741573033708</v>
      </c>
      <c r="K4" s="16">
        <f t="shared" si="0"/>
        <v>0.25058004640371223</v>
      </c>
      <c r="L4" s="16">
        <f t="shared" si="0"/>
        <v>0.34137291280148419</v>
      </c>
      <c r="M4" s="16">
        <f t="shared" si="0"/>
        <v>0.10280372060857546</v>
      </c>
      <c r="N4" s="16">
        <f t="shared" si="0"/>
        <v>0.15736329741411392</v>
      </c>
      <c r="O4" s="16">
        <f t="shared" si="0"/>
        <v>-2.5287140311914813E-3</v>
      </c>
      <c r="P4" s="16">
        <f t="shared" si="0"/>
        <v>0.19887623586905034</v>
      </c>
      <c r="Q4" s="16">
        <f t="shared" si="0"/>
        <v>0.63423240802566361</v>
      </c>
      <c r="R4" s="16">
        <f t="shared" si="0"/>
        <v>0.93458913297845214</v>
      </c>
      <c r="S4" s="16">
        <f t="shared" si="0"/>
        <v>0.73630928154182174</v>
      </c>
      <c r="T4" s="16">
        <f t="shared" si="0"/>
        <v>0.49307332437509688</v>
      </c>
      <c r="U4" s="16">
        <f t="shared" si="0"/>
        <v>0.14297402331765197</v>
      </c>
      <c r="V4" s="16">
        <f t="shared" si="0"/>
        <v>0.1059403354678945</v>
      </c>
      <c r="W4" s="16">
        <f t="shared" si="0"/>
        <v>0.14050830097813427</v>
      </c>
      <c r="X4" s="16">
        <f t="shared" si="0"/>
        <v>0.30621607402783257</v>
      </c>
      <c r="Y4" s="16">
        <f t="shared" si="0"/>
        <v>0.20987887719215848</v>
      </c>
      <c r="Z4" s="16">
        <f t="shared" si="0"/>
        <v>9.0127539061931383E-2</v>
      </c>
      <c r="AA4" s="16">
        <f t="shared" si="0"/>
        <v>9.7238371316596739E-2</v>
      </c>
      <c r="AB4" s="16">
        <f t="shared" si="0"/>
        <v>0.10454803443755778</v>
      </c>
      <c r="AC4" s="16">
        <f t="shared" si="0"/>
        <v>0.12004456093594129</v>
      </c>
      <c r="AD4" s="16">
        <f t="shared" si="0"/>
        <v>0.10482479627912844</v>
      </c>
      <c r="AE4" s="16">
        <f t="shared" si="0"/>
        <v>0.13004812936603694</v>
      </c>
      <c r="AF4" s="16">
        <f t="shared" si="0"/>
        <v>0.103392981109655</v>
      </c>
      <c r="AG4" s="16">
        <f t="shared" si="0"/>
        <v>9.4700342956932859E-2</v>
      </c>
      <c r="AH4" s="16">
        <f t="shared" si="0"/>
        <v>0.204998523475864</v>
      </c>
      <c r="AI4" s="16">
        <f t="shared" si="0"/>
        <v>0.13890075923709588</v>
      </c>
      <c r="AJ4" s="16">
        <f t="shared" si="0"/>
        <v>0.12596160702260328</v>
      </c>
      <c r="AK4" s="16">
        <f t="shared" si="0"/>
        <v>0.10484097945398263</v>
      </c>
      <c r="AL4" s="16">
        <f t="shared" si="0"/>
        <v>0.104063176665393</v>
      </c>
      <c r="AM4" s="16">
        <f t="shared" si="0"/>
        <v>8.3179510844485494E-2</v>
      </c>
      <c r="AN4" s="16">
        <f t="shared" si="0"/>
        <v>7.5300884013207003E-2</v>
      </c>
      <c r="AO4" s="17">
        <f>(AI4+AH4+AG4)/3</f>
        <v>0.14619987522329758</v>
      </c>
      <c r="AP4" s="17">
        <f>(AI20+AH20+AG20)/3</f>
        <v>3.9629341053902034E-2</v>
      </c>
      <c r="AQ4" s="17">
        <f>(AI29+AH29+AG29)/3</f>
        <v>3.8226244058849411E-2</v>
      </c>
      <c r="AR4" s="17">
        <f>(AI105+AH105+AG105)/3</f>
        <v>-1.7502099606178472E-2</v>
      </c>
    </row>
    <row r="5" spans="1:44" ht="19" x14ac:dyDescent="0.25">
      <c r="A5" s="5" t="s">
        <v>2</v>
      </c>
      <c r="B5" s="1" t="s">
        <v>92</v>
      </c>
      <c r="C5" s="1" t="s">
        <v>92</v>
      </c>
      <c r="D5" s="1" t="s">
        <v>92</v>
      </c>
      <c r="E5" s="1">
        <v>5100000</v>
      </c>
      <c r="F5" s="1">
        <v>13400000</v>
      </c>
      <c r="G5" s="1">
        <v>15900000</v>
      </c>
      <c r="H5" s="1">
        <v>21800000</v>
      </c>
      <c r="I5" s="1">
        <v>21400000</v>
      </c>
      <c r="J5" s="1">
        <v>24900000</v>
      </c>
      <c r="K5" s="1">
        <v>27100000</v>
      </c>
      <c r="L5" s="1">
        <v>38500000</v>
      </c>
      <c r="M5" s="1">
        <v>42332015</v>
      </c>
      <c r="N5" s="1">
        <v>51455207</v>
      </c>
      <c r="O5" s="1">
        <v>58802669</v>
      </c>
      <c r="P5" s="1">
        <v>66577168</v>
      </c>
      <c r="Q5" s="1">
        <v>96874750</v>
      </c>
      <c r="R5" s="1">
        <v>166343000</v>
      </c>
      <c r="S5" s="1">
        <v>289180000</v>
      </c>
      <c r="T5" s="1">
        <v>436452000</v>
      </c>
      <c r="U5" s="1">
        <v>494986000</v>
      </c>
      <c r="V5" s="1">
        <v>530983000</v>
      </c>
      <c r="W5" s="1">
        <v>623702000</v>
      </c>
      <c r="X5" s="1">
        <v>808921000</v>
      </c>
      <c r="Y5" s="1">
        <v>995046000</v>
      </c>
      <c r="Z5" s="1">
        <v>1073497000</v>
      </c>
      <c r="AA5" s="1">
        <v>1125057000</v>
      </c>
      <c r="AB5" s="1">
        <v>1090263000</v>
      </c>
      <c r="AC5" s="1">
        <v>1107393000</v>
      </c>
      <c r="AD5" s="1">
        <v>1231355000</v>
      </c>
      <c r="AE5" s="1">
        <v>1511808000</v>
      </c>
      <c r="AF5" s="1">
        <v>1682234000</v>
      </c>
      <c r="AG5" s="1">
        <v>1874758000</v>
      </c>
      <c r="AH5" s="1">
        <v>2432839000</v>
      </c>
      <c r="AI5" s="1">
        <v>3136483000</v>
      </c>
    </row>
    <row r="6" spans="1:44" ht="20" x14ac:dyDescent="0.25">
      <c r="A6" s="6" t="s">
        <v>3</v>
      </c>
      <c r="B6" s="10" t="s">
        <v>92</v>
      </c>
      <c r="C6" s="10" t="s">
        <v>92</v>
      </c>
      <c r="D6" s="10" t="s">
        <v>92</v>
      </c>
      <c r="E6" s="10">
        <v>4500000</v>
      </c>
      <c r="F6" s="10">
        <v>10300000</v>
      </c>
      <c r="G6" s="10">
        <v>12900000</v>
      </c>
      <c r="H6" s="10">
        <v>12200000</v>
      </c>
      <c r="I6" s="10">
        <v>14200000</v>
      </c>
      <c r="J6" s="10">
        <v>18200000</v>
      </c>
      <c r="K6" s="10">
        <v>26800000</v>
      </c>
      <c r="L6" s="10">
        <v>33800000</v>
      </c>
      <c r="M6" s="10">
        <v>37400694</v>
      </c>
      <c r="N6" s="10">
        <v>40824504</v>
      </c>
      <c r="O6" s="10">
        <v>33243693</v>
      </c>
      <c r="P6" s="10">
        <v>43775028</v>
      </c>
      <c r="Q6" s="10">
        <v>83466385</v>
      </c>
      <c r="R6" s="10">
        <v>182543000</v>
      </c>
      <c r="S6" s="10">
        <v>316594000</v>
      </c>
      <c r="T6" s="10">
        <v>468013000</v>
      </c>
      <c r="U6" s="10">
        <v>538794000</v>
      </c>
      <c r="V6" s="10">
        <v>612316000</v>
      </c>
      <c r="W6" s="10">
        <v>680240000</v>
      </c>
      <c r="X6" s="10">
        <v>894309000</v>
      </c>
      <c r="Y6" s="10">
        <v>1065656000</v>
      </c>
      <c r="Z6" s="10">
        <v>1172931000</v>
      </c>
      <c r="AA6" s="10">
        <v>1339810000</v>
      </c>
      <c r="AB6" s="10">
        <v>1632301000</v>
      </c>
      <c r="AC6" s="10">
        <v>1942000000</v>
      </c>
      <c r="AD6" s="10">
        <v>2137690000</v>
      </c>
      <c r="AE6" s="10">
        <v>2295375000</v>
      </c>
      <c r="AF6" s="10">
        <v>2518585000</v>
      </c>
      <c r="AG6" s="10">
        <v>2723880000</v>
      </c>
      <c r="AH6" s="10">
        <v>3108513000</v>
      </c>
      <c r="AI6" s="10">
        <v>3174567000</v>
      </c>
      <c r="AO6" s="18" t="s">
        <v>113</v>
      </c>
      <c r="AP6" s="19" t="s">
        <v>114</v>
      </c>
      <c r="AQ6" s="19" t="s">
        <v>115</v>
      </c>
      <c r="AR6" s="19" t="s">
        <v>116</v>
      </c>
    </row>
    <row r="7" spans="1:44" ht="19" x14ac:dyDescent="0.25">
      <c r="A7" s="5" t="s">
        <v>4</v>
      </c>
      <c r="B7" s="2" t="s">
        <v>92</v>
      </c>
      <c r="C7" s="2" t="s">
        <v>92</v>
      </c>
      <c r="D7" s="2" t="s">
        <v>92</v>
      </c>
      <c r="E7" s="2">
        <v>0.46879999999999999</v>
      </c>
      <c r="F7" s="2">
        <v>0.43459999999999999</v>
      </c>
      <c r="G7" s="2">
        <v>0.44790000000000002</v>
      </c>
      <c r="H7" s="2">
        <v>0.35880000000000001</v>
      </c>
      <c r="I7" s="2">
        <v>0.39889999999999998</v>
      </c>
      <c r="J7" s="2">
        <v>0.42230000000000001</v>
      </c>
      <c r="K7" s="2">
        <v>0.49719999999999998</v>
      </c>
      <c r="L7" s="2">
        <v>0.46750000000000003</v>
      </c>
      <c r="M7" s="2">
        <v>0.46910000000000002</v>
      </c>
      <c r="N7" s="2">
        <v>0.44240000000000002</v>
      </c>
      <c r="O7" s="2">
        <v>0.36120000000000002</v>
      </c>
      <c r="P7" s="2">
        <v>0.3967</v>
      </c>
      <c r="Q7" s="2">
        <v>0.46279999999999999</v>
      </c>
      <c r="R7" s="2">
        <v>0.5232</v>
      </c>
      <c r="S7" s="2">
        <v>0.52259999999999995</v>
      </c>
      <c r="T7" s="2">
        <v>0.51739999999999997</v>
      </c>
      <c r="U7" s="2">
        <v>0.5212</v>
      </c>
      <c r="V7" s="2">
        <v>0.53559999999999997</v>
      </c>
      <c r="W7" s="2">
        <v>0.52170000000000005</v>
      </c>
      <c r="X7" s="2">
        <v>0.52510000000000001</v>
      </c>
      <c r="Y7" s="2">
        <v>0.5171</v>
      </c>
      <c r="Z7" s="2">
        <v>0.52210000000000001</v>
      </c>
      <c r="AA7" s="2">
        <v>0.54359999999999997</v>
      </c>
      <c r="AB7" s="2">
        <v>0.59950000000000003</v>
      </c>
      <c r="AC7" s="2">
        <v>0.63680000000000003</v>
      </c>
      <c r="AD7" s="2">
        <v>0.63449999999999995</v>
      </c>
      <c r="AE7" s="2">
        <v>0.60289999999999999</v>
      </c>
      <c r="AF7" s="2">
        <v>0.59950000000000003</v>
      </c>
      <c r="AG7" s="2">
        <v>0.59230000000000005</v>
      </c>
      <c r="AH7" s="2">
        <v>0.56100000000000005</v>
      </c>
      <c r="AI7" s="2">
        <v>0.503</v>
      </c>
      <c r="AO7" s="17">
        <f>AI7</f>
        <v>0.503</v>
      </c>
      <c r="AP7" s="20">
        <f>AI21</f>
        <v>0.25879999999999997</v>
      </c>
      <c r="AQ7" s="20">
        <f>AI30</f>
        <v>0.1888</v>
      </c>
      <c r="AR7" s="20">
        <f>AI106/AI3</f>
        <v>0.14062858003026438</v>
      </c>
    </row>
    <row r="8" spans="1:44"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t="s">
        <v>92</v>
      </c>
      <c r="Y8" s="1" t="s">
        <v>92</v>
      </c>
      <c r="Z8" s="1" t="s">
        <v>92</v>
      </c>
      <c r="AA8" s="1" t="s">
        <v>92</v>
      </c>
      <c r="AB8" s="1" t="s">
        <v>92</v>
      </c>
      <c r="AC8" s="1" t="s">
        <v>92</v>
      </c>
      <c r="AD8" s="1" t="s">
        <v>92</v>
      </c>
      <c r="AE8" s="1" t="s">
        <v>92</v>
      </c>
      <c r="AF8" s="1" t="s">
        <v>92</v>
      </c>
      <c r="AG8" s="1" t="s">
        <v>92</v>
      </c>
      <c r="AH8" s="1" t="s">
        <v>92</v>
      </c>
      <c r="AI8" s="1">
        <v>0</v>
      </c>
    </row>
    <row r="9" spans="1:44" ht="19" customHeight="1" x14ac:dyDescent="0.25">
      <c r="A9" s="14" t="s">
        <v>95</v>
      </c>
      <c r="B9" s="15" t="e">
        <f>B8/B3</f>
        <v>#VALUE!</v>
      </c>
      <c r="C9" s="15" t="e">
        <f t="shared" ref="C9:AI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f t="shared" si="1"/>
        <v>0</v>
      </c>
      <c r="AO9" s="18" t="s">
        <v>96</v>
      </c>
      <c r="AP9" s="19" t="s">
        <v>97</v>
      </c>
      <c r="AQ9" s="19" t="s">
        <v>98</v>
      </c>
      <c r="AR9" s="19" t="s">
        <v>99</v>
      </c>
    </row>
    <row r="10" spans="1:44" ht="19" x14ac:dyDescent="0.25">
      <c r="A10" s="5" t="s">
        <v>6</v>
      </c>
      <c r="B10" s="1" t="s">
        <v>92</v>
      </c>
      <c r="C10" s="1" t="s">
        <v>92</v>
      </c>
      <c r="D10" s="1" t="s">
        <v>92</v>
      </c>
      <c r="E10" s="1" t="s">
        <v>92</v>
      </c>
      <c r="F10" s="1" t="s">
        <v>92</v>
      </c>
      <c r="G10" s="1" t="s">
        <v>92</v>
      </c>
      <c r="H10" s="1" t="s">
        <v>92</v>
      </c>
      <c r="I10" s="1">
        <v>12700000</v>
      </c>
      <c r="J10" s="1">
        <v>15700000</v>
      </c>
      <c r="K10" s="1">
        <v>20300000</v>
      </c>
      <c r="L10" s="1">
        <v>25700000</v>
      </c>
      <c r="M10" s="1">
        <v>29814609</v>
      </c>
      <c r="N10" s="1">
        <v>34766159</v>
      </c>
      <c r="O10" s="1">
        <v>27896202</v>
      </c>
      <c r="P10" s="1">
        <v>33887045</v>
      </c>
      <c r="Q10" s="1">
        <v>49507137</v>
      </c>
      <c r="R10" s="1">
        <v>79030000</v>
      </c>
      <c r="S10" s="1">
        <v>158015000</v>
      </c>
      <c r="T10" s="1">
        <v>237027000</v>
      </c>
      <c r="U10" s="1" t="s">
        <v>92</v>
      </c>
      <c r="V10" s="1" t="s">
        <v>92</v>
      </c>
      <c r="W10" s="1">
        <v>332426000</v>
      </c>
      <c r="X10" s="1" t="s">
        <v>92</v>
      </c>
      <c r="Y10" s="1" t="s">
        <v>92</v>
      </c>
      <c r="Z10" s="1">
        <v>600015000</v>
      </c>
      <c r="AA10" s="1" t="s">
        <v>92</v>
      </c>
      <c r="AB10" s="1" t="s">
        <v>92</v>
      </c>
      <c r="AC10" s="1" t="s">
        <v>92</v>
      </c>
      <c r="AD10" s="1" t="s">
        <v>92</v>
      </c>
      <c r="AE10" s="1" t="s">
        <v>92</v>
      </c>
      <c r="AF10" s="1" t="s">
        <v>92</v>
      </c>
      <c r="AG10" s="1" t="s">
        <v>92</v>
      </c>
      <c r="AH10" s="1" t="s">
        <v>92</v>
      </c>
      <c r="AI10" s="1" t="s">
        <v>92</v>
      </c>
      <c r="AO10" s="17">
        <f>AI9</f>
        <v>0</v>
      </c>
      <c r="AP10" s="20">
        <f>AI13</f>
        <v>0</v>
      </c>
      <c r="AQ10" s="20">
        <f>AI80</f>
        <v>1.0158214560176199E-2</v>
      </c>
      <c r="AR10" s="20">
        <f>AI89</f>
        <v>2.9313664128789979E-5</v>
      </c>
    </row>
    <row r="11" spans="1:44"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row>
    <row r="12" spans="1:44" ht="20" x14ac:dyDescent="0.25">
      <c r="A12" s="5" t="s">
        <v>8</v>
      </c>
      <c r="B12" s="1" t="s">
        <v>92</v>
      </c>
      <c r="C12" s="1">
        <v>300000</v>
      </c>
      <c r="D12" s="1">
        <v>400000</v>
      </c>
      <c r="E12" s="1">
        <v>3900000</v>
      </c>
      <c r="F12" s="1">
        <v>8600000</v>
      </c>
      <c r="G12" s="1">
        <v>13400000</v>
      </c>
      <c r="H12" s="1">
        <v>12700000</v>
      </c>
      <c r="I12" s="1">
        <v>12700000</v>
      </c>
      <c r="J12" s="1">
        <v>15700000</v>
      </c>
      <c r="K12" s="1">
        <v>20300000</v>
      </c>
      <c r="L12" s="1">
        <v>25700000</v>
      </c>
      <c r="M12" s="1">
        <v>29814609</v>
      </c>
      <c r="N12" s="1">
        <v>34766159</v>
      </c>
      <c r="O12" s="1">
        <v>27896202</v>
      </c>
      <c r="P12" s="1">
        <v>33887045</v>
      </c>
      <c r="Q12" s="1">
        <v>49507137</v>
      </c>
      <c r="R12" s="1">
        <v>79030000</v>
      </c>
      <c r="S12" s="1">
        <v>158015000</v>
      </c>
      <c r="T12" s="1">
        <v>237027000</v>
      </c>
      <c r="U12" s="1" t="s">
        <v>92</v>
      </c>
      <c r="V12" s="1" t="s">
        <v>92</v>
      </c>
      <c r="W12" s="1">
        <v>332426000</v>
      </c>
      <c r="X12" s="1" t="s">
        <v>92</v>
      </c>
      <c r="Y12" s="1" t="s">
        <v>92</v>
      </c>
      <c r="Z12" s="1">
        <v>600015000</v>
      </c>
      <c r="AA12" s="1" t="s">
        <v>92</v>
      </c>
      <c r="AB12" s="1" t="s">
        <v>92</v>
      </c>
      <c r="AC12" s="1" t="s">
        <v>92</v>
      </c>
      <c r="AD12" s="1" t="s">
        <v>92</v>
      </c>
      <c r="AE12" s="1" t="s">
        <v>92</v>
      </c>
      <c r="AF12" s="1" t="s">
        <v>92</v>
      </c>
      <c r="AG12" s="1" t="s">
        <v>92</v>
      </c>
      <c r="AH12" s="1" t="s">
        <v>92</v>
      </c>
      <c r="AI12" s="1">
        <v>0</v>
      </c>
      <c r="AO12" s="18" t="s">
        <v>117</v>
      </c>
      <c r="AP12" s="19" t="s">
        <v>118</v>
      </c>
      <c r="AQ12" s="19" t="s">
        <v>119</v>
      </c>
      <c r="AR12" s="19" t="s">
        <v>120</v>
      </c>
    </row>
    <row r="13" spans="1:44" ht="19" x14ac:dyDescent="0.25">
      <c r="A13" s="14" t="s">
        <v>100</v>
      </c>
      <c r="B13" s="15" t="e">
        <f>B12/B3</f>
        <v>#VALUE!</v>
      </c>
      <c r="C13" s="15">
        <f t="shared" ref="C13:AI13" si="2">C12/C3</f>
        <v>3</v>
      </c>
      <c r="D13" s="15">
        <f t="shared" si="2"/>
        <v>1</v>
      </c>
      <c r="E13" s="15">
        <f t="shared" si="2"/>
        <v>0.40625</v>
      </c>
      <c r="F13" s="15">
        <f t="shared" si="2"/>
        <v>0.3628691983122363</v>
      </c>
      <c r="G13" s="15">
        <f t="shared" si="2"/>
        <v>0.46527777777777779</v>
      </c>
      <c r="H13" s="15">
        <f t="shared" si="2"/>
        <v>0.37352941176470589</v>
      </c>
      <c r="I13" s="15">
        <f t="shared" si="2"/>
        <v>0.35674157303370785</v>
      </c>
      <c r="J13" s="15">
        <f t="shared" si="2"/>
        <v>0.3642691415313225</v>
      </c>
      <c r="K13" s="15">
        <f t="shared" si="2"/>
        <v>0.37662337662337664</v>
      </c>
      <c r="L13" s="15">
        <f t="shared" si="2"/>
        <v>0.35546334716459199</v>
      </c>
      <c r="M13" s="15">
        <f t="shared" si="2"/>
        <v>0.37393197062951916</v>
      </c>
      <c r="N13" s="15">
        <f t="shared" si="2"/>
        <v>0.37674759297848254</v>
      </c>
      <c r="O13" s="15">
        <f t="shared" si="2"/>
        <v>0.30306686102379582</v>
      </c>
      <c r="P13" s="15">
        <f t="shared" si="2"/>
        <v>0.3070808396055843</v>
      </c>
      <c r="Q13" s="15">
        <f t="shared" si="2"/>
        <v>0.27451938239159912</v>
      </c>
      <c r="R13" s="15">
        <f t="shared" si="2"/>
        <v>0.22652098393171408</v>
      </c>
      <c r="S13" s="15">
        <f t="shared" si="2"/>
        <v>0.26084810506888706</v>
      </c>
      <c r="T13" s="15">
        <f t="shared" si="2"/>
        <v>0.26206320863715016</v>
      </c>
      <c r="U13" s="15" t="e">
        <f t="shared" si="2"/>
        <v>#VALUE!</v>
      </c>
      <c r="V13" s="15" t="e">
        <f t="shared" si="2"/>
        <v>#VALUE!</v>
      </c>
      <c r="W13" s="15">
        <f t="shared" si="2"/>
        <v>0.25493925343305146</v>
      </c>
      <c r="X13" s="15" t="e">
        <f t="shared" si="2"/>
        <v>#VALUE!</v>
      </c>
      <c r="Y13" s="15" t="e">
        <f t="shared" si="2"/>
        <v>#VALUE!</v>
      </c>
      <c r="Z13" s="15">
        <f t="shared" si="2"/>
        <v>0.26709736523939337</v>
      </c>
      <c r="AA13" s="15" t="e">
        <f t="shared" si="2"/>
        <v>#VALUE!</v>
      </c>
      <c r="AB13" s="15" t="e">
        <f t="shared" si="2"/>
        <v>#VALUE!</v>
      </c>
      <c r="AC13" s="15" t="e">
        <f t="shared" si="2"/>
        <v>#VALUE!</v>
      </c>
      <c r="AD13" s="15" t="e">
        <f t="shared" si="2"/>
        <v>#VALUE!</v>
      </c>
      <c r="AE13" s="15" t="e">
        <f t="shared" si="2"/>
        <v>#VALUE!</v>
      </c>
      <c r="AF13" s="15" t="e">
        <f t="shared" si="2"/>
        <v>#VALUE!</v>
      </c>
      <c r="AG13" s="15" t="e">
        <f t="shared" si="2"/>
        <v>#VALUE!</v>
      </c>
      <c r="AH13" s="15" t="e">
        <f t="shared" si="2"/>
        <v>#VALUE!</v>
      </c>
      <c r="AI13" s="15">
        <f t="shared" si="2"/>
        <v>0</v>
      </c>
      <c r="AO13" s="17">
        <f>AI28/AI72</f>
        <v>0.16962520218743207</v>
      </c>
      <c r="AP13" s="20">
        <f>AI28/AI54</f>
        <v>0.14368852197096263</v>
      </c>
      <c r="AQ13" s="20">
        <f>AI22/(AI72+AI56+AI61)</f>
        <v>0.22558174393572936</v>
      </c>
      <c r="AR13" s="21">
        <f>AI67/AI72</f>
        <v>0.18050627747225959</v>
      </c>
    </row>
    <row r="14" spans="1:44" ht="19" x14ac:dyDescent="0.25">
      <c r="A14" s="5" t="s">
        <v>9</v>
      </c>
      <c r="B14" s="1" t="s">
        <v>92</v>
      </c>
      <c r="C14" s="1" t="s">
        <v>92</v>
      </c>
      <c r="D14" s="1" t="s">
        <v>92</v>
      </c>
      <c r="E14" s="1">
        <v>300000</v>
      </c>
      <c r="F14" s="1">
        <v>600000</v>
      </c>
      <c r="G14" s="1">
        <v>700000</v>
      </c>
      <c r="H14" s="1">
        <v>700000</v>
      </c>
      <c r="I14" s="1">
        <v>600000</v>
      </c>
      <c r="J14" s="1">
        <v>600000</v>
      </c>
      <c r="K14" s="1">
        <v>500000</v>
      </c>
      <c r="L14" s="1">
        <v>600000</v>
      </c>
      <c r="M14" s="1">
        <v>685735</v>
      </c>
      <c r="N14" s="1">
        <v>507488</v>
      </c>
      <c r="O14" s="1">
        <v>54558</v>
      </c>
      <c r="P14" s="1">
        <v>61888</v>
      </c>
      <c r="Q14" s="1">
        <v>73046</v>
      </c>
      <c r="R14" s="1">
        <v>70000</v>
      </c>
      <c r="S14" s="1" t="s">
        <v>92</v>
      </c>
      <c r="T14" s="1" t="s">
        <v>92</v>
      </c>
      <c r="U14" s="1">
        <v>375203000</v>
      </c>
      <c r="V14" s="1">
        <v>275007000</v>
      </c>
      <c r="W14" s="1" t="s">
        <v>92</v>
      </c>
      <c r="X14" s="1">
        <v>437886000</v>
      </c>
      <c r="Y14" s="1">
        <v>515033000</v>
      </c>
      <c r="Z14" s="1" t="s">
        <v>92</v>
      </c>
      <c r="AA14" s="1">
        <v>592305000</v>
      </c>
      <c r="AB14" s="1">
        <v>900118000</v>
      </c>
      <c r="AC14" s="1">
        <v>856662000</v>
      </c>
      <c r="AD14" s="1">
        <v>938903000</v>
      </c>
      <c r="AE14" s="1">
        <v>1011756000</v>
      </c>
      <c r="AF14" s="1">
        <v>1115646000</v>
      </c>
      <c r="AG14" s="1">
        <v>1090727000</v>
      </c>
      <c r="AH14" s="1">
        <v>1311046000</v>
      </c>
      <c r="AI14" s="1">
        <v>1589846000</v>
      </c>
    </row>
    <row r="15" spans="1:44" ht="20" x14ac:dyDescent="0.25">
      <c r="A15" s="5" t="s">
        <v>10</v>
      </c>
      <c r="B15" s="1" t="s">
        <v>92</v>
      </c>
      <c r="C15" s="1">
        <v>300000</v>
      </c>
      <c r="D15" s="1">
        <v>400000</v>
      </c>
      <c r="E15" s="1">
        <v>4200000</v>
      </c>
      <c r="F15" s="1">
        <v>9200000</v>
      </c>
      <c r="G15" s="1">
        <v>14100000</v>
      </c>
      <c r="H15" s="1">
        <v>13400000</v>
      </c>
      <c r="I15" s="1">
        <v>13300000</v>
      </c>
      <c r="J15" s="1">
        <v>16300000</v>
      </c>
      <c r="K15" s="1">
        <v>20800000</v>
      </c>
      <c r="L15" s="1">
        <v>26300000</v>
      </c>
      <c r="M15" s="1">
        <v>30500344</v>
      </c>
      <c r="N15" s="1">
        <v>35273647</v>
      </c>
      <c r="O15" s="1">
        <v>27950760</v>
      </c>
      <c r="P15" s="1">
        <v>33948933</v>
      </c>
      <c r="Q15" s="1">
        <v>49580183</v>
      </c>
      <c r="R15" s="1">
        <v>79100000</v>
      </c>
      <c r="S15" s="1">
        <v>158015000</v>
      </c>
      <c r="T15" s="1">
        <v>237027000</v>
      </c>
      <c r="U15" s="1">
        <v>375203000</v>
      </c>
      <c r="V15" s="1">
        <v>275007000</v>
      </c>
      <c r="W15" s="1">
        <v>332426000</v>
      </c>
      <c r="X15" s="1">
        <v>437886000</v>
      </c>
      <c r="Y15" s="1">
        <v>515033000</v>
      </c>
      <c r="Z15" s="1">
        <v>600015000</v>
      </c>
      <c r="AA15" s="1">
        <v>592305000</v>
      </c>
      <c r="AB15" s="1">
        <v>900118000</v>
      </c>
      <c r="AC15" s="1">
        <v>856662000</v>
      </c>
      <c r="AD15" s="1">
        <v>938903000</v>
      </c>
      <c r="AE15" s="1">
        <v>1011756000</v>
      </c>
      <c r="AF15" s="1">
        <v>1115646000</v>
      </c>
      <c r="AG15" s="1">
        <v>1090727000</v>
      </c>
      <c r="AH15" s="1">
        <v>1311046000</v>
      </c>
      <c r="AI15" s="1">
        <v>1589846000</v>
      </c>
      <c r="AO15" s="18" t="s">
        <v>121</v>
      </c>
      <c r="AP15" s="19" t="s">
        <v>122</v>
      </c>
      <c r="AQ15" s="19" t="s">
        <v>123</v>
      </c>
      <c r="AR15" s="19" t="s">
        <v>124</v>
      </c>
    </row>
    <row r="16" spans="1:44" ht="19" x14ac:dyDescent="0.25">
      <c r="A16" s="5" t="s">
        <v>11</v>
      </c>
      <c r="B16" s="1" t="s">
        <v>92</v>
      </c>
      <c r="C16" s="1">
        <v>300000</v>
      </c>
      <c r="D16" s="1">
        <v>400000</v>
      </c>
      <c r="E16" s="1">
        <v>9300000</v>
      </c>
      <c r="F16" s="1">
        <v>22600000</v>
      </c>
      <c r="G16" s="1">
        <v>30000000</v>
      </c>
      <c r="H16" s="1">
        <v>35200000</v>
      </c>
      <c r="I16" s="1">
        <v>34700000</v>
      </c>
      <c r="J16" s="1">
        <v>41200000</v>
      </c>
      <c r="K16" s="1">
        <v>47900000</v>
      </c>
      <c r="L16" s="1">
        <v>64800000</v>
      </c>
      <c r="M16" s="1">
        <v>72832359</v>
      </c>
      <c r="N16" s="1">
        <v>86728854</v>
      </c>
      <c r="O16" s="1">
        <v>86753429</v>
      </c>
      <c r="P16" s="1">
        <v>100526101</v>
      </c>
      <c r="Q16" s="1">
        <v>146454933</v>
      </c>
      <c r="R16" s="1">
        <v>245443000</v>
      </c>
      <c r="S16" s="1">
        <v>447195000</v>
      </c>
      <c r="T16" s="1">
        <v>673479000</v>
      </c>
      <c r="U16" s="1">
        <v>870189000</v>
      </c>
      <c r="V16" s="1">
        <v>805990000</v>
      </c>
      <c r="W16" s="1">
        <v>956128000</v>
      </c>
      <c r="X16" s="1">
        <v>1246807000</v>
      </c>
      <c r="Y16" s="1">
        <v>1510079000</v>
      </c>
      <c r="Z16" s="1">
        <v>1673512000</v>
      </c>
      <c r="AA16" s="1">
        <v>1717362000</v>
      </c>
      <c r="AB16" s="1">
        <v>1990381000</v>
      </c>
      <c r="AC16" s="1">
        <v>1964055000</v>
      </c>
      <c r="AD16" s="1">
        <v>2170258000</v>
      </c>
      <c r="AE16" s="1">
        <v>2523564000</v>
      </c>
      <c r="AF16" s="1">
        <v>2797880000</v>
      </c>
      <c r="AG16" s="1">
        <v>2965485000</v>
      </c>
      <c r="AH16" s="1">
        <v>3743885000</v>
      </c>
      <c r="AI16" s="1">
        <v>4726329000</v>
      </c>
      <c r="AO16" s="29">
        <f>(AI35+AH35+AG35+AF35+AE35)/5</f>
        <v>-1.4727198584957357E-2</v>
      </c>
      <c r="AP16" s="30">
        <f>AQ101/AI3</f>
        <v>9.7770850175485862</v>
      </c>
      <c r="AQ16" s="30">
        <f>AQ101/AI28</f>
        <v>51.781159493262976</v>
      </c>
      <c r="AR16" s="31">
        <f>AQ101/AI106</f>
        <v>69.524167956787167</v>
      </c>
    </row>
    <row r="17" spans="1:41" ht="19" x14ac:dyDescent="0.25">
      <c r="A17" s="5" t="s">
        <v>12</v>
      </c>
      <c r="B17" s="1" t="s">
        <v>92</v>
      </c>
      <c r="C17" s="1" t="s">
        <v>92</v>
      </c>
      <c r="D17" s="1" t="s">
        <v>92</v>
      </c>
      <c r="E17" s="1" t="s">
        <v>92</v>
      </c>
      <c r="F17" s="1" t="s">
        <v>92</v>
      </c>
      <c r="G17" s="1" t="s">
        <v>92</v>
      </c>
      <c r="H17" s="1" t="s">
        <v>92</v>
      </c>
      <c r="I17" s="1" t="s">
        <v>92</v>
      </c>
      <c r="J17" s="1" t="s">
        <v>92</v>
      </c>
      <c r="K17" s="1" t="s">
        <v>92</v>
      </c>
      <c r="L17" s="1" t="s">
        <v>92</v>
      </c>
      <c r="M17" s="1">
        <v>382152</v>
      </c>
      <c r="N17" s="1" t="s">
        <v>92</v>
      </c>
      <c r="O17" s="1" t="s">
        <v>92</v>
      </c>
      <c r="P17" s="1">
        <v>72592</v>
      </c>
      <c r="Q17" s="1" t="s">
        <v>92</v>
      </c>
      <c r="R17" s="1">
        <v>77000</v>
      </c>
      <c r="S17" s="1" t="s">
        <v>92</v>
      </c>
      <c r="T17" s="1" t="s">
        <v>92</v>
      </c>
      <c r="U17" s="1" t="s">
        <v>92</v>
      </c>
      <c r="V17" s="1" t="s">
        <v>92</v>
      </c>
      <c r="W17" s="1">
        <v>758000</v>
      </c>
      <c r="X17" s="1">
        <v>772000</v>
      </c>
      <c r="Y17" s="1" t="s">
        <v>92</v>
      </c>
      <c r="Z17" s="1" t="s">
        <v>92</v>
      </c>
      <c r="AA17" s="1" t="s">
        <v>92</v>
      </c>
      <c r="AB17" s="1" t="s">
        <v>92</v>
      </c>
      <c r="AC17" s="1" t="s">
        <v>92</v>
      </c>
      <c r="AD17" s="1" t="s">
        <v>92</v>
      </c>
      <c r="AE17" s="1" t="s">
        <v>92</v>
      </c>
      <c r="AF17" s="1" t="s">
        <v>92</v>
      </c>
      <c r="AG17" s="1" t="s">
        <v>92</v>
      </c>
      <c r="AH17" s="1" t="s">
        <v>92</v>
      </c>
      <c r="AI17" s="1">
        <v>0</v>
      </c>
    </row>
    <row r="18" spans="1:41" ht="20" x14ac:dyDescent="0.25">
      <c r="A18" s="5" t="s">
        <v>13</v>
      </c>
      <c r="B18" s="1" t="s">
        <v>92</v>
      </c>
      <c r="C18" s="1" t="s">
        <v>92</v>
      </c>
      <c r="D18" s="1" t="s">
        <v>92</v>
      </c>
      <c r="E18" s="1">
        <v>300000</v>
      </c>
      <c r="F18" s="1">
        <v>600000</v>
      </c>
      <c r="G18" s="1">
        <v>700000</v>
      </c>
      <c r="H18" s="1">
        <v>700000</v>
      </c>
      <c r="I18" s="1">
        <v>600000</v>
      </c>
      <c r="J18" s="1">
        <v>600000</v>
      </c>
      <c r="K18" s="1">
        <v>500000</v>
      </c>
      <c r="L18" s="1">
        <v>600000</v>
      </c>
      <c r="M18" s="1">
        <v>685735</v>
      </c>
      <c r="N18" s="1">
        <v>943947</v>
      </c>
      <c r="O18" s="1">
        <v>548452</v>
      </c>
      <c r="P18" s="1">
        <v>646085</v>
      </c>
      <c r="Q18" s="1">
        <v>843459</v>
      </c>
      <c r="R18" s="1">
        <v>1079000</v>
      </c>
      <c r="S18" s="1">
        <v>1594000</v>
      </c>
      <c r="T18" s="1">
        <v>2184000</v>
      </c>
      <c r="U18" s="1">
        <v>3472000</v>
      </c>
      <c r="V18" s="1">
        <v>5907000</v>
      </c>
      <c r="W18" s="1">
        <v>11776000</v>
      </c>
      <c r="X18" s="1">
        <v>17084000</v>
      </c>
      <c r="Y18" s="1">
        <v>20562000</v>
      </c>
      <c r="Z18" s="1">
        <v>22762000</v>
      </c>
      <c r="AA18" s="1">
        <v>25651000</v>
      </c>
      <c r="AB18" s="1">
        <v>30860000</v>
      </c>
      <c r="AC18" s="1">
        <v>40845000</v>
      </c>
      <c r="AD18" s="1">
        <v>48887000</v>
      </c>
      <c r="AE18" s="1">
        <v>56979000</v>
      </c>
      <c r="AF18" s="1">
        <v>64814000</v>
      </c>
      <c r="AG18" s="1">
        <v>60973000</v>
      </c>
      <c r="AH18" s="1">
        <v>50155000</v>
      </c>
      <c r="AI18" s="1">
        <v>61241000</v>
      </c>
      <c r="AO18" s="18" t="s">
        <v>125</v>
      </c>
    </row>
    <row r="19" spans="1:41" ht="19" x14ac:dyDescent="0.25">
      <c r="A19" s="6" t="s">
        <v>14</v>
      </c>
      <c r="B19" s="10" t="s">
        <v>92</v>
      </c>
      <c r="C19" s="10">
        <v>-200000</v>
      </c>
      <c r="D19" s="10" t="s">
        <v>92</v>
      </c>
      <c r="E19" s="10">
        <v>600000</v>
      </c>
      <c r="F19" s="10">
        <v>1300000</v>
      </c>
      <c r="G19" s="10">
        <v>-700000</v>
      </c>
      <c r="H19" s="10">
        <v>-600000</v>
      </c>
      <c r="I19" s="10">
        <v>1000000</v>
      </c>
      <c r="J19" s="10">
        <v>1900000</v>
      </c>
      <c r="K19" s="10">
        <v>6200000</v>
      </c>
      <c r="L19" s="10">
        <v>8100000</v>
      </c>
      <c r="M19" s="10">
        <v>7598999</v>
      </c>
      <c r="N19" s="10">
        <v>5976202</v>
      </c>
      <c r="O19" s="10">
        <v>5613627</v>
      </c>
      <c r="P19" s="10">
        <v>10477759</v>
      </c>
      <c r="Q19" s="10">
        <v>34781656</v>
      </c>
      <c r="R19" s="10">
        <v>105951000</v>
      </c>
      <c r="S19" s="10">
        <v>163833000</v>
      </c>
      <c r="T19" s="10">
        <v>241940000</v>
      </c>
      <c r="U19" s="10">
        <v>176949000</v>
      </c>
      <c r="V19" s="10">
        <v>341602000</v>
      </c>
      <c r="W19" s="10">
        <v>361836000</v>
      </c>
      <c r="X19" s="10">
        <v>475126000</v>
      </c>
      <c r="Y19" s="10">
        <v>569716000</v>
      </c>
      <c r="Z19" s="10">
        <v>586656000</v>
      </c>
      <c r="AA19" s="10">
        <v>771439000</v>
      </c>
      <c r="AB19" s="10">
        <v>922408000</v>
      </c>
      <c r="AC19" s="10">
        <v>1120530000</v>
      </c>
      <c r="AD19" s="10">
        <v>1250510000</v>
      </c>
      <c r="AE19" s="10">
        <v>1350251000</v>
      </c>
      <c r="AF19" s="10">
        <v>1480776000</v>
      </c>
      <c r="AG19" s="10">
        <v>1687130000</v>
      </c>
      <c r="AH19" s="10">
        <v>1851574000</v>
      </c>
      <c r="AI19" s="10">
        <v>1633205000</v>
      </c>
      <c r="AO19" s="32">
        <f>AI40-AI56-AI61</f>
        <v>2669455000</v>
      </c>
    </row>
    <row r="20" spans="1:41" ht="19" customHeight="1" x14ac:dyDescent="0.25">
      <c r="A20" s="14" t="s">
        <v>101</v>
      </c>
      <c r="B20" s="1"/>
      <c r="C20" s="15" t="e">
        <f>(C19/B19)-1</f>
        <v>#VALUE!</v>
      </c>
      <c r="D20" s="15" t="e">
        <f>(D19/C19)-1</f>
        <v>#VALUE!</v>
      </c>
      <c r="E20" s="15" t="e">
        <f>(E19/D19)-1</f>
        <v>#VALUE!</v>
      </c>
      <c r="F20" s="15">
        <f t="shared" ref="F20:AI20" si="3">(F19/E19)-1</f>
        <v>1.1666666666666665</v>
      </c>
      <c r="G20" s="15">
        <f t="shared" si="3"/>
        <v>-1.5384615384615383</v>
      </c>
      <c r="H20" s="15">
        <f t="shared" si="3"/>
        <v>-0.1428571428571429</v>
      </c>
      <c r="I20" s="15">
        <f t="shared" si="3"/>
        <v>-2.666666666666667</v>
      </c>
      <c r="J20" s="15">
        <f t="shared" si="3"/>
        <v>0.89999999999999991</v>
      </c>
      <c r="K20" s="15">
        <f t="shared" si="3"/>
        <v>2.263157894736842</v>
      </c>
      <c r="L20" s="15">
        <f t="shared" si="3"/>
        <v>0.30645161290322576</v>
      </c>
      <c r="M20" s="15">
        <f t="shared" si="3"/>
        <v>-6.1851975308641949E-2</v>
      </c>
      <c r="N20" s="15">
        <f t="shared" si="3"/>
        <v>-0.21355404836873915</v>
      </c>
      <c r="O20" s="15">
        <f t="shared" si="3"/>
        <v>-6.0669803329940986E-2</v>
      </c>
      <c r="P20" s="15">
        <f t="shared" si="3"/>
        <v>0.8664864979450897</v>
      </c>
      <c r="Q20" s="15">
        <f t="shared" si="3"/>
        <v>2.3195701485403513</v>
      </c>
      <c r="R20" s="15">
        <f t="shared" si="3"/>
        <v>2.0461746847246145</v>
      </c>
      <c r="S20" s="15">
        <f t="shared" si="3"/>
        <v>0.54630914290568278</v>
      </c>
      <c r="T20" s="15">
        <f t="shared" si="3"/>
        <v>0.47674766377958044</v>
      </c>
      <c r="U20" s="15">
        <f t="shared" si="3"/>
        <v>-0.26862445234355625</v>
      </c>
      <c r="V20" s="15">
        <f t="shared" si="3"/>
        <v>0.93051105120684485</v>
      </c>
      <c r="W20" s="15">
        <f t="shared" si="3"/>
        <v>5.9232674281766595E-2</v>
      </c>
      <c r="X20" s="15">
        <f t="shared" si="3"/>
        <v>0.31309764644756188</v>
      </c>
      <c r="Y20" s="15">
        <f t="shared" si="3"/>
        <v>0.19908403244613004</v>
      </c>
      <c r="Z20" s="15">
        <f t="shared" si="3"/>
        <v>2.973411313707186E-2</v>
      </c>
      <c r="AA20" s="15">
        <f t="shared" si="3"/>
        <v>0.31497674957726507</v>
      </c>
      <c r="AB20" s="15">
        <f t="shared" si="3"/>
        <v>0.19569791000973513</v>
      </c>
      <c r="AC20" s="15">
        <f t="shared" si="3"/>
        <v>0.2147878162375001</v>
      </c>
      <c r="AD20" s="15">
        <f t="shared" si="3"/>
        <v>0.11599867919645157</v>
      </c>
      <c r="AE20" s="15">
        <f t="shared" si="3"/>
        <v>7.9760257814811553E-2</v>
      </c>
      <c r="AF20" s="15">
        <f t="shared" si="3"/>
        <v>9.6667212244242018E-2</v>
      </c>
      <c r="AG20" s="15">
        <f t="shared" si="3"/>
        <v>0.1393553109990977</v>
      </c>
      <c r="AH20" s="15">
        <f t="shared" si="3"/>
        <v>9.7469667423375705E-2</v>
      </c>
      <c r="AI20" s="15">
        <f t="shared" si="3"/>
        <v>-0.11793695526076731</v>
      </c>
    </row>
    <row r="21" spans="1:41" ht="19" x14ac:dyDescent="0.25">
      <c r="A21" s="5" t="s">
        <v>15</v>
      </c>
      <c r="B21" s="2" t="s">
        <v>92</v>
      </c>
      <c r="C21" s="2">
        <v>-2</v>
      </c>
      <c r="D21" s="2" t="s">
        <v>92</v>
      </c>
      <c r="E21" s="2">
        <v>6.25E-2</v>
      </c>
      <c r="F21" s="2">
        <v>5.4899999999999997E-2</v>
      </c>
      <c r="G21" s="2">
        <v>-2.4299999999999999E-2</v>
      </c>
      <c r="H21" s="2">
        <v>-1.7600000000000001E-2</v>
      </c>
      <c r="I21" s="2">
        <v>2.81E-2</v>
      </c>
      <c r="J21" s="2">
        <v>4.41E-2</v>
      </c>
      <c r="K21" s="2">
        <v>0.115</v>
      </c>
      <c r="L21" s="2">
        <v>0.112</v>
      </c>
      <c r="M21" s="2">
        <v>9.5299999999999996E-2</v>
      </c>
      <c r="N21" s="2">
        <v>6.4799999999999996E-2</v>
      </c>
      <c r="O21" s="2">
        <v>6.0999999999999999E-2</v>
      </c>
      <c r="P21" s="2">
        <v>9.4899999999999998E-2</v>
      </c>
      <c r="Q21" s="2">
        <v>0.19289999999999999</v>
      </c>
      <c r="R21" s="2">
        <v>0.30370000000000003</v>
      </c>
      <c r="S21" s="2">
        <v>0.27050000000000002</v>
      </c>
      <c r="T21" s="2">
        <v>0.26750000000000002</v>
      </c>
      <c r="U21" s="2">
        <v>0.17119999999999999</v>
      </c>
      <c r="V21" s="2">
        <v>0.29880000000000001</v>
      </c>
      <c r="W21" s="2">
        <v>0.27750000000000002</v>
      </c>
      <c r="X21" s="2">
        <v>0.27900000000000003</v>
      </c>
      <c r="Y21" s="2">
        <v>0.27650000000000002</v>
      </c>
      <c r="Z21" s="2">
        <v>0.26119999999999999</v>
      </c>
      <c r="AA21" s="2">
        <v>0.313</v>
      </c>
      <c r="AB21" s="2">
        <v>0.33879999999999999</v>
      </c>
      <c r="AC21" s="2">
        <v>0.36749999999999999</v>
      </c>
      <c r="AD21" s="2">
        <v>0.37119999999999997</v>
      </c>
      <c r="AE21" s="2">
        <v>0.35470000000000002</v>
      </c>
      <c r="AF21" s="2">
        <v>0.35249999999999998</v>
      </c>
      <c r="AG21" s="2">
        <v>0.3669</v>
      </c>
      <c r="AH21" s="2">
        <v>0.33410000000000001</v>
      </c>
      <c r="AI21" s="2">
        <v>0.25879999999999997</v>
      </c>
    </row>
    <row r="22" spans="1:41" ht="19" x14ac:dyDescent="0.25">
      <c r="A22" s="6" t="s">
        <v>16</v>
      </c>
      <c r="B22" s="10" t="s">
        <v>92</v>
      </c>
      <c r="C22" s="10">
        <v>-200000</v>
      </c>
      <c r="D22" s="10" t="s">
        <v>92</v>
      </c>
      <c r="E22" s="10">
        <v>300000</v>
      </c>
      <c r="F22" s="10">
        <v>1100000</v>
      </c>
      <c r="G22" s="10">
        <v>-1200000</v>
      </c>
      <c r="H22" s="10">
        <v>-1200000</v>
      </c>
      <c r="I22" s="10">
        <v>900000</v>
      </c>
      <c r="J22" s="10">
        <v>1900000</v>
      </c>
      <c r="K22" s="10">
        <v>6000000</v>
      </c>
      <c r="L22" s="10">
        <v>7500000</v>
      </c>
      <c r="M22" s="10">
        <v>6900350</v>
      </c>
      <c r="N22" s="10">
        <v>5550857</v>
      </c>
      <c r="O22" s="10">
        <v>5292933</v>
      </c>
      <c r="P22" s="10">
        <v>9826095</v>
      </c>
      <c r="Q22" s="10">
        <v>33886202</v>
      </c>
      <c r="R22" s="10">
        <v>103443000</v>
      </c>
      <c r="S22" s="10">
        <v>158579000</v>
      </c>
      <c r="T22" s="10">
        <v>230986000</v>
      </c>
      <c r="U22" s="10">
        <v>163591000</v>
      </c>
      <c r="V22" s="10">
        <v>337309000</v>
      </c>
      <c r="W22" s="10">
        <v>347814000</v>
      </c>
      <c r="X22" s="10">
        <v>456423000</v>
      </c>
      <c r="Y22" s="10">
        <v>550623000</v>
      </c>
      <c r="Z22" s="10">
        <v>572916000</v>
      </c>
      <c r="AA22" s="10">
        <v>747505000</v>
      </c>
      <c r="AB22" s="10">
        <v>893653000</v>
      </c>
      <c r="AC22" s="10">
        <v>1085338000</v>
      </c>
      <c r="AD22" s="10">
        <v>1198787000</v>
      </c>
      <c r="AE22" s="10">
        <v>1283619000</v>
      </c>
      <c r="AF22" s="10">
        <v>1402939000</v>
      </c>
      <c r="AG22" s="10">
        <v>1633153000</v>
      </c>
      <c r="AH22" s="10">
        <v>1797467000</v>
      </c>
      <c r="AI22" s="10">
        <v>1584721000</v>
      </c>
      <c r="AO22" s="33" t="s">
        <v>91</v>
      </c>
    </row>
    <row r="23" spans="1:41" ht="19" x14ac:dyDescent="0.25">
      <c r="A23" s="5" t="s">
        <v>17</v>
      </c>
      <c r="B23" s="2" t="s">
        <v>92</v>
      </c>
      <c r="C23" s="2">
        <v>-2</v>
      </c>
      <c r="D23" s="2" t="s">
        <v>92</v>
      </c>
      <c r="E23" s="2">
        <v>3.1300000000000001E-2</v>
      </c>
      <c r="F23" s="2">
        <v>4.6399999999999997E-2</v>
      </c>
      <c r="G23" s="2">
        <v>-4.1700000000000001E-2</v>
      </c>
      <c r="H23" s="2">
        <v>-3.5299999999999998E-2</v>
      </c>
      <c r="I23" s="2">
        <v>2.53E-2</v>
      </c>
      <c r="J23" s="2">
        <v>4.41E-2</v>
      </c>
      <c r="K23" s="2">
        <v>0.1113</v>
      </c>
      <c r="L23" s="2">
        <v>0.1037</v>
      </c>
      <c r="M23" s="2">
        <v>8.6499999999999994E-2</v>
      </c>
      <c r="N23" s="2">
        <v>6.0199999999999997E-2</v>
      </c>
      <c r="O23" s="2">
        <v>5.7500000000000002E-2</v>
      </c>
      <c r="P23" s="2">
        <v>8.8999999999999996E-2</v>
      </c>
      <c r="Q23" s="2">
        <v>0.18790000000000001</v>
      </c>
      <c r="R23" s="2">
        <v>0.29649999999999999</v>
      </c>
      <c r="S23" s="2">
        <v>0.26179999999999998</v>
      </c>
      <c r="T23" s="2">
        <v>0.25540000000000002</v>
      </c>
      <c r="U23" s="2">
        <v>0.15820000000000001</v>
      </c>
      <c r="V23" s="2">
        <v>0.29499999999999998</v>
      </c>
      <c r="W23" s="2">
        <v>0.26669999999999999</v>
      </c>
      <c r="X23" s="2">
        <v>0.26800000000000002</v>
      </c>
      <c r="Y23" s="2">
        <v>0.26719999999999999</v>
      </c>
      <c r="Z23" s="2">
        <v>0.255</v>
      </c>
      <c r="AA23" s="2">
        <v>0.30330000000000001</v>
      </c>
      <c r="AB23" s="2">
        <v>0.32819999999999999</v>
      </c>
      <c r="AC23" s="2">
        <v>0.35589999999999999</v>
      </c>
      <c r="AD23" s="2">
        <v>0.35580000000000001</v>
      </c>
      <c r="AE23" s="2">
        <v>0.3372</v>
      </c>
      <c r="AF23" s="2">
        <v>0.33400000000000002</v>
      </c>
      <c r="AG23" s="2">
        <v>0.35510000000000003</v>
      </c>
      <c r="AH23" s="2">
        <v>0.32440000000000002</v>
      </c>
      <c r="AI23" s="2">
        <v>0.25109999999999999</v>
      </c>
    </row>
    <row r="24" spans="1:41" ht="19" x14ac:dyDescent="0.25">
      <c r="A24" s="5" t="s">
        <v>18</v>
      </c>
      <c r="B24" s="1" t="s">
        <v>92</v>
      </c>
      <c r="C24" s="1" t="s">
        <v>92</v>
      </c>
      <c r="D24" s="1" t="s">
        <v>92</v>
      </c>
      <c r="E24" s="1">
        <v>100000</v>
      </c>
      <c r="F24" s="1">
        <v>-400000</v>
      </c>
      <c r="G24" s="1">
        <v>100000</v>
      </c>
      <c r="H24" s="1">
        <v>400000</v>
      </c>
      <c r="I24" s="1">
        <v>300000</v>
      </c>
      <c r="J24" s="1">
        <v>-100000</v>
      </c>
      <c r="K24" s="1">
        <v>-300000</v>
      </c>
      <c r="L24" s="1" t="s">
        <v>92</v>
      </c>
      <c r="M24" s="1">
        <v>-369238</v>
      </c>
      <c r="N24" s="1">
        <v>-518602</v>
      </c>
      <c r="O24" s="1">
        <v>-227758</v>
      </c>
      <c r="P24" s="1">
        <v>-67013</v>
      </c>
      <c r="Q24" s="1">
        <v>51995</v>
      </c>
      <c r="R24" s="1">
        <v>1352000</v>
      </c>
      <c r="S24" s="1">
        <v>3660000</v>
      </c>
      <c r="T24" s="1">
        <v>8770000</v>
      </c>
      <c r="U24" s="1">
        <v>9886000</v>
      </c>
      <c r="V24" s="1">
        <v>-1614000</v>
      </c>
      <c r="W24" s="1">
        <v>1488000</v>
      </c>
      <c r="X24" s="1">
        <v>847000</v>
      </c>
      <c r="Y24" s="1">
        <v>-1469000</v>
      </c>
      <c r="Z24" s="1">
        <v>-9022000</v>
      </c>
      <c r="AA24" s="1">
        <v>-1717000</v>
      </c>
      <c r="AB24" s="1">
        <v>-2105000</v>
      </c>
      <c r="AC24" s="1">
        <v>-5653000</v>
      </c>
      <c r="AD24" s="1">
        <v>2836000</v>
      </c>
      <c r="AE24" s="1">
        <v>9653000</v>
      </c>
      <c r="AF24" s="1">
        <v>13023000</v>
      </c>
      <c r="AG24" s="1">
        <v>-6996000</v>
      </c>
      <c r="AH24" s="1">
        <v>3952000</v>
      </c>
      <c r="AI24" s="1">
        <v>-12757000</v>
      </c>
    </row>
    <row r="25" spans="1:41" ht="19" x14ac:dyDescent="0.25">
      <c r="A25" s="6" t="s">
        <v>19</v>
      </c>
      <c r="B25" s="10" t="s">
        <v>92</v>
      </c>
      <c r="C25" s="10" t="s">
        <v>92</v>
      </c>
      <c r="D25" s="10" t="s">
        <v>92</v>
      </c>
      <c r="E25" s="10" t="s">
        <v>92</v>
      </c>
      <c r="F25" s="10">
        <v>700000</v>
      </c>
      <c r="G25" s="10" t="s">
        <v>92</v>
      </c>
      <c r="H25" s="10" t="s">
        <v>92</v>
      </c>
      <c r="I25" s="10" t="s">
        <v>92</v>
      </c>
      <c r="J25" s="10" t="s">
        <v>92</v>
      </c>
      <c r="K25" s="10">
        <v>5700000</v>
      </c>
      <c r="L25" s="10">
        <v>7500000</v>
      </c>
      <c r="M25" s="10">
        <v>6531112</v>
      </c>
      <c r="N25" s="10">
        <v>5032255</v>
      </c>
      <c r="O25" s="10">
        <v>5065175</v>
      </c>
      <c r="P25" s="10">
        <v>9759082</v>
      </c>
      <c r="Q25" s="10">
        <v>33938197</v>
      </c>
      <c r="R25" s="10">
        <v>104795000</v>
      </c>
      <c r="S25" s="10">
        <v>162239000</v>
      </c>
      <c r="T25" s="10">
        <v>239756000</v>
      </c>
      <c r="U25" s="10">
        <v>173477000</v>
      </c>
      <c r="V25" s="10">
        <v>335695000</v>
      </c>
      <c r="W25" s="10">
        <v>349302000</v>
      </c>
      <c r="X25" s="10">
        <v>457270000</v>
      </c>
      <c r="Y25" s="10">
        <v>549154000</v>
      </c>
      <c r="Z25" s="10">
        <v>563894000</v>
      </c>
      <c r="AA25" s="10">
        <v>745788000</v>
      </c>
      <c r="AB25" s="10">
        <v>891548000</v>
      </c>
      <c r="AC25" s="10">
        <v>1079685000</v>
      </c>
      <c r="AD25" s="10">
        <v>1201623000</v>
      </c>
      <c r="AE25" s="10">
        <v>1293272000</v>
      </c>
      <c r="AF25" s="10">
        <v>1415962000</v>
      </c>
      <c r="AG25" s="10">
        <v>1626157000</v>
      </c>
      <c r="AH25" s="10">
        <v>1801419000</v>
      </c>
      <c r="AI25" s="10">
        <v>1571964000</v>
      </c>
    </row>
    <row r="26" spans="1:41" ht="19" x14ac:dyDescent="0.25">
      <c r="A26" s="5" t="s">
        <v>20</v>
      </c>
      <c r="B26" s="2" t="s">
        <v>92</v>
      </c>
      <c r="C26" s="2" t="s">
        <v>92</v>
      </c>
      <c r="D26" s="2" t="s">
        <v>92</v>
      </c>
      <c r="E26" s="2" t="s">
        <v>92</v>
      </c>
      <c r="F26" s="2">
        <v>2.9499999999999998E-2</v>
      </c>
      <c r="G26" s="2" t="s">
        <v>92</v>
      </c>
      <c r="H26" s="2" t="s">
        <v>92</v>
      </c>
      <c r="I26" s="2" t="s">
        <v>92</v>
      </c>
      <c r="J26" s="2" t="s">
        <v>92</v>
      </c>
      <c r="K26" s="2">
        <v>0.10580000000000001</v>
      </c>
      <c r="L26" s="2">
        <v>0.1037</v>
      </c>
      <c r="M26" s="2">
        <v>8.1900000000000001E-2</v>
      </c>
      <c r="N26" s="2">
        <v>5.45E-2</v>
      </c>
      <c r="O26" s="2">
        <v>5.5E-2</v>
      </c>
      <c r="P26" s="2">
        <v>8.8400000000000006E-2</v>
      </c>
      <c r="Q26" s="2">
        <v>0.18820000000000001</v>
      </c>
      <c r="R26" s="2">
        <v>0.3004</v>
      </c>
      <c r="S26" s="2">
        <v>0.26779999999999998</v>
      </c>
      <c r="T26" s="2">
        <v>0.2651</v>
      </c>
      <c r="U26" s="2">
        <v>0.1678</v>
      </c>
      <c r="V26" s="2">
        <v>0.29360000000000003</v>
      </c>
      <c r="W26" s="2">
        <v>0.26790000000000003</v>
      </c>
      <c r="X26" s="2">
        <v>0.26850000000000002</v>
      </c>
      <c r="Y26" s="2">
        <v>0.26650000000000001</v>
      </c>
      <c r="Z26" s="2">
        <v>0.251</v>
      </c>
      <c r="AA26" s="2">
        <v>0.30259999999999998</v>
      </c>
      <c r="AB26" s="2">
        <v>0.32750000000000001</v>
      </c>
      <c r="AC26" s="2">
        <v>0.35410000000000003</v>
      </c>
      <c r="AD26" s="2">
        <v>0.35670000000000002</v>
      </c>
      <c r="AE26" s="2">
        <v>0.3397</v>
      </c>
      <c r="AF26" s="2">
        <v>0.33710000000000001</v>
      </c>
      <c r="AG26" s="2">
        <v>0.35360000000000003</v>
      </c>
      <c r="AH26" s="2">
        <v>0.3251</v>
      </c>
      <c r="AI26" s="2">
        <v>0.24909999999999999</v>
      </c>
    </row>
    <row r="27" spans="1:41" ht="19" x14ac:dyDescent="0.25">
      <c r="A27" s="5" t="s">
        <v>21</v>
      </c>
      <c r="B27" s="1" t="s">
        <v>92</v>
      </c>
      <c r="C27" s="1" t="s">
        <v>92</v>
      </c>
      <c r="D27" s="1" t="s">
        <v>92</v>
      </c>
      <c r="E27" s="1" t="s">
        <v>92</v>
      </c>
      <c r="F27" s="1">
        <v>100000</v>
      </c>
      <c r="G27" s="1" t="s">
        <v>92</v>
      </c>
      <c r="H27" s="1" t="s">
        <v>92</v>
      </c>
      <c r="I27" s="1" t="s">
        <v>92</v>
      </c>
      <c r="J27" s="1" t="s">
        <v>92</v>
      </c>
      <c r="K27" s="1">
        <v>2100000</v>
      </c>
      <c r="L27" s="1">
        <v>3000000</v>
      </c>
      <c r="M27" s="1">
        <v>2615986</v>
      </c>
      <c r="N27" s="1">
        <v>2012902</v>
      </c>
      <c r="O27" s="1">
        <v>2035980</v>
      </c>
      <c r="P27" s="1">
        <v>3828678</v>
      </c>
      <c r="Q27" s="1">
        <v>13551393</v>
      </c>
      <c r="R27" s="1">
        <v>42019000</v>
      </c>
      <c r="S27" s="1">
        <v>64290000</v>
      </c>
      <c r="T27" s="1">
        <v>90350000</v>
      </c>
      <c r="U27" s="1">
        <v>65445000</v>
      </c>
      <c r="V27" s="1">
        <v>126979000</v>
      </c>
      <c r="W27" s="1">
        <v>137273000</v>
      </c>
      <c r="X27" s="1">
        <v>171051000</v>
      </c>
      <c r="Y27" s="1">
        <v>209134000</v>
      </c>
      <c r="Z27" s="1">
        <v>225233000</v>
      </c>
      <c r="AA27" s="1">
        <v>262603000</v>
      </c>
      <c r="AB27" s="1">
        <v>344815000</v>
      </c>
      <c r="AC27" s="1">
        <v>367000000</v>
      </c>
      <c r="AD27" s="1">
        <v>380945000</v>
      </c>
      <c r="AE27" s="1">
        <v>300268000</v>
      </c>
      <c r="AF27" s="1">
        <v>308127000</v>
      </c>
      <c r="AG27" s="1">
        <v>216563000</v>
      </c>
      <c r="AH27" s="1">
        <v>423944000</v>
      </c>
      <c r="AI27" s="1">
        <v>380340000</v>
      </c>
    </row>
    <row r="28" spans="1:41" ht="20" thickBot="1" x14ac:dyDescent="0.3">
      <c r="A28" s="7" t="s">
        <v>22</v>
      </c>
      <c r="B28" s="11" t="s">
        <v>92</v>
      </c>
      <c r="C28" s="11">
        <v>-200000</v>
      </c>
      <c r="D28" s="11" t="s">
        <v>92</v>
      </c>
      <c r="E28" s="11" t="s">
        <v>92</v>
      </c>
      <c r="F28" s="11">
        <v>600000</v>
      </c>
      <c r="G28" s="11">
        <v>-1400000</v>
      </c>
      <c r="H28" s="11">
        <v>-1300000</v>
      </c>
      <c r="I28" s="11">
        <v>400000</v>
      </c>
      <c r="J28" s="11">
        <v>1300000</v>
      </c>
      <c r="K28" s="11">
        <v>3600000</v>
      </c>
      <c r="L28" s="11">
        <v>4500000</v>
      </c>
      <c r="M28" s="11">
        <v>3915126</v>
      </c>
      <c r="N28" s="11">
        <v>3019353</v>
      </c>
      <c r="O28" s="11">
        <v>3029195</v>
      </c>
      <c r="P28" s="11">
        <v>5930404</v>
      </c>
      <c r="Q28" s="11">
        <v>20386804</v>
      </c>
      <c r="R28" s="11">
        <v>62776000</v>
      </c>
      <c r="S28" s="11">
        <v>97949000</v>
      </c>
      <c r="T28" s="11">
        <v>149406000</v>
      </c>
      <c r="U28" s="11">
        <v>108032000</v>
      </c>
      <c r="V28" s="11">
        <v>208716000</v>
      </c>
      <c r="W28" s="11">
        <v>212029000</v>
      </c>
      <c r="X28" s="11">
        <v>286219000</v>
      </c>
      <c r="Y28" s="11">
        <v>340020000</v>
      </c>
      <c r="Z28" s="11">
        <v>338661000</v>
      </c>
      <c r="AA28" s="11">
        <v>483185000</v>
      </c>
      <c r="AB28" s="11">
        <v>546733000</v>
      </c>
      <c r="AC28" s="11">
        <v>712685000</v>
      </c>
      <c r="AD28" s="11">
        <v>820678000</v>
      </c>
      <c r="AE28" s="11">
        <v>993004000</v>
      </c>
      <c r="AF28" s="11">
        <v>1107835000</v>
      </c>
      <c r="AG28" s="11">
        <v>1409594000</v>
      </c>
      <c r="AH28" s="11">
        <v>1377475000</v>
      </c>
      <c r="AI28" s="11">
        <v>1191624000</v>
      </c>
    </row>
    <row r="29" spans="1:41" ht="20" customHeight="1" thickTop="1" x14ac:dyDescent="0.25">
      <c r="A29" s="14" t="s">
        <v>102</v>
      </c>
      <c r="B29" s="1"/>
      <c r="C29" s="15" t="e">
        <f>(C28/B28)-1</f>
        <v>#VALUE!</v>
      </c>
      <c r="D29" s="15" t="e">
        <f>(D28/C28)-1</f>
        <v>#VALUE!</v>
      </c>
      <c r="E29" s="15" t="e">
        <f>(E28/D28)-1</f>
        <v>#VALUE!</v>
      </c>
      <c r="F29" s="15" t="e">
        <f t="shared" ref="F29:AI29" si="4">(F28/E28)-1</f>
        <v>#VALUE!</v>
      </c>
      <c r="G29" s="15">
        <f t="shared" si="4"/>
        <v>-3.3333333333333335</v>
      </c>
      <c r="H29" s="15">
        <f t="shared" si="4"/>
        <v>-7.1428571428571397E-2</v>
      </c>
      <c r="I29" s="15">
        <f t="shared" si="4"/>
        <v>-1.3076923076923077</v>
      </c>
      <c r="J29" s="15">
        <f t="shared" si="4"/>
        <v>2.25</v>
      </c>
      <c r="K29" s="15">
        <f t="shared" si="4"/>
        <v>1.7692307692307692</v>
      </c>
      <c r="L29" s="15">
        <f t="shared" si="4"/>
        <v>0.25</v>
      </c>
      <c r="M29" s="15">
        <f t="shared" si="4"/>
        <v>-0.12997199999999998</v>
      </c>
      <c r="N29" s="15">
        <f t="shared" si="4"/>
        <v>-0.22879800037086928</v>
      </c>
      <c r="O29" s="15">
        <f t="shared" si="4"/>
        <v>3.259638737173054E-3</v>
      </c>
      <c r="P29" s="15">
        <f t="shared" si="4"/>
        <v>0.9577491709843704</v>
      </c>
      <c r="Q29" s="15">
        <f t="shared" si="4"/>
        <v>2.4376754096348243</v>
      </c>
      <c r="R29" s="15">
        <f t="shared" si="4"/>
        <v>2.0792467519675961</v>
      </c>
      <c r="S29" s="15">
        <f t="shared" si="4"/>
        <v>0.56029374283165545</v>
      </c>
      <c r="T29" s="15">
        <f t="shared" si="4"/>
        <v>0.52534482230548551</v>
      </c>
      <c r="U29" s="15">
        <f t="shared" si="4"/>
        <v>-0.27692328286681922</v>
      </c>
      <c r="V29" s="15">
        <f t="shared" si="4"/>
        <v>0.93198311611374418</v>
      </c>
      <c r="W29" s="15">
        <f t="shared" si="4"/>
        <v>1.5873244025374156E-2</v>
      </c>
      <c r="X29" s="15">
        <f t="shared" si="4"/>
        <v>0.34990496583014585</v>
      </c>
      <c r="Y29" s="15">
        <f t="shared" si="4"/>
        <v>0.18797144843633729</v>
      </c>
      <c r="Z29" s="15">
        <f t="shared" si="4"/>
        <v>-3.9968237162519848E-3</v>
      </c>
      <c r="AA29" s="15">
        <f t="shared" si="4"/>
        <v>0.42675123501082202</v>
      </c>
      <c r="AB29" s="15">
        <f t="shared" si="4"/>
        <v>0.13151898341215063</v>
      </c>
      <c r="AC29" s="15">
        <f t="shared" si="4"/>
        <v>0.30353390045963935</v>
      </c>
      <c r="AD29" s="15">
        <f t="shared" si="4"/>
        <v>0.15152977823302027</v>
      </c>
      <c r="AE29" s="15">
        <f t="shared" si="4"/>
        <v>0.20998004089301769</v>
      </c>
      <c r="AF29" s="15">
        <f t="shared" si="4"/>
        <v>0.11564001756286979</v>
      </c>
      <c r="AG29" s="15">
        <f t="shared" si="4"/>
        <v>0.27238623080151836</v>
      </c>
      <c r="AH29" s="15">
        <f t="shared" si="4"/>
        <v>-2.2785993697476026E-2</v>
      </c>
      <c r="AI29" s="15">
        <f t="shared" si="4"/>
        <v>-0.13492150492749411</v>
      </c>
    </row>
    <row r="30" spans="1:41" ht="19" x14ac:dyDescent="0.25">
      <c r="A30" s="5" t="s">
        <v>23</v>
      </c>
      <c r="B30" s="2" t="s">
        <v>92</v>
      </c>
      <c r="C30" s="2">
        <v>-2</v>
      </c>
      <c r="D30" s="2" t="s">
        <v>92</v>
      </c>
      <c r="E30" s="2" t="s">
        <v>92</v>
      </c>
      <c r="F30" s="2">
        <v>2.53E-2</v>
      </c>
      <c r="G30" s="2">
        <v>-4.8599999999999997E-2</v>
      </c>
      <c r="H30" s="2">
        <v>-3.8199999999999998E-2</v>
      </c>
      <c r="I30" s="2">
        <v>1.12E-2</v>
      </c>
      <c r="J30" s="2">
        <v>3.0200000000000001E-2</v>
      </c>
      <c r="K30" s="2">
        <v>6.6799999999999998E-2</v>
      </c>
      <c r="L30" s="2">
        <v>6.2199999999999998E-2</v>
      </c>
      <c r="M30" s="2">
        <v>4.9099999999999998E-2</v>
      </c>
      <c r="N30" s="2">
        <v>3.27E-2</v>
      </c>
      <c r="O30" s="2">
        <v>3.2899999999999999E-2</v>
      </c>
      <c r="P30" s="2">
        <v>5.3699999999999998E-2</v>
      </c>
      <c r="Q30" s="2">
        <v>0.113</v>
      </c>
      <c r="R30" s="2">
        <v>0.1799</v>
      </c>
      <c r="S30" s="2">
        <v>0.16170000000000001</v>
      </c>
      <c r="T30" s="2">
        <v>0.16520000000000001</v>
      </c>
      <c r="U30" s="2">
        <v>0.1045</v>
      </c>
      <c r="V30" s="2">
        <v>0.18260000000000001</v>
      </c>
      <c r="W30" s="2">
        <v>0.16259999999999999</v>
      </c>
      <c r="X30" s="2">
        <v>0.16800000000000001</v>
      </c>
      <c r="Y30" s="2">
        <v>0.16500000000000001</v>
      </c>
      <c r="Z30" s="2">
        <v>0.15079999999999999</v>
      </c>
      <c r="AA30" s="2">
        <v>0.19600000000000001</v>
      </c>
      <c r="AB30" s="2">
        <v>0.20080000000000001</v>
      </c>
      <c r="AC30" s="2">
        <v>0.23369999999999999</v>
      </c>
      <c r="AD30" s="2">
        <v>0.24360000000000001</v>
      </c>
      <c r="AE30" s="2">
        <v>0.26079999999999998</v>
      </c>
      <c r="AF30" s="2">
        <v>0.26369999999999999</v>
      </c>
      <c r="AG30" s="2">
        <v>0.30649999999999999</v>
      </c>
      <c r="AH30" s="2">
        <v>0.24859999999999999</v>
      </c>
      <c r="AI30" s="2">
        <v>0.1888</v>
      </c>
    </row>
    <row r="31" spans="1:41" ht="19" x14ac:dyDescent="0.25">
      <c r="A31" s="5" t="s">
        <v>24</v>
      </c>
      <c r="B31" s="12" t="s">
        <v>92</v>
      </c>
      <c r="C31" s="12" t="s">
        <v>91</v>
      </c>
      <c r="D31" s="12" t="s">
        <v>92</v>
      </c>
      <c r="E31" s="12" t="s">
        <v>92</v>
      </c>
      <c r="F31" s="12" t="s">
        <v>91</v>
      </c>
      <c r="G31" s="12" t="s">
        <v>91</v>
      </c>
      <c r="H31" s="12" t="s">
        <v>91</v>
      </c>
      <c r="I31" s="12" t="s">
        <v>91</v>
      </c>
      <c r="J31" s="12" t="s">
        <v>91</v>
      </c>
      <c r="K31" s="12">
        <v>0.01</v>
      </c>
      <c r="L31" s="12">
        <v>0.01</v>
      </c>
      <c r="M31" s="12">
        <v>0.01</v>
      </c>
      <c r="N31" s="12">
        <v>0.01</v>
      </c>
      <c r="O31" s="12">
        <v>0.01</v>
      </c>
      <c r="P31" s="12">
        <v>0.01</v>
      </c>
      <c r="Q31" s="12">
        <v>0.04</v>
      </c>
      <c r="R31" s="12">
        <v>0.12</v>
      </c>
      <c r="S31" s="12">
        <v>0.18</v>
      </c>
      <c r="T31" s="12">
        <v>0.27</v>
      </c>
      <c r="U31" s="12">
        <v>0.2</v>
      </c>
      <c r="V31" s="12">
        <v>0.39</v>
      </c>
      <c r="W31" s="12">
        <v>0.4</v>
      </c>
      <c r="X31" s="12">
        <v>0.54</v>
      </c>
      <c r="Y31" s="12">
        <v>0.65</v>
      </c>
      <c r="Z31" s="12">
        <v>0.68</v>
      </c>
      <c r="AA31" s="12">
        <v>0.96</v>
      </c>
      <c r="AB31" s="12">
        <v>0.97</v>
      </c>
      <c r="AC31" s="12">
        <v>1.21</v>
      </c>
      <c r="AD31" s="12">
        <v>1.45</v>
      </c>
      <c r="AE31" s="12">
        <v>1.78</v>
      </c>
      <c r="AF31" s="12">
        <v>2.04</v>
      </c>
      <c r="AG31" s="12">
        <v>2.66</v>
      </c>
      <c r="AH31" s="12">
        <v>2.61</v>
      </c>
      <c r="AI31" s="12">
        <v>2.25</v>
      </c>
    </row>
    <row r="32" spans="1:41" ht="19" x14ac:dyDescent="0.25">
      <c r="A32" s="5" t="s">
        <v>25</v>
      </c>
      <c r="B32" s="12" t="s">
        <v>92</v>
      </c>
      <c r="C32" s="12" t="s">
        <v>91</v>
      </c>
      <c r="D32" s="12" t="s">
        <v>92</v>
      </c>
      <c r="E32" s="12" t="s">
        <v>92</v>
      </c>
      <c r="F32" s="12" t="s">
        <v>91</v>
      </c>
      <c r="G32" s="12" t="s">
        <v>91</v>
      </c>
      <c r="H32" s="12" t="s">
        <v>91</v>
      </c>
      <c r="I32" s="12" t="s">
        <v>91</v>
      </c>
      <c r="J32" s="12" t="s">
        <v>91</v>
      </c>
      <c r="K32" s="12">
        <v>0.01</v>
      </c>
      <c r="L32" s="12">
        <v>0.01</v>
      </c>
      <c r="M32" s="12">
        <v>0.01</v>
      </c>
      <c r="N32" s="12">
        <v>0.01</v>
      </c>
      <c r="O32" s="12">
        <v>0.01</v>
      </c>
      <c r="P32" s="12">
        <v>0.01</v>
      </c>
      <c r="Q32" s="12">
        <v>0.04</v>
      </c>
      <c r="R32" s="12">
        <v>0.11</v>
      </c>
      <c r="S32" s="12">
        <v>0.17</v>
      </c>
      <c r="T32" s="12">
        <v>0.25</v>
      </c>
      <c r="U32" s="12">
        <v>0.18</v>
      </c>
      <c r="V32" s="12">
        <v>0.37</v>
      </c>
      <c r="W32" s="12">
        <v>0.38</v>
      </c>
      <c r="X32" s="12">
        <v>0.51</v>
      </c>
      <c r="Y32" s="12">
        <v>0.62</v>
      </c>
      <c r="Z32" s="12">
        <v>0.65</v>
      </c>
      <c r="AA32" s="12">
        <v>0.92</v>
      </c>
      <c r="AB32" s="12">
        <v>0.95</v>
      </c>
      <c r="AC32" s="12">
        <v>1.19</v>
      </c>
      <c r="AD32" s="12">
        <v>1.42</v>
      </c>
      <c r="AE32" s="12">
        <v>1.76</v>
      </c>
      <c r="AF32" s="12">
        <v>2.0299999999999998</v>
      </c>
      <c r="AG32" s="12">
        <v>2.64</v>
      </c>
      <c r="AH32" s="12">
        <v>2.57</v>
      </c>
      <c r="AI32" s="12">
        <v>2.2200000000000002</v>
      </c>
    </row>
    <row r="33" spans="1:35" ht="19" x14ac:dyDescent="0.25">
      <c r="A33" s="5" t="s">
        <v>26</v>
      </c>
      <c r="B33" s="1" t="s">
        <v>92</v>
      </c>
      <c r="C33" s="1">
        <v>73846154</v>
      </c>
      <c r="D33" s="1">
        <v>346176000</v>
      </c>
      <c r="E33" s="1">
        <v>320000000</v>
      </c>
      <c r="F33" s="1">
        <v>411428571</v>
      </c>
      <c r="G33" s="1">
        <v>448000000</v>
      </c>
      <c r="H33" s="1">
        <v>416000000</v>
      </c>
      <c r="I33" s="1">
        <v>442457520</v>
      </c>
      <c r="J33" s="1">
        <v>438030240</v>
      </c>
      <c r="K33" s="1">
        <v>450561024</v>
      </c>
      <c r="L33" s="1">
        <v>478309344</v>
      </c>
      <c r="M33" s="1">
        <v>477971664</v>
      </c>
      <c r="N33" s="1">
        <v>481754256</v>
      </c>
      <c r="O33" s="1">
        <v>482519952</v>
      </c>
      <c r="P33" s="1">
        <v>493378080</v>
      </c>
      <c r="Q33" s="1">
        <v>512010816</v>
      </c>
      <c r="R33" s="1">
        <v>529343592</v>
      </c>
      <c r="S33" s="1">
        <v>539616000</v>
      </c>
      <c r="T33" s="1">
        <v>547068000</v>
      </c>
      <c r="U33" s="1">
        <v>555090000</v>
      </c>
      <c r="V33" s="1">
        <v>539802000</v>
      </c>
      <c r="W33" s="1">
        <v>531084000</v>
      </c>
      <c r="X33" s="1">
        <v>528636000</v>
      </c>
      <c r="Y33" s="1">
        <v>521136000</v>
      </c>
      <c r="Z33" s="1">
        <v>500037000</v>
      </c>
      <c r="AA33" s="1">
        <v>501771000</v>
      </c>
      <c r="AB33" s="1">
        <v>566448000</v>
      </c>
      <c r="AC33" s="1">
        <v>587874000</v>
      </c>
      <c r="AD33" s="1">
        <v>566782000</v>
      </c>
      <c r="AE33" s="1">
        <v>557166000</v>
      </c>
      <c r="AF33" s="1">
        <v>542191000</v>
      </c>
      <c r="AG33" s="1">
        <v>529639000</v>
      </c>
      <c r="AH33" s="1">
        <v>528763000</v>
      </c>
      <c r="AI33" s="1">
        <v>528763000</v>
      </c>
    </row>
    <row r="34" spans="1:35" ht="19" x14ac:dyDescent="0.25">
      <c r="A34" s="5" t="s">
        <v>27</v>
      </c>
      <c r="B34" s="1" t="s">
        <v>92</v>
      </c>
      <c r="C34" s="1">
        <v>73846154</v>
      </c>
      <c r="D34" s="1">
        <v>346176000</v>
      </c>
      <c r="E34" s="1">
        <v>320000000</v>
      </c>
      <c r="F34" s="1">
        <v>411428571</v>
      </c>
      <c r="G34" s="1">
        <v>448000000</v>
      </c>
      <c r="H34" s="1">
        <v>416000000</v>
      </c>
      <c r="I34" s="1">
        <v>480000000</v>
      </c>
      <c r="J34" s="1">
        <v>445854816</v>
      </c>
      <c r="K34" s="1">
        <v>500674896</v>
      </c>
      <c r="L34" s="1">
        <v>504508992</v>
      </c>
      <c r="M34" s="1">
        <v>499473744</v>
      </c>
      <c r="N34" s="1">
        <v>495115392</v>
      </c>
      <c r="O34" s="1">
        <v>496300992</v>
      </c>
      <c r="P34" s="1">
        <v>516583536</v>
      </c>
      <c r="Q34" s="1">
        <v>566877120</v>
      </c>
      <c r="R34" s="1">
        <v>582533640</v>
      </c>
      <c r="S34" s="1">
        <v>591516000</v>
      </c>
      <c r="T34" s="1">
        <v>593244000</v>
      </c>
      <c r="U34" s="1">
        <v>585180000</v>
      </c>
      <c r="V34" s="1">
        <v>567858000</v>
      </c>
      <c r="W34" s="1">
        <v>558126000</v>
      </c>
      <c r="X34" s="1">
        <v>560022000</v>
      </c>
      <c r="Y34" s="1">
        <v>549249000</v>
      </c>
      <c r="Z34" s="1">
        <v>520161000</v>
      </c>
      <c r="AA34" s="1">
        <v>522855000</v>
      </c>
      <c r="AB34" s="1">
        <v>577758000</v>
      </c>
      <c r="AC34" s="1">
        <v>599819000</v>
      </c>
      <c r="AD34" s="1">
        <v>577141000</v>
      </c>
      <c r="AE34" s="1">
        <v>564254000</v>
      </c>
      <c r="AF34" s="1">
        <v>546608000</v>
      </c>
      <c r="AG34" s="1">
        <v>534807000</v>
      </c>
      <c r="AH34" s="1">
        <v>535639000</v>
      </c>
      <c r="AI34" s="1">
        <v>535639000</v>
      </c>
    </row>
    <row r="35" spans="1:35" ht="20" customHeight="1" x14ac:dyDescent="0.25">
      <c r="A35" s="14" t="s">
        <v>103</v>
      </c>
      <c r="B35" s="1"/>
      <c r="C35" s="22" t="e">
        <f>(C34-B34)/B34</f>
        <v>#VALUE!</v>
      </c>
      <c r="D35" s="22">
        <f t="shared" ref="D35:AI35" si="5">(D34-C34)/C34</f>
        <v>3.6877999902337502</v>
      </c>
      <c r="E35" s="22">
        <f t="shared" si="5"/>
        <v>-7.5614716213717875E-2</v>
      </c>
      <c r="F35" s="22">
        <f t="shared" si="5"/>
        <v>0.28571428437500002</v>
      </c>
      <c r="G35" s="22">
        <f t="shared" si="5"/>
        <v>8.8888890023148148E-2</v>
      </c>
      <c r="H35" s="22">
        <f t="shared" si="5"/>
        <v>-7.1428571428571425E-2</v>
      </c>
      <c r="I35" s="22">
        <f t="shared" si="5"/>
        <v>0.15384615384615385</v>
      </c>
      <c r="J35" s="22">
        <f t="shared" si="5"/>
        <v>-7.1135799999999999E-2</v>
      </c>
      <c r="K35" s="22">
        <f t="shared" si="5"/>
        <v>0.12295500246429995</v>
      </c>
      <c r="L35" s="22">
        <f t="shared" si="5"/>
        <v>7.6578554879252426E-3</v>
      </c>
      <c r="M35" s="22">
        <f t="shared" si="5"/>
        <v>-9.9804920820915719E-3</v>
      </c>
      <c r="N35" s="22">
        <f t="shared" si="5"/>
        <v>-8.725888101937947E-3</v>
      </c>
      <c r="O35" s="22">
        <f t="shared" si="5"/>
        <v>2.3945932991717616E-3</v>
      </c>
      <c r="P35" s="22">
        <f t="shared" si="5"/>
        <v>4.0867425870468543E-2</v>
      </c>
      <c r="Q35" s="22">
        <f t="shared" si="5"/>
        <v>9.7358085372662745E-2</v>
      </c>
      <c r="R35" s="22">
        <f t="shared" si="5"/>
        <v>2.761889560827574E-2</v>
      </c>
      <c r="S35" s="22">
        <f t="shared" si="5"/>
        <v>1.5419470024083073E-2</v>
      </c>
      <c r="T35" s="22">
        <f t="shared" si="5"/>
        <v>2.9213072850100422E-3</v>
      </c>
      <c r="U35" s="22">
        <f t="shared" si="5"/>
        <v>-1.3593057831179076E-2</v>
      </c>
      <c r="V35" s="22">
        <f t="shared" si="5"/>
        <v>-2.9601148364605763E-2</v>
      </c>
      <c r="W35" s="22">
        <f t="shared" si="5"/>
        <v>-1.7138087338736091E-2</v>
      </c>
      <c r="X35" s="22">
        <f t="shared" si="5"/>
        <v>3.3970823792476967E-3</v>
      </c>
      <c r="Y35" s="22">
        <f t="shared" si="5"/>
        <v>-1.9236744270760792E-2</v>
      </c>
      <c r="Z35" s="22">
        <f t="shared" si="5"/>
        <v>-5.2959586635569662E-2</v>
      </c>
      <c r="AA35" s="22">
        <f t="shared" si="5"/>
        <v>5.1791656813947986E-3</v>
      </c>
      <c r="AB35" s="22">
        <f t="shared" si="5"/>
        <v>0.10500616805806581</v>
      </c>
      <c r="AC35" s="22">
        <f t="shared" si="5"/>
        <v>3.8183807061087857E-2</v>
      </c>
      <c r="AD35" s="22">
        <f t="shared" si="5"/>
        <v>-3.7808072101750696E-2</v>
      </c>
      <c r="AE35" s="22">
        <f t="shared" si="5"/>
        <v>-2.2329032246885944E-2</v>
      </c>
      <c r="AF35" s="22">
        <f t="shared" si="5"/>
        <v>-3.1273150035267802E-2</v>
      </c>
      <c r="AG35" s="22">
        <f t="shared" si="5"/>
        <v>-2.1589512045195092E-2</v>
      </c>
      <c r="AH35" s="22">
        <f t="shared" si="5"/>
        <v>1.5557014025620458E-3</v>
      </c>
      <c r="AI35" s="22">
        <f t="shared" si="5"/>
        <v>0</v>
      </c>
    </row>
    <row r="36" spans="1:3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row>
    <row r="37" spans="1:3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row>
    <row r="38" spans="1:35" ht="19" x14ac:dyDescent="0.25">
      <c r="A38" s="5" t="s">
        <v>30</v>
      </c>
      <c r="B38" s="1" t="s">
        <v>92</v>
      </c>
      <c r="C38" s="1" t="s">
        <v>92</v>
      </c>
      <c r="D38" s="1" t="s">
        <v>92</v>
      </c>
      <c r="E38" s="1" t="s">
        <v>92</v>
      </c>
      <c r="F38" s="1" t="s">
        <v>92</v>
      </c>
      <c r="G38" s="1" t="s">
        <v>92</v>
      </c>
      <c r="H38" s="1" t="s">
        <v>92</v>
      </c>
      <c r="I38" s="1">
        <v>200000</v>
      </c>
      <c r="J38" s="1">
        <v>400000</v>
      </c>
      <c r="K38" s="1">
        <v>3800000</v>
      </c>
      <c r="L38" s="1">
        <v>2000000</v>
      </c>
      <c r="M38" s="1">
        <v>130665</v>
      </c>
      <c r="N38" s="1">
        <v>247657</v>
      </c>
      <c r="O38" s="1">
        <v>537920</v>
      </c>
      <c r="P38" s="1">
        <v>1098785</v>
      </c>
      <c r="Q38" s="1">
        <v>20976119</v>
      </c>
      <c r="R38" s="1">
        <v>61654000</v>
      </c>
      <c r="S38" s="1">
        <v>35129000</v>
      </c>
      <c r="T38" s="1">
        <v>12440000</v>
      </c>
      <c r="U38" s="1">
        <v>256801000</v>
      </c>
      <c r="V38" s="1">
        <v>328349000</v>
      </c>
      <c r="W38" s="1">
        <v>354842000</v>
      </c>
      <c r="X38" s="1">
        <v>359331000</v>
      </c>
      <c r="Y38" s="1">
        <v>222514000</v>
      </c>
      <c r="Z38" s="1">
        <v>211349000</v>
      </c>
      <c r="AA38" s="1">
        <v>370323000</v>
      </c>
      <c r="AB38" s="1">
        <v>2175417000</v>
      </c>
      <c r="AC38" s="1">
        <v>377582000</v>
      </c>
      <c r="AD38" s="1">
        <v>528622000</v>
      </c>
      <c r="AE38" s="1">
        <v>637513000</v>
      </c>
      <c r="AF38" s="1">
        <v>797957000</v>
      </c>
      <c r="AG38" s="1">
        <v>1180413000</v>
      </c>
      <c r="AH38" s="1">
        <v>1326462000</v>
      </c>
      <c r="AI38" s="1">
        <v>1307141000</v>
      </c>
    </row>
    <row r="39" spans="1:35"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v>11861000</v>
      </c>
      <c r="S39" s="1">
        <v>101667000</v>
      </c>
      <c r="T39" s="1" t="s">
        <v>92</v>
      </c>
      <c r="U39" s="1">
        <v>29145000</v>
      </c>
      <c r="V39" s="1">
        <v>18487000</v>
      </c>
      <c r="W39" s="1">
        <v>244649000</v>
      </c>
      <c r="X39" s="1">
        <v>411282000</v>
      </c>
      <c r="Y39" s="1">
        <v>97042000</v>
      </c>
      <c r="Z39" s="1">
        <v>402247000</v>
      </c>
      <c r="AA39" s="1">
        <v>781134000</v>
      </c>
      <c r="AB39" s="1">
        <v>744610000</v>
      </c>
      <c r="AC39" s="1">
        <v>220554000</v>
      </c>
      <c r="AD39" s="1">
        <v>672933000</v>
      </c>
      <c r="AE39" s="1">
        <v>320650000</v>
      </c>
      <c r="AF39" s="1">
        <v>533063000</v>
      </c>
      <c r="AG39" s="1">
        <v>881354000</v>
      </c>
      <c r="AH39" s="1">
        <v>1749727000</v>
      </c>
      <c r="AI39" s="1">
        <v>1362314000</v>
      </c>
    </row>
    <row r="40" spans="1:35" ht="19" x14ac:dyDescent="0.25">
      <c r="A40" s="5" t="s">
        <v>32</v>
      </c>
      <c r="B40" s="1" t="s">
        <v>92</v>
      </c>
      <c r="C40" s="1" t="s">
        <v>92</v>
      </c>
      <c r="D40" s="1" t="s">
        <v>92</v>
      </c>
      <c r="E40" s="1" t="s">
        <v>92</v>
      </c>
      <c r="F40" s="1" t="s">
        <v>92</v>
      </c>
      <c r="G40" s="1" t="s">
        <v>92</v>
      </c>
      <c r="H40" s="1" t="s">
        <v>92</v>
      </c>
      <c r="I40" s="1">
        <v>200000</v>
      </c>
      <c r="J40" s="1">
        <v>400000</v>
      </c>
      <c r="K40" s="1">
        <v>3800000</v>
      </c>
      <c r="L40" s="1">
        <v>2000000</v>
      </c>
      <c r="M40" s="1">
        <v>130665</v>
      </c>
      <c r="N40" s="1">
        <v>247657</v>
      </c>
      <c r="O40" s="1">
        <v>537920</v>
      </c>
      <c r="P40" s="1">
        <v>1098785</v>
      </c>
      <c r="Q40" s="1">
        <v>20976119</v>
      </c>
      <c r="R40" s="1">
        <v>73515000</v>
      </c>
      <c r="S40" s="1">
        <v>136796000</v>
      </c>
      <c r="T40" s="1">
        <v>12440000</v>
      </c>
      <c r="U40" s="1">
        <v>285946000</v>
      </c>
      <c r="V40" s="1">
        <v>346836000</v>
      </c>
      <c r="W40" s="1">
        <v>599491000</v>
      </c>
      <c r="X40" s="1">
        <v>770613000</v>
      </c>
      <c r="Y40" s="1">
        <v>319556000</v>
      </c>
      <c r="Z40" s="1">
        <v>613596000</v>
      </c>
      <c r="AA40" s="1">
        <v>1151457000</v>
      </c>
      <c r="AB40" s="1">
        <v>2920027000</v>
      </c>
      <c r="AC40" s="1">
        <v>598136000</v>
      </c>
      <c r="AD40" s="1">
        <v>1201555000</v>
      </c>
      <c r="AE40" s="1">
        <v>958163000</v>
      </c>
      <c r="AF40" s="1">
        <v>1331020000</v>
      </c>
      <c r="AG40" s="1">
        <v>2061767000</v>
      </c>
      <c r="AH40" s="1">
        <v>3076189000</v>
      </c>
      <c r="AI40" s="1">
        <v>2669455000</v>
      </c>
    </row>
    <row r="41" spans="1:35" ht="19" x14ac:dyDescent="0.25">
      <c r="A41" s="5" t="s">
        <v>33</v>
      </c>
      <c r="B41" s="1" t="s">
        <v>92</v>
      </c>
      <c r="C41" s="1" t="s">
        <v>92</v>
      </c>
      <c r="D41" s="1" t="s">
        <v>92</v>
      </c>
      <c r="E41" s="1" t="s">
        <v>92</v>
      </c>
      <c r="F41" s="1" t="s">
        <v>92</v>
      </c>
      <c r="G41" s="1" t="s">
        <v>92</v>
      </c>
      <c r="H41" s="1" t="s">
        <v>92</v>
      </c>
      <c r="I41" s="1">
        <v>900000</v>
      </c>
      <c r="J41" s="1">
        <v>1500000</v>
      </c>
      <c r="K41" s="1">
        <v>1800000</v>
      </c>
      <c r="L41" s="1">
        <v>3800000</v>
      </c>
      <c r="M41" s="1">
        <v>6584486</v>
      </c>
      <c r="N41" s="1">
        <v>4412422</v>
      </c>
      <c r="O41" s="1">
        <v>5949402</v>
      </c>
      <c r="P41" s="1">
        <v>5372983</v>
      </c>
      <c r="Q41" s="1">
        <v>12650055</v>
      </c>
      <c r="R41" s="1">
        <v>28752000</v>
      </c>
      <c r="S41" s="1">
        <v>54624000</v>
      </c>
      <c r="T41" s="1">
        <v>81497000</v>
      </c>
      <c r="U41" s="1">
        <v>135955000</v>
      </c>
      <c r="V41" s="1">
        <v>108905000</v>
      </c>
      <c r="W41" s="1">
        <v>101635000</v>
      </c>
      <c r="X41" s="1">
        <v>218741000</v>
      </c>
      <c r="Y41" s="1">
        <v>236710000</v>
      </c>
      <c r="Z41" s="1">
        <v>296180000</v>
      </c>
      <c r="AA41" s="1">
        <v>280755000</v>
      </c>
      <c r="AB41" s="1">
        <v>477955000</v>
      </c>
      <c r="AC41" s="1">
        <v>573051000</v>
      </c>
      <c r="AD41" s="1">
        <v>449476000</v>
      </c>
      <c r="AE41" s="1">
        <v>484562000</v>
      </c>
      <c r="AF41" s="1">
        <v>540330000</v>
      </c>
      <c r="AG41" s="1">
        <v>666012000</v>
      </c>
      <c r="AH41" s="1">
        <v>896658000</v>
      </c>
      <c r="AI41" s="1">
        <v>1016203000</v>
      </c>
    </row>
    <row r="42" spans="1:35" ht="19" x14ac:dyDescent="0.25">
      <c r="A42" s="5" t="s">
        <v>34</v>
      </c>
      <c r="B42" s="1" t="s">
        <v>92</v>
      </c>
      <c r="C42" s="1" t="s">
        <v>92</v>
      </c>
      <c r="D42" s="1" t="s">
        <v>92</v>
      </c>
      <c r="E42" s="1" t="s">
        <v>92</v>
      </c>
      <c r="F42" s="1" t="s">
        <v>92</v>
      </c>
      <c r="G42" s="1" t="s">
        <v>92</v>
      </c>
      <c r="H42" s="1" t="s">
        <v>92</v>
      </c>
      <c r="I42" s="1">
        <v>3100000</v>
      </c>
      <c r="J42" s="1">
        <v>3900000</v>
      </c>
      <c r="K42" s="1">
        <v>5200000</v>
      </c>
      <c r="L42" s="1">
        <v>9900000</v>
      </c>
      <c r="M42" s="1">
        <v>10907895</v>
      </c>
      <c r="N42" s="1">
        <v>11956680</v>
      </c>
      <c r="O42" s="1">
        <v>11643734</v>
      </c>
      <c r="P42" s="1">
        <v>17643786</v>
      </c>
      <c r="Q42" s="1">
        <v>22406054</v>
      </c>
      <c r="R42" s="1">
        <v>31400000</v>
      </c>
      <c r="S42" s="1">
        <v>77013000</v>
      </c>
      <c r="T42" s="1">
        <v>98140000</v>
      </c>
      <c r="U42" s="1">
        <v>116326000</v>
      </c>
      <c r="V42" s="1">
        <v>108143000</v>
      </c>
      <c r="W42" s="1">
        <v>153241000</v>
      </c>
      <c r="X42" s="1">
        <v>155613000</v>
      </c>
      <c r="Y42" s="1">
        <v>203106000</v>
      </c>
      <c r="Z42" s="1">
        <v>221449000</v>
      </c>
      <c r="AA42" s="1">
        <v>174573000</v>
      </c>
      <c r="AB42" s="1">
        <v>156121000</v>
      </c>
      <c r="AC42" s="1">
        <v>161971000</v>
      </c>
      <c r="AD42" s="1">
        <v>255745000</v>
      </c>
      <c r="AE42" s="1">
        <v>277705000</v>
      </c>
      <c r="AF42" s="1">
        <v>360731000</v>
      </c>
      <c r="AG42" s="1">
        <v>333085000</v>
      </c>
      <c r="AH42" s="1">
        <v>593357000</v>
      </c>
      <c r="AI42" s="1">
        <v>935631000</v>
      </c>
    </row>
    <row r="43" spans="1:35" ht="19" x14ac:dyDescent="0.25">
      <c r="A43" s="5" t="s">
        <v>35</v>
      </c>
      <c r="B43" s="1" t="s">
        <v>92</v>
      </c>
      <c r="C43" s="1" t="s">
        <v>92</v>
      </c>
      <c r="D43" s="1" t="s">
        <v>92</v>
      </c>
      <c r="E43" s="1" t="s">
        <v>92</v>
      </c>
      <c r="F43" s="1" t="s">
        <v>92</v>
      </c>
      <c r="G43" s="1" t="s">
        <v>92</v>
      </c>
      <c r="H43" s="1" t="s">
        <v>92</v>
      </c>
      <c r="I43" s="1">
        <v>400000</v>
      </c>
      <c r="J43" s="1">
        <v>300000</v>
      </c>
      <c r="K43" s="1">
        <v>300000</v>
      </c>
      <c r="L43" s="1">
        <v>1300000</v>
      </c>
      <c r="M43" s="1">
        <v>1705005</v>
      </c>
      <c r="N43" s="1">
        <v>1923331</v>
      </c>
      <c r="O43" s="1">
        <v>2772818</v>
      </c>
      <c r="P43" s="1">
        <v>2562386</v>
      </c>
      <c r="Q43" s="1">
        <v>4347909</v>
      </c>
      <c r="R43" s="1">
        <v>6619000</v>
      </c>
      <c r="S43" s="1">
        <v>6724000</v>
      </c>
      <c r="T43" s="1">
        <v>78072000</v>
      </c>
      <c r="U43" s="1">
        <v>23097000</v>
      </c>
      <c r="V43" s="1">
        <v>21620000</v>
      </c>
      <c r="W43" s="1">
        <v>43786000</v>
      </c>
      <c r="X43" s="1">
        <v>37710000</v>
      </c>
      <c r="Y43" s="1">
        <v>75696000</v>
      </c>
      <c r="Z43" s="1">
        <v>51818000</v>
      </c>
      <c r="AA43" s="1">
        <v>86644000</v>
      </c>
      <c r="AB43" s="1">
        <v>28499000</v>
      </c>
      <c r="AC43" s="1">
        <v>99112000</v>
      </c>
      <c r="AD43" s="1">
        <v>179601000</v>
      </c>
      <c r="AE43" s="1">
        <v>83740000</v>
      </c>
      <c r="AF43" s="1">
        <v>84228000</v>
      </c>
      <c r="AG43" s="1">
        <v>80091000</v>
      </c>
      <c r="AH43" s="1">
        <v>115906000</v>
      </c>
      <c r="AI43" s="1">
        <v>143608000</v>
      </c>
    </row>
    <row r="44" spans="1:35" ht="19" x14ac:dyDescent="0.25">
      <c r="A44" s="6" t="s">
        <v>36</v>
      </c>
      <c r="B44" s="10" t="s">
        <v>92</v>
      </c>
      <c r="C44" s="10" t="s">
        <v>92</v>
      </c>
      <c r="D44" s="10" t="s">
        <v>92</v>
      </c>
      <c r="E44" s="10" t="s">
        <v>92</v>
      </c>
      <c r="F44" s="10" t="s">
        <v>92</v>
      </c>
      <c r="G44" s="10" t="s">
        <v>92</v>
      </c>
      <c r="H44" s="10" t="s">
        <v>92</v>
      </c>
      <c r="I44" s="10">
        <v>4600000</v>
      </c>
      <c r="J44" s="10">
        <v>6100000</v>
      </c>
      <c r="K44" s="10">
        <v>11100000</v>
      </c>
      <c r="L44" s="10">
        <v>17000000</v>
      </c>
      <c r="M44" s="10">
        <v>19328051</v>
      </c>
      <c r="N44" s="10">
        <v>18540090</v>
      </c>
      <c r="O44" s="10">
        <v>20903874</v>
      </c>
      <c r="P44" s="10">
        <v>26677940</v>
      </c>
      <c r="Q44" s="10">
        <v>60380137</v>
      </c>
      <c r="R44" s="10">
        <v>140286000</v>
      </c>
      <c r="S44" s="10">
        <v>275157000</v>
      </c>
      <c r="T44" s="10">
        <v>270149000</v>
      </c>
      <c r="U44" s="10">
        <v>561324000</v>
      </c>
      <c r="V44" s="10">
        <v>585504000</v>
      </c>
      <c r="W44" s="10">
        <v>898153000</v>
      </c>
      <c r="X44" s="10">
        <v>1182677000</v>
      </c>
      <c r="Y44" s="10">
        <v>835068000</v>
      </c>
      <c r="Z44" s="10">
        <v>1183043000</v>
      </c>
      <c r="AA44" s="10">
        <v>1693429000</v>
      </c>
      <c r="AB44" s="10">
        <v>3582602000</v>
      </c>
      <c r="AC44" s="10">
        <v>1432270000</v>
      </c>
      <c r="AD44" s="10">
        <v>2086377000</v>
      </c>
      <c r="AE44" s="10">
        <v>1804170000</v>
      </c>
      <c r="AF44" s="10">
        <v>2316309000</v>
      </c>
      <c r="AG44" s="10">
        <v>3140955000</v>
      </c>
      <c r="AH44" s="10">
        <v>4682110000</v>
      </c>
      <c r="AI44" s="10">
        <v>4764897000</v>
      </c>
    </row>
    <row r="45" spans="1:35" ht="19" x14ac:dyDescent="0.25">
      <c r="A45" s="5" t="s">
        <v>37</v>
      </c>
      <c r="B45" s="1" t="s">
        <v>92</v>
      </c>
      <c r="C45" s="1" t="s">
        <v>92</v>
      </c>
      <c r="D45" s="1" t="s">
        <v>92</v>
      </c>
      <c r="E45" s="1" t="s">
        <v>92</v>
      </c>
      <c r="F45" s="1" t="s">
        <v>92</v>
      </c>
      <c r="G45" s="1" t="s">
        <v>92</v>
      </c>
      <c r="H45" s="1" t="s">
        <v>92</v>
      </c>
      <c r="I45" s="1">
        <v>600000</v>
      </c>
      <c r="J45" s="1">
        <v>400000</v>
      </c>
      <c r="K45" s="1">
        <v>600000</v>
      </c>
      <c r="L45" s="1">
        <v>500000</v>
      </c>
      <c r="M45" s="1">
        <v>1863044</v>
      </c>
      <c r="N45" s="1">
        <v>1945146</v>
      </c>
      <c r="O45" s="1">
        <v>1862807</v>
      </c>
      <c r="P45" s="1">
        <v>2803282</v>
      </c>
      <c r="Q45" s="1">
        <v>2964064</v>
      </c>
      <c r="R45" s="1">
        <v>3743000</v>
      </c>
      <c r="S45" s="1">
        <v>5565000</v>
      </c>
      <c r="T45" s="1">
        <v>8567000</v>
      </c>
      <c r="U45" s="1">
        <v>14389000</v>
      </c>
      <c r="V45" s="1">
        <v>33314000</v>
      </c>
      <c r="W45" s="1">
        <v>34551000</v>
      </c>
      <c r="X45" s="1">
        <v>45151000</v>
      </c>
      <c r="Y45" s="1">
        <v>69137000</v>
      </c>
      <c r="Z45" s="1">
        <v>88143000</v>
      </c>
      <c r="AA45" s="1">
        <v>90156000</v>
      </c>
      <c r="AB45" s="1">
        <v>97354000</v>
      </c>
      <c r="AC45" s="1">
        <v>173343000</v>
      </c>
      <c r="AD45" s="1">
        <v>230276000</v>
      </c>
      <c r="AE45" s="1">
        <v>243051000</v>
      </c>
      <c r="AF45" s="1">
        <v>298640000</v>
      </c>
      <c r="AG45" s="1">
        <v>314656000</v>
      </c>
      <c r="AH45" s="1">
        <v>313753000</v>
      </c>
      <c r="AI45" s="1">
        <v>516897000</v>
      </c>
    </row>
    <row r="46" spans="1:35"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t="s">
        <v>92</v>
      </c>
      <c r="AA46" s="1" t="s">
        <v>92</v>
      </c>
      <c r="AB46" s="1">
        <v>1279715000</v>
      </c>
      <c r="AC46" s="1">
        <v>1331643000</v>
      </c>
      <c r="AD46" s="1">
        <v>1331643000</v>
      </c>
      <c r="AE46" s="1">
        <v>1331643000</v>
      </c>
      <c r="AF46" s="1">
        <v>1331643000</v>
      </c>
      <c r="AG46" s="1">
        <v>1331643000</v>
      </c>
      <c r="AH46" s="1">
        <v>1331643000</v>
      </c>
      <c r="AI46" s="1">
        <v>1417941000</v>
      </c>
    </row>
    <row r="47" spans="1:35" ht="19" x14ac:dyDescent="0.25">
      <c r="A47" s="5" t="s">
        <v>39</v>
      </c>
      <c r="B47" s="1" t="s">
        <v>92</v>
      </c>
      <c r="C47" s="1" t="s">
        <v>92</v>
      </c>
      <c r="D47" s="1" t="s">
        <v>92</v>
      </c>
      <c r="E47" s="1" t="s">
        <v>92</v>
      </c>
      <c r="F47" s="1" t="s">
        <v>92</v>
      </c>
      <c r="G47" s="1" t="s">
        <v>92</v>
      </c>
      <c r="H47" s="1" t="s">
        <v>92</v>
      </c>
      <c r="I47" s="1">
        <v>10500000</v>
      </c>
      <c r="J47" s="1">
        <v>10200000</v>
      </c>
      <c r="K47" s="1">
        <v>10000000</v>
      </c>
      <c r="L47" s="1">
        <v>10800000</v>
      </c>
      <c r="M47" s="1">
        <v>16887914</v>
      </c>
      <c r="N47" s="1">
        <v>17350221</v>
      </c>
      <c r="O47" s="1">
        <v>17360455</v>
      </c>
      <c r="P47" s="1">
        <v>18293704</v>
      </c>
      <c r="Q47" s="1">
        <v>18351804</v>
      </c>
      <c r="R47" s="1">
        <v>19103000</v>
      </c>
      <c r="S47" s="1">
        <v>21202000</v>
      </c>
      <c r="T47" s="1">
        <v>24066000</v>
      </c>
      <c r="U47" s="1">
        <v>28365000</v>
      </c>
      <c r="V47" s="1">
        <v>33512000</v>
      </c>
      <c r="W47" s="1">
        <v>43316000</v>
      </c>
      <c r="X47" s="1">
        <v>48396000</v>
      </c>
      <c r="Y47" s="1">
        <v>54648000</v>
      </c>
      <c r="Z47" s="1">
        <v>65774000</v>
      </c>
      <c r="AA47" s="1">
        <v>50748000</v>
      </c>
      <c r="AB47" s="1">
        <v>427986000</v>
      </c>
      <c r="AC47" s="1">
        <v>1032635000</v>
      </c>
      <c r="AD47" s="1">
        <v>1034085000</v>
      </c>
      <c r="AE47" s="1">
        <v>1045878000</v>
      </c>
      <c r="AF47" s="1">
        <v>1052105000</v>
      </c>
      <c r="AG47" s="1">
        <v>1059046000</v>
      </c>
      <c r="AH47" s="1">
        <v>1072386000</v>
      </c>
      <c r="AI47" s="1">
        <v>1220410000</v>
      </c>
    </row>
    <row r="48" spans="1:35" ht="19" x14ac:dyDescent="0.25">
      <c r="A48" s="5" t="s">
        <v>40</v>
      </c>
      <c r="B48" s="1" t="s">
        <v>92</v>
      </c>
      <c r="C48" s="1" t="s">
        <v>92</v>
      </c>
      <c r="D48" s="1" t="s">
        <v>92</v>
      </c>
      <c r="E48" s="1" t="s">
        <v>92</v>
      </c>
      <c r="F48" s="1" t="s">
        <v>92</v>
      </c>
      <c r="G48" s="1" t="s">
        <v>92</v>
      </c>
      <c r="H48" s="1" t="s">
        <v>92</v>
      </c>
      <c r="I48" s="1">
        <v>10500000</v>
      </c>
      <c r="J48" s="1">
        <v>10200000</v>
      </c>
      <c r="K48" s="1">
        <v>10000000</v>
      </c>
      <c r="L48" s="1">
        <v>10800000</v>
      </c>
      <c r="M48" s="1">
        <v>16887914</v>
      </c>
      <c r="N48" s="1">
        <v>17350221</v>
      </c>
      <c r="O48" s="1">
        <v>17360455</v>
      </c>
      <c r="P48" s="1">
        <v>18293704</v>
      </c>
      <c r="Q48" s="1">
        <v>18351804</v>
      </c>
      <c r="R48" s="1">
        <v>19103000</v>
      </c>
      <c r="S48" s="1">
        <v>21202000</v>
      </c>
      <c r="T48" s="1">
        <v>24066000</v>
      </c>
      <c r="U48" s="1">
        <v>28365000</v>
      </c>
      <c r="V48" s="1">
        <v>33512000</v>
      </c>
      <c r="W48" s="1">
        <v>43316000</v>
      </c>
      <c r="X48" s="1">
        <v>48396000</v>
      </c>
      <c r="Y48" s="1">
        <v>54648000</v>
      </c>
      <c r="Z48" s="1">
        <v>65774000</v>
      </c>
      <c r="AA48" s="1">
        <v>50748000</v>
      </c>
      <c r="AB48" s="1">
        <v>1707701000</v>
      </c>
      <c r="AC48" s="1">
        <v>2364278000</v>
      </c>
      <c r="AD48" s="1">
        <v>2365728000</v>
      </c>
      <c r="AE48" s="1">
        <v>2377521000</v>
      </c>
      <c r="AF48" s="1">
        <v>2383748000</v>
      </c>
      <c r="AG48" s="1">
        <v>2390689000</v>
      </c>
      <c r="AH48" s="1">
        <v>2404029000</v>
      </c>
      <c r="AI48" s="1">
        <v>2638351000</v>
      </c>
    </row>
    <row r="49" spans="1:35"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v>89567000</v>
      </c>
      <c r="V49" s="1">
        <v>80836000</v>
      </c>
      <c r="W49" s="1">
        <v>44189000</v>
      </c>
      <c r="X49" s="1">
        <v>23194000</v>
      </c>
      <c r="Y49" s="1">
        <v>21393000</v>
      </c>
      <c r="Z49" s="1">
        <v>9792000</v>
      </c>
      <c r="AA49" s="1">
        <v>42940000</v>
      </c>
      <c r="AB49" s="1">
        <v>15348000</v>
      </c>
      <c r="AC49" s="1">
        <v>2394000</v>
      </c>
      <c r="AD49" s="1">
        <v>2366000</v>
      </c>
      <c r="AE49" s="1" t="s">
        <v>92</v>
      </c>
      <c r="AF49" s="1">
        <v>12905000</v>
      </c>
      <c r="AG49" s="1">
        <v>44291000</v>
      </c>
      <c r="AH49" s="1">
        <v>99419000</v>
      </c>
      <c r="AI49" s="1">
        <v>61443000</v>
      </c>
    </row>
    <row r="50" spans="1:35"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v>5001000</v>
      </c>
      <c r="T50" s="1">
        <v>14006000</v>
      </c>
      <c r="U50" s="1">
        <v>65748000</v>
      </c>
      <c r="V50" s="1">
        <v>65678000</v>
      </c>
      <c r="W50" s="1">
        <v>58475000</v>
      </c>
      <c r="X50" s="1">
        <v>58576000</v>
      </c>
      <c r="Y50" s="1">
        <v>59503000</v>
      </c>
      <c r="Z50" s="1">
        <v>63611000</v>
      </c>
      <c r="AA50" s="1">
        <v>54106000</v>
      </c>
      <c r="AB50" s="1">
        <v>261310000</v>
      </c>
      <c r="AC50" s="1">
        <v>159556000</v>
      </c>
      <c r="AD50" s="1">
        <v>92333000</v>
      </c>
      <c r="AE50" s="1">
        <v>85687000</v>
      </c>
      <c r="AF50" s="1">
        <v>84777000</v>
      </c>
      <c r="AG50" s="1">
        <v>241650000</v>
      </c>
      <c r="AH50" s="1">
        <v>225221000</v>
      </c>
      <c r="AI50" s="1">
        <v>177039000</v>
      </c>
    </row>
    <row r="51" spans="1:35" ht="19" x14ac:dyDescent="0.25">
      <c r="A51" s="5" t="s">
        <v>43</v>
      </c>
      <c r="B51" s="1" t="s">
        <v>92</v>
      </c>
      <c r="C51" s="1" t="s">
        <v>92</v>
      </c>
      <c r="D51" s="1" t="s">
        <v>92</v>
      </c>
      <c r="E51" s="1" t="s">
        <v>92</v>
      </c>
      <c r="F51" s="1" t="s">
        <v>92</v>
      </c>
      <c r="G51" s="1" t="s">
        <v>92</v>
      </c>
      <c r="H51" s="1" t="s">
        <v>92</v>
      </c>
      <c r="I51" s="1">
        <v>400000</v>
      </c>
      <c r="J51" s="1">
        <v>200000</v>
      </c>
      <c r="K51" s="1">
        <v>200000</v>
      </c>
      <c r="L51" s="1">
        <v>400000</v>
      </c>
      <c r="M51" s="1">
        <v>665731</v>
      </c>
      <c r="N51" s="1">
        <v>725825</v>
      </c>
      <c r="O51" s="1">
        <v>336369</v>
      </c>
      <c r="P51" s="1">
        <v>222102</v>
      </c>
      <c r="Q51" s="1">
        <v>326312</v>
      </c>
      <c r="R51" s="1">
        <v>758000</v>
      </c>
      <c r="S51" s="1">
        <v>1447000</v>
      </c>
      <c r="T51" s="1">
        <v>227815000</v>
      </c>
      <c r="U51" s="1">
        <v>2444000</v>
      </c>
      <c r="V51" s="1">
        <v>1226000</v>
      </c>
      <c r="W51" s="1">
        <v>3447000</v>
      </c>
      <c r="X51" s="1">
        <v>4405000</v>
      </c>
      <c r="Y51" s="1">
        <v>3576000</v>
      </c>
      <c r="Z51" s="1">
        <v>10146000</v>
      </c>
      <c r="AA51" s="1">
        <v>7496000</v>
      </c>
      <c r="AB51" s="1">
        <v>10874000</v>
      </c>
      <c r="AC51" s="1">
        <v>21630000</v>
      </c>
      <c r="AD51" s="1">
        <v>13932000</v>
      </c>
      <c r="AE51" s="1">
        <v>16462000</v>
      </c>
      <c r="AF51" s="1">
        <v>53973000</v>
      </c>
      <c r="AG51" s="1">
        <v>70475000</v>
      </c>
      <c r="AH51" s="1">
        <v>80252000</v>
      </c>
      <c r="AI51" s="1">
        <v>134478000</v>
      </c>
    </row>
    <row r="52" spans="1:35" ht="19" x14ac:dyDescent="0.25">
      <c r="A52" s="5" t="s">
        <v>44</v>
      </c>
      <c r="B52" s="1" t="s">
        <v>92</v>
      </c>
      <c r="C52" s="1" t="s">
        <v>92</v>
      </c>
      <c r="D52" s="1" t="s">
        <v>92</v>
      </c>
      <c r="E52" s="1" t="s">
        <v>92</v>
      </c>
      <c r="F52" s="1" t="s">
        <v>92</v>
      </c>
      <c r="G52" s="1" t="s">
        <v>92</v>
      </c>
      <c r="H52" s="1" t="s">
        <v>92</v>
      </c>
      <c r="I52" s="1">
        <v>11500000</v>
      </c>
      <c r="J52" s="1">
        <v>10800000</v>
      </c>
      <c r="K52" s="1">
        <v>10800000</v>
      </c>
      <c r="L52" s="1">
        <v>11700000</v>
      </c>
      <c r="M52" s="1">
        <v>19416689</v>
      </c>
      <c r="N52" s="1">
        <v>20021192</v>
      </c>
      <c r="O52" s="1">
        <v>19559631</v>
      </c>
      <c r="P52" s="1">
        <v>21319088</v>
      </c>
      <c r="Q52" s="1">
        <v>21642180</v>
      </c>
      <c r="R52" s="1">
        <v>23604000</v>
      </c>
      <c r="S52" s="1">
        <v>33215000</v>
      </c>
      <c r="T52" s="1">
        <v>274454000</v>
      </c>
      <c r="U52" s="1">
        <v>200513000</v>
      </c>
      <c r="V52" s="1">
        <v>214566000</v>
      </c>
      <c r="W52" s="1">
        <v>183978000</v>
      </c>
      <c r="X52" s="1">
        <v>179722000</v>
      </c>
      <c r="Y52" s="1">
        <v>208257000</v>
      </c>
      <c r="Z52" s="1">
        <v>237466000</v>
      </c>
      <c r="AA52" s="1">
        <v>245446000</v>
      </c>
      <c r="AB52" s="1">
        <v>2092587000</v>
      </c>
      <c r="AC52" s="1">
        <v>2721201000</v>
      </c>
      <c r="AD52" s="1">
        <v>2704635000</v>
      </c>
      <c r="AE52" s="1">
        <v>2722721000</v>
      </c>
      <c r="AF52" s="1">
        <v>2834043000</v>
      </c>
      <c r="AG52" s="1">
        <v>3061761000</v>
      </c>
      <c r="AH52" s="1">
        <v>3122674000</v>
      </c>
      <c r="AI52" s="1">
        <v>3528208000</v>
      </c>
    </row>
    <row r="53" spans="1:35"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row>
    <row r="54" spans="1:35" ht="20" thickBot="1" x14ac:dyDescent="0.3">
      <c r="A54" s="7" t="s">
        <v>46</v>
      </c>
      <c r="B54" s="11" t="s">
        <v>92</v>
      </c>
      <c r="C54" s="11" t="s">
        <v>92</v>
      </c>
      <c r="D54" s="11" t="s">
        <v>92</v>
      </c>
      <c r="E54" s="11" t="s">
        <v>92</v>
      </c>
      <c r="F54" s="11" t="s">
        <v>92</v>
      </c>
      <c r="G54" s="11" t="s">
        <v>92</v>
      </c>
      <c r="H54" s="11" t="s">
        <v>92</v>
      </c>
      <c r="I54" s="11">
        <v>16100000</v>
      </c>
      <c r="J54" s="11">
        <v>16900000</v>
      </c>
      <c r="K54" s="11">
        <v>21900000</v>
      </c>
      <c r="L54" s="11">
        <v>28700000</v>
      </c>
      <c r="M54" s="11">
        <v>38744740</v>
      </c>
      <c r="N54" s="11">
        <v>38561282</v>
      </c>
      <c r="O54" s="11">
        <v>40463505</v>
      </c>
      <c r="P54" s="11">
        <v>47997028</v>
      </c>
      <c r="Q54" s="11">
        <v>82022317</v>
      </c>
      <c r="R54" s="11">
        <v>163890000</v>
      </c>
      <c r="S54" s="11">
        <v>308372000</v>
      </c>
      <c r="T54" s="11">
        <v>544603000</v>
      </c>
      <c r="U54" s="11">
        <v>761837000</v>
      </c>
      <c r="V54" s="11">
        <v>800070000</v>
      </c>
      <c r="W54" s="11">
        <v>1082131000</v>
      </c>
      <c r="X54" s="11">
        <v>1362399000</v>
      </c>
      <c r="Y54" s="11">
        <v>1043325000</v>
      </c>
      <c r="Z54" s="11">
        <v>1420509000</v>
      </c>
      <c r="AA54" s="11">
        <v>1938875000</v>
      </c>
      <c r="AB54" s="11">
        <v>5675189000</v>
      </c>
      <c r="AC54" s="11">
        <v>4153471000</v>
      </c>
      <c r="AD54" s="11">
        <v>4791012000</v>
      </c>
      <c r="AE54" s="11">
        <v>4526891000</v>
      </c>
      <c r="AF54" s="11">
        <v>5150352000</v>
      </c>
      <c r="AG54" s="11">
        <v>6202716000</v>
      </c>
      <c r="AH54" s="11">
        <v>7804784000</v>
      </c>
      <c r="AI54" s="11">
        <v>8293105000</v>
      </c>
    </row>
    <row r="55" spans="1:35" ht="20" thickTop="1" x14ac:dyDescent="0.25">
      <c r="A55" s="5" t="s">
        <v>47</v>
      </c>
      <c r="B55" s="1" t="s">
        <v>92</v>
      </c>
      <c r="C55" s="1" t="s">
        <v>92</v>
      </c>
      <c r="D55" s="1" t="s">
        <v>92</v>
      </c>
      <c r="E55" s="1" t="s">
        <v>92</v>
      </c>
      <c r="F55" s="1" t="s">
        <v>92</v>
      </c>
      <c r="G55" s="1" t="s">
        <v>92</v>
      </c>
      <c r="H55" s="1" t="s">
        <v>92</v>
      </c>
      <c r="I55" s="1">
        <v>2100000</v>
      </c>
      <c r="J55" s="1">
        <v>2300000</v>
      </c>
      <c r="K55" s="1">
        <v>1900000</v>
      </c>
      <c r="L55" s="1">
        <v>5900000</v>
      </c>
      <c r="M55" s="1">
        <v>3681956</v>
      </c>
      <c r="N55" s="1">
        <v>3919741</v>
      </c>
      <c r="O55" s="1">
        <v>4732261</v>
      </c>
      <c r="P55" s="1">
        <v>6521402</v>
      </c>
      <c r="Q55" s="1">
        <v>14542753</v>
      </c>
      <c r="R55" s="1">
        <v>26614000</v>
      </c>
      <c r="S55" s="1">
        <v>34362000</v>
      </c>
      <c r="T55" s="1">
        <v>56766000</v>
      </c>
      <c r="U55" s="1">
        <v>64787000</v>
      </c>
      <c r="V55" s="1">
        <v>48863000</v>
      </c>
      <c r="W55" s="1">
        <v>85674000</v>
      </c>
      <c r="X55" s="1">
        <v>113446000</v>
      </c>
      <c r="Y55" s="1">
        <v>127330000</v>
      </c>
      <c r="Z55" s="1">
        <v>119376000</v>
      </c>
      <c r="AA55" s="1">
        <v>127641000</v>
      </c>
      <c r="AB55" s="1">
        <v>144763000</v>
      </c>
      <c r="AC55" s="1">
        <v>193270000</v>
      </c>
      <c r="AD55" s="1">
        <v>245910000</v>
      </c>
      <c r="AE55" s="1">
        <v>248760000</v>
      </c>
      <c r="AF55" s="1">
        <v>274045000</v>
      </c>
      <c r="AG55" s="1">
        <v>296800000</v>
      </c>
      <c r="AH55" s="1">
        <v>404263000</v>
      </c>
      <c r="AI55" s="1">
        <v>444265000</v>
      </c>
    </row>
    <row r="56" spans="1:35" ht="19" x14ac:dyDescent="0.25">
      <c r="A56" s="5" t="s">
        <v>48</v>
      </c>
      <c r="B56" s="1" t="s">
        <v>92</v>
      </c>
      <c r="C56" s="1" t="s">
        <v>92</v>
      </c>
      <c r="D56" s="1" t="s">
        <v>92</v>
      </c>
      <c r="E56" s="1" t="s">
        <v>92</v>
      </c>
      <c r="F56" s="1" t="s">
        <v>92</v>
      </c>
      <c r="G56" s="1" t="s">
        <v>92</v>
      </c>
      <c r="H56" s="1" t="s">
        <v>92</v>
      </c>
      <c r="I56" s="1">
        <v>4900000</v>
      </c>
      <c r="J56" s="1">
        <v>500000</v>
      </c>
      <c r="K56" s="1">
        <v>2100000</v>
      </c>
      <c r="L56" s="1">
        <v>900000</v>
      </c>
      <c r="M56" s="1">
        <v>234655</v>
      </c>
      <c r="N56" s="1">
        <v>337872</v>
      </c>
      <c r="O56" s="1">
        <v>230740</v>
      </c>
      <c r="P56" s="1">
        <v>244271</v>
      </c>
      <c r="Q56" s="1">
        <v>437366</v>
      </c>
      <c r="R56" s="1">
        <v>515000</v>
      </c>
      <c r="S56" s="1">
        <v>299000</v>
      </c>
      <c r="T56" s="1">
        <v>663000</v>
      </c>
      <c r="U56" s="1">
        <v>959000</v>
      </c>
      <c r="V56" s="1">
        <v>206000</v>
      </c>
      <c r="W56" s="1">
        <v>274000</v>
      </c>
      <c r="X56" s="1" t="s">
        <v>92</v>
      </c>
      <c r="Y56" s="1" t="s">
        <v>92</v>
      </c>
      <c r="Z56" s="1" t="s">
        <v>92</v>
      </c>
      <c r="AA56" s="1" t="s">
        <v>92</v>
      </c>
      <c r="AB56" s="1" t="s">
        <v>92</v>
      </c>
      <c r="AC56" s="1" t="s">
        <v>92</v>
      </c>
      <c r="AD56" s="1" t="s">
        <v>92</v>
      </c>
      <c r="AE56" s="1" t="s">
        <v>92</v>
      </c>
      <c r="AF56" s="1" t="s">
        <v>92</v>
      </c>
      <c r="AG56" s="1">
        <v>274000</v>
      </c>
      <c r="AH56" s="1" t="s">
        <v>92</v>
      </c>
      <c r="AI56" s="1">
        <v>0</v>
      </c>
    </row>
    <row r="57" spans="1:35"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v>23433000</v>
      </c>
      <c r="AH57" s="1">
        <v>30399000</v>
      </c>
      <c r="AI57" s="1">
        <v>33785000</v>
      </c>
    </row>
    <row r="58" spans="1:35"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v>10140000</v>
      </c>
      <c r="X58" s="1">
        <v>11583000</v>
      </c>
      <c r="Y58" s="1">
        <v>12695000</v>
      </c>
      <c r="Z58" s="1">
        <v>13832000</v>
      </c>
      <c r="AA58" s="1">
        <v>49926000</v>
      </c>
      <c r="AB58" s="1">
        <v>32271000</v>
      </c>
      <c r="AC58" s="1">
        <v>41672000</v>
      </c>
      <c r="AD58" s="1">
        <v>43236000</v>
      </c>
      <c r="AE58" s="1">
        <v>44045000</v>
      </c>
      <c r="AF58" s="1">
        <v>44237000</v>
      </c>
      <c r="AG58" s="1">
        <v>45429000</v>
      </c>
      <c r="AH58" s="1">
        <v>42530000</v>
      </c>
      <c r="AI58" s="1">
        <v>43311000</v>
      </c>
    </row>
    <row r="59" spans="1:35" ht="19" x14ac:dyDescent="0.25">
      <c r="A59" s="5" t="s">
        <v>51</v>
      </c>
      <c r="B59" s="1" t="s">
        <v>92</v>
      </c>
      <c r="C59" s="1" t="s">
        <v>92</v>
      </c>
      <c r="D59" s="1" t="s">
        <v>92</v>
      </c>
      <c r="E59" s="1" t="s">
        <v>92</v>
      </c>
      <c r="F59" s="1" t="s">
        <v>92</v>
      </c>
      <c r="G59" s="1" t="s">
        <v>92</v>
      </c>
      <c r="H59" s="1" t="s">
        <v>92</v>
      </c>
      <c r="I59" s="1">
        <v>300000</v>
      </c>
      <c r="J59" s="1">
        <v>800000</v>
      </c>
      <c r="K59" s="1">
        <v>2100000</v>
      </c>
      <c r="L59" s="1">
        <v>1200000</v>
      </c>
      <c r="M59" s="1">
        <v>1767338</v>
      </c>
      <c r="N59" s="1">
        <v>1304737</v>
      </c>
      <c r="O59" s="1">
        <v>991023</v>
      </c>
      <c r="P59" s="1">
        <v>2716064</v>
      </c>
      <c r="Q59" s="1">
        <v>3761044</v>
      </c>
      <c r="R59" s="1">
        <v>5828000</v>
      </c>
      <c r="S59" s="1">
        <v>28182000</v>
      </c>
      <c r="T59" s="1">
        <v>25452000</v>
      </c>
      <c r="U59" s="1">
        <v>121588000</v>
      </c>
      <c r="V59" s="1">
        <v>34660000</v>
      </c>
      <c r="W59" s="1">
        <v>32746000</v>
      </c>
      <c r="X59" s="1">
        <v>141061000</v>
      </c>
      <c r="Y59" s="1">
        <v>148520000</v>
      </c>
      <c r="Z59" s="1">
        <v>182806000</v>
      </c>
      <c r="AA59" s="1">
        <v>178149000</v>
      </c>
      <c r="AB59" s="1">
        <v>337155000</v>
      </c>
      <c r="AC59" s="1">
        <v>235647000</v>
      </c>
      <c r="AD59" s="1">
        <v>271205000</v>
      </c>
      <c r="AE59" s="1">
        <v>308340000</v>
      </c>
      <c r="AF59" s="1">
        <v>342815000</v>
      </c>
      <c r="AG59" s="1">
        <v>384052000</v>
      </c>
      <c r="AH59" s="1">
        <v>487884000</v>
      </c>
      <c r="AI59" s="1">
        <v>480617000</v>
      </c>
    </row>
    <row r="60" spans="1:35" ht="19" x14ac:dyDescent="0.25">
      <c r="A60" s="6" t="s">
        <v>52</v>
      </c>
      <c r="B60" s="10" t="s">
        <v>92</v>
      </c>
      <c r="C60" s="10" t="s">
        <v>92</v>
      </c>
      <c r="D60" s="10" t="s">
        <v>92</v>
      </c>
      <c r="E60" s="10" t="s">
        <v>92</v>
      </c>
      <c r="F60" s="10" t="s">
        <v>92</v>
      </c>
      <c r="G60" s="10" t="s">
        <v>92</v>
      </c>
      <c r="H60" s="10" t="s">
        <v>92</v>
      </c>
      <c r="I60" s="10">
        <v>7300000</v>
      </c>
      <c r="J60" s="10">
        <v>3600000</v>
      </c>
      <c r="K60" s="10">
        <v>6100000</v>
      </c>
      <c r="L60" s="10">
        <v>8000000</v>
      </c>
      <c r="M60" s="10">
        <v>5683949</v>
      </c>
      <c r="N60" s="10">
        <v>5562350</v>
      </c>
      <c r="O60" s="10">
        <v>5954024</v>
      </c>
      <c r="P60" s="10">
        <v>9481737</v>
      </c>
      <c r="Q60" s="10">
        <v>18741163</v>
      </c>
      <c r="R60" s="10">
        <v>32957000</v>
      </c>
      <c r="S60" s="10">
        <v>62843000</v>
      </c>
      <c r="T60" s="10">
        <v>82881000</v>
      </c>
      <c r="U60" s="10">
        <v>187334000</v>
      </c>
      <c r="V60" s="10">
        <v>83729000</v>
      </c>
      <c r="W60" s="10">
        <v>128834000</v>
      </c>
      <c r="X60" s="10">
        <v>266090000</v>
      </c>
      <c r="Y60" s="10">
        <v>288545000</v>
      </c>
      <c r="Z60" s="10">
        <v>316014000</v>
      </c>
      <c r="AA60" s="10">
        <v>355716000</v>
      </c>
      <c r="AB60" s="10">
        <v>514189000</v>
      </c>
      <c r="AC60" s="10">
        <v>470589000</v>
      </c>
      <c r="AD60" s="10">
        <v>560351000</v>
      </c>
      <c r="AE60" s="10">
        <v>601145000</v>
      </c>
      <c r="AF60" s="10">
        <v>661097000</v>
      </c>
      <c r="AG60" s="10">
        <v>749988000</v>
      </c>
      <c r="AH60" s="10">
        <v>965076000</v>
      </c>
      <c r="AI60" s="10">
        <v>1001978000</v>
      </c>
    </row>
    <row r="61" spans="1:35" ht="19" x14ac:dyDescent="0.25">
      <c r="A61" s="5" t="s">
        <v>53</v>
      </c>
      <c r="B61" s="1" t="s">
        <v>92</v>
      </c>
      <c r="C61" s="1" t="s">
        <v>92</v>
      </c>
      <c r="D61" s="1" t="s">
        <v>92</v>
      </c>
      <c r="E61" s="1" t="s">
        <v>92</v>
      </c>
      <c r="F61" s="1" t="s">
        <v>92</v>
      </c>
      <c r="G61" s="1" t="s">
        <v>92</v>
      </c>
      <c r="H61" s="1" t="s">
        <v>92</v>
      </c>
      <c r="I61" s="1" t="s">
        <v>92</v>
      </c>
      <c r="J61" s="1">
        <v>3400000</v>
      </c>
      <c r="K61" s="1">
        <v>1300000</v>
      </c>
      <c r="L61" s="1">
        <v>900000</v>
      </c>
      <c r="M61" s="1">
        <v>9731956</v>
      </c>
      <c r="N61" s="1">
        <v>5851105</v>
      </c>
      <c r="O61" s="1">
        <v>3606040</v>
      </c>
      <c r="P61" s="1">
        <v>358064</v>
      </c>
      <c r="Q61" s="1">
        <v>146486</v>
      </c>
      <c r="R61" s="1">
        <v>10000</v>
      </c>
      <c r="S61" s="1">
        <v>4000</v>
      </c>
      <c r="T61" s="1" t="s">
        <v>92</v>
      </c>
      <c r="U61" s="1" t="s">
        <v>92</v>
      </c>
      <c r="V61" s="1" t="s">
        <v>92</v>
      </c>
      <c r="W61" s="1" t="s">
        <v>92</v>
      </c>
      <c r="X61" s="1" t="s">
        <v>92</v>
      </c>
      <c r="Y61" s="1" t="s">
        <v>92</v>
      </c>
      <c r="Z61" s="1" t="s">
        <v>92</v>
      </c>
      <c r="AA61" s="1" t="s">
        <v>92</v>
      </c>
      <c r="AB61" s="1" t="s">
        <v>92</v>
      </c>
      <c r="AC61" s="1" t="s">
        <v>92</v>
      </c>
      <c r="AD61" s="1" t="s">
        <v>92</v>
      </c>
      <c r="AE61" s="1" t="s">
        <v>92</v>
      </c>
      <c r="AF61" s="1" t="s">
        <v>92</v>
      </c>
      <c r="AG61" s="1" t="s">
        <v>92</v>
      </c>
      <c r="AH61" s="1" t="s">
        <v>92</v>
      </c>
      <c r="AI61" s="1">
        <v>0</v>
      </c>
    </row>
    <row r="62" spans="1:35"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v>138187000</v>
      </c>
      <c r="V62" s="1">
        <v>131388000</v>
      </c>
      <c r="W62" s="1">
        <v>124899000</v>
      </c>
      <c r="X62" s="1">
        <v>117151000</v>
      </c>
      <c r="Y62" s="1">
        <v>110383000</v>
      </c>
      <c r="Z62" s="1">
        <v>112216000</v>
      </c>
      <c r="AA62" s="1">
        <v>68009000</v>
      </c>
      <c r="AB62" s="1">
        <v>351590000</v>
      </c>
      <c r="AC62" s="1">
        <v>353173000</v>
      </c>
      <c r="AD62" s="1">
        <v>334354000</v>
      </c>
      <c r="AE62" s="1">
        <v>312224000</v>
      </c>
      <c r="AF62" s="1">
        <v>287469000</v>
      </c>
      <c r="AG62" s="1">
        <v>264436000</v>
      </c>
      <c r="AH62" s="1">
        <v>243249000</v>
      </c>
      <c r="AI62" s="1">
        <v>223800000</v>
      </c>
    </row>
    <row r="63" spans="1:35" ht="19" x14ac:dyDescent="0.25">
      <c r="A63" s="5" t="s">
        <v>54</v>
      </c>
      <c r="B63" s="1" t="s">
        <v>92</v>
      </c>
      <c r="C63" s="1" t="s">
        <v>92</v>
      </c>
      <c r="D63" s="1" t="s">
        <v>92</v>
      </c>
      <c r="E63" s="1" t="s">
        <v>92</v>
      </c>
      <c r="F63" s="1" t="s">
        <v>92</v>
      </c>
      <c r="G63" s="1" t="s">
        <v>92</v>
      </c>
      <c r="H63" s="1" t="s">
        <v>92</v>
      </c>
      <c r="I63" s="1" t="s">
        <v>92</v>
      </c>
      <c r="J63" s="1" t="s">
        <v>92</v>
      </c>
      <c r="K63" s="1">
        <v>600000</v>
      </c>
      <c r="L63" s="1">
        <v>1200000</v>
      </c>
      <c r="M63" s="1">
        <v>1274139</v>
      </c>
      <c r="N63" s="1">
        <v>1814278</v>
      </c>
      <c r="O63" s="1">
        <v>2532697</v>
      </c>
      <c r="P63" s="1">
        <v>3107649</v>
      </c>
      <c r="Q63" s="1">
        <v>4563439</v>
      </c>
      <c r="R63" s="1">
        <v>5414000</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c r="AG63" s="1" t="s">
        <v>92</v>
      </c>
      <c r="AH63" s="1" t="s">
        <v>92</v>
      </c>
      <c r="AI63" s="1" t="s">
        <v>92</v>
      </c>
    </row>
    <row r="64" spans="1:35" ht="19" x14ac:dyDescent="0.25">
      <c r="A64" s="5" t="s">
        <v>55</v>
      </c>
      <c r="B64" s="1" t="s">
        <v>92</v>
      </c>
      <c r="C64" s="1" t="s">
        <v>92</v>
      </c>
      <c r="D64" s="1" t="s">
        <v>92</v>
      </c>
      <c r="E64" s="1" t="s">
        <v>92</v>
      </c>
      <c r="F64" s="1" t="s">
        <v>92</v>
      </c>
      <c r="G64" s="1" t="s">
        <v>92</v>
      </c>
      <c r="H64" s="1" t="s">
        <v>92</v>
      </c>
      <c r="I64" s="1" t="s">
        <v>92</v>
      </c>
      <c r="J64" s="1">
        <v>-100000</v>
      </c>
      <c r="K64" s="1" t="s">
        <v>92</v>
      </c>
      <c r="L64" s="1" t="s">
        <v>92</v>
      </c>
      <c r="M64" s="1" t="s">
        <v>92</v>
      </c>
      <c r="N64" s="1" t="s">
        <v>92</v>
      </c>
      <c r="O64" s="1" t="s">
        <v>92</v>
      </c>
      <c r="P64" s="1" t="s">
        <v>92</v>
      </c>
      <c r="Q64" s="1" t="s">
        <v>92</v>
      </c>
      <c r="R64" s="1" t="s">
        <v>92</v>
      </c>
      <c r="S64" s="1">
        <v>20441000</v>
      </c>
      <c r="T64" s="1">
        <v>39555000</v>
      </c>
      <c r="U64" s="1" t="s">
        <v>92</v>
      </c>
      <c r="V64" s="1" t="s">
        <v>92</v>
      </c>
      <c r="W64" s="1" t="s">
        <v>92</v>
      </c>
      <c r="X64" s="1" t="s">
        <v>92</v>
      </c>
      <c r="Y64" s="1" t="s">
        <v>92</v>
      </c>
      <c r="Z64" s="1" t="s">
        <v>92</v>
      </c>
      <c r="AA64" s="1" t="s">
        <v>92</v>
      </c>
      <c r="AB64" s="1" t="s">
        <v>92</v>
      </c>
      <c r="AC64" s="1" t="s">
        <v>92</v>
      </c>
      <c r="AD64" s="1">
        <v>1095000</v>
      </c>
      <c r="AE64" s="1">
        <v>2621000</v>
      </c>
      <c r="AF64" s="1">
        <v>30505000</v>
      </c>
      <c r="AG64" s="1">
        <v>27432000</v>
      </c>
      <c r="AH64" s="1">
        <v>29508000</v>
      </c>
      <c r="AI64" s="1">
        <v>42286000</v>
      </c>
    </row>
    <row r="65" spans="1:35" ht="19" x14ac:dyDescent="0.25">
      <c r="A65" s="5" t="s">
        <v>56</v>
      </c>
      <c r="B65" s="1" t="s">
        <v>92</v>
      </c>
      <c r="C65" s="1" t="s">
        <v>92</v>
      </c>
      <c r="D65" s="1" t="s">
        <v>92</v>
      </c>
      <c r="E65" s="1" t="s">
        <v>92</v>
      </c>
      <c r="F65" s="1" t="s">
        <v>92</v>
      </c>
      <c r="G65" s="1" t="s">
        <v>92</v>
      </c>
      <c r="H65" s="1" t="s">
        <v>92</v>
      </c>
      <c r="I65" s="1" t="s">
        <v>92</v>
      </c>
      <c r="J65" s="1">
        <v>3300000</v>
      </c>
      <c r="K65" s="1">
        <v>1900000</v>
      </c>
      <c r="L65" s="1">
        <v>2100000</v>
      </c>
      <c r="M65" s="1">
        <v>11006095</v>
      </c>
      <c r="N65" s="1">
        <v>7665383</v>
      </c>
      <c r="O65" s="1">
        <v>6138737</v>
      </c>
      <c r="P65" s="1">
        <v>3465713</v>
      </c>
      <c r="Q65" s="1">
        <v>4709925</v>
      </c>
      <c r="R65" s="1">
        <v>5424000</v>
      </c>
      <c r="S65" s="1">
        <v>20445000</v>
      </c>
      <c r="T65" s="1">
        <v>39555000</v>
      </c>
      <c r="U65" s="1">
        <v>138187000</v>
      </c>
      <c r="V65" s="1">
        <v>131388000</v>
      </c>
      <c r="W65" s="1">
        <v>124899000</v>
      </c>
      <c r="X65" s="1">
        <v>117151000</v>
      </c>
      <c r="Y65" s="1">
        <v>110383000</v>
      </c>
      <c r="Z65" s="1">
        <v>112216000</v>
      </c>
      <c r="AA65" s="1">
        <v>68009000</v>
      </c>
      <c r="AB65" s="1">
        <v>351590000</v>
      </c>
      <c r="AC65" s="1">
        <v>353173000</v>
      </c>
      <c r="AD65" s="1">
        <v>335449000</v>
      </c>
      <c r="AE65" s="1">
        <v>314845000</v>
      </c>
      <c r="AF65" s="1">
        <v>317974000</v>
      </c>
      <c r="AG65" s="1">
        <v>291868000</v>
      </c>
      <c r="AH65" s="1">
        <v>272757000</v>
      </c>
      <c r="AI65" s="1">
        <v>266086000</v>
      </c>
    </row>
    <row r="66" spans="1:35"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row>
    <row r="67" spans="1:35" ht="19" x14ac:dyDescent="0.25">
      <c r="A67" s="6" t="s">
        <v>58</v>
      </c>
      <c r="B67" s="10" t="s">
        <v>92</v>
      </c>
      <c r="C67" s="10" t="s">
        <v>92</v>
      </c>
      <c r="D67" s="10" t="s">
        <v>92</v>
      </c>
      <c r="E67" s="10" t="s">
        <v>92</v>
      </c>
      <c r="F67" s="10" t="s">
        <v>92</v>
      </c>
      <c r="G67" s="10" t="s">
        <v>92</v>
      </c>
      <c r="H67" s="10" t="s">
        <v>92</v>
      </c>
      <c r="I67" s="10">
        <v>7300000</v>
      </c>
      <c r="J67" s="10">
        <v>6900000</v>
      </c>
      <c r="K67" s="10">
        <v>8000000</v>
      </c>
      <c r="L67" s="10">
        <v>10100000</v>
      </c>
      <c r="M67" s="10">
        <v>16690044</v>
      </c>
      <c r="N67" s="10">
        <v>13227733</v>
      </c>
      <c r="O67" s="10">
        <v>12092761</v>
      </c>
      <c r="P67" s="10">
        <v>12947450</v>
      </c>
      <c r="Q67" s="10">
        <v>23451088</v>
      </c>
      <c r="R67" s="10">
        <v>38381000</v>
      </c>
      <c r="S67" s="10">
        <v>83288000</v>
      </c>
      <c r="T67" s="10">
        <v>122436000</v>
      </c>
      <c r="U67" s="10">
        <v>325521000</v>
      </c>
      <c r="V67" s="10">
        <v>215117000</v>
      </c>
      <c r="W67" s="10">
        <v>253733000</v>
      </c>
      <c r="X67" s="10">
        <v>383241000</v>
      </c>
      <c r="Y67" s="10">
        <v>398928000</v>
      </c>
      <c r="Z67" s="10">
        <v>428230000</v>
      </c>
      <c r="AA67" s="10">
        <v>423725000</v>
      </c>
      <c r="AB67" s="10">
        <v>865779000</v>
      </c>
      <c r="AC67" s="10">
        <v>823762000</v>
      </c>
      <c r="AD67" s="10">
        <v>895800000</v>
      </c>
      <c r="AE67" s="10">
        <v>915990000</v>
      </c>
      <c r="AF67" s="10">
        <v>979071000</v>
      </c>
      <c r="AG67" s="10">
        <v>1041856000</v>
      </c>
      <c r="AH67" s="10">
        <v>1237833000</v>
      </c>
      <c r="AI67" s="10">
        <v>1268064000</v>
      </c>
    </row>
    <row r="68" spans="1:35" ht="19" x14ac:dyDescent="0.25">
      <c r="A68" s="5" t="s">
        <v>59</v>
      </c>
      <c r="B68" s="1" t="s">
        <v>92</v>
      </c>
      <c r="C68" s="1" t="s">
        <v>92</v>
      </c>
      <c r="D68" s="1" t="s">
        <v>92</v>
      </c>
      <c r="E68" s="1" t="s">
        <v>92</v>
      </c>
      <c r="F68" s="1" t="s">
        <v>92</v>
      </c>
      <c r="G68" s="1" t="s">
        <v>92</v>
      </c>
      <c r="H68" s="1" t="s">
        <v>92</v>
      </c>
      <c r="I68" s="1" t="s">
        <v>92</v>
      </c>
      <c r="J68" s="1" t="s">
        <v>92</v>
      </c>
      <c r="K68" s="1" t="s">
        <v>92</v>
      </c>
      <c r="L68" s="1">
        <v>100000</v>
      </c>
      <c r="M68" s="1">
        <v>50744</v>
      </c>
      <c r="N68" s="1">
        <v>51259</v>
      </c>
      <c r="O68" s="1">
        <v>51299</v>
      </c>
      <c r="P68" s="1">
        <v>53124</v>
      </c>
      <c r="Q68" s="1">
        <v>55599</v>
      </c>
      <c r="R68" s="1">
        <v>113000</v>
      </c>
      <c r="S68" s="1">
        <v>464000</v>
      </c>
      <c r="T68" s="1">
        <v>479000</v>
      </c>
      <c r="U68" s="1">
        <v>484000</v>
      </c>
      <c r="V68" s="1">
        <v>486000</v>
      </c>
      <c r="W68" s="1">
        <v>494000</v>
      </c>
      <c r="X68" s="1">
        <v>994000</v>
      </c>
      <c r="Y68" s="1">
        <v>1019000</v>
      </c>
      <c r="Z68" s="1">
        <v>1030000</v>
      </c>
      <c r="AA68" s="1">
        <v>1035000</v>
      </c>
      <c r="AB68" s="1">
        <v>1035000</v>
      </c>
      <c r="AC68" s="1">
        <v>3116000</v>
      </c>
      <c r="AD68" s="1">
        <v>3146000</v>
      </c>
      <c r="AE68" s="1">
        <v>3155000</v>
      </c>
      <c r="AF68" s="1">
        <v>3182000</v>
      </c>
      <c r="AG68" s="1">
        <v>3193000</v>
      </c>
      <c r="AH68" s="1">
        <v>3200000</v>
      </c>
      <c r="AI68" s="1">
        <v>3209000</v>
      </c>
    </row>
    <row r="69" spans="1:35" ht="19" x14ac:dyDescent="0.25">
      <c r="A69" s="5" t="s">
        <v>60</v>
      </c>
      <c r="B69" s="1" t="s">
        <v>92</v>
      </c>
      <c r="C69" s="1" t="s">
        <v>92</v>
      </c>
      <c r="D69" s="1" t="s">
        <v>92</v>
      </c>
      <c r="E69" s="1" t="s">
        <v>92</v>
      </c>
      <c r="F69" s="1" t="s">
        <v>92</v>
      </c>
      <c r="G69" s="1" t="s">
        <v>92</v>
      </c>
      <c r="H69" s="1" t="s">
        <v>92</v>
      </c>
      <c r="I69" s="1">
        <v>-2100000</v>
      </c>
      <c r="J69" s="1">
        <v>-900000</v>
      </c>
      <c r="K69" s="1">
        <v>2800000</v>
      </c>
      <c r="L69" s="1">
        <v>7200000</v>
      </c>
      <c r="M69" s="1">
        <v>11150878</v>
      </c>
      <c r="N69" s="1">
        <v>14170231</v>
      </c>
      <c r="O69" s="1">
        <v>17199426</v>
      </c>
      <c r="P69" s="1">
        <v>23129830</v>
      </c>
      <c r="Q69" s="1">
        <v>43516634</v>
      </c>
      <c r="R69" s="1">
        <v>106293000</v>
      </c>
      <c r="S69" s="1">
        <v>204242000</v>
      </c>
      <c r="T69" s="1">
        <v>353647000</v>
      </c>
      <c r="U69" s="1">
        <v>461680000</v>
      </c>
      <c r="V69" s="1">
        <v>670396000</v>
      </c>
      <c r="W69" s="1">
        <v>882425000</v>
      </c>
      <c r="X69" s="1">
        <v>1168644000</v>
      </c>
      <c r="Y69" s="1">
        <v>1508664000</v>
      </c>
      <c r="Z69" s="1">
        <v>1847325000</v>
      </c>
      <c r="AA69" s="1">
        <v>2330510000</v>
      </c>
      <c r="AB69" s="1">
        <v>1394863000</v>
      </c>
      <c r="AC69" s="1">
        <v>2107548000</v>
      </c>
      <c r="AD69" s="1">
        <v>2928226000</v>
      </c>
      <c r="AE69" s="1">
        <v>3914645000</v>
      </c>
      <c r="AF69" s="1">
        <v>5022480000</v>
      </c>
      <c r="AG69" s="1">
        <v>6432074000</v>
      </c>
      <c r="AH69" s="1">
        <v>7809549000</v>
      </c>
      <c r="AI69" s="1">
        <v>9001173000</v>
      </c>
    </row>
    <row r="70" spans="1:35" ht="19" x14ac:dyDescent="0.25">
      <c r="A70" s="5" t="s">
        <v>61</v>
      </c>
      <c r="B70" s="1" t="s">
        <v>92</v>
      </c>
      <c r="C70" s="1" t="s">
        <v>92</v>
      </c>
      <c r="D70" s="1" t="s">
        <v>92</v>
      </c>
      <c r="E70" s="1" t="s">
        <v>92</v>
      </c>
      <c r="F70" s="1" t="s">
        <v>92</v>
      </c>
      <c r="G70" s="1" t="s">
        <v>92</v>
      </c>
      <c r="H70" s="1" t="s">
        <v>92</v>
      </c>
      <c r="I70" s="1">
        <v>-500000</v>
      </c>
      <c r="J70" s="1">
        <v>-600000</v>
      </c>
      <c r="K70" s="1">
        <v>-800000</v>
      </c>
      <c r="L70" s="1">
        <v>-900000</v>
      </c>
      <c r="M70" s="1">
        <v>-1077689</v>
      </c>
      <c r="N70" s="1">
        <v>-1495239</v>
      </c>
      <c r="O70" s="1">
        <v>-1917047</v>
      </c>
      <c r="P70" s="1">
        <v>-2427281</v>
      </c>
      <c r="Q70" s="1">
        <v>-2345580</v>
      </c>
      <c r="R70" s="1">
        <v>-2102000</v>
      </c>
      <c r="S70" s="1">
        <v>-3011000</v>
      </c>
      <c r="T70" s="1">
        <v>-4651000</v>
      </c>
      <c r="U70" s="1">
        <v>-11000000</v>
      </c>
      <c r="V70" s="1">
        <v>-5000000</v>
      </c>
      <c r="W70" s="1">
        <v>-22297000</v>
      </c>
      <c r="X70" s="1">
        <v>-2000000</v>
      </c>
      <c r="Y70" s="1">
        <v>2000000</v>
      </c>
      <c r="Z70" s="1">
        <v>-1000000</v>
      </c>
      <c r="AA70" s="1">
        <v>-11000000</v>
      </c>
      <c r="AB70" s="1">
        <v>-22000000</v>
      </c>
      <c r="AC70" s="1">
        <v>-23000000</v>
      </c>
      <c r="AD70" s="1">
        <v>-17000000</v>
      </c>
      <c r="AE70" s="1">
        <v>-33000000</v>
      </c>
      <c r="AF70" s="1">
        <v>-32000000</v>
      </c>
      <c r="AG70" s="1">
        <v>3034000</v>
      </c>
      <c r="AH70" s="1">
        <v>-69165000</v>
      </c>
      <c r="AI70" s="1">
        <v>-159073000</v>
      </c>
    </row>
    <row r="71" spans="1:35" ht="19" x14ac:dyDescent="0.25">
      <c r="A71" s="5" t="s">
        <v>62</v>
      </c>
      <c r="B71" s="1" t="s">
        <v>92</v>
      </c>
      <c r="C71" s="1" t="s">
        <v>92</v>
      </c>
      <c r="D71" s="1" t="s">
        <v>92</v>
      </c>
      <c r="E71" s="1" t="s">
        <v>92</v>
      </c>
      <c r="F71" s="1" t="s">
        <v>92</v>
      </c>
      <c r="G71" s="1" t="s">
        <v>92</v>
      </c>
      <c r="H71" s="1" t="s">
        <v>92</v>
      </c>
      <c r="I71" s="1">
        <v>11400000</v>
      </c>
      <c r="J71" s="1">
        <v>11500000</v>
      </c>
      <c r="K71" s="1">
        <v>11900000</v>
      </c>
      <c r="L71" s="1">
        <v>12200000</v>
      </c>
      <c r="M71" s="1">
        <v>11930763</v>
      </c>
      <c r="N71" s="1">
        <v>12607298</v>
      </c>
      <c r="O71" s="1">
        <v>13037066</v>
      </c>
      <c r="P71" s="1">
        <v>14293905</v>
      </c>
      <c r="Q71" s="1">
        <v>17344576</v>
      </c>
      <c r="R71" s="1">
        <v>21205000</v>
      </c>
      <c r="S71" s="1">
        <v>23389000</v>
      </c>
      <c r="T71" s="1">
        <v>72692000</v>
      </c>
      <c r="U71" s="1">
        <v>-14848000</v>
      </c>
      <c r="V71" s="1">
        <v>-80929000</v>
      </c>
      <c r="W71" s="1">
        <v>-32224000</v>
      </c>
      <c r="X71" s="1">
        <v>-188480000</v>
      </c>
      <c r="Y71" s="1">
        <v>-867286000</v>
      </c>
      <c r="Z71" s="1">
        <v>-855076000</v>
      </c>
      <c r="AA71" s="1">
        <v>-805395000</v>
      </c>
      <c r="AB71" s="1">
        <v>3435512000</v>
      </c>
      <c r="AC71" s="1">
        <v>1242045000</v>
      </c>
      <c r="AD71" s="1">
        <v>980840000</v>
      </c>
      <c r="AE71" s="1">
        <v>-273899000</v>
      </c>
      <c r="AF71" s="1">
        <v>-822381000</v>
      </c>
      <c r="AG71" s="1">
        <v>-1277441000</v>
      </c>
      <c r="AH71" s="1">
        <v>-1176633000</v>
      </c>
      <c r="AI71" s="1" t="s">
        <v>92</v>
      </c>
    </row>
    <row r="72" spans="1:35" ht="19" x14ac:dyDescent="0.25">
      <c r="A72" s="6" t="s">
        <v>63</v>
      </c>
      <c r="B72" s="10" t="s">
        <v>92</v>
      </c>
      <c r="C72" s="10" t="s">
        <v>92</v>
      </c>
      <c r="D72" s="10" t="s">
        <v>92</v>
      </c>
      <c r="E72" s="10" t="s">
        <v>92</v>
      </c>
      <c r="F72" s="10" t="s">
        <v>92</v>
      </c>
      <c r="G72" s="10" t="s">
        <v>92</v>
      </c>
      <c r="H72" s="10" t="s">
        <v>92</v>
      </c>
      <c r="I72" s="10">
        <v>8800000</v>
      </c>
      <c r="J72" s="10">
        <v>10000000</v>
      </c>
      <c r="K72" s="10">
        <v>13900000</v>
      </c>
      <c r="L72" s="10">
        <v>18600000</v>
      </c>
      <c r="M72" s="10">
        <v>22054696</v>
      </c>
      <c r="N72" s="10">
        <v>25333549</v>
      </c>
      <c r="O72" s="10">
        <v>28370744</v>
      </c>
      <c r="P72" s="10">
        <v>35049578</v>
      </c>
      <c r="Q72" s="10">
        <v>58571229</v>
      </c>
      <c r="R72" s="10">
        <v>125509000</v>
      </c>
      <c r="S72" s="10">
        <v>225084000</v>
      </c>
      <c r="T72" s="10">
        <v>422167000</v>
      </c>
      <c r="U72" s="10">
        <v>436316000</v>
      </c>
      <c r="V72" s="10">
        <v>584953000</v>
      </c>
      <c r="W72" s="10">
        <v>828398000</v>
      </c>
      <c r="X72" s="10">
        <v>979158000</v>
      </c>
      <c r="Y72" s="10">
        <v>644397000</v>
      </c>
      <c r="Z72" s="10">
        <v>992279000</v>
      </c>
      <c r="AA72" s="10">
        <v>1515150000</v>
      </c>
      <c r="AB72" s="10">
        <v>4809410000</v>
      </c>
      <c r="AC72" s="10">
        <v>3329709000</v>
      </c>
      <c r="AD72" s="10">
        <v>3895212000</v>
      </c>
      <c r="AE72" s="10">
        <v>3610901000</v>
      </c>
      <c r="AF72" s="10">
        <v>4171281000</v>
      </c>
      <c r="AG72" s="10">
        <v>5160860000</v>
      </c>
      <c r="AH72" s="10">
        <v>6566951000</v>
      </c>
      <c r="AI72" s="10">
        <v>7025041000</v>
      </c>
    </row>
    <row r="73" spans="1:35" ht="20" thickBot="1" x14ac:dyDescent="0.3">
      <c r="A73" s="7" t="s">
        <v>64</v>
      </c>
      <c r="B73" s="11" t="s">
        <v>92</v>
      </c>
      <c r="C73" s="11" t="s">
        <v>92</v>
      </c>
      <c r="D73" s="11" t="s">
        <v>92</v>
      </c>
      <c r="E73" s="11" t="s">
        <v>92</v>
      </c>
      <c r="F73" s="11" t="s">
        <v>92</v>
      </c>
      <c r="G73" s="11" t="s">
        <v>92</v>
      </c>
      <c r="H73" s="11" t="s">
        <v>92</v>
      </c>
      <c r="I73" s="11">
        <v>16100000</v>
      </c>
      <c r="J73" s="11">
        <v>16900000</v>
      </c>
      <c r="K73" s="11">
        <v>21900000</v>
      </c>
      <c r="L73" s="11">
        <v>28700000</v>
      </c>
      <c r="M73" s="11">
        <v>38744740</v>
      </c>
      <c r="N73" s="11">
        <v>38561282</v>
      </c>
      <c r="O73" s="11">
        <v>40463505</v>
      </c>
      <c r="P73" s="11">
        <v>47997028</v>
      </c>
      <c r="Q73" s="11">
        <v>82022317</v>
      </c>
      <c r="R73" s="11">
        <v>163890000</v>
      </c>
      <c r="S73" s="11">
        <v>308372000</v>
      </c>
      <c r="T73" s="11">
        <v>544603000</v>
      </c>
      <c r="U73" s="11">
        <v>761837000</v>
      </c>
      <c r="V73" s="11">
        <v>800070000</v>
      </c>
      <c r="W73" s="11">
        <v>1082131000</v>
      </c>
      <c r="X73" s="11">
        <v>1362399000</v>
      </c>
      <c r="Y73" s="11">
        <v>1043325000</v>
      </c>
      <c r="Z73" s="11">
        <v>1420509000</v>
      </c>
      <c r="AA73" s="11">
        <v>1938875000</v>
      </c>
      <c r="AB73" s="11">
        <v>5675189000</v>
      </c>
      <c r="AC73" s="11">
        <v>4153471000</v>
      </c>
      <c r="AD73" s="11">
        <v>4791012000</v>
      </c>
      <c r="AE73" s="11">
        <v>4526891000</v>
      </c>
      <c r="AF73" s="11">
        <v>5150352000</v>
      </c>
      <c r="AG73" s="11">
        <v>6202716000</v>
      </c>
      <c r="AH73" s="11">
        <v>7804784000</v>
      </c>
      <c r="AI73" s="11">
        <v>8293105000</v>
      </c>
    </row>
    <row r="74" spans="1:3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row>
    <row r="75" spans="1:3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row>
    <row r="76" spans="1:35" ht="19" x14ac:dyDescent="0.25">
      <c r="A76" s="5" t="s">
        <v>66</v>
      </c>
      <c r="B76" s="1" t="s">
        <v>92</v>
      </c>
      <c r="C76" s="1">
        <v>-200000</v>
      </c>
      <c r="D76" s="1" t="s">
        <v>92</v>
      </c>
      <c r="E76" s="1" t="s">
        <v>92</v>
      </c>
      <c r="F76" s="1">
        <v>600000</v>
      </c>
      <c r="G76" s="1">
        <v>-1400000</v>
      </c>
      <c r="H76" s="1">
        <v>-1300000</v>
      </c>
      <c r="I76" s="1">
        <v>400000</v>
      </c>
      <c r="J76" s="1">
        <v>1300000</v>
      </c>
      <c r="K76" s="1">
        <v>3600000</v>
      </c>
      <c r="L76" s="1">
        <v>4500000</v>
      </c>
      <c r="M76" s="1">
        <v>3915126</v>
      </c>
      <c r="N76" s="1">
        <v>3019353</v>
      </c>
      <c r="O76" s="1">
        <v>3029195</v>
      </c>
      <c r="P76" s="1">
        <v>5930404</v>
      </c>
      <c r="Q76" s="1">
        <v>20386804</v>
      </c>
      <c r="R76" s="1">
        <v>62776000</v>
      </c>
      <c r="S76" s="1">
        <v>97949000</v>
      </c>
      <c r="T76" s="1">
        <v>149406000</v>
      </c>
      <c r="U76" s="1">
        <v>108032000</v>
      </c>
      <c r="V76" s="1">
        <v>208716000</v>
      </c>
      <c r="W76" s="1">
        <v>212029000</v>
      </c>
      <c r="X76" s="1">
        <v>286219000</v>
      </c>
      <c r="Y76" s="1">
        <v>340020000</v>
      </c>
      <c r="Z76" s="1">
        <v>338661000</v>
      </c>
      <c r="AA76" s="1">
        <v>483185000</v>
      </c>
      <c r="AB76" s="1">
        <v>546733000</v>
      </c>
      <c r="AC76" s="1">
        <v>712685000</v>
      </c>
      <c r="AD76" s="1">
        <v>820678000</v>
      </c>
      <c r="AE76" s="1">
        <v>993004000</v>
      </c>
      <c r="AF76" s="1">
        <v>1107835000</v>
      </c>
      <c r="AG76" s="1">
        <v>1409594000</v>
      </c>
      <c r="AH76" s="1">
        <v>1377475000</v>
      </c>
      <c r="AI76" s="1">
        <v>1191624000</v>
      </c>
    </row>
    <row r="77" spans="1:35" ht="19" x14ac:dyDescent="0.25">
      <c r="A77" s="5" t="s">
        <v>13</v>
      </c>
      <c r="B77" s="1" t="s">
        <v>92</v>
      </c>
      <c r="C77" s="1" t="s">
        <v>92</v>
      </c>
      <c r="D77" s="1" t="s">
        <v>92</v>
      </c>
      <c r="E77" s="1">
        <v>300000</v>
      </c>
      <c r="F77" s="1">
        <v>600000</v>
      </c>
      <c r="G77" s="1">
        <v>700000</v>
      </c>
      <c r="H77" s="1">
        <v>700000</v>
      </c>
      <c r="I77" s="1">
        <v>600000</v>
      </c>
      <c r="J77" s="1">
        <v>600000</v>
      </c>
      <c r="K77" s="1">
        <v>500000</v>
      </c>
      <c r="L77" s="1">
        <v>600000</v>
      </c>
      <c r="M77" s="1">
        <v>685735</v>
      </c>
      <c r="N77" s="1">
        <v>943947</v>
      </c>
      <c r="O77" s="1">
        <v>548452</v>
      </c>
      <c r="P77" s="1">
        <v>646085</v>
      </c>
      <c r="Q77" s="1">
        <v>843459</v>
      </c>
      <c r="R77" s="1">
        <v>1079000</v>
      </c>
      <c r="S77" s="1">
        <v>1594000</v>
      </c>
      <c r="T77" s="1">
        <v>2184000</v>
      </c>
      <c r="U77" s="1">
        <v>3472000</v>
      </c>
      <c r="V77" s="1">
        <v>5907000</v>
      </c>
      <c r="W77" s="1">
        <v>11776000</v>
      </c>
      <c r="X77" s="1">
        <v>17084000</v>
      </c>
      <c r="Y77" s="1">
        <v>20562000</v>
      </c>
      <c r="Z77" s="1">
        <v>22762000</v>
      </c>
      <c r="AA77" s="1">
        <v>25651000</v>
      </c>
      <c r="AB77" s="1">
        <v>30860000</v>
      </c>
      <c r="AC77" s="1">
        <v>40845000</v>
      </c>
      <c r="AD77" s="1">
        <v>48887000</v>
      </c>
      <c r="AE77" s="1">
        <v>56979000</v>
      </c>
      <c r="AF77" s="1">
        <v>64814000</v>
      </c>
      <c r="AG77" s="1">
        <v>60973000</v>
      </c>
      <c r="AH77" s="1">
        <v>50155000</v>
      </c>
      <c r="AI77" s="1">
        <v>61241000</v>
      </c>
    </row>
    <row r="78" spans="1:35" ht="19" x14ac:dyDescent="0.25">
      <c r="A78" s="5" t="s">
        <v>67</v>
      </c>
      <c r="B78" s="1" t="s">
        <v>92</v>
      </c>
      <c r="C78" s="1" t="s">
        <v>92</v>
      </c>
      <c r="D78" s="1" t="s">
        <v>92</v>
      </c>
      <c r="E78" s="1" t="s">
        <v>92</v>
      </c>
      <c r="F78" s="1" t="s">
        <v>92</v>
      </c>
      <c r="G78" s="1" t="s">
        <v>92</v>
      </c>
      <c r="H78" s="1" t="s">
        <v>92</v>
      </c>
      <c r="I78" s="1" t="s">
        <v>92</v>
      </c>
      <c r="J78" s="1" t="s">
        <v>92</v>
      </c>
      <c r="K78" s="1">
        <v>600000</v>
      </c>
      <c r="L78" s="1">
        <v>-100000</v>
      </c>
      <c r="M78" s="1">
        <v>-89386</v>
      </c>
      <c r="N78" s="1">
        <v>472581</v>
      </c>
      <c r="O78" s="1">
        <v>522462</v>
      </c>
      <c r="P78" s="1">
        <v>-360524</v>
      </c>
      <c r="Q78" s="1">
        <v>-172543</v>
      </c>
      <c r="R78" s="1">
        <v>-946000</v>
      </c>
      <c r="S78" s="1">
        <v>-10863000</v>
      </c>
      <c r="T78" s="1">
        <v>-14244000</v>
      </c>
      <c r="U78" s="1">
        <v>-44594000</v>
      </c>
      <c r="V78" s="1">
        <v>-6294000</v>
      </c>
      <c r="W78" s="1">
        <v>-13735000</v>
      </c>
      <c r="X78" s="1">
        <v>-4511000</v>
      </c>
      <c r="Y78" s="1">
        <v>-22116000</v>
      </c>
      <c r="Z78" s="1">
        <v>-37422000</v>
      </c>
      <c r="AA78" s="1">
        <v>-21770000</v>
      </c>
      <c r="AB78" s="1">
        <v>-617161000</v>
      </c>
      <c r="AC78" s="1">
        <v>-19092000</v>
      </c>
      <c r="AD78" s="1">
        <v>67935000</v>
      </c>
      <c r="AE78" s="1">
        <v>-510000</v>
      </c>
      <c r="AF78" s="1">
        <v>1263000</v>
      </c>
      <c r="AG78" s="1">
        <v>-156873000</v>
      </c>
      <c r="AH78" s="1">
        <v>16429000</v>
      </c>
      <c r="AI78" s="1">
        <v>48182000</v>
      </c>
    </row>
    <row r="79" spans="1:35"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v>13899000</v>
      </c>
      <c r="V79" s="1">
        <v>14040000</v>
      </c>
      <c r="W79" s="1">
        <v>16862000</v>
      </c>
      <c r="X79" s="1">
        <v>19424000</v>
      </c>
      <c r="Y79" s="1">
        <v>28413000</v>
      </c>
      <c r="Z79" s="1">
        <v>28764000</v>
      </c>
      <c r="AA79" s="1">
        <v>28552000</v>
      </c>
      <c r="AB79" s="1">
        <v>32719000</v>
      </c>
      <c r="AC79" s="1">
        <v>45848000</v>
      </c>
      <c r="AD79" s="1">
        <v>52282000</v>
      </c>
      <c r="AE79" s="1">
        <v>57111000</v>
      </c>
      <c r="AF79" s="1">
        <v>63356000</v>
      </c>
      <c r="AG79" s="1">
        <v>70289000</v>
      </c>
      <c r="AH79" s="1">
        <v>70483000</v>
      </c>
      <c r="AI79" s="1">
        <v>64109000</v>
      </c>
    </row>
    <row r="80" spans="1:35" ht="19" x14ac:dyDescent="0.25">
      <c r="A80" s="14" t="s">
        <v>104</v>
      </c>
      <c r="B80" s="15" t="e">
        <f t="shared" ref="B80:AI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f t="shared" si="6"/>
        <v>1.3444833523573681E-2</v>
      </c>
      <c r="V80" s="15">
        <f t="shared" si="6"/>
        <v>1.2280252147513467E-2</v>
      </c>
      <c r="W80" s="15">
        <f t="shared" si="6"/>
        <v>1.2931556771696901E-2</v>
      </c>
      <c r="X80" s="15">
        <f t="shared" si="6"/>
        <v>1.1404214345684376E-2</v>
      </c>
      <c r="Y80" s="15">
        <f t="shared" si="6"/>
        <v>1.3788019810724694E-2</v>
      </c>
      <c r="Z80" s="15">
        <f t="shared" si="6"/>
        <v>1.2804327581386984E-2</v>
      </c>
      <c r="AA80" s="15">
        <f t="shared" si="6"/>
        <v>1.1583586457200328E-2</v>
      </c>
      <c r="AB80" s="15">
        <f t="shared" si="6"/>
        <v>1.2017715653332667E-2</v>
      </c>
      <c r="AC80" s="15">
        <f t="shared" si="6"/>
        <v>1.5035123383571746E-2</v>
      </c>
      <c r="AD80" s="15">
        <f t="shared" si="6"/>
        <v>1.551834421920752E-2</v>
      </c>
      <c r="AE80" s="15">
        <f t="shared" si="6"/>
        <v>1.5000854962842605E-2</v>
      </c>
      <c r="AF80" s="15">
        <f t="shared" si="6"/>
        <v>1.5081820949676718E-2</v>
      </c>
      <c r="AG80" s="15">
        <f t="shared" si="6"/>
        <v>1.528474300434172E-2</v>
      </c>
      <c r="AH80" s="15">
        <f t="shared" si="6"/>
        <v>1.2719459077856812E-2</v>
      </c>
      <c r="AI80" s="15">
        <f t="shared" si="6"/>
        <v>1.0158214560176199E-2</v>
      </c>
    </row>
    <row r="81" spans="1:43" ht="19" x14ac:dyDescent="0.25">
      <c r="A81" s="5" t="s">
        <v>69</v>
      </c>
      <c r="B81" s="1" t="s">
        <v>92</v>
      </c>
      <c r="C81" s="1">
        <v>200000</v>
      </c>
      <c r="D81" s="1">
        <v>-100000</v>
      </c>
      <c r="E81" s="1">
        <v>-500000</v>
      </c>
      <c r="F81" s="1">
        <v>-300000</v>
      </c>
      <c r="G81" s="1">
        <v>-300000</v>
      </c>
      <c r="H81" s="1">
        <v>-1400000</v>
      </c>
      <c r="I81" s="1">
        <v>-200000</v>
      </c>
      <c r="J81" s="1">
        <v>-600000</v>
      </c>
      <c r="K81" s="1">
        <v>-300000</v>
      </c>
      <c r="L81" s="1">
        <v>-3700000</v>
      </c>
      <c r="M81" s="1">
        <v>-5687101</v>
      </c>
      <c r="N81" s="1">
        <v>551018</v>
      </c>
      <c r="O81" s="1">
        <v>-1378758</v>
      </c>
      <c r="P81" s="1">
        <v>-763543</v>
      </c>
      <c r="Q81" s="1">
        <v>-1598969</v>
      </c>
      <c r="R81" s="1">
        <v>-8526000</v>
      </c>
      <c r="S81" s="1">
        <v>-3575000</v>
      </c>
      <c r="T81" s="1">
        <v>17313000</v>
      </c>
      <c r="U81" s="1">
        <v>122426000</v>
      </c>
      <c r="V81" s="1">
        <v>-70591000</v>
      </c>
      <c r="W81" s="1">
        <v>-499000</v>
      </c>
      <c r="X81" s="1">
        <v>14807000</v>
      </c>
      <c r="Y81" s="1">
        <v>-78432000</v>
      </c>
      <c r="Z81" s="1">
        <v>-8648000</v>
      </c>
      <c r="AA81" s="1">
        <v>70316000</v>
      </c>
      <c r="AB81" s="1">
        <v>376112000</v>
      </c>
      <c r="AC81" s="1">
        <v>-78727000</v>
      </c>
      <c r="AD81" s="1">
        <v>-890000</v>
      </c>
      <c r="AE81" s="1">
        <v>56080000</v>
      </c>
      <c r="AF81" s="1">
        <v>-123254000</v>
      </c>
      <c r="AG81" s="1">
        <v>-28170000</v>
      </c>
      <c r="AH81" s="1">
        <v>-361895000</v>
      </c>
      <c r="AI81" s="1">
        <v>-477457000</v>
      </c>
    </row>
    <row r="82" spans="1:43"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v>30609000</v>
      </c>
      <c r="V82" s="1">
        <v>-59418000</v>
      </c>
      <c r="W82" s="1">
        <v>2031000</v>
      </c>
      <c r="X82" s="1">
        <v>-56752000</v>
      </c>
      <c r="Y82" s="1">
        <v>-17769000</v>
      </c>
      <c r="Z82" s="1">
        <v>-50408000</v>
      </c>
      <c r="AA82" s="1">
        <v>-9710000</v>
      </c>
      <c r="AB82" s="1">
        <v>-76731000</v>
      </c>
      <c r="AC82" s="1">
        <v>-106363000</v>
      </c>
      <c r="AD82" s="1">
        <v>16538000</v>
      </c>
      <c r="AE82" s="1">
        <v>-38412000</v>
      </c>
      <c r="AF82" s="1">
        <v>-59941000</v>
      </c>
      <c r="AG82" s="1">
        <v>-119672000</v>
      </c>
      <c r="AH82" s="1">
        <v>-254228000</v>
      </c>
      <c r="AI82" s="1">
        <v>-128981000</v>
      </c>
    </row>
    <row r="83" spans="1:43" ht="21" x14ac:dyDescent="0.25">
      <c r="A83" s="5" t="s">
        <v>34</v>
      </c>
      <c r="B83" s="1" t="s">
        <v>92</v>
      </c>
      <c r="C83" s="1" t="s">
        <v>92</v>
      </c>
      <c r="D83" s="1" t="s">
        <v>92</v>
      </c>
      <c r="E83" s="1">
        <v>-500000</v>
      </c>
      <c r="F83" s="1">
        <v>-100000</v>
      </c>
      <c r="G83" s="1">
        <v>-1500000</v>
      </c>
      <c r="H83" s="1">
        <v>-400000</v>
      </c>
      <c r="I83" s="1" t="s">
        <v>92</v>
      </c>
      <c r="J83" s="1">
        <v>-800000</v>
      </c>
      <c r="K83" s="1">
        <v>-1300000</v>
      </c>
      <c r="L83" s="1">
        <v>-4700000</v>
      </c>
      <c r="M83" s="1">
        <v>-1013481</v>
      </c>
      <c r="N83" s="1">
        <v>-1048785</v>
      </c>
      <c r="O83" s="1">
        <v>312946</v>
      </c>
      <c r="P83" s="1">
        <v>-6000052</v>
      </c>
      <c r="Q83" s="1">
        <v>-4762268</v>
      </c>
      <c r="R83" s="1">
        <v>-8994000</v>
      </c>
      <c r="S83" s="1">
        <v>-45613000</v>
      </c>
      <c r="T83" s="1">
        <v>-21127000</v>
      </c>
      <c r="U83" s="1">
        <v>-19671000</v>
      </c>
      <c r="V83" s="1">
        <v>8545000</v>
      </c>
      <c r="W83" s="1">
        <v>-44973000</v>
      </c>
      <c r="X83" s="1">
        <v>-4465000</v>
      </c>
      <c r="Y83" s="1">
        <v>-47568000</v>
      </c>
      <c r="Z83" s="1">
        <v>-21552000</v>
      </c>
      <c r="AA83" s="1">
        <v>42763000</v>
      </c>
      <c r="AB83" s="1">
        <v>-7068000</v>
      </c>
      <c r="AC83" s="1">
        <v>20875000</v>
      </c>
      <c r="AD83" s="1">
        <v>-88867000</v>
      </c>
      <c r="AE83" s="1">
        <v>-26146000</v>
      </c>
      <c r="AF83" s="1">
        <v>-85222000</v>
      </c>
      <c r="AG83" s="1">
        <v>30304000</v>
      </c>
      <c r="AH83" s="1">
        <v>-277793000</v>
      </c>
      <c r="AI83" s="1">
        <v>-347712000</v>
      </c>
      <c r="AP83" s="62" t="s">
        <v>126</v>
      </c>
      <c r="AQ83" s="63"/>
    </row>
    <row r="84" spans="1:43"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v>7517000</v>
      </c>
      <c r="V84" s="1">
        <v>-15786000</v>
      </c>
      <c r="W84" s="1">
        <v>37096000</v>
      </c>
      <c r="X84" s="1">
        <v>26250000</v>
      </c>
      <c r="Y84" s="1">
        <v>3659000</v>
      </c>
      <c r="Z84" s="1">
        <v>-8204000</v>
      </c>
      <c r="AA84" s="1">
        <v>11282000</v>
      </c>
      <c r="AB84" s="1">
        <v>20864000</v>
      </c>
      <c r="AC84" s="1">
        <v>45340000</v>
      </c>
      <c r="AD84" s="1">
        <v>29579000</v>
      </c>
      <c r="AE84" s="1">
        <v>9852000</v>
      </c>
      <c r="AF84" s="1">
        <v>28832000</v>
      </c>
      <c r="AG84" s="1">
        <v>18696000</v>
      </c>
      <c r="AH84" s="1">
        <v>114297000</v>
      </c>
      <c r="AI84" s="1">
        <v>49765000</v>
      </c>
      <c r="AP84" s="64" t="s">
        <v>127</v>
      </c>
      <c r="AQ84" s="65"/>
    </row>
    <row r="85" spans="1:43" ht="20" x14ac:dyDescent="0.25">
      <c r="A85" s="5" t="s">
        <v>71</v>
      </c>
      <c r="B85" s="1" t="s">
        <v>92</v>
      </c>
      <c r="C85" s="1" t="s">
        <v>92</v>
      </c>
      <c r="D85" s="1" t="s">
        <v>92</v>
      </c>
      <c r="E85" s="1" t="s">
        <v>92</v>
      </c>
      <c r="F85" s="1" t="s">
        <v>92</v>
      </c>
      <c r="G85" s="1" t="s">
        <v>92</v>
      </c>
      <c r="H85" s="1" t="s">
        <v>92</v>
      </c>
      <c r="I85" s="1">
        <v>-2700000</v>
      </c>
      <c r="J85" s="1">
        <v>2500000</v>
      </c>
      <c r="K85" s="1">
        <v>5000000</v>
      </c>
      <c r="L85" s="1">
        <v>9000000</v>
      </c>
      <c r="M85" s="1">
        <v>13644102</v>
      </c>
      <c r="N85" s="1">
        <v>12977740</v>
      </c>
      <c r="O85" s="1">
        <v>14949850</v>
      </c>
      <c r="P85" s="1">
        <v>1292458</v>
      </c>
      <c r="Q85" s="1">
        <v>1114105</v>
      </c>
      <c r="R85" s="1">
        <v>107329000</v>
      </c>
      <c r="S85" s="1">
        <v>20441000</v>
      </c>
      <c r="T85" s="1">
        <v>19114000</v>
      </c>
      <c r="U85" s="1">
        <v>98632000</v>
      </c>
      <c r="V85" s="1">
        <v>-6799000</v>
      </c>
      <c r="W85" s="1">
        <v>-5474000</v>
      </c>
      <c r="X85" s="1">
        <v>-6283000</v>
      </c>
      <c r="Y85" s="1">
        <v>-438000</v>
      </c>
      <c r="Z85" s="1">
        <v>13884000</v>
      </c>
      <c r="AA85" s="1">
        <v>15817000</v>
      </c>
      <c r="AB85" s="1">
        <v>-27115000</v>
      </c>
      <c r="AC85" s="1">
        <v>17931000</v>
      </c>
      <c r="AD85" s="1">
        <v>5754000</v>
      </c>
      <c r="AE85" s="1">
        <v>-2771000</v>
      </c>
      <c r="AF85" s="1">
        <v>4313000</v>
      </c>
      <c r="AG85" s="1">
        <v>-217000</v>
      </c>
      <c r="AH85" s="1">
        <v>16790000</v>
      </c>
      <c r="AI85" s="1" t="s">
        <v>92</v>
      </c>
      <c r="AP85" s="23" t="s">
        <v>128</v>
      </c>
      <c r="AQ85" s="24">
        <f>AI17</f>
        <v>0</v>
      </c>
    </row>
    <row r="86" spans="1:43" ht="20" x14ac:dyDescent="0.25">
      <c r="A86" s="5" t="s">
        <v>72</v>
      </c>
      <c r="B86" s="1" t="s">
        <v>92</v>
      </c>
      <c r="C86" s="1" t="s">
        <v>92</v>
      </c>
      <c r="D86" s="1" t="s">
        <v>92</v>
      </c>
      <c r="E86" s="1" t="s">
        <v>92</v>
      </c>
      <c r="F86" s="1">
        <v>-100000</v>
      </c>
      <c r="G86" s="1">
        <v>100000</v>
      </c>
      <c r="H86" s="1" t="s">
        <v>92</v>
      </c>
      <c r="I86" s="1" t="s">
        <v>92</v>
      </c>
      <c r="J86" s="1" t="s">
        <v>92</v>
      </c>
      <c r="K86" s="1" t="s">
        <v>92</v>
      </c>
      <c r="L86" s="1" t="s">
        <v>92</v>
      </c>
      <c r="M86" s="1">
        <v>52786</v>
      </c>
      <c r="N86" s="1">
        <v>215807</v>
      </c>
      <c r="O86" s="1">
        <v>5318</v>
      </c>
      <c r="P86" s="1">
        <v>31992</v>
      </c>
      <c r="Q86" s="1">
        <v>591766</v>
      </c>
      <c r="R86" s="1">
        <v>266000</v>
      </c>
      <c r="S86" s="1">
        <v>-8691000</v>
      </c>
      <c r="T86" s="1">
        <v>-19208000</v>
      </c>
      <c r="U86" s="1">
        <v>-3739000</v>
      </c>
      <c r="V86" s="1">
        <v>4414000</v>
      </c>
      <c r="W86" s="1">
        <v>2611000</v>
      </c>
      <c r="X86" s="1">
        <v>804000</v>
      </c>
      <c r="Y86" s="1">
        <v>-771000</v>
      </c>
      <c r="Z86" s="1">
        <v>-2084000</v>
      </c>
      <c r="AA86" s="1">
        <v>-367000</v>
      </c>
      <c r="AB86" s="1">
        <v>-161277000</v>
      </c>
      <c r="AC86" s="1">
        <v>-204000</v>
      </c>
      <c r="AD86" s="1">
        <v>-1161000</v>
      </c>
      <c r="AE86" s="1">
        <v>-783000</v>
      </c>
      <c r="AF86" s="1">
        <v>-252000</v>
      </c>
      <c r="AG86" s="1">
        <v>8350000</v>
      </c>
      <c r="AH86" s="1">
        <v>3094000</v>
      </c>
      <c r="AI86" s="1" t="s">
        <v>92</v>
      </c>
      <c r="AP86" s="23" t="s">
        <v>129</v>
      </c>
      <c r="AQ86" s="24">
        <f>AI56</f>
        <v>0</v>
      </c>
    </row>
    <row r="87" spans="1:43" ht="20" x14ac:dyDescent="0.25">
      <c r="A87" s="6" t="s">
        <v>73</v>
      </c>
      <c r="B87" s="10" t="s">
        <v>92</v>
      </c>
      <c r="C87" s="10" t="s">
        <v>92</v>
      </c>
      <c r="D87" s="10">
        <v>-100000</v>
      </c>
      <c r="E87" s="10">
        <v>-200000</v>
      </c>
      <c r="F87" s="10">
        <v>800000</v>
      </c>
      <c r="G87" s="10">
        <v>-900000</v>
      </c>
      <c r="H87" s="10">
        <v>-2000000</v>
      </c>
      <c r="I87" s="10">
        <v>800000</v>
      </c>
      <c r="J87" s="10">
        <v>1300000</v>
      </c>
      <c r="K87" s="10">
        <v>4400000</v>
      </c>
      <c r="L87" s="10">
        <v>1300000</v>
      </c>
      <c r="M87" s="10">
        <v>-1122840</v>
      </c>
      <c r="N87" s="10">
        <v>5202706</v>
      </c>
      <c r="O87" s="10">
        <v>2726669</v>
      </c>
      <c r="P87" s="10">
        <v>5484414</v>
      </c>
      <c r="Q87" s="10">
        <v>20050517</v>
      </c>
      <c r="R87" s="10">
        <v>54649000</v>
      </c>
      <c r="S87" s="10">
        <v>76414000</v>
      </c>
      <c r="T87" s="10">
        <v>135451000</v>
      </c>
      <c r="U87" s="10">
        <v>199496000</v>
      </c>
      <c r="V87" s="10">
        <v>156192000</v>
      </c>
      <c r="W87" s="10">
        <v>229044000</v>
      </c>
      <c r="X87" s="10">
        <v>333827000</v>
      </c>
      <c r="Y87" s="10">
        <v>287676000</v>
      </c>
      <c r="Z87" s="10">
        <v>342033000</v>
      </c>
      <c r="AA87" s="10">
        <v>585567000</v>
      </c>
      <c r="AB87" s="10">
        <v>207986000</v>
      </c>
      <c r="AC87" s="10">
        <v>701355000</v>
      </c>
      <c r="AD87" s="10">
        <v>987731000</v>
      </c>
      <c r="AE87" s="10">
        <v>1161881000</v>
      </c>
      <c r="AF87" s="10">
        <v>1113762000</v>
      </c>
      <c r="AG87" s="10">
        <v>1364163000</v>
      </c>
      <c r="AH87" s="10">
        <v>1155741000</v>
      </c>
      <c r="AI87" s="10">
        <v>887699000</v>
      </c>
      <c r="AP87" s="23" t="s">
        <v>130</v>
      </c>
      <c r="AQ87" s="24">
        <f>AI61</f>
        <v>0</v>
      </c>
    </row>
    <row r="88" spans="1:43" ht="20" x14ac:dyDescent="0.25">
      <c r="A88" s="5" t="s">
        <v>74</v>
      </c>
      <c r="B88" s="1" t="s">
        <v>92</v>
      </c>
      <c r="C88" s="1" t="s">
        <v>92</v>
      </c>
      <c r="D88" s="1" t="s">
        <v>92</v>
      </c>
      <c r="E88" s="1" t="s">
        <v>92</v>
      </c>
      <c r="F88" s="1">
        <v>-200000</v>
      </c>
      <c r="G88" s="1">
        <v>-600000</v>
      </c>
      <c r="H88" s="1">
        <v>-400000</v>
      </c>
      <c r="I88" s="1">
        <v>-100000</v>
      </c>
      <c r="J88" s="1">
        <v>-200000</v>
      </c>
      <c r="K88" s="1" t="s">
        <v>92</v>
      </c>
      <c r="L88" s="1">
        <v>-300000</v>
      </c>
      <c r="M88" s="1">
        <v>-1191762</v>
      </c>
      <c r="N88" s="1">
        <v>-529905</v>
      </c>
      <c r="O88" s="1">
        <v>-416873</v>
      </c>
      <c r="P88" s="1">
        <v>-1627490</v>
      </c>
      <c r="Q88" s="1">
        <v>-1260068</v>
      </c>
      <c r="R88" s="1">
        <v>-1520000</v>
      </c>
      <c r="S88" s="1">
        <v>-4901000</v>
      </c>
      <c r="T88" s="1">
        <v>-7028000</v>
      </c>
      <c r="U88" s="1">
        <v>-6718000</v>
      </c>
      <c r="V88" s="1">
        <v>-23554000</v>
      </c>
      <c r="W88" s="1">
        <v>-12545000</v>
      </c>
      <c r="X88" s="1">
        <v>-25552000</v>
      </c>
      <c r="Y88" s="1">
        <v>-42935000</v>
      </c>
      <c r="Z88" s="1">
        <v>-40762000</v>
      </c>
      <c r="AA88" s="1">
        <v>-27952000</v>
      </c>
      <c r="AB88" s="1">
        <v>-35605000</v>
      </c>
      <c r="AC88" s="1">
        <v>-99819000</v>
      </c>
      <c r="AD88" s="1">
        <v>-83435000</v>
      </c>
      <c r="AE88" s="1">
        <v>-61941000</v>
      </c>
      <c r="AF88" s="1">
        <v>-101661000</v>
      </c>
      <c r="AG88" s="1">
        <v>-48722000</v>
      </c>
      <c r="AH88" s="1">
        <v>-43868000</v>
      </c>
      <c r="AI88" s="1">
        <v>-185000</v>
      </c>
      <c r="AP88" s="34" t="s">
        <v>131</v>
      </c>
      <c r="AQ88" s="35">
        <f>0</f>
        <v>0</v>
      </c>
    </row>
    <row r="89" spans="1:43" ht="20" customHeight="1" x14ac:dyDescent="0.25">
      <c r="A89" s="14" t="s">
        <v>105</v>
      </c>
      <c r="B89" s="15" t="e">
        <f t="shared" ref="B89:AI89" si="7">(-1*B88)/B3</f>
        <v>#VALUE!</v>
      </c>
      <c r="C89" s="15" t="e">
        <f t="shared" si="7"/>
        <v>#VALUE!</v>
      </c>
      <c r="D89" s="15" t="e">
        <f t="shared" si="7"/>
        <v>#VALUE!</v>
      </c>
      <c r="E89" s="15" t="e">
        <f t="shared" si="7"/>
        <v>#VALUE!</v>
      </c>
      <c r="F89" s="15">
        <f t="shared" si="7"/>
        <v>8.4388185654008432E-3</v>
      </c>
      <c r="G89" s="15">
        <f t="shared" si="7"/>
        <v>2.0833333333333332E-2</v>
      </c>
      <c r="H89" s="15">
        <f t="shared" si="7"/>
        <v>1.1764705882352941E-2</v>
      </c>
      <c r="I89" s="15">
        <f t="shared" si="7"/>
        <v>2.8089887640449437E-3</v>
      </c>
      <c r="J89" s="15">
        <f t="shared" si="7"/>
        <v>4.6403712296983757E-3</v>
      </c>
      <c r="K89" s="15" t="e">
        <f t="shared" si="7"/>
        <v>#VALUE!</v>
      </c>
      <c r="L89" s="15">
        <f t="shared" si="7"/>
        <v>4.1493775933609959E-3</v>
      </c>
      <c r="M89" s="15">
        <f t="shared" si="7"/>
        <v>1.4946964864821036E-2</v>
      </c>
      <c r="N89" s="15">
        <f t="shared" si="7"/>
        <v>5.7423781918866214E-3</v>
      </c>
      <c r="O89" s="15">
        <f t="shared" si="7"/>
        <v>4.5289459674680028E-3</v>
      </c>
      <c r="P89" s="15">
        <f t="shared" si="7"/>
        <v>1.474814329929601E-2</v>
      </c>
      <c r="Q89" s="15">
        <f t="shared" si="7"/>
        <v>6.9871357968330407E-3</v>
      </c>
      <c r="R89" s="15">
        <f t="shared" si="7"/>
        <v>4.3567239728736608E-3</v>
      </c>
      <c r="S89" s="15">
        <f t="shared" si="7"/>
        <v>8.0904759860938244E-3</v>
      </c>
      <c r="T89" s="15">
        <f t="shared" si="7"/>
        <v>7.7703393718938822E-3</v>
      </c>
      <c r="U89" s="15">
        <f t="shared" si="7"/>
        <v>6.4984813016309081E-3</v>
      </c>
      <c r="V89" s="15">
        <f t="shared" si="7"/>
        <v>2.0601784834938193E-2</v>
      </c>
      <c r="W89" s="15">
        <f t="shared" si="7"/>
        <v>9.6208266932118151E-3</v>
      </c>
      <c r="X89" s="15">
        <f t="shared" si="7"/>
        <v>1.5002084275171293E-2</v>
      </c>
      <c r="Y89" s="15">
        <f t="shared" si="7"/>
        <v>2.0835132881901409E-2</v>
      </c>
      <c r="Z89" s="15">
        <f t="shared" si="7"/>
        <v>1.8145251038537626E-2</v>
      </c>
      <c r="AA89" s="15">
        <f t="shared" si="7"/>
        <v>1.1340165615426714E-2</v>
      </c>
      <c r="AB89" s="15">
        <f t="shared" si="7"/>
        <v>1.307774583076835E-2</v>
      </c>
      <c r="AC89" s="15">
        <f t="shared" si="7"/>
        <v>3.2734055597294281E-2</v>
      </c>
      <c r="AD89" s="15">
        <f t="shared" si="7"/>
        <v>2.4765178262682749E-2</v>
      </c>
      <c r="AE89" s="15">
        <f t="shared" si="7"/>
        <v>1.6269509503483284E-2</v>
      </c>
      <c r="AF89" s="15">
        <f t="shared" si="7"/>
        <v>2.4200280945215685E-2</v>
      </c>
      <c r="AG89" s="15">
        <f t="shared" si="7"/>
        <v>1.0594876135064338E-2</v>
      </c>
      <c r="AH89" s="15">
        <f t="shared" si="7"/>
        <v>7.9164795883748234E-3</v>
      </c>
      <c r="AI89" s="15">
        <f t="shared" si="7"/>
        <v>2.9313664128789979E-5</v>
      </c>
      <c r="AP89" s="23" t="s">
        <v>106</v>
      </c>
      <c r="AQ89" s="24">
        <f>AI27</f>
        <v>380340000</v>
      </c>
    </row>
    <row r="90" spans="1:43"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t="s">
        <v>92</v>
      </c>
      <c r="X90" s="1" t="s">
        <v>92</v>
      </c>
      <c r="Y90" s="1" t="s">
        <v>92</v>
      </c>
      <c r="Z90" s="1" t="s">
        <v>92</v>
      </c>
      <c r="AA90" s="1" t="s">
        <v>92</v>
      </c>
      <c r="AB90" s="1">
        <v>198008000</v>
      </c>
      <c r="AC90" s="1">
        <v>-688485000</v>
      </c>
      <c r="AD90" s="1" t="s">
        <v>92</v>
      </c>
      <c r="AE90" s="1" t="s">
        <v>92</v>
      </c>
      <c r="AF90" s="1" t="s">
        <v>92</v>
      </c>
      <c r="AG90" s="1" t="s">
        <v>92</v>
      </c>
      <c r="AH90" s="1" t="s">
        <v>92</v>
      </c>
      <c r="AI90" s="1" t="s">
        <v>92</v>
      </c>
      <c r="AP90" s="23" t="s">
        <v>19</v>
      </c>
      <c r="AQ90" s="24">
        <f>AI25</f>
        <v>1571964000</v>
      </c>
    </row>
    <row r="91" spans="1:43" ht="20" x14ac:dyDescent="0.25">
      <c r="A91" s="5" t="s">
        <v>76</v>
      </c>
      <c r="B91" s="1" t="s">
        <v>92</v>
      </c>
      <c r="C91" s="1" t="s">
        <v>92</v>
      </c>
      <c r="D91" s="1" t="s">
        <v>92</v>
      </c>
      <c r="E91" s="1">
        <v>-100000</v>
      </c>
      <c r="F91" s="1" t="s">
        <v>92</v>
      </c>
      <c r="G91" s="1" t="s">
        <v>92</v>
      </c>
      <c r="H91" s="1" t="s">
        <v>92</v>
      </c>
      <c r="I91" s="1" t="s">
        <v>92</v>
      </c>
      <c r="J91" s="1" t="s">
        <v>92</v>
      </c>
      <c r="K91" s="1" t="s">
        <v>92</v>
      </c>
      <c r="L91" s="1" t="s">
        <v>92</v>
      </c>
      <c r="M91" s="1" t="s">
        <v>92</v>
      </c>
      <c r="N91" s="1" t="s">
        <v>92</v>
      </c>
      <c r="O91" s="1" t="s">
        <v>92</v>
      </c>
      <c r="P91" s="1" t="s">
        <v>92</v>
      </c>
      <c r="Q91" s="1" t="s">
        <v>92</v>
      </c>
      <c r="R91" s="1">
        <v>-22643000</v>
      </c>
      <c r="S91" s="1">
        <v>-249014000</v>
      </c>
      <c r="T91" s="1">
        <v>-361600000</v>
      </c>
      <c r="U91" s="1">
        <v>-131623000</v>
      </c>
      <c r="V91" s="1">
        <v>-74976000</v>
      </c>
      <c r="W91" s="1">
        <v>-317381000</v>
      </c>
      <c r="X91" s="1">
        <v>-616450000</v>
      </c>
      <c r="Y91" s="1">
        <v>-606657000</v>
      </c>
      <c r="Z91" s="1">
        <v>-557419000</v>
      </c>
      <c r="AA91" s="1">
        <v>-1134602000</v>
      </c>
      <c r="AB91" s="1">
        <v>-2033584000</v>
      </c>
      <c r="AC91" s="1">
        <v>-452476000</v>
      </c>
      <c r="AD91" s="1">
        <v>-971813000</v>
      </c>
      <c r="AE91" s="1">
        <v>-826084000</v>
      </c>
      <c r="AF91" s="1">
        <v>-1067736000</v>
      </c>
      <c r="AG91" s="1">
        <v>-1299981000</v>
      </c>
      <c r="AH91" s="1">
        <v>-2413143000</v>
      </c>
      <c r="AI91" s="1">
        <v>-1847067000</v>
      </c>
      <c r="AP91" s="34" t="s">
        <v>132</v>
      </c>
      <c r="AQ91" s="35">
        <f>AQ89/AQ90</f>
        <v>0.24195210577341467</v>
      </c>
    </row>
    <row r="92" spans="1:43"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v>28082000</v>
      </c>
      <c r="S92" s="1">
        <v>159208000</v>
      </c>
      <c r="T92" s="1">
        <v>173057000</v>
      </c>
      <c r="U92" s="1">
        <v>288238000</v>
      </c>
      <c r="V92" s="1">
        <v>97173000</v>
      </c>
      <c r="W92" s="1">
        <v>128593000</v>
      </c>
      <c r="X92" s="1">
        <v>473178000</v>
      </c>
      <c r="Y92" s="1">
        <v>927077000</v>
      </c>
      <c r="Z92" s="1">
        <v>264886000</v>
      </c>
      <c r="AA92" s="1">
        <v>723369000</v>
      </c>
      <c r="AB92" s="1">
        <v>2097949000</v>
      </c>
      <c r="AC92" s="1">
        <v>989291000</v>
      </c>
      <c r="AD92" s="1">
        <v>533183000</v>
      </c>
      <c r="AE92" s="1">
        <v>1181484000</v>
      </c>
      <c r="AF92" s="1">
        <v>851436000</v>
      </c>
      <c r="AG92" s="1">
        <v>920196000</v>
      </c>
      <c r="AH92" s="1">
        <v>1488599000</v>
      </c>
      <c r="AI92" s="1">
        <v>2252355000</v>
      </c>
      <c r="AP92" s="36" t="s">
        <v>133</v>
      </c>
      <c r="AQ92" s="37">
        <f>AQ88*(1-AQ91)</f>
        <v>0</v>
      </c>
    </row>
    <row r="93" spans="1:43" ht="19" x14ac:dyDescent="0.25">
      <c r="A93" s="5" t="s">
        <v>78</v>
      </c>
      <c r="B93" s="1" t="s">
        <v>92</v>
      </c>
      <c r="C93" s="1" t="s">
        <v>92</v>
      </c>
      <c r="D93" s="1" t="s">
        <v>92</v>
      </c>
      <c r="E93" s="1">
        <v>-5700000</v>
      </c>
      <c r="F93" s="1">
        <v>-100000</v>
      </c>
      <c r="G93" s="1">
        <v>-400000</v>
      </c>
      <c r="H93" s="1" t="s">
        <v>92</v>
      </c>
      <c r="I93" s="1" t="s">
        <v>92</v>
      </c>
      <c r="J93" s="1">
        <v>200000</v>
      </c>
      <c r="K93" s="1">
        <v>-500000</v>
      </c>
      <c r="L93" s="1">
        <v>-1200000</v>
      </c>
      <c r="M93" s="1">
        <v>-6659404</v>
      </c>
      <c r="N93" s="1">
        <v>-152329</v>
      </c>
      <c r="O93" s="1">
        <v>324664</v>
      </c>
      <c r="P93" s="1">
        <v>-810044</v>
      </c>
      <c r="Q93" s="1">
        <v>-210658</v>
      </c>
      <c r="R93" s="1">
        <v>-703000</v>
      </c>
      <c r="S93" s="1">
        <v>-524000</v>
      </c>
      <c r="T93" s="1">
        <v>844000</v>
      </c>
      <c r="U93" s="1">
        <v>-5915000</v>
      </c>
      <c r="V93" s="1">
        <v>-3112000</v>
      </c>
      <c r="W93" s="1">
        <v>-11177000</v>
      </c>
      <c r="X93" s="1">
        <v>-4203000</v>
      </c>
      <c r="Y93" s="1">
        <v>-5636000</v>
      </c>
      <c r="Z93" s="1">
        <v>-6513000</v>
      </c>
      <c r="AA93" s="1">
        <v>-1218000</v>
      </c>
      <c r="AB93" s="1">
        <v>173298000</v>
      </c>
      <c r="AC93" s="1">
        <v>-4704000</v>
      </c>
      <c r="AD93" s="1">
        <v>-9476000</v>
      </c>
      <c r="AE93" s="1">
        <v>-20503000</v>
      </c>
      <c r="AF93" s="1">
        <v>-8763000</v>
      </c>
      <c r="AG93" s="1">
        <v>-43980000</v>
      </c>
      <c r="AH93" s="1">
        <v>-23610000</v>
      </c>
      <c r="AI93" s="1">
        <v>-566470000</v>
      </c>
      <c r="AP93" s="64" t="s">
        <v>134</v>
      </c>
      <c r="AQ93" s="65"/>
    </row>
    <row r="94" spans="1:43" ht="20" x14ac:dyDescent="0.25">
      <c r="A94" s="6" t="s">
        <v>79</v>
      </c>
      <c r="B94" s="10" t="s">
        <v>92</v>
      </c>
      <c r="C94" s="10" t="s">
        <v>92</v>
      </c>
      <c r="D94" s="10" t="s">
        <v>92</v>
      </c>
      <c r="E94" s="10">
        <v>-5800000</v>
      </c>
      <c r="F94" s="10">
        <v>-300000</v>
      </c>
      <c r="G94" s="10">
        <v>-1000000</v>
      </c>
      <c r="H94" s="10">
        <v>-400000</v>
      </c>
      <c r="I94" s="10">
        <v>-100000</v>
      </c>
      <c r="J94" s="10" t="s">
        <v>92</v>
      </c>
      <c r="K94" s="10">
        <v>-500000</v>
      </c>
      <c r="L94" s="10">
        <v>-1500000</v>
      </c>
      <c r="M94" s="10">
        <v>-7851166</v>
      </c>
      <c r="N94" s="10">
        <v>-682234</v>
      </c>
      <c r="O94" s="10">
        <v>-92209</v>
      </c>
      <c r="P94" s="10">
        <v>-2437534</v>
      </c>
      <c r="Q94" s="10">
        <v>-1470726</v>
      </c>
      <c r="R94" s="10">
        <v>3216000</v>
      </c>
      <c r="S94" s="10">
        <v>-95231000</v>
      </c>
      <c r="T94" s="10">
        <v>-194727000</v>
      </c>
      <c r="U94" s="10">
        <v>143982000</v>
      </c>
      <c r="V94" s="10">
        <v>-4469000</v>
      </c>
      <c r="W94" s="10">
        <v>-212510000</v>
      </c>
      <c r="X94" s="10">
        <v>-173027000</v>
      </c>
      <c r="Y94" s="10">
        <v>271849000</v>
      </c>
      <c r="Z94" s="10">
        <v>-339808000</v>
      </c>
      <c r="AA94" s="10">
        <v>-440403000</v>
      </c>
      <c r="AB94" s="10">
        <v>400066000</v>
      </c>
      <c r="AC94" s="10">
        <v>-256193000</v>
      </c>
      <c r="AD94" s="10">
        <v>-531541000</v>
      </c>
      <c r="AE94" s="10">
        <v>272956000</v>
      </c>
      <c r="AF94" s="10">
        <v>-326724000</v>
      </c>
      <c r="AG94" s="10">
        <v>-472487000</v>
      </c>
      <c r="AH94" s="10">
        <v>-992022000</v>
      </c>
      <c r="AI94" s="10">
        <v>-161367000</v>
      </c>
      <c r="AP94" s="23" t="s">
        <v>135</v>
      </c>
      <c r="AQ94" s="38">
        <v>4.095E-2</v>
      </c>
    </row>
    <row r="95" spans="1:43"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v>-1170000</v>
      </c>
      <c r="V95" s="1">
        <v>-1539000</v>
      </c>
      <c r="W95" s="1">
        <v>-420000</v>
      </c>
      <c r="X95" s="1">
        <v>-1942000</v>
      </c>
      <c r="Y95" s="1">
        <v>-2076000</v>
      </c>
      <c r="Z95" s="1">
        <v>-1887000</v>
      </c>
      <c r="AA95" s="1">
        <v>-1619000</v>
      </c>
      <c r="AB95" s="1">
        <v>-1083000</v>
      </c>
      <c r="AC95" s="1">
        <v>-2359000</v>
      </c>
      <c r="AD95" s="1">
        <v>-2583000</v>
      </c>
      <c r="AE95" s="1">
        <v>-1886000</v>
      </c>
      <c r="AF95" s="1">
        <v>-13569000</v>
      </c>
      <c r="AG95" s="1">
        <v>-3086000</v>
      </c>
      <c r="AH95" s="1" t="s">
        <v>92</v>
      </c>
      <c r="AI95" s="1">
        <v>-75000</v>
      </c>
      <c r="AP95" s="23" t="s">
        <v>136</v>
      </c>
      <c r="AQ95" s="39" cm="1">
        <f t="array" ref="AQ95">_FV(A1,"Beta")</f>
        <v>0.85619999999999996</v>
      </c>
    </row>
    <row r="96" spans="1:43" ht="20" x14ac:dyDescent="0.25">
      <c r="A96" s="5" t="s">
        <v>81</v>
      </c>
      <c r="B96" s="1" t="s">
        <v>92</v>
      </c>
      <c r="C96" s="1">
        <v>6300000</v>
      </c>
      <c r="D96" s="1" t="s">
        <v>92</v>
      </c>
      <c r="E96" s="1">
        <v>100000</v>
      </c>
      <c r="F96" s="1">
        <v>1600000</v>
      </c>
      <c r="G96" s="1">
        <v>700000</v>
      </c>
      <c r="H96" s="1" t="s">
        <v>92</v>
      </c>
      <c r="I96" s="1" t="s">
        <v>92</v>
      </c>
      <c r="J96" s="1" t="s">
        <v>92</v>
      </c>
      <c r="K96" s="1">
        <v>100000</v>
      </c>
      <c r="L96" s="1" t="s">
        <v>92</v>
      </c>
      <c r="M96" s="1">
        <v>256639</v>
      </c>
      <c r="N96" s="1">
        <v>28621</v>
      </c>
      <c r="O96" s="1">
        <v>8000</v>
      </c>
      <c r="P96" s="1">
        <v>748430</v>
      </c>
      <c r="Q96" s="1">
        <v>1719928</v>
      </c>
      <c r="R96" s="1">
        <v>1168000</v>
      </c>
      <c r="S96" s="1">
        <v>3883000</v>
      </c>
      <c r="T96" s="1">
        <v>8191000</v>
      </c>
      <c r="U96" s="1">
        <v>2257000</v>
      </c>
      <c r="V96" s="1">
        <v>2502000</v>
      </c>
      <c r="W96" s="1">
        <v>20824000</v>
      </c>
      <c r="X96" s="1">
        <v>20318000</v>
      </c>
      <c r="Y96" s="1">
        <v>11015000</v>
      </c>
      <c r="Z96" s="1">
        <v>21252000</v>
      </c>
      <c r="AA96" s="1">
        <v>17168000</v>
      </c>
      <c r="AB96" s="1">
        <v>1696661000</v>
      </c>
      <c r="AC96" s="1">
        <v>16405000</v>
      </c>
      <c r="AD96" s="1">
        <v>52626000</v>
      </c>
      <c r="AE96" s="1">
        <v>27851000</v>
      </c>
      <c r="AF96" s="1">
        <v>92363000</v>
      </c>
      <c r="AG96" s="1">
        <v>72936000</v>
      </c>
      <c r="AH96" s="1">
        <v>45723000</v>
      </c>
      <c r="AI96" s="1">
        <v>64015000</v>
      </c>
      <c r="AP96" s="23" t="s">
        <v>137</v>
      </c>
      <c r="AQ96" s="38">
        <v>8.4000000000000005E-2</v>
      </c>
    </row>
    <row r="97" spans="1:43" ht="20" x14ac:dyDescent="0.25">
      <c r="A97" s="5" t="s">
        <v>82</v>
      </c>
      <c r="B97" s="1" t="s">
        <v>92</v>
      </c>
      <c r="C97" s="1" t="s">
        <v>92</v>
      </c>
      <c r="D97" s="1" t="s">
        <v>92</v>
      </c>
      <c r="E97" s="1" t="s">
        <v>92</v>
      </c>
      <c r="F97" s="1" t="s">
        <v>92</v>
      </c>
      <c r="G97" s="1" t="s">
        <v>92</v>
      </c>
      <c r="H97" s="1" t="s">
        <v>92</v>
      </c>
      <c r="I97" s="1" t="s">
        <v>92</v>
      </c>
      <c r="J97" s="1" t="s">
        <v>92</v>
      </c>
      <c r="K97" s="1" t="s">
        <v>92</v>
      </c>
      <c r="L97" s="1" t="s">
        <v>92</v>
      </c>
      <c r="M97" s="1">
        <v>-814545</v>
      </c>
      <c r="N97" s="1" t="s">
        <v>92</v>
      </c>
      <c r="O97" s="1" t="s">
        <v>92</v>
      </c>
      <c r="P97" s="1" t="s">
        <v>92</v>
      </c>
      <c r="Q97" s="1" t="s">
        <v>92</v>
      </c>
      <c r="R97" s="1" t="s">
        <v>92</v>
      </c>
      <c r="S97" s="1">
        <v>-27699000</v>
      </c>
      <c r="T97" s="1">
        <v>-148000</v>
      </c>
      <c r="U97" s="1">
        <v>-103467000</v>
      </c>
      <c r="V97" s="1">
        <v>-86173000</v>
      </c>
      <c r="W97" s="1">
        <v>-23540000</v>
      </c>
      <c r="X97" s="1">
        <v>-176392000</v>
      </c>
      <c r="Y97" s="1">
        <v>-727670000</v>
      </c>
      <c r="Z97" s="1">
        <v>-67599000</v>
      </c>
      <c r="AA97" s="1">
        <v>-8175000</v>
      </c>
      <c r="AB97" s="1">
        <v>-807967000</v>
      </c>
      <c r="AC97" s="1">
        <v>-2252437000</v>
      </c>
      <c r="AD97" s="1">
        <v>-361178000</v>
      </c>
      <c r="AE97" s="1">
        <v>-1342076000</v>
      </c>
      <c r="AF97" s="1">
        <v>-707300000</v>
      </c>
      <c r="AG97" s="1">
        <v>-595918000</v>
      </c>
      <c r="AH97" s="1">
        <v>-13830000</v>
      </c>
      <c r="AI97" s="1">
        <v>-771028000</v>
      </c>
      <c r="AP97" s="36" t="s">
        <v>138</v>
      </c>
      <c r="AQ97" s="37">
        <f>(AQ94)+((AQ95)*(AQ96-AQ94))</f>
        <v>7.7809409999999996E-2</v>
      </c>
    </row>
    <row r="98" spans="1:43"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P98" s="64" t="s">
        <v>139</v>
      </c>
      <c r="AQ98" s="65"/>
    </row>
    <row r="99" spans="1:43" ht="20" x14ac:dyDescent="0.25">
      <c r="A99" s="5" t="s">
        <v>84</v>
      </c>
      <c r="B99" s="1" t="s">
        <v>92</v>
      </c>
      <c r="C99" s="1">
        <v>900000</v>
      </c>
      <c r="D99" s="1" t="s">
        <v>92</v>
      </c>
      <c r="E99" s="1">
        <v>-200000</v>
      </c>
      <c r="F99" s="1">
        <v>-800000</v>
      </c>
      <c r="G99" s="1" t="s">
        <v>92</v>
      </c>
      <c r="H99" s="1">
        <v>1400000</v>
      </c>
      <c r="I99" s="1">
        <v>-600000</v>
      </c>
      <c r="J99" s="1">
        <v>-1000000</v>
      </c>
      <c r="K99" s="1">
        <v>-500000</v>
      </c>
      <c r="L99" s="1">
        <v>-1600000</v>
      </c>
      <c r="M99" s="1">
        <v>7653422</v>
      </c>
      <c r="N99" s="1">
        <v>-4432101</v>
      </c>
      <c r="O99" s="1">
        <v>-2352197</v>
      </c>
      <c r="P99" s="1">
        <v>-3234445</v>
      </c>
      <c r="Q99" s="1">
        <v>-422385</v>
      </c>
      <c r="R99" s="1">
        <v>-1055000</v>
      </c>
      <c r="S99" s="1">
        <v>16108000</v>
      </c>
      <c r="T99" s="1">
        <v>28544000</v>
      </c>
      <c r="U99" s="1">
        <v>4334000</v>
      </c>
      <c r="V99" s="1">
        <v>3131000</v>
      </c>
      <c r="W99" s="1">
        <v>12374000</v>
      </c>
      <c r="X99" s="1">
        <v>3824000</v>
      </c>
      <c r="Y99" s="1">
        <v>19656000</v>
      </c>
      <c r="Z99" s="1">
        <v>30348000</v>
      </c>
      <c r="AA99" s="1">
        <v>11924000</v>
      </c>
      <c r="AB99" s="1">
        <v>314737000</v>
      </c>
      <c r="AC99" s="1" t="s">
        <v>92</v>
      </c>
      <c r="AD99" s="1" t="s">
        <v>92</v>
      </c>
      <c r="AE99" s="1" t="s">
        <v>92</v>
      </c>
      <c r="AF99" s="1" t="s">
        <v>92</v>
      </c>
      <c r="AG99" s="1" t="s">
        <v>92</v>
      </c>
      <c r="AH99" s="1">
        <v>2928000</v>
      </c>
      <c r="AI99" s="1">
        <v>150000</v>
      </c>
      <c r="AP99" s="23" t="s">
        <v>140</v>
      </c>
      <c r="AQ99" s="24">
        <f>AQ86+AQ87</f>
        <v>0</v>
      </c>
    </row>
    <row r="100" spans="1:43" ht="20" x14ac:dyDescent="0.25">
      <c r="A100" s="6" t="s">
        <v>85</v>
      </c>
      <c r="B100" s="10" t="s">
        <v>92</v>
      </c>
      <c r="C100" s="10">
        <v>7200000</v>
      </c>
      <c r="D100" s="10" t="s">
        <v>92</v>
      </c>
      <c r="E100" s="10">
        <v>-100000</v>
      </c>
      <c r="F100" s="10">
        <v>800000</v>
      </c>
      <c r="G100" s="10">
        <v>700000</v>
      </c>
      <c r="H100" s="10">
        <v>1400000</v>
      </c>
      <c r="I100" s="10">
        <v>-600000</v>
      </c>
      <c r="J100" s="10">
        <v>-1000000</v>
      </c>
      <c r="K100" s="10">
        <v>-400000</v>
      </c>
      <c r="L100" s="10">
        <v>-1600000</v>
      </c>
      <c r="M100" s="10">
        <v>7095516</v>
      </c>
      <c r="N100" s="10">
        <v>-4403480</v>
      </c>
      <c r="O100" s="10">
        <v>-2344197</v>
      </c>
      <c r="P100" s="10">
        <v>-2486015</v>
      </c>
      <c r="Q100" s="10">
        <v>1297543</v>
      </c>
      <c r="R100" s="10">
        <v>113000</v>
      </c>
      <c r="S100" s="10">
        <v>-7708000</v>
      </c>
      <c r="T100" s="10">
        <v>36587000</v>
      </c>
      <c r="U100" s="10">
        <v>-98046000</v>
      </c>
      <c r="V100" s="10">
        <v>-82079000</v>
      </c>
      <c r="W100" s="10">
        <v>9238000</v>
      </c>
      <c r="X100" s="10">
        <v>-154192000</v>
      </c>
      <c r="Y100" s="10">
        <v>-699075000</v>
      </c>
      <c r="Z100" s="10">
        <v>-17886000</v>
      </c>
      <c r="AA100" s="10">
        <v>19298000</v>
      </c>
      <c r="AB100" s="10">
        <v>1202348000</v>
      </c>
      <c r="AC100" s="10">
        <v>-2238391000</v>
      </c>
      <c r="AD100" s="10">
        <v>-311135000</v>
      </c>
      <c r="AE100" s="10">
        <v>-1316111000</v>
      </c>
      <c r="AF100" s="10">
        <v>-628506000</v>
      </c>
      <c r="AG100" s="10">
        <v>-526068000</v>
      </c>
      <c r="AH100" s="10">
        <v>34821000</v>
      </c>
      <c r="AI100" s="10">
        <v>-706938000</v>
      </c>
      <c r="AP100" s="34" t="s">
        <v>141</v>
      </c>
      <c r="AQ100" s="35">
        <f>AQ99/AQ103</f>
        <v>0</v>
      </c>
    </row>
    <row r="101" spans="1:43" ht="20" x14ac:dyDescent="0.25">
      <c r="A101" s="5" t="s">
        <v>86</v>
      </c>
      <c r="B101" s="1" t="s">
        <v>92</v>
      </c>
      <c r="C101" s="1" t="s">
        <v>92</v>
      </c>
      <c r="D101" s="1" t="s">
        <v>92</v>
      </c>
      <c r="E101" s="1" t="s">
        <v>92</v>
      </c>
      <c r="F101" s="1" t="s">
        <v>92</v>
      </c>
      <c r="G101" s="1" t="s">
        <v>92</v>
      </c>
      <c r="H101" s="1" t="s">
        <v>92</v>
      </c>
      <c r="I101" s="1" t="s">
        <v>92</v>
      </c>
      <c r="J101" s="1">
        <v>-100000</v>
      </c>
      <c r="K101" s="1" t="s">
        <v>92</v>
      </c>
      <c r="L101" s="1" t="s">
        <v>92</v>
      </c>
      <c r="M101" s="1" t="s">
        <v>92</v>
      </c>
      <c r="N101" s="1" t="s">
        <v>92</v>
      </c>
      <c r="O101" s="1" t="s">
        <v>92</v>
      </c>
      <c r="P101" s="1" t="s">
        <v>92</v>
      </c>
      <c r="Q101" s="1" t="s">
        <v>92</v>
      </c>
      <c r="R101" s="1" t="s">
        <v>92</v>
      </c>
      <c r="S101" s="1" t="s">
        <v>92</v>
      </c>
      <c r="T101" s="1" t="s">
        <v>92</v>
      </c>
      <c r="U101" s="1">
        <v>-1071000</v>
      </c>
      <c r="V101" s="1">
        <v>1904000</v>
      </c>
      <c r="W101" s="1">
        <v>721000</v>
      </c>
      <c r="X101" s="1">
        <v>-2119000</v>
      </c>
      <c r="Y101" s="1">
        <v>2733000</v>
      </c>
      <c r="Z101" s="1">
        <v>4496000</v>
      </c>
      <c r="AA101" s="1">
        <v>-5488000</v>
      </c>
      <c r="AB101" s="1">
        <v>-5306000</v>
      </c>
      <c r="AC101" s="1">
        <v>-4606000</v>
      </c>
      <c r="AD101" s="1">
        <v>5985000</v>
      </c>
      <c r="AE101" s="1">
        <v>-9835000</v>
      </c>
      <c r="AF101" s="1">
        <v>1912000</v>
      </c>
      <c r="AG101" s="1">
        <v>16848000</v>
      </c>
      <c r="AH101" s="1">
        <v>-52491000</v>
      </c>
      <c r="AI101" s="1">
        <v>-38715000</v>
      </c>
      <c r="AP101" s="23" t="s">
        <v>142</v>
      </c>
      <c r="AQ101" s="40" cm="1">
        <f t="array" ref="AQ101">_FV(A1,"Market cap",TRUE)</f>
        <v>61703672400</v>
      </c>
    </row>
    <row r="102" spans="1:43" ht="20" x14ac:dyDescent="0.25">
      <c r="A102" s="6" t="s">
        <v>87</v>
      </c>
      <c r="B102" s="10" t="s">
        <v>92</v>
      </c>
      <c r="C102" s="10">
        <v>7200000</v>
      </c>
      <c r="D102" s="10" t="s">
        <v>92</v>
      </c>
      <c r="E102" s="10">
        <v>-100000</v>
      </c>
      <c r="F102" s="10">
        <v>800000</v>
      </c>
      <c r="G102" s="10">
        <v>700000</v>
      </c>
      <c r="H102" s="10">
        <v>1400000</v>
      </c>
      <c r="I102" s="10">
        <v>-600000</v>
      </c>
      <c r="J102" s="10">
        <v>-1000000</v>
      </c>
      <c r="K102" s="10">
        <v>-400000</v>
      </c>
      <c r="L102" s="10">
        <v>-1800000</v>
      </c>
      <c r="M102" s="10">
        <v>-1878490</v>
      </c>
      <c r="N102" s="10">
        <v>116992</v>
      </c>
      <c r="O102" s="10">
        <v>290263</v>
      </c>
      <c r="P102" s="10">
        <v>560865</v>
      </c>
      <c r="Q102" s="10">
        <v>19877334</v>
      </c>
      <c r="R102" s="10">
        <v>57978000</v>
      </c>
      <c r="S102" s="10">
        <v>-26525000</v>
      </c>
      <c r="T102" s="10">
        <v>-22689000</v>
      </c>
      <c r="U102" s="10">
        <v>244361000</v>
      </c>
      <c r="V102" s="10">
        <v>71548000</v>
      </c>
      <c r="W102" s="10">
        <v>26493000</v>
      </c>
      <c r="X102" s="10">
        <v>4489000</v>
      </c>
      <c r="Y102" s="10">
        <v>-136817000</v>
      </c>
      <c r="Z102" s="10">
        <v>-11165000</v>
      </c>
      <c r="AA102" s="10">
        <v>158974000</v>
      </c>
      <c r="AB102" s="10">
        <v>1805094000</v>
      </c>
      <c r="AC102" s="10">
        <v>-1797835000</v>
      </c>
      <c r="AD102" s="10">
        <v>151040000</v>
      </c>
      <c r="AE102" s="10">
        <v>108891000</v>
      </c>
      <c r="AF102" s="10">
        <v>160444000</v>
      </c>
      <c r="AG102" s="10">
        <v>382456000</v>
      </c>
      <c r="AH102" s="10">
        <v>146049000</v>
      </c>
      <c r="AI102" s="10">
        <v>-19321000</v>
      </c>
      <c r="AP102" s="34" t="s">
        <v>143</v>
      </c>
      <c r="AQ102" s="35">
        <f>AQ101/AQ103</f>
        <v>1</v>
      </c>
    </row>
    <row r="103" spans="1:43" ht="20" x14ac:dyDescent="0.25">
      <c r="A103" s="5" t="s">
        <v>88</v>
      </c>
      <c r="B103" s="1" t="s">
        <v>92</v>
      </c>
      <c r="C103" s="1" t="s">
        <v>92</v>
      </c>
      <c r="D103" s="1">
        <v>7100000</v>
      </c>
      <c r="E103" s="1">
        <v>7000000</v>
      </c>
      <c r="F103" s="1">
        <v>900000</v>
      </c>
      <c r="G103" s="1">
        <v>2300000</v>
      </c>
      <c r="H103" s="1">
        <v>1100000</v>
      </c>
      <c r="I103" s="1">
        <v>100000</v>
      </c>
      <c r="J103" s="1">
        <v>200000</v>
      </c>
      <c r="K103" s="1">
        <v>400000</v>
      </c>
      <c r="L103" s="1">
        <v>3800000</v>
      </c>
      <c r="M103" s="1">
        <v>2009155</v>
      </c>
      <c r="N103" s="1">
        <v>130665</v>
      </c>
      <c r="O103" s="1">
        <v>247657</v>
      </c>
      <c r="P103" s="1">
        <v>537920</v>
      </c>
      <c r="Q103" s="1">
        <v>1098785</v>
      </c>
      <c r="R103" s="1">
        <v>3676000</v>
      </c>
      <c r="S103" s="1">
        <v>61654000</v>
      </c>
      <c r="T103" s="1">
        <v>35129000</v>
      </c>
      <c r="U103" s="1">
        <v>12440000</v>
      </c>
      <c r="V103" s="1">
        <v>256801000</v>
      </c>
      <c r="W103" s="1">
        <v>328349000</v>
      </c>
      <c r="X103" s="1">
        <v>354842000</v>
      </c>
      <c r="Y103" s="1">
        <v>359331000</v>
      </c>
      <c r="Z103" s="1">
        <v>222514000</v>
      </c>
      <c r="AA103" s="1">
        <v>211349000</v>
      </c>
      <c r="AB103" s="1">
        <v>370323000</v>
      </c>
      <c r="AC103" s="1">
        <v>2175417000</v>
      </c>
      <c r="AD103" s="1">
        <v>377582000</v>
      </c>
      <c r="AE103" s="1">
        <v>528622000</v>
      </c>
      <c r="AF103" s="1">
        <v>637513000</v>
      </c>
      <c r="AG103" s="1">
        <v>797957000</v>
      </c>
      <c r="AH103" s="1">
        <v>1180413000</v>
      </c>
      <c r="AI103" s="1">
        <v>1326462000</v>
      </c>
      <c r="AP103" s="36" t="s">
        <v>144</v>
      </c>
      <c r="AQ103" s="41">
        <f>AQ99+AQ101</f>
        <v>61703672400</v>
      </c>
    </row>
    <row r="104" spans="1:43"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v>2000000</v>
      </c>
      <c r="M104" s="11">
        <v>130665</v>
      </c>
      <c r="N104" s="11">
        <v>247657</v>
      </c>
      <c r="O104" s="11">
        <v>537920</v>
      </c>
      <c r="P104" s="11">
        <v>1098785</v>
      </c>
      <c r="Q104" s="11">
        <v>20976119</v>
      </c>
      <c r="R104" s="11">
        <v>61654000</v>
      </c>
      <c r="S104" s="11">
        <v>35129000</v>
      </c>
      <c r="T104" s="11">
        <v>12440000</v>
      </c>
      <c r="U104" s="11">
        <v>256801000</v>
      </c>
      <c r="V104" s="11">
        <v>328349000</v>
      </c>
      <c r="W104" s="11">
        <v>354842000</v>
      </c>
      <c r="X104" s="11">
        <v>359331000</v>
      </c>
      <c r="Y104" s="11">
        <v>222514000</v>
      </c>
      <c r="Z104" s="11">
        <v>211349000</v>
      </c>
      <c r="AA104" s="11">
        <v>370323000</v>
      </c>
      <c r="AB104" s="11">
        <v>2175417000</v>
      </c>
      <c r="AC104" s="11">
        <v>377582000</v>
      </c>
      <c r="AD104" s="11">
        <v>528622000</v>
      </c>
      <c r="AE104" s="11">
        <v>637513000</v>
      </c>
      <c r="AF104" s="11">
        <v>797957000</v>
      </c>
      <c r="AG104" s="11">
        <v>1180413000</v>
      </c>
      <c r="AH104" s="11">
        <v>1326462000</v>
      </c>
      <c r="AI104" s="11">
        <v>1307141000</v>
      </c>
      <c r="AP104" s="64" t="s">
        <v>145</v>
      </c>
      <c r="AQ104" s="65"/>
    </row>
    <row r="105" spans="1:43" ht="21" thickTop="1" x14ac:dyDescent="0.25">
      <c r="A105" s="14" t="s">
        <v>107</v>
      </c>
      <c r="B105" s="1"/>
      <c r="C105" s="15" t="e">
        <f>(C106/B106)-1</f>
        <v>#VALUE!</v>
      </c>
      <c r="D105" s="15" t="e">
        <f>(D106/C106)-1</f>
        <v>#VALUE!</v>
      </c>
      <c r="E105" s="15">
        <f>(E106/D106)-1</f>
        <v>1</v>
      </c>
      <c r="F105" s="15">
        <f>(F106/E106)-1</f>
        <v>-4</v>
      </c>
      <c r="G105" s="15">
        <f>(G106/F106)-1</f>
        <v>-3.5</v>
      </c>
      <c r="H105" s="15">
        <f t="shared" ref="H105:AI105" si="8">(H106/G106)-1</f>
        <v>0.60000000000000009</v>
      </c>
      <c r="I105" s="15">
        <f t="shared" si="8"/>
        <v>-1.2916666666666667</v>
      </c>
      <c r="J105" s="15">
        <f t="shared" si="8"/>
        <v>0.5714285714285714</v>
      </c>
      <c r="K105" s="15">
        <f t="shared" si="8"/>
        <v>2.6363636363636362</v>
      </c>
      <c r="L105" s="15">
        <f t="shared" si="8"/>
        <v>-0.75</v>
      </c>
      <c r="M105" s="15">
        <f t="shared" si="8"/>
        <v>-3.3146019999999998</v>
      </c>
      <c r="N105" s="15">
        <f t="shared" si="8"/>
        <v>-3.0188356356730011</v>
      </c>
      <c r="O105" s="15">
        <f t="shared" si="8"/>
        <v>-0.50569348020598359</v>
      </c>
      <c r="P105" s="15">
        <f t="shared" si="8"/>
        <v>0.66981153313972319</v>
      </c>
      <c r="Q105" s="15">
        <f t="shared" si="8"/>
        <v>3.871874322646752</v>
      </c>
      <c r="R105" s="15">
        <f t="shared" si="8"/>
        <v>1.8274470716479421</v>
      </c>
      <c r="S105" s="15">
        <f t="shared" si="8"/>
        <v>0.34602571100528912</v>
      </c>
      <c r="T105" s="15">
        <f t="shared" si="8"/>
        <v>0.79579936515039229</v>
      </c>
      <c r="U105" s="15">
        <f t="shared" si="8"/>
        <v>0.46721381683966268</v>
      </c>
      <c r="V105" s="15">
        <f t="shared" si="8"/>
        <v>-0.32374325988196828</v>
      </c>
      <c r="W105" s="15">
        <f t="shared" si="8"/>
        <v>0.62174018819208454</v>
      </c>
      <c r="X105" s="15">
        <f t="shared" si="8"/>
        <v>0.46696056560221044</v>
      </c>
      <c r="Y105" s="15">
        <f t="shared" si="8"/>
        <v>-0.21344052147006531</v>
      </c>
      <c r="Z105" s="15">
        <f t="shared" si="8"/>
        <v>0.21664150310350605</v>
      </c>
      <c r="AA105" s="15">
        <f t="shared" si="8"/>
        <v>0.91041586233522698</v>
      </c>
      <c r="AB105" s="15">
        <f t="shared" si="8"/>
        <v>-0.70138613218237333</v>
      </c>
      <c r="AC105" s="15">
        <f t="shared" si="8"/>
        <v>2.6014695485609662</v>
      </c>
      <c r="AD105" s="15">
        <f t="shared" si="8"/>
        <v>0.50096641376602724</v>
      </c>
      <c r="AE105" s="15">
        <f t="shared" si="8"/>
        <v>0.21501492840958503</v>
      </c>
      <c r="AF105" s="15">
        <f t="shared" si="8"/>
        <v>-7.6904676914244963E-2</v>
      </c>
      <c r="AG105" s="15">
        <f t="shared" si="8"/>
        <v>0.29254288573239617</v>
      </c>
      <c r="AH105" s="15">
        <f t="shared" si="8"/>
        <v>-0.15313777333638678</v>
      </c>
      <c r="AI105" s="15">
        <f t="shared" si="8"/>
        <v>-0.1919114112145448</v>
      </c>
      <c r="AJ105" s="15"/>
      <c r="AK105" s="15"/>
      <c r="AL105" s="15"/>
      <c r="AM105" s="15"/>
      <c r="AN105" s="15"/>
      <c r="AO105" s="15"/>
      <c r="AP105" s="25" t="s">
        <v>108</v>
      </c>
      <c r="AQ105" s="26">
        <f>(AQ100*AQ92)+(AQ102*AQ97)</f>
        <v>7.7809409999999996E-2</v>
      </c>
    </row>
    <row r="106" spans="1:43" ht="19" x14ac:dyDescent="0.25">
      <c r="A106" s="5" t="s">
        <v>90</v>
      </c>
      <c r="B106" s="1" t="s">
        <v>92</v>
      </c>
      <c r="C106" s="1" t="s">
        <v>92</v>
      </c>
      <c r="D106" s="1">
        <v>-100000</v>
      </c>
      <c r="E106" s="1">
        <v>-200000</v>
      </c>
      <c r="F106" s="1">
        <v>600000</v>
      </c>
      <c r="G106" s="1">
        <v>-1500000</v>
      </c>
      <c r="H106" s="1">
        <v>-2400000</v>
      </c>
      <c r="I106" s="1">
        <v>700000</v>
      </c>
      <c r="J106" s="1">
        <v>1100000</v>
      </c>
      <c r="K106" s="1">
        <v>4000000</v>
      </c>
      <c r="L106" s="1">
        <v>1000000</v>
      </c>
      <c r="M106" s="1">
        <v>-2314602</v>
      </c>
      <c r="N106" s="1">
        <v>4672801</v>
      </c>
      <c r="O106" s="1">
        <v>2309796</v>
      </c>
      <c r="P106" s="1">
        <v>3856924</v>
      </c>
      <c r="Q106" s="1">
        <v>18790449</v>
      </c>
      <c r="R106" s="1">
        <v>53129000</v>
      </c>
      <c r="S106" s="1">
        <v>71513000</v>
      </c>
      <c r="T106" s="1">
        <v>128423000</v>
      </c>
      <c r="U106" s="1">
        <v>188424000</v>
      </c>
      <c r="V106" s="1">
        <v>127423000</v>
      </c>
      <c r="W106" s="1">
        <v>206647000</v>
      </c>
      <c r="X106" s="1">
        <v>303143000</v>
      </c>
      <c r="Y106" s="1">
        <v>238440000</v>
      </c>
      <c r="Z106" s="1">
        <v>290096000</v>
      </c>
      <c r="AA106" s="1">
        <v>554204000</v>
      </c>
      <c r="AB106" s="1">
        <v>165493000</v>
      </c>
      <c r="AC106" s="1">
        <v>596018000</v>
      </c>
      <c r="AD106" s="1">
        <v>894603000</v>
      </c>
      <c r="AE106" s="1">
        <v>1086956000</v>
      </c>
      <c r="AF106" s="1">
        <v>1003364000</v>
      </c>
      <c r="AG106" s="1">
        <v>1296891000</v>
      </c>
      <c r="AH106" s="1">
        <v>1098288000</v>
      </c>
      <c r="AI106" s="1">
        <v>887514000</v>
      </c>
      <c r="AJ106" s="42">
        <f>AI106*(1+$AQ$106)</f>
        <v>975084324.41418409</v>
      </c>
      <c r="AK106" s="42">
        <f t="shared" ref="AK106:AN106" si="9">AJ106*(1+$AQ$106)</f>
        <v>1071295145.4492726</v>
      </c>
      <c r="AL106" s="42">
        <f t="shared" si="9"/>
        <v>1176999014.2674921</v>
      </c>
      <c r="AM106" s="42">
        <f t="shared" si="9"/>
        <v>1293132602.5991454</v>
      </c>
      <c r="AN106" s="42">
        <f t="shared" si="9"/>
        <v>1420725002.8544261</v>
      </c>
      <c r="AO106" s="43" t="s">
        <v>146</v>
      </c>
      <c r="AP106" s="44" t="s">
        <v>147</v>
      </c>
      <c r="AQ106" s="45">
        <f>(SUM(AJ4:AN4)/5)</f>
        <v>9.8669231599934279E-2</v>
      </c>
    </row>
    <row r="107" spans="1:43"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43"/>
      <c r="AK107" s="43"/>
      <c r="AL107" s="43"/>
      <c r="AM107" s="43"/>
      <c r="AN107" s="46">
        <f>AN106*(1+AQ107)/(AQ108-AQ107)</f>
        <v>27575447783.373966</v>
      </c>
      <c r="AO107" s="47" t="s">
        <v>148</v>
      </c>
      <c r="AP107" s="48" t="s">
        <v>149</v>
      </c>
      <c r="AQ107" s="49">
        <v>2.5000000000000001E-2</v>
      </c>
    </row>
    <row r="108" spans="1:43" ht="19" x14ac:dyDescent="0.25">
      <c r="AJ108" s="46">
        <f t="shared" ref="AJ108:AL108" si="10">AJ107+AJ106</f>
        <v>975084324.41418409</v>
      </c>
      <c r="AK108" s="46">
        <f t="shared" si="10"/>
        <v>1071295145.4492726</v>
      </c>
      <c r="AL108" s="46">
        <f t="shared" si="10"/>
        <v>1176999014.2674921</v>
      </c>
      <c r="AM108" s="46">
        <f>AM107+AM106</f>
        <v>1293132602.5991454</v>
      </c>
      <c r="AN108" s="46">
        <f>AN107+AN106</f>
        <v>28996172786.228394</v>
      </c>
      <c r="AO108" s="47" t="s">
        <v>144</v>
      </c>
      <c r="AP108" s="50" t="s">
        <v>150</v>
      </c>
      <c r="AQ108" s="51">
        <f>AQ105</f>
        <v>7.7809409999999996E-2</v>
      </c>
    </row>
    <row r="109" spans="1:43" ht="19" x14ac:dyDescent="0.25">
      <c r="AJ109" s="60" t="s">
        <v>151</v>
      </c>
      <c r="AK109" s="61"/>
    </row>
    <row r="110" spans="1:43" ht="20" x14ac:dyDescent="0.25">
      <c r="AJ110" s="52" t="s">
        <v>152</v>
      </c>
      <c r="AK110" s="40">
        <f>NPV(AQ108,AJ108,AK108,AL108,AM108,AN108)</f>
        <v>23660850767.023872</v>
      </c>
    </row>
    <row r="111" spans="1:43" ht="20" x14ac:dyDescent="0.25">
      <c r="AJ111" s="52" t="s">
        <v>153</v>
      </c>
      <c r="AK111" s="40">
        <f>AI40</f>
        <v>2669455000</v>
      </c>
    </row>
    <row r="112" spans="1:43" ht="20" x14ac:dyDescent="0.25">
      <c r="AJ112" s="52" t="s">
        <v>140</v>
      </c>
      <c r="AK112" s="40">
        <f>AQ99</f>
        <v>0</v>
      </c>
    </row>
    <row r="113" spans="36:37" ht="20" x14ac:dyDescent="0.25">
      <c r="AJ113" s="52" t="s">
        <v>154</v>
      </c>
      <c r="AK113" s="40">
        <f>AK110+AK111-AK112</f>
        <v>26330305767.023872</v>
      </c>
    </row>
    <row r="114" spans="36:37" ht="20" x14ac:dyDescent="0.25">
      <c r="AJ114" s="52" t="s">
        <v>155</v>
      </c>
      <c r="AK114" s="53">
        <f>AI34*(1+(5*AO16))</f>
        <v>496196690.38576019</v>
      </c>
    </row>
    <row r="115" spans="36:37" ht="20" x14ac:dyDescent="0.25">
      <c r="AJ115" s="54" t="s">
        <v>156</v>
      </c>
      <c r="AK115" s="55">
        <f>AK113/AK114</f>
        <v>53.064251086708772</v>
      </c>
    </row>
    <row r="116" spans="36:37" ht="20" x14ac:dyDescent="0.25">
      <c r="AJ116" s="52" t="s">
        <v>157</v>
      </c>
      <c r="AK116" s="56" cm="1">
        <f t="array" ref="AK116">_FV(A1,"Price")</f>
        <v>58.95</v>
      </c>
    </row>
    <row r="117" spans="36:37" ht="20" x14ac:dyDescent="0.25">
      <c r="AJ117" s="57" t="s">
        <v>158</v>
      </c>
      <c r="AK117" s="58">
        <f>AK115/AK116-1</f>
        <v>-9.9843068927756184E-2</v>
      </c>
    </row>
    <row r="118" spans="36:37" ht="20" x14ac:dyDescent="0.25">
      <c r="AJ118" s="57" t="s">
        <v>159</v>
      </c>
      <c r="AK118" s="59" t="str">
        <f>IF(AK115&gt;AK116,"BUY","SELL")</f>
        <v>SELL</v>
      </c>
    </row>
  </sheetData>
  <mergeCells count="6">
    <mergeCell ref="AJ109:AK109"/>
    <mergeCell ref="AP83:AQ83"/>
    <mergeCell ref="AP84:AQ84"/>
    <mergeCell ref="AP93:AQ93"/>
    <mergeCell ref="AP98:AQ98"/>
    <mergeCell ref="AP104:AQ104"/>
  </mergeCells>
  <hyperlinks>
    <hyperlink ref="A1" r:id="rId1" tooltip="https://roic.ai/company/MNST" display="ROIC.AI | MNS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865752/000086575201000004/0000865752-01-000004-index.htm" xr:uid="{00000000-0004-0000-0000-000022000000}"/>
    <hyperlink ref="M74" r:id="rId25" tooltip="https://www.sec.gov/Archives/edgar/data/865752/000086575201000004/0000865752-01-000004-index.htm"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www.sec.gov/Archives/edgar/data/865752/000110465907045794/0001104659-07-045794-index.htm" xr:uid="{00000000-0004-0000-0000-000034000000}"/>
    <hyperlink ref="S74" r:id="rId37" tooltip="https://www.sec.gov/Archives/edgar/data/865752/000110465907045794/0001104659-07-045794-index.htm" xr:uid="{00000000-0004-0000-0000-000035000000}"/>
    <hyperlink ref="T36" r:id="rId38" tooltip="https://www.sec.gov/Archives/edgar/data/865752/000086575208000013/0000865752-08-000013-index.htm" xr:uid="{00000000-0004-0000-0000-000037000000}"/>
    <hyperlink ref="T74" r:id="rId39" tooltip="https://www.sec.gov/Archives/edgar/data/865752/000086575208000013/0000865752-08-000013-index.htm" xr:uid="{00000000-0004-0000-0000-000038000000}"/>
    <hyperlink ref="U36" r:id="rId40" tooltip="https://www.sec.gov/Archives/edgar/data/865752/000110465909013530/0001104659-09-013530-index.htm" xr:uid="{00000000-0004-0000-0000-00003A000000}"/>
    <hyperlink ref="U74" r:id="rId41" tooltip="https://www.sec.gov/Archives/edgar/data/865752/000110465909013530/0001104659-09-013530-index.htm" xr:uid="{00000000-0004-0000-0000-00003B000000}"/>
    <hyperlink ref="V36" r:id="rId42" tooltip="https://www.sec.gov/Archives/edgar/data/865752/000110465910010880/0001104659-10-010880-index.htm" xr:uid="{00000000-0004-0000-0000-00003D000000}"/>
    <hyperlink ref="V74" r:id="rId43" tooltip="https://www.sec.gov/Archives/edgar/data/865752/000110465910010880/0001104659-10-010880-index.htm" xr:uid="{00000000-0004-0000-0000-00003E000000}"/>
    <hyperlink ref="W36" r:id="rId44" tooltip="https://www.sec.gov/Archives/edgar/data/865752/000110465911011438/0001104659-11-011438-index.htm" xr:uid="{00000000-0004-0000-0000-000040000000}"/>
    <hyperlink ref="W74" r:id="rId45" tooltip="https://www.sec.gov/Archives/edgar/data/865752/000110465911011438/0001104659-11-011438-index.htm" xr:uid="{00000000-0004-0000-0000-000041000000}"/>
    <hyperlink ref="X36" r:id="rId46" tooltip="https://www.sec.gov/Archives/edgar/data/865752/000110465912014573/0001104659-12-014573-index.htm" xr:uid="{00000000-0004-0000-0000-000043000000}"/>
    <hyperlink ref="X74" r:id="rId47" tooltip="https://www.sec.gov/Archives/edgar/data/865752/000110465912014573/0001104659-12-014573-index.htm" xr:uid="{00000000-0004-0000-0000-000044000000}"/>
    <hyperlink ref="Y36" r:id="rId48" tooltip="https://www.sec.gov/Archives/edgar/data/865752/000110465913016713/0001104659-13-016713-index.htm" xr:uid="{00000000-0004-0000-0000-000046000000}"/>
    <hyperlink ref="Y74" r:id="rId49" tooltip="https://www.sec.gov/Archives/edgar/data/865752/000110465913016713/0001104659-13-016713-index.htm" xr:uid="{00000000-0004-0000-0000-000047000000}"/>
    <hyperlink ref="Z36" r:id="rId50" tooltip="https://www.sec.gov/Archives/edgar/data/865752/000110465914015320/0001104659-14-015320-index.htm" xr:uid="{00000000-0004-0000-0000-000049000000}"/>
    <hyperlink ref="Z74" r:id="rId51" tooltip="https://www.sec.gov/Archives/edgar/data/865752/000110465914015320/0001104659-14-015320-index.htm" xr:uid="{00000000-0004-0000-0000-00004A000000}"/>
    <hyperlink ref="AA36" r:id="rId52" tooltip="https://www.sec.gov/Archives/edgar/data/865752/000110465915015731/0001104659-15-015731-index.htm" xr:uid="{00000000-0004-0000-0000-00004C000000}"/>
    <hyperlink ref="AA74" r:id="rId53" tooltip="https://www.sec.gov/Archives/edgar/data/865752/000110465915015731/0001104659-15-015731-index.htm" xr:uid="{00000000-0004-0000-0000-00004D000000}"/>
    <hyperlink ref="AB36" r:id="rId54" tooltip="https://www.sec.gov/Archives/edgar/data/865752/000110465916100960/0001104659-16-100960-index.htm" xr:uid="{00000000-0004-0000-0000-00004F000000}"/>
    <hyperlink ref="AB74" r:id="rId55" tooltip="https://www.sec.gov/Archives/edgar/data/865752/000110465916100960/0001104659-16-100960-index.htm" xr:uid="{00000000-0004-0000-0000-000050000000}"/>
    <hyperlink ref="AC36" r:id="rId56" tooltip="https://www.sec.gov/Archives/edgar/data/865752/000110465917013048/0001104659-17-013048-index.htm" xr:uid="{00000000-0004-0000-0000-000052000000}"/>
    <hyperlink ref="AC74" r:id="rId57" tooltip="https://www.sec.gov/Archives/edgar/data/865752/000110465917013048/0001104659-17-013048-index.htm" xr:uid="{00000000-0004-0000-0000-000053000000}"/>
    <hyperlink ref="AD36" r:id="rId58" tooltip="https://www.sec.gov/Archives/edgar/data/865752/000110465918014057/0001104659-18-014057-index.htm" xr:uid="{00000000-0004-0000-0000-000055000000}"/>
    <hyperlink ref="AD74" r:id="rId59" tooltip="https://www.sec.gov/Archives/edgar/data/865752/000110465918014057/0001104659-18-014057-index.htm" xr:uid="{00000000-0004-0000-0000-000056000000}"/>
    <hyperlink ref="AE36" r:id="rId60" tooltip="https://www.sec.gov/Archives/edgar/data/865752/000110465919011581/0001104659-19-011581-index.htm" xr:uid="{00000000-0004-0000-0000-000058000000}"/>
    <hyperlink ref="AE74" r:id="rId61" tooltip="https://www.sec.gov/Archives/edgar/data/865752/000110465919011581/0001104659-19-011581-index.htm" xr:uid="{00000000-0004-0000-0000-000059000000}"/>
    <hyperlink ref="AF36" r:id="rId62" tooltip="https://www.sec.gov/Archives/edgar/data/865752/000110465920027209/0001104659-20-027209-index.htm" xr:uid="{00000000-0004-0000-0000-00005B000000}"/>
    <hyperlink ref="AF74" r:id="rId63" tooltip="https://www.sec.gov/Archives/edgar/data/865752/000110465920027209/0001104659-20-027209-index.htm" xr:uid="{00000000-0004-0000-0000-00005C000000}"/>
    <hyperlink ref="AG36" r:id="rId64" tooltip="https://www.sec.gov/Archives/edgar/data/865752/000110465921029943/0001104659-21-029943-index.htm" xr:uid="{00000000-0004-0000-0000-00005E000000}"/>
    <hyperlink ref="AG74" r:id="rId65" tooltip="https://www.sec.gov/Archives/edgar/data/865752/000110465921029943/0001104659-21-029943-index.htm" xr:uid="{00000000-0004-0000-0000-00005F000000}"/>
    <hyperlink ref="AH36" r:id="rId66" tooltip="https://www.sec.gov/Archives/edgar/data/865752/000110465922028182/0001104659-22-028182-index.htm" xr:uid="{00000000-0004-0000-0000-000061000000}"/>
    <hyperlink ref="AH74" r:id="rId67" tooltip="https://www.sec.gov/Archives/edgar/data/865752/000110465922028182/0001104659-22-028182-index.htm" xr:uid="{00000000-0004-0000-0000-000062000000}"/>
    <hyperlink ref="AI36" r:id="rId68" tooltip="https://www.sec.gov/Archives/edgar/data/865752/000110465923027245/0001104659-23-027245-index.htm" xr:uid="{00000000-0004-0000-0000-000064000000}"/>
    <hyperlink ref="AI74" r:id="rId69" tooltip="https://www.sec.gov/Archives/edgar/data/865752/000110465923027245/0001104659-23-027245-index.htm" xr:uid="{00000000-0004-0000-0000-000065000000}"/>
    <hyperlink ref="AJ1" r:id="rId70" display="https://finbox.com/NASDAQGS:MNST/explorer/revenue_proj" xr:uid="{6A39081A-D952-D246-B050-37E53AE5A096}"/>
  </hyperlinks>
  <pageMargins left="0.7" right="0.7" top="0.75" bottom="0.75" header="0.3" footer="0.3"/>
  <drawing r:id="rId7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2023-03-12T18:45:48Z</dcterms:created>
  <dcterms:modified xsi:type="dcterms:W3CDTF">2023-06-23T18:47:28Z</dcterms:modified>
</cp:coreProperties>
</file>