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CB7E6447-4B41-0C42-A145-D59520DAB5A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6" i="1" l="1"/>
  <c r="R106" i="1" s="1"/>
  <c r="S106" i="1" s="1"/>
  <c r="T106" i="1" s="1"/>
  <c r="P106" i="1"/>
  <c r="W101" i="1" a="1"/>
  <c r="W101" i="1" s="1"/>
  <c r="Q116" i="1" a="1"/>
  <c r="Q116" i="1" s="1"/>
  <c r="W95" i="1" a="1"/>
  <c r="W95" i="1" s="1"/>
  <c r="W97" i="1" s="1"/>
  <c r="Q111" i="1"/>
  <c r="P108" i="1"/>
  <c r="W90" i="1"/>
  <c r="W89" i="1"/>
  <c r="W91" i="1" s="1"/>
  <c r="W87" i="1"/>
  <c r="W86" i="1"/>
  <c r="W99" i="1" s="1"/>
  <c r="W85" i="1"/>
  <c r="W88" i="1" s="1"/>
  <c r="U19" i="1"/>
  <c r="U16" i="1"/>
  <c r="Q114" i="1" s="1"/>
  <c r="X13" i="1"/>
  <c r="W13" i="1"/>
  <c r="V13" i="1"/>
  <c r="U13" i="1"/>
  <c r="X10" i="1"/>
  <c r="W10" i="1"/>
  <c r="V10" i="1"/>
  <c r="U10" i="1"/>
  <c r="X7" i="1"/>
  <c r="W7" i="1"/>
  <c r="V7" i="1"/>
  <c r="U7" i="1"/>
  <c r="X4" i="1"/>
  <c r="W4" i="1"/>
  <c r="V4" i="1"/>
  <c r="U4" i="1"/>
  <c r="T4" i="1"/>
  <c r="S4" i="1"/>
  <c r="R4" i="1"/>
  <c r="Q4" i="1"/>
  <c r="P4" i="1"/>
  <c r="O13" i="1"/>
  <c r="O9" i="1"/>
  <c r="O20" i="1"/>
  <c r="O29" i="1"/>
  <c r="O35" i="1"/>
  <c r="O80" i="1"/>
  <c r="O89" i="1"/>
  <c r="O105" i="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M9" i="1"/>
  <c r="L9" i="1"/>
  <c r="K9" i="1"/>
  <c r="J9" i="1"/>
  <c r="I9" i="1"/>
  <c r="H9" i="1"/>
  <c r="G9" i="1"/>
  <c r="F9" i="1"/>
  <c r="E9" i="1"/>
  <c r="D9" i="1"/>
  <c r="C9" i="1"/>
  <c r="B9" i="1"/>
  <c r="O4" i="1"/>
  <c r="N4" i="1"/>
  <c r="M4" i="1"/>
  <c r="L4" i="1"/>
  <c r="K4" i="1"/>
  <c r="J4" i="1"/>
  <c r="I4" i="1"/>
  <c r="H4" i="1"/>
  <c r="G4" i="1"/>
  <c r="F4" i="1"/>
  <c r="E4" i="1"/>
  <c r="D4" i="1"/>
  <c r="C4" i="1"/>
  <c r="W106" i="1" l="1"/>
  <c r="W16" i="1"/>
  <c r="X16" i="1"/>
  <c r="V16" i="1"/>
  <c r="W92" i="1"/>
  <c r="W103" i="1"/>
  <c r="W102" i="1" s="1"/>
  <c r="Q112" i="1"/>
  <c r="Q108" i="1" l="1"/>
  <c r="W100" i="1"/>
  <c r="W105" i="1" s="1"/>
  <c r="W108" i="1" s="1"/>
  <c r="R108" i="1" l="1"/>
  <c r="T107" i="1" l="1"/>
  <c r="T108" i="1" s="1"/>
  <c r="S108" i="1"/>
  <c r="Q110" i="1" l="1"/>
  <c r="Q113" i="1" s="1"/>
  <c r="Q115" i="1" s="1"/>
  <c r="Q117" i="1" s="1"/>
  <c r="Q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<sst xmlns="http://schemas.openxmlformats.org/spreadsheetml/2006/main" count="533" uniqueCount="160">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</sst>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Prada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556291390728481E-2"/>
          <c:y val="0.12026848211054188"/>
          <c:w val="0.86313907284768199"/>
          <c:h val="0.72146316180160186"/>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1'!$C$3:$O$3</c:f>
              <c:numCache>
                <c:formatCode>#,###,,;\(#,###,,\);\ \-\ \-</c:formatCode>
                <c:ptCount val="13"/>
                <c:pt idx="0">
                  <c:v>1561238000</c:v>
                </c:pt>
                <c:pt idx="1">
                  <c:v>2046651000</c:v>
                </c:pt>
                <c:pt idx="2">
                  <c:v>2555606000</c:v>
                </c:pt>
                <c:pt idx="3">
                  <c:v>3297219000</c:v>
                </c:pt>
                <c:pt idx="4">
                  <c:v>3587347000</c:v>
                </c:pt>
                <c:pt idx="5">
                  <c:v>3551696000</c:v>
                </c:pt>
                <c:pt idx="6">
                  <c:v>3547771000</c:v>
                </c:pt>
                <c:pt idx="7">
                  <c:v>3184069000</c:v>
                </c:pt>
                <c:pt idx="8">
                  <c:v>3142148000</c:v>
                </c:pt>
                <c:pt idx="9">
                  <c:v>3225594000</c:v>
                </c:pt>
                <c:pt idx="10">
                  <c:v>2422739000</c:v>
                </c:pt>
                <c:pt idx="11">
                  <c:v>3365667000</c:v>
                </c:pt>
                <c:pt idx="12">
                  <c:v>4200674000</c:v>
                </c:pt>
              </c:numCache>
            </c:numRef>
          </c:val>
          <c:extLst>
            <c:ext xmlns:c16="http://schemas.microsoft.com/office/drawing/2014/chart" uri="{C3380CC4-5D6E-409C-BE32-E72D297353CC}">
              <c16:uniqueId val="{00000000-6509-6249-B8D7-DF5C977CC727}"/>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1'!$C$19:$O$19</c:f>
              <c:numCache>
                <c:formatCode>#,###,,;\(#,###,,\);\ \-\ \-</c:formatCode>
                <c:ptCount val="13"/>
                <c:pt idx="0">
                  <c:v>281333000</c:v>
                </c:pt>
                <c:pt idx="1">
                  <c:v>529842000</c:v>
                </c:pt>
                <c:pt idx="2">
                  <c:v>746053000</c:v>
                </c:pt>
                <c:pt idx="3">
                  <c:v>1051411000</c:v>
                </c:pt>
                <c:pt idx="4">
                  <c:v>1131313000</c:v>
                </c:pt>
                <c:pt idx="5">
                  <c:v>929640000</c:v>
                </c:pt>
                <c:pt idx="6">
                  <c:v>780563000</c:v>
                </c:pt>
                <c:pt idx="7">
                  <c:v>641764000</c:v>
                </c:pt>
                <c:pt idx="8">
                  <c:v>535823000</c:v>
                </c:pt>
                <c:pt idx="9">
                  <c:v>972576000</c:v>
                </c:pt>
                <c:pt idx="10">
                  <c:v>648727000</c:v>
                </c:pt>
                <c:pt idx="11">
                  <c:v>1091885000</c:v>
                </c:pt>
                <c:pt idx="12">
                  <c:v>1420505000</c:v>
                </c:pt>
              </c:numCache>
            </c:numRef>
          </c:val>
          <c:extLst>
            <c:ext xmlns:c16="http://schemas.microsoft.com/office/drawing/2014/chart" uri="{C3380CC4-5D6E-409C-BE32-E72D297353CC}">
              <c16:uniqueId val="{00000001-6509-6249-B8D7-DF5C977CC727}"/>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1'!$C$106:$O$106</c:f>
              <c:numCache>
                <c:formatCode>#,###,,;\(#,###,,\);\ \-\ \-</c:formatCode>
                <c:ptCount val="13"/>
                <c:pt idx="0">
                  <c:v>180106000</c:v>
                </c:pt>
                <c:pt idx="1">
                  <c:v>231335000</c:v>
                </c:pt>
                <c:pt idx="2">
                  <c:v>409029000</c:v>
                </c:pt>
                <c:pt idx="3">
                  <c:v>220073000</c:v>
                </c:pt>
                <c:pt idx="4">
                  <c:v>121973000</c:v>
                </c:pt>
                <c:pt idx="5">
                  <c:v>-25440000</c:v>
                </c:pt>
                <c:pt idx="6">
                  <c:v>404227000</c:v>
                </c:pt>
                <c:pt idx="7">
                  <c:v>446517000</c:v>
                </c:pt>
                <c:pt idx="8">
                  <c:v>82973000</c:v>
                </c:pt>
                <c:pt idx="9">
                  <c:v>498938000</c:v>
                </c:pt>
                <c:pt idx="10">
                  <c:v>482862000</c:v>
                </c:pt>
                <c:pt idx="11">
                  <c:v>923900000</c:v>
                </c:pt>
                <c:pt idx="12">
                  <c:v>882202000</c:v>
                </c:pt>
              </c:numCache>
            </c:numRef>
          </c:val>
          <c:extLst>
            <c:ext xmlns:c16="http://schemas.microsoft.com/office/drawing/2014/chart" uri="{C3380CC4-5D6E-409C-BE32-E72D297353CC}">
              <c16:uniqueId val="{00000002-6509-6249-B8D7-DF5C977CC727}"/>
            </c:ext>
          </c:extLst>
        </c:ser>
        <c:dLbls>
          <c:showLegendKey val="0"/>
          <c:showVal val="0"/>
          <c:showCatName val="0"/>
          <c:showSerName val="0"/>
          <c:showPercent val="0"/>
          <c:showBubbleSize val="0"/>
        </c:dLbls>
        <c:gapWidth val="100"/>
        <c:overlap val="-24"/>
        <c:axId val="554059088"/>
        <c:axId val="553776752"/>
      </c:barChart>
      <c:catAx>
        <c:axId val="5540590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3776752"/>
        <c:crosses val="autoZero"/>
        <c:auto val="1"/>
        <c:lblAlgn val="ctr"/>
        <c:lblOffset val="100"/>
        <c:noMultiLvlLbl val="0"/>
      </c:catAx>
      <c:valAx>
        <c:axId val="55377675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54059088"/>
        <c:crosses val="autoZero"/>
        <c:crossBetween val="between"/>
      </c:valAx>
      <c:spPr>
        <a:noFill/>
        <a:ln>
          <a:noFill/>
        </a:ln>
        <a:effectLst/>
      </c:spPr>
    </c:plotArea>
    <c:legend>
      <c:legendPos val="b"/>
      <c:layout>
        <c:manualLayout>
          <c:xMode val="edge"/>
          <c:yMode val="edge"/>
          <c:x val="0.33232257391667103"/>
          <c:y val="0.9158316383025974"/>
          <c:w val="0.36449392501434008"/>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47625</xdr:colOff>
      <xdr:row>108</xdr:row>
      <xdr:rowOff>17463</xdr:rowOff>
    </xdr:from>
    <xdr:to>
      <xdr:col>23</xdr:col>
      <xdr:colOff>15875</xdr:colOff>
      <xdr:row>131</xdr:row>
      <xdr:rowOff>15875</xdr:rowOff>
    </xdr:to>
    <xdr:graphicFrame macro="">
      <xdr:nvGraphicFramePr>
        <xdr:cNvPr id="2" name="Chart 1">
          <a:extLst>
            <a:ext uri="{FF2B5EF4-FFF2-40B4-BE49-F238E27FC236}">
              <a16:creationId xmlns:a16="http://schemas.microsoft.com/office/drawing/2014/main" id="{953E6971-0363-12E1-B1D8-06064E0EBC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https://www.bing.com/financeapi/forcetrigger?t=ah3aw7&amp;q=XHKG%3a1913&amp;form=skydnc</v>
    <v>Learn more on Bing</v>
  </rv>
  <rv s="1">
    <v>0</v>
    <v>Prada SpA (XHKG:1913)</v>
    <v>2</v>
    <v>3</v>
    <v>Finance</v>
    <v>4</v>
    <v>en-US</v>
    <v>ah3aw7</v>
    <v>268435456</v>
    <v>1</v>
    <v>Powered by Refinitiv</v>
    <v>63.65</v>
    <v>31.5</v>
    <v>0.69240000000000002</v>
    <v>-0.75</v>
    <v>-1.4312999999999999E-2</v>
    <v>-0.2</v>
    <v>-3.872E-3</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52.95</v>
    <v>Textiles &amp; Apparel</v>
    <v>Stock</v>
    <v>45100.339461145311</v>
    <v>0</v>
    <v>51.45</v>
    <v>134951900000</v>
    <v>Prada SpA</v>
    <v>Prada SpA</v>
    <v>52.35</v>
    <v>33.99</v>
    <v>52.4</v>
    <v>51.65</v>
    <v>51.45</v>
    <v>2558824000</v>
    <v>1913</v>
    <v>Prada SpA (XHKG:1913)</v>
    <v>828339</v>
    <v>562350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4" formatCode="#,##0.00"/>
    </x:dxf>
  </dxfs>
  <richProperties>
    <rPr n="NumberFormat" t="s"/>
    <rPr n="IsTitleField" t="b"/>
  </richProperties>
  <richStyles>
    <rSty dxfid="1">
      <rpv i="0">_([$HK$-zh-HK]* #,##0.00_);_([$HK$-zh-HK]* (#,##0.00);_([$HK$-zh-HK]* "-"??_);_(@_)</rpv>
    </rSty>
    <rSty dxfid="5">
      <rpv i="0">#,##0.00</rpv>
    </rSty>
    <rSty>
      <rpv i="1">1</rpv>
    </rSty>
    <rSty dxfid="4">
      <rpv i="0">#,##0</rpv>
    </rSty>
    <rSty dxfid="3"/>
    <rSty dxfid="1">
      <rpv i="0">_([$HK$-zh-HK]* #,##0_);_([$HK$-zh-HK]* (#,##0);_([$HK$-zh-HK]* "-"_);_(@_)</rpv>
    </rSty>
    <rSty dxfid="2"/>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1.hkexnews.hk/search/titlesearch.xhtml" TargetMode="External"/><Relationship Id="rId13" Type="http://schemas.openxmlformats.org/officeDocument/2006/relationships/hyperlink" Target="https://www1.hkexnews.hk/search/titlesearch.xhtml" TargetMode="External"/><Relationship Id="rId18" Type="http://schemas.openxmlformats.org/officeDocument/2006/relationships/hyperlink" Target="https://www1.hkexnews.hk/search/titlesearch.xhtml" TargetMode="External"/><Relationship Id="rId26" Type="http://schemas.openxmlformats.org/officeDocument/2006/relationships/hyperlink" Target="https://www1.hkexnews.hk/search/titlesearch.xhtml" TargetMode="External"/><Relationship Id="rId3" Type="http://schemas.openxmlformats.org/officeDocument/2006/relationships/hyperlink" Target="https://sec.gov/" TargetMode="External"/><Relationship Id="rId21" Type="http://schemas.openxmlformats.org/officeDocument/2006/relationships/hyperlink" Target="https://www1.hkexnews.hk/search/titlesearch.xhtml" TargetMode="External"/><Relationship Id="rId7" Type="http://schemas.openxmlformats.org/officeDocument/2006/relationships/hyperlink" Target="https://www1.hkexnews.hk/search/titlesearch.xhtml" TargetMode="External"/><Relationship Id="rId12" Type="http://schemas.openxmlformats.org/officeDocument/2006/relationships/hyperlink" Target="https://www1.hkexnews.hk/search/titlesearch.xhtml" TargetMode="External"/><Relationship Id="rId17" Type="http://schemas.openxmlformats.org/officeDocument/2006/relationships/hyperlink" Target="https://www1.hkexnews.hk/search/titlesearch.xhtml" TargetMode="External"/><Relationship Id="rId25" Type="http://schemas.openxmlformats.org/officeDocument/2006/relationships/hyperlink" Target="https://www1.hkexnews.hk/search/titlesearch.xhtml" TargetMode="External"/><Relationship Id="rId2" Type="http://schemas.openxmlformats.org/officeDocument/2006/relationships/hyperlink" Target="https://sec.gov/" TargetMode="External"/><Relationship Id="rId16" Type="http://schemas.openxmlformats.org/officeDocument/2006/relationships/hyperlink" Target="https://www1.hkexnews.hk/search/titlesearch.xhtml" TargetMode="External"/><Relationship Id="rId20" Type="http://schemas.openxmlformats.org/officeDocument/2006/relationships/hyperlink" Target="https://www1.hkexnews.hk/search/titlesearch.xhtml" TargetMode="External"/><Relationship Id="rId29" Type="http://schemas.openxmlformats.org/officeDocument/2006/relationships/hyperlink" Target="https://www1.hkexnews.hk/search/titlesearch.xhtml" TargetMode="External"/><Relationship Id="rId1" Type="http://schemas.openxmlformats.org/officeDocument/2006/relationships/hyperlink" Target="https://roic.ai/company/1913.HK" TargetMode="External"/><Relationship Id="rId6" Type="http://schemas.openxmlformats.org/officeDocument/2006/relationships/hyperlink" Target="https://www1.hkexnews.hk/search/titlesearch.xhtml" TargetMode="External"/><Relationship Id="rId11" Type="http://schemas.openxmlformats.org/officeDocument/2006/relationships/hyperlink" Target="https://www1.hkexnews.hk/search/titlesearch.xhtml" TargetMode="External"/><Relationship Id="rId24" Type="http://schemas.openxmlformats.org/officeDocument/2006/relationships/hyperlink" Target="https://www1.hkexnews.hk/search/titlesearch.xhtml" TargetMode="External"/><Relationship Id="rId5" Type="http://schemas.openxmlformats.org/officeDocument/2006/relationships/hyperlink" Target="https://www1.hkexnews.hk/search/titlesearch.xhtml" TargetMode="External"/><Relationship Id="rId15" Type="http://schemas.openxmlformats.org/officeDocument/2006/relationships/hyperlink" Target="https://www1.hkexnews.hk/search/titlesearch.xhtml" TargetMode="External"/><Relationship Id="rId23" Type="http://schemas.openxmlformats.org/officeDocument/2006/relationships/hyperlink" Target="https://www1.hkexnews.hk/search/titlesearch.xhtml" TargetMode="External"/><Relationship Id="rId28" Type="http://schemas.openxmlformats.org/officeDocument/2006/relationships/hyperlink" Target="https://www1.hkexnews.hk/search/titlesearch.xhtml" TargetMode="External"/><Relationship Id="rId10" Type="http://schemas.openxmlformats.org/officeDocument/2006/relationships/hyperlink" Target="https://www1.hkexnews.hk/search/titlesearch.xhtml" TargetMode="External"/><Relationship Id="rId19" Type="http://schemas.openxmlformats.org/officeDocument/2006/relationships/hyperlink" Target="https://www1.hkexnews.hk/search/titlesearch.xhtml" TargetMode="External"/><Relationship Id="rId31" Type="http://schemas.openxmlformats.org/officeDocument/2006/relationships/drawing" Target="../drawings/drawing1.xml"/><Relationship Id="rId4" Type="http://schemas.openxmlformats.org/officeDocument/2006/relationships/hyperlink" Target="https://www1.hkexnews.hk/search/titlesearch.xhtml" TargetMode="External"/><Relationship Id="rId9" Type="http://schemas.openxmlformats.org/officeDocument/2006/relationships/hyperlink" Target="https://www1.hkexnews.hk/search/titlesearch.xhtml" TargetMode="External"/><Relationship Id="rId14" Type="http://schemas.openxmlformats.org/officeDocument/2006/relationships/hyperlink" Target="https://www1.hkexnews.hk/search/titlesearch.xhtml" TargetMode="External"/><Relationship Id="rId22" Type="http://schemas.openxmlformats.org/officeDocument/2006/relationships/hyperlink" Target="https://www1.hkexnews.hk/search/titlesearch.xhtml" TargetMode="External"/><Relationship Id="rId27" Type="http://schemas.openxmlformats.org/officeDocument/2006/relationships/hyperlink" Target="https://www1.hkexnews.hk/search/titlesearch.xhtml" TargetMode="External"/><Relationship Id="rId30" Type="http://schemas.openxmlformats.org/officeDocument/2006/relationships/hyperlink" Target="https://finbox.com/DB:PR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M92" activePane="bottomRight" state="frozen"/>
      <selection pane="topRight"/>
      <selection pane="bottomLeft"/>
      <selection pane="bottomRight" activeCell="O113" sqref="O113"/>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7">
        <v>2023</v>
      </c>
      <c r="Q1" s="27">
        <v>2024</v>
      </c>
      <c r="R1" s="27">
        <v>2025</v>
      </c>
      <c r="S1" s="27">
        <v>2026</v>
      </c>
      <c r="T1" s="27">
        <v>2027</v>
      </c>
    </row>
    <row r="2" spans="1:2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row>
    <row r="3" spans="1:24" ht="40" x14ac:dyDescent="0.25">
      <c r="A3" s="5" t="s">
        <v>1</v>
      </c>
      <c r="B3" s="1" t="s">
        <v>92</v>
      </c>
      <c r="C3" s="1">
        <v>1561238000</v>
      </c>
      <c r="D3" s="1">
        <v>2046651000</v>
      </c>
      <c r="E3" s="1">
        <v>2555606000</v>
      </c>
      <c r="F3" s="1">
        <v>3297219000</v>
      </c>
      <c r="G3" s="1">
        <v>3587347000</v>
      </c>
      <c r="H3" s="1">
        <v>3551696000</v>
      </c>
      <c r="I3" s="1">
        <v>3547771000</v>
      </c>
      <c r="J3" s="1">
        <v>3184069000</v>
      </c>
      <c r="K3" s="1">
        <v>3142148000</v>
      </c>
      <c r="L3" s="1">
        <v>3225594000</v>
      </c>
      <c r="M3" s="1">
        <v>2422739000</v>
      </c>
      <c r="N3" s="1">
        <v>3365667000</v>
      </c>
      <c r="O3" s="1">
        <v>4200674000</v>
      </c>
      <c r="P3" s="28">
        <v>4635000000</v>
      </c>
      <c r="Q3" s="28">
        <v>5033000000</v>
      </c>
      <c r="R3" s="28">
        <v>5393000000</v>
      </c>
      <c r="S3" s="28">
        <v>5506000000</v>
      </c>
      <c r="T3" s="28">
        <v>6355000000</v>
      </c>
      <c r="U3" s="18" t="s">
        <v>109</v>
      </c>
      <c r="V3" s="19" t="s">
        <v>110</v>
      </c>
      <c r="W3" s="19" t="s">
        <v>111</v>
      </c>
      <c r="X3" s="19" t="s">
        <v>112</v>
      </c>
    </row>
    <row r="4" spans="1:24" ht="19" x14ac:dyDescent="0.25">
      <c r="A4" s="14" t="s">
        <v>94</v>
      </c>
      <c r="B4" s="1"/>
      <c r="C4" s="15" t="e">
        <f>(C3/B3)-1</f>
        <v>#VALUE!</v>
      </c>
      <c r="D4" s="15">
        <f>(D3/C3)-1</f>
        <v>0.31091544018272677</v>
      </c>
      <c r="E4" s="15">
        <f>(E3/D3)-1</f>
        <v>0.24867698498669299</v>
      </c>
      <c r="F4" s="15">
        <f t="shared" ref="F4:T4" si="0">(F3/E3)-1</f>
        <v>0.29019066319299602</v>
      </c>
      <c r="G4" s="15">
        <f t="shared" si="0"/>
        <v>8.7991728787199186E-2</v>
      </c>
      <c r="H4" s="16">
        <f t="shared" si="0"/>
        <v>-9.9379848116170066E-3</v>
      </c>
      <c r="I4" s="16">
        <f t="shared" si="0"/>
        <v>-1.1051058423918736E-3</v>
      </c>
      <c r="J4" s="16">
        <f t="shared" si="0"/>
        <v>-0.102515635873905</v>
      </c>
      <c r="K4" s="16">
        <f t="shared" si="0"/>
        <v>-1.3165857900692468E-2</v>
      </c>
      <c r="L4" s="16">
        <f t="shared" si="0"/>
        <v>2.655699222315433E-2</v>
      </c>
      <c r="M4" s="16">
        <f t="shared" si="0"/>
        <v>-0.24890144264901282</v>
      </c>
      <c r="N4" s="16">
        <f t="shared" si="0"/>
        <v>0.38919916672823618</v>
      </c>
      <c r="O4" s="16">
        <f t="shared" si="0"/>
        <v>0.24809554837124415</v>
      </c>
      <c r="P4" s="16">
        <f t="shared" si="0"/>
        <v>0.10339436004793523</v>
      </c>
      <c r="Q4" s="16">
        <f t="shared" si="0"/>
        <v>8.5868392664509186E-2</v>
      </c>
      <c r="R4" s="16">
        <f t="shared" si="0"/>
        <v>7.1527915756010252E-2</v>
      </c>
      <c r="S4" s="16">
        <f t="shared" si="0"/>
        <v>2.0953087335434883E-2</v>
      </c>
      <c r="T4" s="16">
        <f t="shared" si="0"/>
        <v>0.15419542317471846</v>
      </c>
      <c r="U4" s="17">
        <f>(O4+N4+M4)/3</f>
        <v>0.12946442415015583</v>
      </c>
      <c r="V4" s="17">
        <f>(O20+N20+M20)/3</f>
        <v>0.21703483363879053</v>
      </c>
      <c r="W4" s="17">
        <f>(O29+N29+M29)/3</f>
        <v>-2.3479641007464949</v>
      </c>
      <c r="X4" s="17">
        <f>(O105+N105+M105)/3</f>
        <v>0.27867669783370469</v>
      </c>
    </row>
    <row r="5" spans="1:24" ht="19" x14ac:dyDescent="0.25">
      <c r="A5" s="5" t="s">
        <v>2</v>
      </c>
      <c r="B5" s="1" t="s">
        <v>92</v>
      </c>
      <c r="C5" s="1">
        <v>586582000</v>
      </c>
      <c r="D5" s="1">
        <v>658763000</v>
      </c>
      <c r="E5" s="1">
        <v>727581000</v>
      </c>
      <c r="F5" s="1">
        <v>920678000</v>
      </c>
      <c r="G5" s="1">
        <v>938698000</v>
      </c>
      <c r="H5" s="1">
        <v>1001117000</v>
      </c>
      <c r="I5" s="1">
        <v>980206000</v>
      </c>
      <c r="J5" s="1">
        <v>894957000</v>
      </c>
      <c r="K5" s="1">
        <v>879554000</v>
      </c>
      <c r="L5" s="1">
        <v>905982000</v>
      </c>
      <c r="M5" s="1">
        <v>679361000</v>
      </c>
      <c r="N5" s="1">
        <v>818309000</v>
      </c>
      <c r="O5" s="1">
        <v>888580000</v>
      </c>
    </row>
    <row r="6" spans="1:24" ht="20" x14ac:dyDescent="0.25">
      <c r="A6" s="6" t="s">
        <v>3</v>
      </c>
      <c r="B6" s="10" t="s">
        <v>92</v>
      </c>
      <c r="C6" s="10">
        <v>974656000</v>
      </c>
      <c r="D6" s="10">
        <v>1387888000</v>
      </c>
      <c r="E6" s="10">
        <v>1828025000</v>
      </c>
      <c r="F6" s="10">
        <v>2376541000</v>
      </c>
      <c r="G6" s="10">
        <v>2648649000</v>
      </c>
      <c r="H6" s="10">
        <v>2550579000</v>
      </c>
      <c r="I6" s="10">
        <v>2567565000</v>
      </c>
      <c r="J6" s="10">
        <v>2289112000</v>
      </c>
      <c r="K6" s="10">
        <v>2262594000</v>
      </c>
      <c r="L6" s="10">
        <v>2319612000</v>
      </c>
      <c r="M6" s="10">
        <v>1743378000</v>
      </c>
      <c r="N6" s="10">
        <v>2547358000</v>
      </c>
      <c r="O6" s="10">
        <v>3312094000</v>
      </c>
      <c r="U6" s="18" t="s">
        <v>113</v>
      </c>
      <c r="V6" s="19" t="s">
        <v>114</v>
      </c>
      <c r="W6" s="19" t="s">
        <v>115</v>
      </c>
      <c r="X6" s="19" t="s">
        <v>116</v>
      </c>
    </row>
    <row r="7" spans="1:24" ht="19" x14ac:dyDescent="0.25">
      <c r="A7" s="5" t="s">
        <v>4</v>
      </c>
      <c r="B7" s="2" t="s">
        <v>92</v>
      </c>
      <c r="C7" s="2">
        <v>0.62429999999999997</v>
      </c>
      <c r="D7" s="2">
        <v>0.67810000000000004</v>
      </c>
      <c r="E7" s="2">
        <v>0.71530000000000005</v>
      </c>
      <c r="F7" s="2">
        <v>0.7208</v>
      </c>
      <c r="G7" s="2">
        <v>0.73829999999999996</v>
      </c>
      <c r="H7" s="2">
        <v>0.71809999999999996</v>
      </c>
      <c r="I7" s="2">
        <v>0.72370000000000001</v>
      </c>
      <c r="J7" s="2">
        <v>0.71889999999999998</v>
      </c>
      <c r="K7" s="2">
        <v>0.72009999999999996</v>
      </c>
      <c r="L7" s="2">
        <v>0.71909999999999996</v>
      </c>
      <c r="M7" s="2">
        <v>0.71960000000000002</v>
      </c>
      <c r="N7" s="2">
        <v>0.75690000000000002</v>
      </c>
      <c r="O7" s="2">
        <v>0.78849999999999998</v>
      </c>
      <c r="U7" s="17">
        <f>O7</f>
        <v>0.78849999999999998</v>
      </c>
      <c r="V7" s="20">
        <f>O21</f>
        <v>0.3382</v>
      </c>
      <c r="W7" s="20">
        <f>O30</f>
        <v>0.11070000000000001</v>
      </c>
      <c r="X7" s="20">
        <f>O106/O3</f>
        <v>0.21001439292837293</v>
      </c>
    </row>
    <row r="8" spans="1:24" ht="19" x14ac:dyDescent="0.25">
      <c r="A8" s="5" t="s">
        <v>5</v>
      </c>
      <c r="B8" s="1" t="s">
        <v>92</v>
      </c>
      <c r="C8" s="1" t="s">
        <v>92</v>
      </c>
      <c r="D8" s="1" t="s">
        <v>92</v>
      </c>
      <c r="E8" s="1">
        <v>103120000</v>
      </c>
      <c r="F8" s="1">
        <v>111370000</v>
      </c>
      <c r="G8" s="1">
        <v>129807000</v>
      </c>
      <c r="H8" s="1">
        <v>132583000</v>
      </c>
      <c r="I8" s="1">
        <v>134272000</v>
      </c>
      <c r="J8" s="1">
        <v>125258000</v>
      </c>
      <c r="K8" s="1">
        <v>125179000</v>
      </c>
      <c r="L8" s="1">
        <v>127378000</v>
      </c>
      <c r="M8" s="1">
        <v>102232000</v>
      </c>
      <c r="N8" s="1">
        <v>115319000</v>
      </c>
      <c r="O8" s="1">
        <v>137469000</v>
      </c>
    </row>
    <row r="9" spans="1:24" ht="19" customHeight="1" x14ac:dyDescent="0.25">
      <c r="A9" s="14" t="s">
        <v>95</v>
      </c>
      <c r="B9" s="15" t="e">
        <f>B8/B3</f>
        <v>#VALUE!</v>
      </c>
      <c r="C9" s="15" t="e">
        <f t="shared" ref="C9:O9" si="1">C8/C3</f>
        <v>#VALUE!</v>
      </c>
      <c r="D9" s="15" t="e">
        <f t="shared" si="1"/>
        <v>#VALUE!</v>
      </c>
      <c r="E9" s="15">
        <f t="shared" si="1"/>
        <v>4.0350507863888253E-2</v>
      </c>
      <c r="F9" s="15">
        <f t="shared" si="1"/>
        <v>3.3776949605106604E-2</v>
      </c>
      <c r="G9" s="15">
        <f t="shared" si="1"/>
        <v>3.6184679095721713E-2</v>
      </c>
      <c r="H9" s="15">
        <f t="shared" si="1"/>
        <v>3.7329489911298717E-2</v>
      </c>
      <c r="I9" s="15">
        <f t="shared" si="1"/>
        <v>3.7846862156548436E-2</v>
      </c>
      <c r="J9" s="15">
        <f t="shared" si="1"/>
        <v>3.9338971611482039E-2</v>
      </c>
      <c r="K9" s="15">
        <f t="shared" si="1"/>
        <v>3.9838670871009257E-2</v>
      </c>
      <c r="L9" s="15">
        <f t="shared" si="1"/>
        <v>3.9489780796963289E-2</v>
      </c>
      <c r="M9" s="15">
        <f t="shared" si="1"/>
        <v>4.2196868915718944E-2</v>
      </c>
      <c r="N9" s="15">
        <f t="shared" si="1"/>
        <v>3.4263342154764571E-2</v>
      </c>
      <c r="O9" s="15">
        <f t="shared" si="1"/>
        <v>3.2725462628140148E-2</v>
      </c>
      <c r="U9" s="18" t="s">
        <v>96</v>
      </c>
      <c r="V9" s="19" t="s">
        <v>97</v>
      </c>
      <c r="W9" s="19" t="s">
        <v>98</v>
      </c>
      <c r="X9" s="19" t="s">
        <v>99</v>
      </c>
    </row>
    <row r="10" spans="1:24" ht="19" x14ac:dyDescent="0.25">
      <c r="A10" s="5" t="s">
        <v>6</v>
      </c>
      <c r="B10" s="1" t="s">
        <v>92</v>
      </c>
      <c r="C10" s="1">
        <v>130383000</v>
      </c>
      <c r="D10" s="1">
        <v>144711000</v>
      </c>
      <c r="E10" s="1">
        <v>164016000</v>
      </c>
      <c r="F10" s="1">
        <v>184683000</v>
      </c>
      <c r="G10" s="1">
        <v>195574000</v>
      </c>
      <c r="H10" s="1">
        <v>205051000</v>
      </c>
      <c r="I10" s="1">
        <v>221262000</v>
      </c>
      <c r="J10" s="1">
        <v>176787000</v>
      </c>
      <c r="K10" s="1">
        <v>192138000</v>
      </c>
      <c r="L10" s="1">
        <v>184343000</v>
      </c>
      <c r="M10" s="1">
        <v>154410000</v>
      </c>
      <c r="N10" s="1">
        <v>227135000</v>
      </c>
      <c r="O10" s="1">
        <v>293172000</v>
      </c>
      <c r="U10" s="17">
        <f>O9</f>
        <v>3.2725462628140148E-2</v>
      </c>
      <c r="V10" s="20">
        <f>O13</f>
        <v>0.57101193760810764</v>
      </c>
      <c r="W10" s="20">
        <f>O80</f>
        <v>0</v>
      </c>
      <c r="X10" s="20">
        <f>O89</f>
        <v>5.7489583814406928E-2</v>
      </c>
    </row>
    <row r="11" spans="1:24" ht="19" x14ac:dyDescent="0.25">
      <c r="A11" s="5" t="s">
        <v>7</v>
      </c>
      <c r="B11" s="1" t="s">
        <v>92</v>
      </c>
      <c r="C11" s="1">
        <v>657241000</v>
      </c>
      <c r="D11" s="1">
        <v>824790000</v>
      </c>
      <c r="E11" s="1">
        <v>931954000</v>
      </c>
      <c r="F11" s="1">
        <v>1190707000</v>
      </c>
      <c r="G11" s="1">
        <v>1384031000</v>
      </c>
      <c r="H11" s="1">
        <v>1511394000</v>
      </c>
      <c r="I11" s="1">
        <v>1709138000</v>
      </c>
      <c r="J11" s="1">
        <v>1555886000</v>
      </c>
      <c r="K11" s="1">
        <v>1621431000</v>
      </c>
      <c r="L11" s="1">
        <v>1701112000</v>
      </c>
      <c r="M11" s="1">
        <v>1466675000</v>
      </c>
      <c r="N11" s="1">
        <v>1715420000</v>
      </c>
      <c r="O11" s="1">
        <v>2105463000</v>
      </c>
    </row>
    <row r="12" spans="1:24" ht="20" x14ac:dyDescent="0.25">
      <c r="A12" s="5" t="s">
        <v>8</v>
      </c>
      <c r="B12" s="1" t="s">
        <v>92</v>
      </c>
      <c r="C12" s="1">
        <v>787624000</v>
      </c>
      <c r="D12" s="1">
        <v>969501000</v>
      </c>
      <c r="E12" s="1">
        <v>1095970000</v>
      </c>
      <c r="F12" s="1">
        <v>1375390000</v>
      </c>
      <c r="G12" s="1">
        <v>1579605000</v>
      </c>
      <c r="H12" s="1">
        <v>1716445000</v>
      </c>
      <c r="I12" s="1">
        <v>1930400000</v>
      </c>
      <c r="J12" s="1">
        <v>1732673000</v>
      </c>
      <c r="K12" s="1">
        <v>1813569000</v>
      </c>
      <c r="L12" s="1">
        <v>1885455000</v>
      </c>
      <c r="M12" s="1">
        <v>1621085000</v>
      </c>
      <c r="N12" s="1">
        <v>1942555000</v>
      </c>
      <c r="O12" s="1">
        <v>2398635000</v>
      </c>
      <c r="U12" s="18" t="s">
        <v>117</v>
      </c>
      <c r="V12" s="19" t="s">
        <v>118</v>
      </c>
      <c r="W12" s="19" t="s">
        <v>119</v>
      </c>
      <c r="X12" s="19" t="s">
        <v>120</v>
      </c>
    </row>
    <row r="13" spans="1:24" ht="19" x14ac:dyDescent="0.25">
      <c r="A13" s="14" t="s">
        <v>100</v>
      </c>
      <c r="B13" s="15" t="e">
        <f>B12/B3</f>
        <v>#VALUE!</v>
      </c>
      <c r="C13" s="15">
        <f t="shared" ref="C13:O13" si="2">C12/C3</f>
        <v>0.50448682391794208</v>
      </c>
      <c r="D13" s="15">
        <f t="shared" si="2"/>
        <v>0.47370118305465858</v>
      </c>
      <c r="E13" s="15">
        <f t="shared" si="2"/>
        <v>0.42884936097348342</v>
      </c>
      <c r="F13" s="15">
        <f t="shared" si="2"/>
        <v>0.41713638068930209</v>
      </c>
      <c r="G13" s="15">
        <f t="shared" si="2"/>
        <v>0.44032679303117317</v>
      </c>
      <c r="H13" s="15">
        <f t="shared" si="2"/>
        <v>0.48327475099220202</v>
      </c>
      <c r="I13" s="15">
        <f t="shared" si="2"/>
        <v>0.54411629160957686</v>
      </c>
      <c r="J13" s="15">
        <f t="shared" si="2"/>
        <v>0.54416942597663553</v>
      </c>
      <c r="K13" s="15">
        <f t="shared" si="2"/>
        <v>0.57717491346683858</v>
      </c>
      <c r="L13" s="15">
        <f t="shared" si="2"/>
        <v>0.58452954711597305</v>
      </c>
      <c r="M13" s="15">
        <f t="shared" si="2"/>
        <v>0.66911252099380081</v>
      </c>
      <c r="N13" s="15">
        <f t="shared" si="2"/>
        <v>0.57716791352204477</v>
      </c>
      <c r="O13" s="15">
        <f t="shared" si="2"/>
        <v>0.57101193760810764</v>
      </c>
      <c r="U13" s="17">
        <f>O28/O72</f>
        <v>0.1335910427179007</v>
      </c>
      <c r="V13" s="20">
        <f>O28/O54</f>
        <v>6.3054975494667764E-2</v>
      </c>
      <c r="W13" s="20">
        <f>O22/(O72+O56+O61)</f>
        <v>0.1261800055773582</v>
      </c>
      <c r="X13" s="21">
        <f>O67/O72</f>
        <v>1.1132436605760065</v>
      </c>
    </row>
    <row r="14" spans="1:24"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row>
    <row r="15" spans="1:24" ht="20" x14ac:dyDescent="0.25">
      <c r="A15" s="5" t="s">
        <v>10</v>
      </c>
      <c r="B15" s="1" t="s">
        <v>92</v>
      </c>
      <c r="C15" s="1">
        <v>787624000</v>
      </c>
      <c r="D15" s="1">
        <v>969501000</v>
      </c>
      <c r="E15" s="1">
        <v>1199090000</v>
      </c>
      <c r="F15" s="1">
        <v>1486760000</v>
      </c>
      <c r="G15" s="1">
        <v>1709412000</v>
      </c>
      <c r="H15" s="1">
        <v>1849028000</v>
      </c>
      <c r="I15" s="1">
        <v>2064672000</v>
      </c>
      <c r="J15" s="1">
        <v>1857931000</v>
      </c>
      <c r="K15" s="1">
        <v>1938748000</v>
      </c>
      <c r="L15" s="1">
        <v>2012833000</v>
      </c>
      <c r="M15" s="1">
        <v>1723317000</v>
      </c>
      <c r="N15" s="1">
        <v>2057874000</v>
      </c>
      <c r="O15" s="1">
        <v>2536104000</v>
      </c>
      <c r="U15" s="18" t="s">
        <v>121</v>
      </c>
      <c r="V15" s="19" t="s">
        <v>122</v>
      </c>
      <c r="W15" s="19" t="s">
        <v>123</v>
      </c>
      <c r="X15" s="19" t="s">
        <v>124</v>
      </c>
    </row>
    <row r="16" spans="1:24" ht="19" x14ac:dyDescent="0.25">
      <c r="A16" s="5" t="s">
        <v>11</v>
      </c>
      <c r="B16" s="1" t="s">
        <v>92</v>
      </c>
      <c r="C16" s="1">
        <v>1374206000</v>
      </c>
      <c r="D16" s="1">
        <v>1628264000</v>
      </c>
      <c r="E16" s="1">
        <v>1926671000</v>
      </c>
      <c r="F16" s="1">
        <v>2407438000</v>
      </c>
      <c r="G16" s="1">
        <v>2648110000</v>
      </c>
      <c r="H16" s="1">
        <v>2850145000</v>
      </c>
      <c r="I16" s="1">
        <v>3044878000</v>
      </c>
      <c r="J16" s="1">
        <v>2752888000</v>
      </c>
      <c r="K16" s="1">
        <v>2818302000</v>
      </c>
      <c r="L16" s="1">
        <v>2918815000</v>
      </c>
      <c r="M16" s="1">
        <v>2402678000</v>
      </c>
      <c r="N16" s="1">
        <v>2876183000</v>
      </c>
      <c r="O16" s="1">
        <v>3424684000</v>
      </c>
      <c r="U16" s="29">
        <f>(O35+N35+M35+L35+K35)/5</f>
        <v>0</v>
      </c>
      <c r="V16" s="30">
        <f>W101/O3</f>
        <v>32.126249263808617</v>
      </c>
      <c r="W16" s="30">
        <f>W101/O28</f>
        <v>290.09873321395634</v>
      </c>
      <c r="X16" s="31">
        <f>W101/O106</f>
        <v>152.97165501778505</v>
      </c>
    </row>
    <row r="17" spans="1:21" ht="19" x14ac:dyDescent="0.25">
      <c r="A17" s="5" t="s">
        <v>12</v>
      </c>
      <c r="B17" s="1" t="s">
        <v>92</v>
      </c>
      <c r="C17" s="1">
        <v>-31882000</v>
      </c>
      <c r="D17" s="1">
        <v>-30158000</v>
      </c>
      <c r="E17" s="1">
        <v>16843000</v>
      </c>
      <c r="F17" s="1">
        <v>12956000</v>
      </c>
      <c r="G17" s="1">
        <v>9560000</v>
      </c>
      <c r="H17" s="1">
        <v>13291000</v>
      </c>
      <c r="I17" s="1">
        <v>14823000</v>
      </c>
      <c r="J17" s="1">
        <v>14282000</v>
      </c>
      <c r="K17" s="1">
        <v>13403000</v>
      </c>
      <c r="L17" s="1">
        <v>59197000</v>
      </c>
      <c r="M17" s="1">
        <v>52909000</v>
      </c>
      <c r="N17" s="1">
        <v>46012000</v>
      </c>
      <c r="O17" s="1">
        <v>47106000</v>
      </c>
    </row>
    <row r="18" spans="1:21" ht="20" x14ac:dyDescent="0.25">
      <c r="A18" s="5" t="s">
        <v>13</v>
      </c>
      <c r="B18" s="1" t="s">
        <v>92</v>
      </c>
      <c r="C18" s="1">
        <v>94301000</v>
      </c>
      <c r="D18" s="1">
        <v>111455000</v>
      </c>
      <c r="E18" s="1">
        <v>117118000</v>
      </c>
      <c r="F18" s="1">
        <v>161630000</v>
      </c>
      <c r="G18" s="1">
        <v>192076000</v>
      </c>
      <c r="H18" s="1">
        <v>228089000</v>
      </c>
      <c r="I18" s="1">
        <v>277670000</v>
      </c>
      <c r="J18" s="1">
        <v>210583000</v>
      </c>
      <c r="K18" s="1">
        <v>211977000</v>
      </c>
      <c r="L18" s="1">
        <v>678619000</v>
      </c>
      <c r="M18" s="1">
        <v>647630000</v>
      </c>
      <c r="N18" s="1">
        <v>624218000</v>
      </c>
      <c r="O18" s="1">
        <v>644515000</v>
      </c>
      <c r="U18" s="18" t="s">
        <v>125</v>
      </c>
    </row>
    <row r="19" spans="1:21" ht="19" x14ac:dyDescent="0.25">
      <c r="A19" s="6" t="s">
        <v>14</v>
      </c>
      <c r="B19" s="10" t="s">
        <v>92</v>
      </c>
      <c r="C19" s="10">
        <v>281333000</v>
      </c>
      <c r="D19" s="10">
        <v>529842000</v>
      </c>
      <c r="E19" s="10">
        <v>746053000</v>
      </c>
      <c r="F19" s="10">
        <v>1051411000</v>
      </c>
      <c r="G19" s="10">
        <v>1131313000</v>
      </c>
      <c r="H19" s="10">
        <v>929640000</v>
      </c>
      <c r="I19" s="10">
        <v>780563000</v>
      </c>
      <c r="J19" s="10">
        <v>641764000</v>
      </c>
      <c r="K19" s="10">
        <v>535823000</v>
      </c>
      <c r="L19" s="10">
        <v>972576000</v>
      </c>
      <c r="M19" s="10">
        <v>648727000</v>
      </c>
      <c r="N19" s="10">
        <v>1091885000</v>
      </c>
      <c r="O19" s="10">
        <v>1420505000</v>
      </c>
      <c r="U19" s="32">
        <f>O40-O56-O61</f>
        <v>-1576026000</v>
      </c>
    </row>
    <row r="20" spans="1:21" ht="19" customHeight="1" x14ac:dyDescent="0.25">
      <c r="A20" s="14" t="s">
        <v>101</v>
      </c>
      <c r="B20" s="1"/>
      <c r="C20" s="15" t="e">
        <f>(C19/B19)-1</f>
        <v>#VALUE!</v>
      </c>
      <c r="D20" s="15">
        <f>(D19/C19)-1</f>
        <v>0.88332687597971082</v>
      </c>
      <c r="E20" s="15">
        <f>(E19/D19)-1</f>
        <v>0.40806693316120657</v>
      </c>
      <c r="F20" s="15">
        <f t="shared" ref="F20:O20" si="3">(F19/E19)-1</f>
        <v>0.40929799893573238</v>
      </c>
      <c r="G20" s="15">
        <f t="shared" si="3"/>
        <v>7.5995020025470428E-2</v>
      </c>
      <c r="H20" s="15">
        <f t="shared" si="3"/>
        <v>-0.17826454747713494</v>
      </c>
      <c r="I20" s="15">
        <f t="shared" si="3"/>
        <v>-0.16035992427176116</v>
      </c>
      <c r="J20" s="15">
        <f t="shared" si="3"/>
        <v>-0.17781908699233762</v>
      </c>
      <c r="K20" s="15">
        <f t="shared" si="3"/>
        <v>-0.16507781676753452</v>
      </c>
      <c r="L20" s="15">
        <f t="shared" si="3"/>
        <v>0.81510685431569763</v>
      </c>
      <c r="M20" s="15">
        <f t="shared" si="3"/>
        <v>-0.3329806616655151</v>
      </c>
      <c r="N20" s="15">
        <f t="shared" si="3"/>
        <v>0.68311940153562278</v>
      </c>
      <c r="O20" s="15">
        <f t="shared" si="3"/>
        <v>0.30096576104626394</v>
      </c>
    </row>
    <row r="21" spans="1:21" ht="19" x14ac:dyDescent="0.25">
      <c r="A21" s="5" t="s">
        <v>15</v>
      </c>
      <c r="B21" s="2" t="s">
        <v>92</v>
      </c>
      <c r="C21" s="2">
        <v>0.1802</v>
      </c>
      <c r="D21" s="2">
        <v>0.25890000000000002</v>
      </c>
      <c r="E21" s="2">
        <v>0.29189999999999999</v>
      </c>
      <c r="F21" s="2">
        <v>0.31890000000000002</v>
      </c>
      <c r="G21" s="2">
        <v>0.31540000000000001</v>
      </c>
      <c r="H21" s="2">
        <v>0.26169999999999999</v>
      </c>
      <c r="I21" s="2">
        <v>0.22</v>
      </c>
      <c r="J21" s="2">
        <v>0.2016</v>
      </c>
      <c r="K21" s="2">
        <v>0.17050000000000001</v>
      </c>
      <c r="L21" s="2">
        <v>0.30149999999999999</v>
      </c>
      <c r="M21" s="2">
        <v>0.26779999999999998</v>
      </c>
      <c r="N21" s="2">
        <v>0.32440000000000002</v>
      </c>
      <c r="O21" s="2">
        <v>0.3382</v>
      </c>
    </row>
    <row r="22" spans="1:21" ht="19" x14ac:dyDescent="0.25">
      <c r="A22" s="6" t="s">
        <v>16</v>
      </c>
      <c r="B22" s="10" t="s">
        <v>92</v>
      </c>
      <c r="C22" s="10">
        <v>187032000</v>
      </c>
      <c r="D22" s="10">
        <v>418387000</v>
      </c>
      <c r="E22" s="10">
        <v>628935000</v>
      </c>
      <c r="F22" s="10">
        <v>889781000</v>
      </c>
      <c r="G22" s="10">
        <v>939237000</v>
      </c>
      <c r="H22" s="10">
        <v>701551000</v>
      </c>
      <c r="I22" s="10">
        <v>502893000</v>
      </c>
      <c r="J22" s="10">
        <v>431181000</v>
      </c>
      <c r="K22" s="10">
        <v>323846000</v>
      </c>
      <c r="L22" s="10">
        <v>293957000</v>
      </c>
      <c r="M22" s="10">
        <v>1097000</v>
      </c>
      <c r="N22" s="10">
        <v>467667000</v>
      </c>
      <c r="O22" s="10">
        <v>775990000</v>
      </c>
    </row>
    <row r="23" spans="1:21" ht="19" x14ac:dyDescent="0.25">
      <c r="A23" s="5" t="s">
        <v>17</v>
      </c>
      <c r="B23" s="2" t="s">
        <v>92</v>
      </c>
      <c r="C23" s="2">
        <v>0.1198</v>
      </c>
      <c r="D23" s="2">
        <v>0.2044</v>
      </c>
      <c r="E23" s="2">
        <v>0.24610000000000001</v>
      </c>
      <c r="F23" s="2">
        <v>0.26989999999999997</v>
      </c>
      <c r="G23" s="2">
        <v>0.26179999999999998</v>
      </c>
      <c r="H23" s="2">
        <v>0.19750000000000001</v>
      </c>
      <c r="I23" s="2">
        <v>0.14169999999999999</v>
      </c>
      <c r="J23" s="2">
        <v>0.13539999999999999</v>
      </c>
      <c r="K23" s="2">
        <v>0.1031</v>
      </c>
      <c r="L23" s="2">
        <v>9.11E-2</v>
      </c>
      <c r="M23" s="2">
        <v>5.0000000000000001E-4</v>
      </c>
      <c r="N23" s="2">
        <v>0.13900000000000001</v>
      </c>
      <c r="O23" s="2">
        <v>0.1847</v>
      </c>
    </row>
    <row r="24" spans="1:21" ht="19" x14ac:dyDescent="0.25">
      <c r="A24" s="5" t="s">
        <v>18</v>
      </c>
      <c r="B24" s="1" t="s">
        <v>92</v>
      </c>
      <c r="C24" s="1">
        <v>-31882000</v>
      </c>
      <c r="D24" s="1">
        <v>-30158000</v>
      </c>
      <c r="E24" s="1">
        <v>-26027000</v>
      </c>
      <c r="F24" s="1">
        <v>-6165000</v>
      </c>
      <c r="G24" s="1">
        <v>-16341000</v>
      </c>
      <c r="H24" s="1">
        <v>-33849000</v>
      </c>
      <c r="I24" s="1">
        <v>-27561000</v>
      </c>
      <c r="J24" s="1">
        <v>-15751000</v>
      </c>
      <c r="K24" s="1">
        <v>-21308000</v>
      </c>
      <c r="L24" s="1">
        <v>-59197000</v>
      </c>
      <c r="M24" s="1">
        <v>-52909000</v>
      </c>
      <c r="N24" s="1">
        <v>-46012000</v>
      </c>
      <c r="O24" s="1">
        <v>-65015000</v>
      </c>
    </row>
    <row r="25" spans="1:21" ht="19" x14ac:dyDescent="0.25">
      <c r="A25" s="6" t="s">
        <v>19</v>
      </c>
      <c r="B25" s="10" t="s">
        <v>92</v>
      </c>
      <c r="C25" s="10">
        <v>155150000</v>
      </c>
      <c r="D25" s="10">
        <v>388229000</v>
      </c>
      <c r="E25" s="10">
        <v>602908000</v>
      </c>
      <c r="F25" s="10">
        <v>883616000</v>
      </c>
      <c r="G25" s="10">
        <v>922896000</v>
      </c>
      <c r="H25" s="10">
        <v>667702000</v>
      </c>
      <c r="I25" s="10">
        <v>475332000</v>
      </c>
      <c r="J25" s="10">
        <v>415430000</v>
      </c>
      <c r="K25" s="10">
        <v>302538000</v>
      </c>
      <c r="L25" s="10">
        <v>234760000</v>
      </c>
      <c r="M25" s="10">
        <v>-51812000</v>
      </c>
      <c r="N25" s="10">
        <v>421655000</v>
      </c>
      <c r="O25" s="10">
        <v>710975000</v>
      </c>
    </row>
    <row r="26" spans="1:21" ht="19" x14ac:dyDescent="0.25">
      <c r="A26" s="5" t="s">
        <v>20</v>
      </c>
      <c r="B26" s="2" t="s">
        <v>92</v>
      </c>
      <c r="C26" s="2">
        <v>9.9400000000000002E-2</v>
      </c>
      <c r="D26" s="2">
        <v>0.18970000000000001</v>
      </c>
      <c r="E26" s="2">
        <v>0.2359</v>
      </c>
      <c r="F26" s="2">
        <v>0.26800000000000002</v>
      </c>
      <c r="G26" s="2">
        <v>0.25729999999999997</v>
      </c>
      <c r="H26" s="2">
        <v>0.188</v>
      </c>
      <c r="I26" s="2">
        <v>0.13400000000000001</v>
      </c>
      <c r="J26" s="2">
        <v>0.1305</v>
      </c>
      <c r="K26" s="2">
        <v>9.6299999999999997E-2</v>
      </c>
      <c r="L26" s="2">
        <v>7.2800000000000004E-2</v>
      </c>
      <c r="M26" s="2">
        <v>-2.1399999999999999E-2</v>
      </c>
      <c r="N26" s="2">
        <v>0.12529999999999999</v>
      </c>
      <c r="O26" s="2">
        <v>0.16930000000000001</v>
      </c>
    </row>
    <row r="27" spans="1:21" ht="19" x14ac:dyDescent="0.25">
      <c r="A27" s="5" t="s">
        <v>21</v>
      </c>
      <c r="B27" s="1" t="s">
        <v>92</v>
      </c>
      <c r="C27" s="1">
        <v>52503000</v>
      </c>
      <c r="D27" s="1">
        <v>134678000</v>
      </c>
      <c r="E27" s="1">
        <v>166483000</v>
      </c>
      <c r="F27" s="1">
        <v>250339000</v>
      </c>
      <c r="G27" s="1">
        <v>285091000</v>
      </c>
      <c r="H27" s="1">
        <v>208484000</v>
      </c>
      <c r="I27" s="1">
        <v>141994000</v>
      </c>
      <c r="J27" s="1">
        <v>131240000</v>
      </c>
      <c r="K27" s="1">
        <v>94356000</v>
      </c>
      <c r="L27" s="1">
        <v>-22964000</v>
      </c>
      <c r="M27" s="1">
        <v>2556000</v>
      </c>
      <c r="N27" s="1">
        <v>126552000</v>
      </c>
      <c r="O27" s="1">
        <v>241820000</v>
      </c>
    </row>
    <row r="28" spans="1:21" ht="20" thickBot="1" x14ac:dyDescent="0.3">
      <c r="A28" s="7" t="s">
        <v>22</v>
      </c>
      <c r="B28" s="11" t="s">
        <v>92</v>
      </c>
      <c r="C28" s="11">
        <v>100163000</v>
      </c>
      <c r="D28" s="11">
        <v>250819000</v>
      </c>
      <c r="E28" s="11">
        <v>431929000</v>
      </c>
      <c r="F28" s="11">
        <v>625681000</v>
      </c>
      <c r="G28" s="11">
        <v>627785000</v>
      </c>
      <c r="H28" s="11">
        <v>450730000</v>
      </c>
      <c r="I28" s="11">
        <v>330888000</v>
      </c>
      <c r="J28" s="11">
        <v>278329000</v>
      </c>
      <c r="K28" s="11">
        <v>205443000</v>
      </c>
      <c r="L28" s="11">
        <v>255788000</v>
      </c>
      <c r="M28" s="11">
        <v>-54368000</v>
      </c>
      <c r="N28" s="11">
        <v>294254000</v>
      </c>
      <c r="O28" s="11">
        <v>465193000</v>
      </c>
    </row>
    <row r="29" spans="1:21" ht="20" customHeight="1" thickTop="1" x14ac:dyDescent="0.25">
      <c r="A29" s="14" t="s">
        <v>102</v>
      </c>
      <c r="B29" s="1"/>
      <c r="C29" s="15" t="e">
        <f>(C28/B28)-1</f>
        <v>#VALUE!</v>
      </c>
      <c r="D29" s="15">
        <f>(D28/C28)-1</f>
        <v>1.5041083034653515</v>
      </c>
      <c r="E29" s="15">
        <f>(E28/D28)-1</f>
        <v>0.72207448399044738</v>
      </c>
      <c r="F29" s="15">
        <f t="shared" ref="F29:O29" si="4">(F28/E28)-1</f>
        <v>0.44857372392221873</v>
      </c>
      <c r="G29" s="15">
        <f t="shared" si="4"/>
        <v>3.362735962894936E-3</v>
      </c>
      <c r="H29" s="15">
        <f t="shared" si="4"/>
        <v>-0.2820312686668206</v>
      </c>
      <c r="I29" s="15">
        <f t="shared" si="4"/>
        <v>-0.26588423224546842</v>
      </c>
      <c r="J29" s="15">
        <f t="shared" si="4"/>
        <v>-0.15884226686975655</v>
      </c>
      <c r="K29" s="15">
        <f t="shared" si="4"/>
        <v>-0.26186994528058516</v>
      </c>
      <c r="L29" s="15">
        <f t="shared" si="4"/>
        <v>0.24505580623335921</v>
      </c>
      <c r="M29" s="15">
        <f t="shared" si="4"/>
        <v>-1.212551018812454</v>
      </c>
      <c r="N29" s="15">
        <f t="shared" si="4"/>
        <v>-6.412264567392584</v>
      </c>
      <c r="O29" s="15">
        <f t="shared" si="4"/>
        <v>0.58092328396555359</v>
      </c>
    </row>
    <row r="30" spans="1:21" ht="19" x14ac:dyDescent="0.25">
      <c r="A30" s="5" t="s">
        <v>23</v>
      </c>
      <c r="B30" s="2" t="s">
        <v>92</v>
      </c>
      <c r="C30" s="2">
        <v>6.4199999999999993E-2</v>
      </c>
      <c r="D30" s="2">
        <v>0.1226</v>
      </c>
      <c r="E30" s="2">
        <v>0.16900000000000001</v>
      </c>
      <c r="F30" s="2">
        <v>0.1898</v>
      </c>
      <c r="G30" s="2">
        <v>0.17499999999999999</v>
      </c>
      <c r="H30" s="2">
        <v>0.12690000000000001</v>
      </c>
      <c r="I30" s="2">
        <v>9.3299999999999994E-2</v>
      </c>
      <c r="J30" s="2">
        <v>8.7400000000000005E-2</v>
      </c>
      <c r="K30" s="2">
        <v>6.54E-2</v>
      </c>
      <c r="L30" s="2">
        <v>7.9299999999999995E-2</v>
      </c>
      <c r="M30" s="2">
        <v>-2.24E-2</v>
      </c>
      <c r="N30" s="2">
        <v>8.7400000000000005E-2</v>
      </c>
      <c r="O30" s="2">
        <v>0.11070000000000001</v>
      </c>
    </row>
    <row r="31" spans="1:21" ht="19" x14ac:dyDescent="0.25">
      <c r="A31" s="5" t="s">
        <v>24</v>
      </c>
      <c r="B31" s="12" t="s">
        <v>92</v>
      </c>
      <c r="C31" s="12">
        <v>0.4</v>
      </c>
      <c r="D31" s="12">
        <v>1</v>
      </c>
      <c r="E31" s="12">
        <v>0.17</v>
      </c>
      <c r="F31" s="12">
        <v>0.25</v>
      </c>
      <c r="G31" s="12">
        <v>0.25</v>
      </c>
      <c r="H31" s="12">
        <v>0.18</v>
      </c>
      <c r="I31" s="12">
        <v>0.13</v>
      </c>
      <c r="J31" s="12">
        <v>0.11</v>
      </c>
      <c r="K31" s="12">
        <v>0.08</v>
      </c>
      <c r="L31" s="12">
        <v>0.1</v>
      </c>
      <c r="M31" s="12">
        <v>-0.02</v>
      </c>
      <c r="N31" s="12">
        <v>0.12</v>
      </c>
      <c r="O31" s="12">
        <v>0.18</v>
      </c>
    </row>
    <row r="32" spans="1:21" ht="19" x14ac:dyDescent="0.25">
      <c r="A32" s="5" t="s">
        <v>25</v>
      </c>
      <c r="B32" s="12" t="s">
        <v>92</v>
      </c>
      <c r="C32" s="12">
        <v>0.4</v>
      </c>
      <c r="D32" s="12">
        <v>1</v>
      </c>
      <c r="E32" s="12">
        <v>0.17</v>
      </c>
      <c r="F32" s="12">
        <v>0.25</v>
      </c>
      <c r="G32" s="12">
        <v>0.25</v>
      </c>
      <c r="H32" s="12">
        <v>0.18</v>
      </c>
      <c r="I32" s="12">
        <v>0.13</v>
      </c>
      <c r="J32" s="12">
        <v>0.11</v>
      </c>
      <c r="K32" s="12">
        <v>0.08</v>
      </c>
      <c r="L32" s="12">
        <v>0.1</v>
      </c>
      <c r="M32" s="12">
        <v>-0.02</v>
      </c>
      <c r="N32" s="12">
        <v>0.12</v>
      </c>
      <c r="O32" s="12">
        <v>0.18</v>
      </c>
    </row>
    <row r="33" spans="1:15" ht="19" x14ac:dyDescent="0.25">
      <c r="A33" s="5" t="s">
        <v>26</v>
      </c>
      <c r="B33" s="1" t="s">
        <v>92</v>
      </c>
      <c r="C33" s="1">
        <v>250000000</v>
      </c>
      <c r="D33" s="1">
        <v>250000000</v>
      </c>
      <c r="E33" s="1">
        <v>2535777885</v>
      </c>
      <c r="F33" s="1">
        <v>2558824000</v>
      </c>
      <c r="G33" s="1">
        <v>2558824000</v>
      </c>
      <c r="H33" s="1">
        <v>2558824000</v>
      </c>
      <c r="I33" s="1">
        <v>2558824000</v>
      </c>
      <c r="J33" s="1">
        <v>2558824000</v>
      </c>
      <c r="K33" s="1">
        <v>2558824000</v>
      </c>
      <c r="L33" s="1">
        <v>2558824000</v>
      </c>
      <c r="M33" s="1">
        <v>2558824000</v>
      </c>
      <c r="N33" s="1">
        <v>2558824000</v>
      </c>
      <c r="O33" s="1">
        <v>2558824000</v>
      </c>
    </row>
    <row r="34" spans="1:15" ht="19" x14ac:dyDescent="0.25">
      <c r="A34" s="5" t="s">
        <v>27</v>
      </c>
      <c r="B34" s="1" t="s">
        <v>92</v>
      </c>
      <c r="C34" s="1">
        <v>250000000</v>
      </c>
      <c r="D34" s="1">
        <v>250000000</v>
      </c>
      <c r="E34" s="1">
        <v>2535777885</v>
      </c>
      <c r="F34" s="1">
        <v>2558824000</v>
      </c>
      <c r="G34" s="1">
        <v>2558824000</v>
      </c>
      <c r="H34" s="1">
        <v>2558824000</v>
      </c>
      <c r="I34" s="1">
        <v>2558824000</v>
      </c>
      <c r="J34" s="1">
        <v>2558824000</v>
      </c>
      <c r="K34" s="1">
        <v>2558824000</v>
      </c>
      <c r="L34" s="1">
        <v>2558824000</v>
      </c>
      <c r="M34" s="1">
        <v>2558824000</v>
      </c>
      <c r="N34" s="1">
        <v>2558824000</v>
      </c>
      <c r="O34" s="1">
        <v>2558824000</v>
      </c>
    </row>
    <row r="35" spans="1:15" ht="20" customHeight="1" x14ac:dyDescent="0.25">
      <c r="A35" s="14" t="s">
        <v>103</v>
      </c>
      <c r="B35" s="1"/>
      <c r="C35" s="22" t="e">
        <f>(C34-B34)/B34</f>
        <v>#VALUE!</v>
      </c>
      <c r="D35" s="22">
        <f t="shared" ref="D35:O35" si="5">(D34-C34)/C34</f>
        <v>0</v>
      </c>
      <c r="E35" s="22">
        <f t="shared" si="5"/>
        <v>9.1431115399999996</v>
      </c>
      <c r="F35" s="22">
        <f t="shared" si="5"/>
        <v>9.0883807830037921E-3</v>
      </c>
      <c r="G35" s="22">
        <f t="shared" si="5"/>
        <v>0</v>
      </c>
      <c r="H35" s="22">
        <f t="shared" si="5"/>
        <v>0</v>
      </c>
      <c r="I35" s="22">
        <f t="shared" si="5"/>
        <v>0</v>
      </c>
      <c r="J35" s="22">
        <f t="shared" si="5"/>
        <v>0</v>
      </c>
      <c r="K35" s="22">
        <f t="shared" si="5"/>
        <v>0</v>
      </c>
      <c r="L35" s="22">
        <f t="shared" si="5"/>
        <v>0</v>
      </c>
      <c r="M35" s="22">
        <f t="shared" si="5"/>
        <v>0</v>
      </c>
      <c r="N35" s="22">
        <f t="shared" si="5"/>
        <v>0</v>
      </c>
      <c r="O35" s="22">
        <f t="shared" si="5"/>
        <v>0</v>
      </c>
    </row>
    <row r="36" spans="1:1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row>
    <row r="37" spans="1:1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row>
    <row r="38" spans="1:15" ht="19" x14ac:dyDescent="0.25">
      <c r="A38" s="5" t="s">
        <v>30</v>
      </c>
      <c r="B38" s="1" t="s">
        <v>92</v>
      </c>
      <c r="C38" s="1">
        <v>98564000</v>
      </c>
      <c r="D38" s="1">
        <v>96572000</v>
      </c>
      <c r="E38" s="1">
        <v>362284000</v>
      </c>
      <c r="F38" s="1">
        <v>571746000</v>
      </c>
      <c r="G38" s="1">
        <v>568414000</v>
      </c>
      <c r="H38" s="1">
        <v>708966000</v>
      </c>
      <c r="I38" s="1">
        <v>680601000</v>
      </c>
      <c r="J38" s="1">
        <v>722214000</v>
      </c>
      <c r="K38" s="1">
        <v>599821000</v>
      </c>
      <c r="L38" s="1">
        <v>421069000</v>
      </c>
      <c r="M38" s="1">
        <v>442392000</v>
      </c>
      <c r="N38" s="1">
        <v>981786000</v>
      </c>
      <c r="O38" s="1">
        <v>1091622000</v>
      </c>
    </row>
    <row r="39" spans="1:15" ht="19" x14ac:dyDescent="0.25">
      <c r="A39" s="5" t="s">
        <v>31</v>
      </c>
      <c r="B39" s="1" t="s">
        <v>92</v>
      </c>
      <c r="C39" s="1" t="s">
        <v>92</v>
      </c>
      <c r="D39" s="1" t="s">
        <v>92</v>
      </c>
      <c r="E39" s="1" t="s">
        <v>92</v>
      </c>
      <c r="F39" s="1">
        <v>43060000</v>
      </c>
      <c r="G39" s="1">
        <v>13984000</v>
      </c>
      <c r="H39" s="1">
        <v>6287000</v>
      </c>
      <c r="I39" s="1">
        <v>11682000</v>
      </c>
      <c r="J39" s="1">
        <v>7045000</v>
      </c>
      <c r="K39" s="1" t="s">
        <v>92</v>
      </c>
      <c r="L39" s="1" t="s">
        <v>92</v>
      </c>
      <c r="M39" s="1" t="s">
        <v>92</v>
      </c>
      <c r="N39" s="1" t="s">
        <v>92</v>
      </c>
      <c r="O39" s="1" t="s">
        <v>92</v>
      </c>
    </row>
    <row r="40" spans="1:15" ht="19" x14ac:dyDescent="0.25">
      <c r="A40" s="5" t="s">
        <v>32</v>
      </c>
      <c r="B40" s="1" t="s">
        <v>92</v>
      </c>
      <c r="C40" s="1">
        <v>98564000</v>
      </c>
      <c r="D40" s="1">
        <v>96572000</v>
      </c>
      <c r="E40" s="1">
        <v>362284000</v>
      </c>
      <c r="F40" s="1">
        <v>571746000</v>
      </c>
      <c r="G40" s="1">
        <v>568414000</v>
      </c>
      <c r="H40" s="1">
        <v>708966000</v>
      </c>
      <c r="I40" s="1">
        <v>680601000</v>
      </c>
      <c r="J40" s="1">
        <v>722214000</v>
      </c>
      <c r="K40" s="1">
        <v>599821000</v>
      </c>
      <c r="L40" s="1">
        <v>421069000</v>
      </c>
      <c r="M40" s="1">
        <v>442392000</v>
      </c>
      <c r="N40" s="1">
        <v>981786000</v>
      </c>
      <c r="O40" s="1">
        <v>1091622000</v>
      </c>
    </row>
    <row r="41" spans="1:15" ht="19" x14ac:dyDescent="0.25">
      <c r="A41" s="5" t="s">
        <v>33</v>
      </c>
      <c r="B41" s="1" t="s">
        <v>92</v>
      </c>
      <c r="C41" s="1" t="s">
        <v>92</v>
      </c>
      <c r="D41" s="1" t="s">
        <v>92</v>
      </c>
      <c r="E41" s="1">
        <v>279268000</v>
      </c>
      <c r="F41" s="1" t="s">
        <v>92</v>
      </c>
      <c r="G41" s="1" t="s">
        <v>92</v>
      </c>
      <c r="H41" s="1" t="s">
        <v>92</v>
      </c>
      <c r="I41" s="1" t="s">
        <v>92</v>
      </c>
      <c r="J41" s="1" t="s">
        <v>92</v>
      </c>
      <c r="K41" s="1" t="s">
        <v>92</v>
      </c>
      <c r="L41" s="1" t="s">
        <v>92</v>
      </c>
      <c r="M41" s="1" t="s">
        <v>92</v>
      </c>
      <c r="N41" s="1" t="s">
        <v>92</v>
      </c>
      <c r="O41" s="1" t="s">
        <v>92</v>
      </c>
    </row>
    <row r="42" spans="1:15" ht="19" x14ac:dyDescent="0.25">
      <c r="A42" s="5" t="s">
        <v>34</v>
      </c>
      <c r="B42" s="1" t="s">
        <v>92</v>
      </c>
      <c r="C42" s="1">
        <v>231476000</v>
      </c>
      <c r="D42" s="1">
        <v>280409000</v>
      </c>
      <c r="E42" s="1">
        <v>374782000</v>
      </c>
      <c r="F42" s="1">
        <v>343802000</v>
      </c>
      <c r="G42" s="1">
        <v>449903000</v>
      </c>
      <c r="H42" s="1">
        <v>654545000</v>
      </c>
      <c r="I42" s="1">
        <v>692672000</v>
      </c>
      <c r="J42" s="1">
        <v>526941000</v>
      </c>
      <c r="K42" s="1">
        <v>631791000</v>
      </c>
      <c r="L42" s="1">
        <v>712611000</v>
      </c>
      <c r="M42" s="1">
        <v>666222000</v>
      </c>
      <c r="N42" s="1">
        <v>662654000</v>
      </c>
      <c r="O42" s="1">
        <v>760457000</v>
      </c>
    </row>
    <row r="43" spans="1:15" ht="19" x14ac:dyDescent="0.25">
      <c r="A43" s="5" t="s">
        <v>35</v>
      </c>
      <c r="B43" s="1" t="s">
        <v>92</v>
      </c>
      <c r="C43" s="1">
        <v>74888000</v>
      </c>
      <c r="D43" s="1">
        <v>77604000</v>
      </c>
      <c r="E43" s="1">
        <v>100275000</v>
      </c>
      <c r="F43" s="1">
        <v>6576000</v>
      </c>
      <c r="G43" s="1">
        <v>4938000</v>
      </c>
      <c r="H43" s="1">
        <v>4866000</v>
      </c>
      <c r="I43" s="1">
        <v>5349000</v>
      </c>
      <c r="J43" s="1">
        <v>17243000</v>
      </c>
      <c r="K43" s="1">
        <v>3574000</v>
      </c>
      <c r="L43" s="1">
        <v>43000</v>
      </c>
      <c r="M43" s="1">
        <v>20000</v>
      </c>
      <c r="N43" s="1">
        <v>5804000</v>
      </c>
      <c r="O43" s="1">
        <v>1204000</v>
      </c>
    </row>
    <row r="44" spans="1:15" ht="19" x14ac:dyDescent="0.25">
      <c r="A44" s="6" t="s">
        <v>36</v>
      </c>
      <c r="B44" s="10" t="s">
        <v>92</v>
      </c>
      <c r="C44" s="10">
        <v>686960000</v>
      </c>
      <c r="D44" s="10">
        <v>770025000</v>
      </c>
      <c r="E44" s="10">
        <v>1117503000</v>
      </c>
      <c r="F44" s="10">
        <v>1387449000</v>
      </c>
      <c r="G44" s="10">
        <v>1461596000</v>
      </c>
      <c r="H44" s="10">
        <v>1899955000</v>
      </c>
      <c r="I44" s="10">
        <v>1888438000</v>
      </c>
      <c r="J44" s="10">
        <v>1810043000</v>
      </c>
      <c r="K44" s="10">
        <v>1761610000</v>
      </c>
      <c r="L44" s="10">
        <v>1697578000</v>
      </c>
      <c r="M44" s="10">
        <v>1654908000</v>
      </c>
      <c r="N44" s="10">
        <v>2169835000</v>
      </c>
      <c r="O44" s="10">
        <v>2424767000</v>
      </c>
    </row>
    <row r="45" spans="1:15" ht="19" x14ac:dyDescent="0.25">
      <c r="A45" s="5" t="s">
        <v>37</v>
      </c>
      <c r="B45" s="1" t="s">
        <v>92</v>
      </c>
      <c r="C45" s="1">
        <v>417965000</v>
      </c>
      <c r="D45" s="1">
        <v>536717000</v>
      </c>
      <c r="E45" s="1">
        <v>713870000</v>
      </c>
      <c r="F45" s="1">
        <v>857299000</v>
      </c>
      <c r="G45" s="1">
        <v>1230192000</v>
      </c>
      <c r="H45" s="1">
        <v>1474218000</v>
      </c>
      <c r="I45" s="1">
        <v>1517779000</v>
      </c>
      <c r="J45" s="1">
        <v>1542684000</v>
      </c>
      <c r="K45" s="1">
        <v>1577352000</v>
      </c>
      <c r="L45" s="1">
        <v>4005321000</v>
      </c>
      <c r="M45" s="1">
        <v>3560349000</v>
      </c>
      <c r="N45" s="1">
        <v>3521142000</v>
      </c>
      <c r="O45" s="1">
        <v>3588599000</v>
      </c>
    </row>
    <row r="46" spans="1:15" ht="19" x14ac:dyDescent="0.25">
      <c r="A46" s="5" t="s">
        <v>38</v>
      </c>
      <c r="B46" s="1" t="s">
        <v>92</v>
      </c>
      <c r="C46" s="1" t="s">
        <v>92</v>
      </c>
      <c r="D46" s="1" t="s">
        <v>92</v>
      </c>
      <c r="E46" s="1" t="s">
        <v>92</v>
      </c>
      <c r="F46" s="1">
        <v>503987000</v>
      </c>
      <c r="G46" s="1">
        <v>504373000</v>
      </c>
      <c r="H46" s="1">
        <v>513214000</v>
      </c>
      <c r="I46" s="1">
        <v>513218000</v>
      </c>
      <c r="J46" s="1">
        <v>518597000</v>
      </c>
      <c r="K46" s="1">
        <v>518266000</v>
      </c>
      <c r="L46" s="1">
        <v>518703000</v>
      </c>
      <c r="M46" s="1">
        <v>513486000</v>
      </c>
      <c r="N46" s="1">
        <v>513486000</v>
      </c>
      <c r="O46" s="1">
        <v>513681000</v>
      </c>
    </row>
    <row r="47" spans="1:15" ht="19" x14ac:dyDescent="0.25">
      <c r="A47" s="5" t="s">
        <v>39</v>
      </c>
      <c r="B47" s="1" t="s">
        <v>92</v>
      </c>
      <c r="C47" s="1">
        <v>893319000</v>
      </c>
      <c r="D47" s="1">
        <v>869119000</v>
      </c>
      <c r="E47" s="1">
        <v>863526000</v>
      </c>
      <c r="F47" s="1">
        <v>374763000</v>
      </c>
      <c r="G47" s="1">
        <v>396916000</v>
      </c>
      <c r="H47" s="1">
        <v>430090000</v>
      </c>
      <c r="I47" s="1">
        <v>419020000</v>
      </c>
      <c r="J47" s="1">
        <v>403203000</v>
      </c>
      <c r="K47" s="1">
        <v>401745000</v>
      </c>
      <c r="L47" s="1">
        <v>325127000</v>
      </c>
      <c r="M47" s="1">
        <v>318959000</v>
      </c>
      <c r="N47" s="1">
        <v>315919000</v>
      </c>
      <c r="O47" s="1">
        <v>304128000</v>
      </c>
    </row>
    <row r="48" spans="1:15" ht="19" x14ac:dyDescent="0.25">
      <c r="A48" s="5" t="s">
        <v>40</v>
      </c>
      <c r="B48" s="1" t="s">
        <v>92</v>
      </c>
      <c r="C48" s="1">
        <v>893319000</v>
      </c>
      <c r="D48" s="1">
        <v>869119000</v>
      </c>
      <c r="E48" s="1">
        <v>863526000</v>
      </c>
      <c r="F48" s="1">
        <v>878750000</v>
      </c>
      <c r="G48" s="1">
        <v>901289000</v>
      </c>
      <c r="H48" s="1">
        <v>943304000</v>
      </c>
      <c r="I48" s="1">
        <v>932238000</v>
      </c>
      <c r="J48" s="1">
        <v>921800000</v>
      </c>
      <c r="K48" s="1">
        <v>920011000</v>
      </c>
      <c r="L48" s="1">
        <v>843830000</v>
      </c>
      <c r="M48" s="1">
        <v>832445000</v>
      </c>
      <c r="N48" s="1">
        <v>829405000</v>
      </c>
      <c r="O48" s="1">
        <v>817809000</v>
      </c>
    </row>
    <row r="49" spans="1:15" ht="19" x14ac:dyDescent="0.25">
      <c r="A49" s="5" t="s">
        <v>41</v>
      </c>
      <c r="B49" s="1" t="s">
        <v>92</v>
      </c>
      <c r="C49" s="1" t="s">
        <v>92</v>
      </c>
      <c r="D49" s="1" t="s">
        <v>92</v>
      </c>
      <c r="E49" s="1" t="s">
        <v>92</v>
      </c>
      <c r="F49" s="1">
        <v>-20036000</v>
      </c>
      <c r="G49" s="1">
        <v>7202000</v>
      </c>
      <c r="H49" s="1">
        <v>24242000</v>
      </c>
      <c r="I49" s="1">
        <v>5672000</v>
      </c>
      <c r="J49" s="1">
        <v>4730000</v>
      </c>
      <c r="K49" s="1" t="s">
        <v>92</v>
      </c>
      <c r="L49" s="1" t="s">
        <v>92</v>
      </c>
      <c r="M49" s="1" t="s">
        <v>92</v>
      </c>
      <c r="N49" s="1" t="s">
        <v>92</v>
      </c>
      <c r="O49" s="1" t="s">
        <v>92</v>
      </c>
    </row>
    <row r="50" spans="1:15" ht="19" x14ac:dyDescent="0.25">
      <c r="A50" s="5" t="s">
        <v>42</v>
      </c>
      <c r="B50" s="1" t="s">
        <v>92</v>
      </c>
      <c r="C50" s="1">
        <v>111373000</v>
      </c>
      <c r="D50" s="1">
        <v>141378000</v>
      </c>
      <c r="E50" s="1">
        <v>175736000</v>
      </c>
      <c r="F50" s="1">
        <v>176057000</v>
      </c>
      <c r="G50" s="1">
        <v>201245000</v>
      </c>
      <c r="H50" s="1">
        <v>280983000</v>
      </c>
      <c r="I50" s="1">
        <v>280572000</v>
      </c>
      <c r="J50" s="1">
        <v>247266000</v>
      </c>
      <c r="K50" s="1">
        <v>217104000</v>
      </c>
      <c r="L50" s="1">
        <v>244206000</v>
      </c>
      <c r="M50" s="1">
        <v>251888000</v>
      </c>
      <c r="N50" s="1">
        <v>287462000</v>
      </c>
      <c r="O50" s="1">
        <v>373090000</v>
      </c>
    </row>
    <row r="51" spans="1:15" ht="19" x14ac:dyDescent="0.25">
      <c r="A51" s="5" t="s">
        <v>43</v>
      </c>
      <c r="B51" s="1" t="s">
        <v>92</v>
      </c>
      <c r="C51" s="1">
        <v>37864000</v>
      </c>
      <c r="D51" s="1">
        <v>48776000</v>
      </c>
      <c r="E51" s="1">
        <v>72933000</v>
      </c>
      <c r="F51" s="1">
        <v>105760000</v>
      </c>
      <c r="G51" s="1">
        <v>86768000</v>
      </c>
      <c r="H51" s="1">
        <v>116175000</v>
      </c>
      <c r="I51" s="1">
        <v>131856000</v>
      </c>
      <c r="J51" s="1">
        <v>130406000</v>
      </c>
      <c r="K51" s="1">
        <v>202735000</v>
      </c>
      <c r="L51" s="1">
        <v>247504000</v>
      </c>
      <c r="M51" s="1">
        <v>228337000</v>
      </c>
      <c r="N51" s="1">
        <v>151167000</v>
      </c>
      <c r="O51" s="1">
        <v>173313000</v>
      </c>
    </row>
    <row r="52" spans="1:15" ht="19" x14ac:dyDescent="0.25">
      <c r="A52" s="5" t="s">
        <v>44</v>
      </c>
      <c r="B52" s="1" t="s">
        <v>92</v>
      </c>
      <c r="C52" s="1">
        <v>1460521000</v>
      </c>
      <c r="D52" s="1">
        <v>1595990000</v>
      </c>
      <c r="E52" s="1">
        <v>1826065000</v>
      </c>
      <c r="F52" s="1">
        <v>1997830000</v>
      </c>
      <c r="G52" s="1">
        <v>2426696000</v>
      </c>
      <c r="H52" s="1">
        <v>2838922000</v>
      </c>
      <c r="I52" s="1">
        <v>2868117000</v>
      </c>
      <c r="J52" s="1">
        <v>2846886000</v>
      </c>
      <c r="K52" s="1">
        <v>2917202000</v>
      </c>
      <c r="L52" s="1">
        <v>5340861000</v>
      </c>
      <c r="M52" s="1">
        <v>4873019000</v>
      </c>
      <c r="N52" s="1">
        <v>4789176000</v>
      </c>
      <c r="O52" s="1">
        <v>4952811000</v>
      </c>
    </row>
    <row r="53" spans="1:1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row>
    <row r="54" spans="1:15" ht="20" thickBot="1" x14ac:dyDescent="0.3">
      <c r="A54" s="7" t="s">
        <v>46</v>
      </c>
      <c r="B54" s="11" t="s">
        <v>92</v>
      </c>
      <c r="C54" s="11">
        <v>2147481000</v>
      </c>
      <c r="D54" s="11">
        <v>2366015000</v>
      </c>
      <c r="E54" s="11">
        <v>2943568000</v>
      </c>
      <c r="F54" s="11">
        <v>3385279000</v>
      </c>
      <c r="G54" s="11">
        <v>3888292000</v>
      </c>
      <c r="H54" s="11">
        <v>4738877000</v>
      </c>
      <c r="I54" s="11">
        <v>4756555000</v>
      </c>
      <c r="J54" s="11">
        <v>4656929000</v>
      </c>
      <c r="K54" s="11">
        <v>4678812000</v>
      </c>
      <c r="L54" s="11">
        <v>7038439000</v>
      </c>
      <c r="M54" s="11">
        <v>6527927000</v>
      </c>
      <c r="N54" s="11">
        <v>6959011000</v>
      </c>
      <c r="O54" s="11">
        <v>7377578000</v>
      </c>
    </row>
    <row r="55" spans="1:15" ht="20" thickTop="1" x14ac:dyDescent="0.25">
      <c r="A55" s="5" t="s">
        <v>47</v>
      </c>
      <c r="B55" s="1" t="s">
        <v>92</v>
      </c>
      <c r="C55" s="1">
        <v>196396000</v>
      </c>
      <c r="D55" s="1">
        <v>233866000</v>
      </c>
      <c r="E55" s="1">
        <v>283538000</v>
      </c>
      <c r="F55" s="1">
        <v>330613000</v>
      </c>
      <c r="G55" s="1">
        <v>348534000</v>
      </c>
      <c r="H55" s="1">
        <v>437420000</v>
      </c>
      <c r="I55" s="1">
        <v>281699000</v>
      </c>
      <c r="J55" s="1">
        <v>256094000</v>
      </c>
      <c r="K55" s="1">
        <v>315211000</v>
      </c>
      <c r="L55" s="1">
        <v>327330000</v>
      </c>
      <c r="M55" s="1">
        <v>289578000</v>
      </c>
      <c r="N55" s="1">
        <v>390163000</v>
      </c>
      <c r="O55" s="1">
        <v>401799000</v>
      </c>
    </row>
    <row r="56" spans="1:15" ht="19" x14ac:dyDescent="0.25">
      <c r="A56" s="5" t="s">
        <v>48</v>
      </c>
      <c r="B56" s="1" t="s">
        <v>92</v>
      </c>
      <c r="C56" s="1">
        <v>465341000</v>
      </c>
      <c r="D56" s="1">
        <v>199840000</v>
      </c>
      <c r="E56" s="1">
        <v>166938000</v>
      </c>
      <c r="F56" s="1">
        <v>176145000</v>
      </c>
      <c r="G56" s="1">
        <v>62433000</v>
      </c>
      <c r="H56" s="1">
        <v>263356000</v>
      </c>
      <c r="I56" s="1">
        <v>270766000</v>
      </c>
      <c r="J56" s="1">
        <v>151211000</v>
      </c>
      <c r="K56" s="1">
        <v>421481000</v>
      </c>
      <c r="L56" s="1">
        <v>651001000</v>
      </c>
      <c r="M56" s="1">
        <v>704170000</v>
      </c>
      <c r="N56" s="1">
        <v>670678000</v>
      </c>
      <c r="O56" s="1">
        <v>556541000</v>
      </c>
    </row>
    <row r="57" spans="1:15" ht="19" x14ac:dyDescent="0.25">
      <c r="A57" s="5" t="s">
        <v>49</v>
      </c>
      <c r="B57" s="1" t="s">
        <v>92</v>
      </c>
      <c r="C57" s="1">
        <v>62189000</v>
      </c>
      <c r="D57" s="1">
        <v>107592000</v>
      </c>
      <c r="E57" s="1">
        <v>117770000</v>
      </c>
      <c r="F57" s="1">
        <v>97148000</v>
      </c>
      <c r="G57" s="1">
        <v>132145000</v>
      </c>
      <c r="H57" s="1">
        <v>133914000</v>
      </c>
      <c r="I57" s="1">
        <v>80744000</v>
      </c>
      <c r="J57" s="1">
        <v>65467000</v>
      </c>
      <c r="K57" s="1">
        <v>85043000</v>
      </c>
      <c r="L57" s="1">
        <v>83809000</v>
      </c>
      <c r="M57" s="1">
        <v>68863000</v>
      </c>
      <c r="N57" s="1">
        <v>144159000</v>
      </c>
      <c r="O57" s="1">
        <v>277656000</v>
      </c>
    </row>
    <row r="58" spans="1:1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row>
    <row r="59" spans="1:15" ht="19" x14ac:dyDescent="0.25">
      <c r="A59" s="5" t="s">
        <v>51</v>
      </c>
      <c r="B59" s="1" t="s">
        <v>92</v>
      </c>
      <c r="C59" s="1">
        <v>167813000</v>
      </c>
      <c r="D59" s="1">
        <v>225460000</v>
      </c>
      <c r="E59" s="1">
        <v>266108000</v>
      </c>
      <c r="F59" s="1">
        <v>235304000</v>
      </c>
      <c r="G59" s="1">
        <v>295508000</v>
      </c>
      <c r="H59" s="1">
        <v>414249000</v>
      </c>
      <c r="I59" s="1">
        <v>239354000</v>
      </c>
      <c r="J59" s="1">
        <v>229470000</v>
      </c>
      <c r="K59" s="1">
        <v>250169000</v>
      </c>
      <c r="L59" s="1">
        <v>253477000</v>
      </c>
      <c r="M59" s="1">
        <v>233515000</v>
      </c>
      <c r="N59" s="1">
        <v>358890000</v>
      </c>
      <c r="O59" s="1">
        <v>531527000</v>
      </c>
    </row>
    <row r="60" spans="1:15" ht="19" x14ac:dyDescent="0.25">
      <c r="A60" s="6" t="s">
        <v>52</v>
      </c>
      <c r="B60" s="10" t="s">
        <v>92</v>
      </c>
      <c r="C60" s="10">
        <v>829550000</v>
      </c>
      <c r="D60" s="10">
        <v>659166000</v>
      </c>
      <c r="E60" s="10">
        <v>716584000</v>
      </c>
      <c r="F60" s="10">
        <v>742062000</v>
      </c>
      <c r="G60" s="10">
        <v>706475000</v>
      </c>
      <c r="H60" s="10">
        <v>1115025000</v>
      </c>
      <c r="I60" s="10">
        <v>791819000</v>
      </c>
      <c r="J60" s="10">
        <v>636775000</v>
      </c>
      <c r="K60" s="10">
        <v>986861000</v>
      </c>
      <c r="L60" s="10">
        <v>1231808000</v>
      </c>
      <c r="M60" s="10">
        <v>1227263000</v>
      </c>
      <c r="N60" s="10">
        <v>1419731000</v>
      </c>
      <c r="O60" s="10">
        <v>1489867000</v>
      </c>
    </row>
    <row r="61" spans="1:15" ht="19" x14ac:dyDescent="0.25">
      <c r="A61" s="5" t="s">
        <v>53</v>
      </c>
      <c r="B61" s="1" t="s">
        <v>92</v>
      </c>
      <c r="C61" s="1">
        <v>119107000</v>
      </c>
      <c r="D61" s="1">
        <v>305917000</v>
      </c>
      <c r="E61" s="1">
        <v>1100000</v>
      </c>
      <c r="F61" s="1">
        <v>79348000</v>
      </c>
      <c r="G61" s="1">
        <v>207969000</v>
      </c>
      <c r="H61" s="1">
        <v>255203000</v>
      </c>
      <c r="I61" s="1">
        <v>520475000</v>
      </c>
      <c r="J61" s="1">
        <v>547628000</v>
      </c>
      <c r="K61" s="1">
        <v>487431000</v>
      </c>
      <c r="L61" s="1">
        <v>2589902000</v>
      </c>
      <c r="M61" s="1">
        <v>2181019000</v>
      </c>
      <c r="N61" s="1">
        <v>2119998000</v>
      </c>
      <c r="O61" s="1">
        <v>2111107000</v>
      </c>
    </row>
    <row r="62" spans="1:15" ht="19" x14ac:dyDescent="0.25">
      <c r="A62" s="5" t="s">
        <v>50</v>
      </c>
      <c r="B62" s="1" t="s">
        <v>92</v>
      </c>
      <c r="C62" s="1" t="s">
        <v>92</v>
      </c>
      <c r="D62" s="1" t="s">
        <v>92</v>
      </c>
      <c r="E62" s="1" t="s">
        <v>92</v>
      </c>
      <c r="F62" s="1" t="s">
        <v>92</v>
      </c>
      <c r="G62" s="1" t="s">
        <v>92</v>
      </c>
      <c r="H62" s="1" t="s">
        <v>92</v>
      </c>
      <c r="I62" s="1" t="s">
        <v>92</v>
      </c>
      <c r="J62" s="1" t="s">
        <v>92</v>
      </c>
      <c r="K62" s="1" t="s">
        <v>92</v>
      </c>
      <c r="L62" s="1" t="s">
        <v>92</v>
      </c>
      <c r="M62" s="1">
        <v>104000000</v>
      </c>
      <c r="N62" s="1">
        <v>116661000</v>
      </c>
      <c r="O62" s="1">
        <v>107687000</v>
      </c>
    </row>
    <row r="63" spans="1:15" ht="19" x14ac:dyDescent="0.25">
      <c r="A63" s="5" t="s">
        <v>54</v>
      </c>
      <c r="B63" s="1" t="s">
        <v>92</v>
      </c>
      <c r="C63" s="1">
        <v>59404000</v>
      </c>
      <c r="D63" s="1">
        <v>52711000</v>
      </c>
      <c r="E63" s="1">
        <v>47665000</v>
      </c>
      <c r="F63" s="1">
        <v>55636000</v>
      </c>
      <c r="G63" s="1">
        <v>42671000</v>
      </c>
      <c r="H63" s="1">
        <v>41634000</v>
      </c>
      <c r="I63" s="1">
        <v>36882000</v>
      </c>
      <c r="J63" s="1">
        <v>31140000</v>
      </c>
      <c r="K63" s="1">
        <v>30050000</v>
      </c>
      <c r="L63" s="1">
        <v>29337000</v>
      </c>
      <c r="M63" s="1">
        <v>29250000</v>
      </c>
      <c r="N63" s="1">
        <v>29806000</v>
      </c>
      <c r="O63" s="1">
        <v>40855000</v>
      </c>
    </row>
    <row r="64" spans="1:15" ht="19" x14ac:dyDescent="0.25">
      <c r="A64" s="5" t="s">
        <v>55</v>
      </c>
      <c r="B64" s="1" t="s">
        <v>92</v>
      </c>
      <c r="C64" s="1">
        <v>-400465000</v>
      </c>
      <c r="D64" s="1">
        <v>63005000</v>
      </c>
      <c r="E64" s="1">
        <v>-54459000</v>
      </c>
      <c r="F64" s="1">
        <v>-194033000</v>
      </c>
      <c r="G64" s="1">
        <v>69310000</v>
      </c>
      <c r="H64" s="1">
        <v>-95071000</v>
      </c>
      <c r="I64" s="1">
        <v>314894000</v>
      </c>
      <c r="J64" s="1">
        <v>508319000</v>
      </c>
      <c r="K64" s="1">
        <v>58190000</v>
      </c>
      <c r="L64" s="1">
        <v>1839725000</v>
      </c>
      <c r="M64" s="1">
        <v>1455196000</v>
      </c>
      <c r="N64" s="1">
        <v>1349796000</v>
      </c>
      <c r="O64" s="1">
        <v>1428349000</v>
      </c>
    </row>
    <row r="65" spans="1:15" ht="19" x14ac:dyDescent="0.25">
      <c r="A65" s="5" t="s">
        <v>56</v>
      </c>
      <c r="B65" s="1" t="s">
        <v>92</v>
      </c>
      <c r="C65" s="1">
        <v>261272000</v>
      </c>
      <c r="D65" s="1">
        <v>496711000</v>
      </c>
      <c r="E65" s="1">
        <v>396017000</v>
      </c>
      <c r="F65" s="1">
        <v>312725000</v>
      </c>
      <c r="G65" s="1">
        <v>480277000</v>
      </c>
      <c r="H65" s="1">
        <v>605705000</v>
      </c>
      <c r="I65" s="1">
        <v>867359000</v>
      </c>
      <c r="J65" s="1">
        <v>915624000</v>
      </c>
      <c r="K65" s="1">
        <v>794882000</v>
      </c>
      <c r="L65" s="1">
        <v>2818056000</v>
      </c>
      <c r="M65" s="1">
        <v>2448944000</v>
      </c>
      <c r="N65" s="1">
        <v>2410637000</v>
      </c>
      <c r="O65" s="1">
        <v>2386689000</v>
      </c>
    </row>
    <row r="66" spans="1:1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row>
    <row r="67" spans="1:15" ht="19" x14ac:dyDescent="0.25">
      <c r="A67" s="6" t="s">
        <v>58</v>
      </c>
      <c r="B67" s="10" t="s">
        <v>92</v>
      </c>
      <c r="C67" s="10">
        <v>1090822000</v>
      </c>
      <c r="D67" s="10">
        <v>1155877000</v>
      </c>
      <c r="E67" s="10">
        <v>1112601000</v>
      </c>
      <c r="F67" s="10">
        <v>1054787000</v>
      </c>
      <c r="G67" s="10">
        <v>1186752000</v>
      </c>
      <c r="H67" s="10">
        <v>1720730000</v>
      </c>
      <c r="I67" s="10">
        <v>1659178000</v>
      </c>
      <c r="J67" s="10">
        <v>1552399000</v>
      </c>
      <c r="K67" s="10">
        <v>1781743000</v>
      </c>
      <c r="L67" s="10">
        <v>4049864000</v>
      </c>
      <c r="M67" s="10">
        <v>3676207000</v>
      </c>
      <c r="N67" s="10">
        <v>3830368000</v>
      </c>
      <c r="O67" s="10">
        <v>3876556000</v>
      </c>
    </row>
    <row r="68" spans="1:15" ht="19" x14ac:dyDescent="0.25">
      <c r="A68" s="5" t="s">
        <v>59</v>
      </c>
      <c r="B68" s="1" t="s">
        <v>92</v>
      </c>
      <c r="C68" s="1">
        <v>250000000</v>
      </c>
      <c r="D68" s="1">
        <v>250000000</v>
      </c>
      <c r="E68" s="1">
        <v>255882000</v>
      </c>
      <c r="F68" s="1">
        <v>255882000</v>
      </c>
      <c r="G68" s="1">
        <v>255882000</v>
      </c>
      <c r="H68" s="1">
        <v>255882000</v>
      </c>
      <c r="I68" s="1">
        <v>255882000</v>
      </c>
      <c r="J68" s="1">
        <v>255882000</v>
      </c>
      <c r="K68" s="1">
        <v>255882000</v>
      </c>
      <c r="L68" s="1">
        <v>255882000</v>
      </c>
      <c r="M68" s="1">
        <v>255882000</v>
      </c>
      <c r="N68" s="1">
        <v>255882000</v>
      </c>
      <c r="O68" s="1">
        <v>255882000</v>
      </c>
    </row>
    <row r="69" spans="1:15" ht="19" x14ac:dyDescent="0.25">
      <c r="A69" s="5" t="s">
        <v>60</v>
      </c>
      <c r="B69" s="1" t="s">
        <v>92</v>
      </c>
      <c r="C69" s="1">
        <v>100163000</v>
      </c>
      <c r="D69" s="1">
        <v>250819000</v>
      </c>
      <c r="E69" s="1">
        <v>431929000</v>
      </c>
      <c r="F69" s="1">
        <v>625681000</v>
      </c>
      <c r="G69" s="1">
        <v>627785000</v>
      </c>
      <c r="H69" s="1">
        <v>450730000</v>
      </c>
      <c r="I69" s="1">
        <v>330888000</v>
      </c>
      <c r="J69" s="1">
        <v>278329000</v>
      </c>
      <c r="K69" s="1">
        <v>205443000</v>
      </c>
      <c r="L69" s="1">
        <v>255788000</v>
      </c>
      <c r="M69" s="1">
        <v>-54139000</v>
      </c>
      <c r="N69" s="1">
        <v>294254000</v>
      </c>
      <c r="O69" s="1">
        <v>465193000</v>
      </c>
    </row>
    <row r="70" spans="1:15" ht="19" x14ac:dyDescent="0.25">
      <c r="A70" s="5" t="s">
        <v>61</v>
      </c>
      <c r="B70" s="1" t="s">
        <v>92</v>
      </c>
      <c r="C70" s="1" t="s">
        <v>92</v>
      </c>
      <c r="D70" s="1" t="s">
        <v>92</v>
      </c>
      <c r="E70" s="1">
        <v>1134932000</v>
      </c>
      <c r="F70" s="1" t="s">
        <v>92</v>
      </c>
      <c r="G70" s="1" t="s">
        <v>92</v>
      </c>
      <c r="H70" s="1" t="s">
        <v>92</v>
      </c>
      <c r="I70" s="1" t="s">
        <v>92</v>
      </c>
      <c r="J70" s="1" t="s">
        <v>92</v>
      </c>
      <c r="K70" s="1" t="s">
        <v>92</v>
      </c>
      <c r="L70" s="1" t="s">
        <v>92</v>
      </c>
      <c r="M70" s="1" t="s">
        <v>92</v>
      </c>
      <c r="N70" s="1" t="s">
        <v>92</v>
      </c>
      <c r="O70" s="1" t="s">
        <v>92</v>
      </c>
    </row>
    <row r="71" spans="1:15" ht="19" x14ac:dyDescent="0.25">
      <c r="A71" s="5" t="s">
        <v>62</v>
      </c>
      <c r="B71" s="1" t="s">
        <v>92</v>
      </c>
      <c r="C71" s="1">
        <v>697740000</v>
      </c>
      <c r="D71" s="1">
        <v>703531000</v>
      </c>
      <c r="E71" s="1" t="s">
        <v>92</v>
      </c>
      <c r="F71" s="1">
        <v>1438459000</v>
      </c>
      <c r="G71" s="1">
        <v>1803887000</v>
      </c>
      <c r="H71" s="1">
        <v>2294125000</v>
      </c>
      <c r="I71" s="1">
        <v>2493570000</v>
      </c>
      <c r="J71" s="1">
        <v>2546291000</v>
      </c>
      <c r="K71" s="1">
        <v>2416661000</v>
      </c>
      <c r="L71" s="1">
        <v>2455488000</v>
      </c>
      <c r="M71" s="1">
        <v>2630314000</v>
      </c>
      <c r="N71" s="1">
        <v>2563758000</v>
      </c>
      <c r="O71" s="1">
        <v>2761142000</v>
      </c>
    </row>
    <row r="72" spans="1:15" ht="19" x14ac:dyDescent="0.25">
      <c r="A72" s="6" t="s">
        <v>63</v>
      </c>
      <c r="B72" s="10" t="s">
        <v>92</v>
      </c>
      <c r="C72" s="10">
        <v>1047903000</v>
      </c>
      <c r="D72" s="10">
        <v>1204350000</v>
      </c>
      <c r="E72" s="10">
        <v>1822743000</v>
      </c>
      <c r="F72" s="10">
        <v>2320022000</v>
      </c>
      <c r="G72" s="10">
        <v>2687554000</v>
      </c>
      <c r="H72" s="10">
        <v>3000737000</v>
      </c>
      <c r="I72" s="10">
        <v>3080340000</v>
      </c>
      <c r="J72" s="10">
        <v>3080502000</v>
      </c>
      <c r="K72" s="10">
        <v>2877986000</v>
      </c>
      <c r="L72" s="10">
        <v>2967158000</v>
      </c>
      <c r="M72" s="10">
        <v>2832057000</v>
      </c>
      <c r="N72" s="10">
        <v>3113894000</v>
      </c>
      <c r="O72" s="10">
        <v>3482217000</v>
      </c>
    </row>
    <row r="73" spans="1:15" ht="20" thickBot="1" x14ac:dyDescent="0.3">
      <c r="A73" s="7" t="s">
        <v>64</v>
      </c>
      <c r="B73" s="11" t="s">
        <v>92</v>
      </c>
      <c r="C73" s="11">
        <v>2147481000</v>
      </c>
      <c r="D73" s="11">
        <v>2366015000</v>
      </c>
      <c r="E73" s="11">
        <v>2943568000</v>
      </c>
      <c r="F73" s="11">
        <v>3385279000</v>
      </c>
      <c r="G73" s="11">
        <v>3888292000</v>
      </c>
      <c r="H73" s="11">
        <v>4738877000</v>
      </c>
      <c r="I73" s="11">
        <v>4756555000</v>
      </c>
      <c r="J73" s="11">
        <v>4656929000</v>
      </c>
      <c r="K73" s="11">
        <v>4678812000</v>
      </c>
      <c r="L73" s="11">
        <v>7038439000</v>
      </c>
      <c r="M73" s="11">
        <v>6527927000</v>
      </c>
      <c r="N73" s="11">
        <v>6959011000</v>
      </c>
      <c r="O73" s="11">
        <v>7377578000</v>
      </c>
    </row>
    <row r="74" spans="1:1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row>
    <row r="75" spans="1:1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row>
    <row r="76" spans="1:15" ht="19" x14ac:dyDescent="0.25">
      <c r="A76" s="5" t="s">
        <v>66</v>
      </c>
      <c r="B76" s="1" t="s">
        <v>92</v>
      </c>
      <c r="C76" s="1">
        <v>388229000</v>
      </c>
      <c r="D76" s="1">
        <v>602908000</v>
      </c>
      <c r="E76" s="1">
        <v>883616000</v>
      </c>
      <c r="F76" s="1">
        <v>922896000</v>
      </c>
      <c r="G76" s="1">
        <v>667702000</v>
      </c>
      <c r="H76" s="1">
        <v>475332000</v>
      </c>
      <c r="I76" s="1">
        <v>415430000</v>
      </c>
      <c r="J76" s="1" t="s">
        <v>92</v>
      </c>
      <c r="K76" s="1">
        <v>302538000</v>
      </c>
      <c r="L76" s="1">
        <v>234760000</v>
      </c>
      <c r="M76" s="1">
        <v>-51812000</v>
      </c>
      <c r="N76" s="1">
        <v>421655000</v>
      </c>
      <c r="O76" s="1">
        <v>710975000</v>
      </c>
    </row>
    <row r="77" spans="1:15" ht="19" x14ac:dyDescent="0.25">
      <c r="A77" s="5" t="s">
        <v>13</v>
      </c>
      <c r="B77" s="1" t="s">
        <v>92</v>
      </c>
      <c r="C77" s="1">
        <v>111455000</v>
      </c>
      <c r="D77" s="1">
        <v>126302000</v>
      </c>
      <c r="E77" s="1">
        <v>154839000</v>
      </c>
      <c r="F77" s="1">
        <v>198857000</v>
      </c>
      <c r="G77" s="1">
        <v>248647000</v>
      </c>
      <c r="H77" s="1">
        <v>290408000</v>
      </c>
      <c r="I77" s="1">
        <v>212052000</v>
      </c>
      <c r="J77" s="1" t="s">
        <v>92</v>
      </c>
      <c r="K77" s="1">
        <v>219882000</v>
      </c>
      <c r="L77" s="1">
        <v>678619000</v>
      </c>
      <c r="M77" s="1">
        <v>647630000</v>
      </c>
      <c r="N77" s="1">
        <v>624218000</v>
      </c>
      <c r="O77" s="1">
        <v>662424000</v>
      </c>
    </row>
    <row r="78" spans="1:15"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row>
    <row r="79" spans="1:15" ht="19" x14ac:dyDescent="0.25">
      <c r="A79" s="5" t="s">
        <v>68</v>
      </c>
      <c r="B79" s="1">
        <v>0</v>
      </c>
      <c r="C79" s="1">
        <v>0</v>
      </c>
      <c r="D79" s="1">
        <v>0</v>
      </c>
      <c r="E79" s="1">
        <v>0</v>
      </c>
      <c r="F79" s="1">
        <v>0</v>
      </c>
      <c r="G79" s="1">
        <v>0</v>
      </c>
      <c r="H79" s="1">
        <v>0</v>
      </c>
      <c r="I79" s="1">
        <v>0</v>
      </c>
      <c r="J79" s="1">
        <v>0</v>
      </c>
      <c r="K79" s="1">
        <v>0</v>
      </c>
      <c r="L79" s="1">
        <v>0</v>
      </c>
      <c r="M79" s="1">
        <v>0</v>
      </c>
      <c r="N79" s="1">
        <v>0</v>
      </c>
      <c r="O79" s="1">
        <v>0</v>
      </c>
    </row>
    <row r="80" spans="1:15" ht="19" x14ac:dyDescent="0.25">
      <c r="A80" s="14" t="s">
        <v>104</v>
      </c>
      <c r="B80" s="15" t="e">
        <f t="shared" ref="B80:O80" si="6">B79/B3</f>
        <v>#VALUE!</v>
      </c>
      <c r="C80" s="15">
        <f t="shared" si="6"/>
        <v>0</v>
      </c>
      <c r="D80" s="15">
        <f t="shared" si="6"/>
        <v>0</v>
      </c>
      <c r="E80" s="15">
        <f t="shared" si="6"/>
        <v>0</v>
      </c>
      <c r="F80" s="15">
        <f t="shared" si="6"/>
        <v>0</v>
      </c>
      <c r="G80" s="15">
        <f t="shared" si="6"/>
        <v>0</v>
      </c>
      <c r="H80" s="15">
        <f t="shared" si="6"/>
        <v>0</v>
      </c>
      <c r="I80" s="15">
        <f t="shared" si="6"/>
        <v>0</v>
      </c>
      <c r="J80" s="15">
        <f t="shared" si="6"/>
        <v>0</v>
      </c>
      <c r="K80" s="15">
        <f t="shared" si="6"/>
        <v>0</v>
      </c>
      <c r="L80" s="15">
        <f t="shared" si="6"/>
        <v>0</v>
      </c>
      <c r="M80" s="15">
        <f t="shared" si="6"/>
        <v>0</v>
      </c>
      <c r="N80" s="15">
        <f t="shared" si="6"/>
        <v>0</v>
      </c>
      <c r="O80" s="15">
        <f t="shared" si="6"/>
        <v>0</v>
      </c>
    </row>
    <row r="81" spans="1:23" ht="19" x14ac:dyDescent="0.25">
      <c r="A81" s="5" t="s">
        <v>69</v>
      </c>
      <c r="B81" s="1" t="s">
        <v>92</v>
      </c>
      <c r="C81" s="1">
        <v>-75446000</v>
      </c>
      <c r="D81" s="1">
        <v>-83454000</v>
      </c>
      <c r="E81" s="1">
        <v>42650000</v>
      </c>
      <c r="F81" s="1">
        <v>-123183000</v>
      </c>
      <c r="G81" s="1">
        <v>-179692000</v>
      </c>
      <c r="H81" s="1">
        <v>-203670000</v>
      </c>
      <c r="I81" s="1">
        <v>104123000</v>
      </c>
      <c r="J81" s="1" t="s">
        <v>92</v>
      </c>
      <c r="K81" s="1">
        <v>-123430000</v>
      </c>
      <c r="L81" s="1">
        <v>-108433000</v>
      </c>
      <c r="M81" s="1">
        <v>106071000</v>
      </c>
      <c r="N81" s="1">
        <v>77744000</v>
      </c>
      <c r="O81" s="1">
        <v>-130083000</v>
      </c>
    </row>
    <row r="82" spans="1:23"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row>
    <row r="83" spans="1:23" ht="21" x14ac:dyDescent="0.25">
      <c r="A83" s="5" t="s">
        <v>34</v>
      </c>
      <c r="B83" s="1" t="s">
        <v>92</v>
      </c>
      <c r="C83" s="1">
        <v>-46377000</v>
      </c>
      <c r="D83" s="1">
        <v>-86338000</v>
      </c>
      <c r="E83" s="1">
        <v>18317000</v>
      </c>
      <c r="F83" s="1">
        <v>-103550000</v>
      </c>
      <c r="G83" s="1">
        <v>-173306000</v>
      </c>
      <c r="H83" s="1">
        <v>-63656000</v>
      </c>
      <c r="I83" s="1">
        <v>170549000</v>
      </c>
      <c r="J83" s="1" t="s">
        <v>92</v>
      </c>
      <c r="K83" s="1">
        <v>-60731000</v>
      </c>
      <c r="L83" s="1">
        <v>-60719000</v>
      </c>
      <c r="M83" s="1">
        <v>9134000</v>
      </c>
      <c r="N83" s="1">
        <v>11502000</v>
      </c>
      <c r="O83" s="1">
        <v>-121826000</v>
      </c>
      <c r="V83" s="61" t="s">
        <v>126</v>
      </c>
      <c r="W83" s="62"/>
    </row>
    <row r="84" spans="1:23"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V84" s="63" t="s">
        <v>127</v>
      </c>
      <c r="W84" s="64"/>
    </row>
    <row r="85" spans="1:23" ht="20" x14ac:dyDescent="0.25">
      <c r="A85" s="5" t="s">
        <v>71</v>
      </c>
      <c r="B85" s="1" t="s">
        <v>92</v>
      </c>
      <c r="C85" s="1">
        <v>-29069000</v>
      </c>
      <c r="D85" s="1">
        <v>2884000</v>
      </c>
      <c r="E85" s="1">
        <v>24333000</v>
      </c>
      <c r="F85" s="1">
        <v>-19633000</v>
      </c>
      <c r="G85" s="1">
        <v>-6386000</v>
      </c>
      <c r="H85" s="1">
        <v>-140014000</v>
      </c>
      <c r="I85" s="1">
        <v>-66426000</v>
      </c>
      <c r="J85" s="1" t="s">
        <v>92</v>
      </c>
      <c r="K85" s="1">
        <v>-62699000</v>
      </c>
      <c r="L85" s="1">
        <v>-47714000</v>
      </c>
      <c r="M85" s="1">
        <v>96937000</v>
      </c>
      <c r="N85" s="1">
        <v>66242000</v>
      </c>
      <c r="O85" s="1">
        <v>-8257000</v>
      </c>
      <c r="V85" s="23" t="s">
        <v>128</v>
      </c>
      <c r="W85" s="24">
        <f>O17</f>
        <v>47106000</v>
      </c>
    </row>
    <row r="86" spans="1:23" ht="20" x14ac:dyDescent="0.25">
      <c r="A86" s="5" t="s">
        <v>72</v>
      </c>
      <c r="B86" s="1" t="s">
        <v>92</v>
      </c>
      <c r="C86" s="1">
        <v>-56526000</v>
      </c>
      <c r="D86" s="1">
        <v>-165802000</v>
      </c>
      <c r="E86" s="1">
        <v>-321833000</v>
      </c>
      <c r="F86" s="1">
        <v>-229133000</v>
      </c>
      <c r="G86" s="1">
        <v>-253060000</v>
      </c>
      <c r="H86" s="1">
        <v>-193605000</v>
      </c>
      <c r="I86" s="1">
        <v>-99755000</v>
      </c>
      <c r="J86" s="1">
        <v>446517000</v>
      </c>
      <c r="K86" s="1">
        <v>-33882000</v>
      </c>
      <c r="L86" s="1">
        <v>4949000</v>
      </c>
      <c r="M86" s="1">
        <v>-109470000</v>
      </c>
      <c r="N86" s="1">
        <v>19911000</v>
      </c>
      <c r="O86" s="1">
        <v>-119619000</v>
      </c>
      <c r="V86" s="23" t="s">
        <v>129</v>
      </c>
      <c r="W86" s="24">
        <f>O56</f>
        <v>556541000</v>
      </c>
    </row>
    <row r="87" spans="1:23" ht="20" x14ac:dyDescent="0.25">
      <c r="A87" s="6" t="s">
        <v>73</v>
      </c>
      <c r="B87" s="10" t="s">
        <v>92</v>
      </c>
      <c r="C87" s="10">
        <v>367712000</v>
      </c>
      <c r="D87" s="10">
        <v>479954000</v>
      </c>
      <c r="E87" s="10">
        <v>759272000</v>
      </c>
      <c r="F87" s="10">
        <v>769437000</v>
      </c>
      <c r="G87" s="10">
        <v>483597000</v>
      </c>
      <c r="H87" s="10">
        <v>368465000</v>
      </c>
      <c r="I87" s="10">
        <v>631850000</v>
      </c>
      <c r="J87" s="10">
        <v>446517000</v>
      </c>
      <c r="K87" s="10">
        <v>365108000</v>
      </c>
      <c r="L87" s="10">
        <v>809895000</v>
      </c>
      <c r="M87" s="10">
        <v>592419000</v>
      </c>
      <c r="N87" s="10">
        <v>1143528000</v>
      </c>
      <c r="O87" s="10">
        <v>1123697000</v>
      </c>
      <c r="V87" s="23" t="s">
        <v>130</v>
      </c>
      <c r="W87" s="24">
        <f>O61</f>
        <v>2111107000</v>
      </c>
    </row>
    <row r="88" spans="1:23" ht="20" x14ac:dyDescent="0.25">
      <c r="A88" s="5" t="s">
        <v>74</v>
      </c>
      <c r="B88" s="1" t="s">
        <v>92</v>
      </c>
      <c r="C88" s="1">
        <v>-187606000</v>
      </c>
      <c r="D88" s="1">
        <v>-248619000</v>
      </c>
      <c r="E88" s="1">
        <v>-350243000</v>
      </c>
      <c r="F88" s="1">
        <v>-549364000</v>
      </c>
      <c r="G88" s="1">
        <v>-361624000</v>
      </c>
      <c r="H88" s="1">
        <v>-393905000</v>
      </c>
      <c r="I88" s="1">
        <v>-227623000</v>
      </c>
      <c r="J88" s="1" t="s">
        <v>92</v>
      </c>
      <c r="K88" s="1">
        <v>-282135000</v>
      </c>
      <c r="L88" s="1">
        <v>-310957000</v>
      </c>
      <c r="M88" s="1">
        <v>-109557000</v>
      </c>
      <c r="N88" s="1">
        <v>-219628000</v>
      </c>
      <c r="O88" s="1">
        <v>-241495000</v>
      </c>
      <c r="V88" s="33" t="s">
        <v>131</v>
      </c>
      <c r="W88" s="34">
        <f>W85/(W86+W87)</f>
        <v>1.7658251763351087E-2</v>
      </c>
    </row>
    <row r="89" spans="1:23" ht="20" customHeight="1" x14ac:dyDescent="0.25">
      <c r="A89" s="14" t="s">
        <v>105</v>
      </c>
      <c r="B89" s="15" t="e">
        <f t="shared" ref="B89:O89" si="7">(-1*B88)/B3</f>
        <v>#VALUE!</v>
      </c>
      <c r="C89" s="15">
        <f t="shared" si="7"/>
        <v>0.1201648947822177</v>
      </c>
      <c r="D89" s="15">
        <f t="shared" si="7"/>
        <v>0.12147601129845782</v>
      </c>
      <c r="E89" s="15">
        <f t="shared" si="7"/>
        <v>0.13704890346947066</v>
      </c>
      <c r="F89" s="15">
        <f t="shared" si="7"/>
        <v>0.16661434985058621</v>
      </c>
      <c r="G89" s="15">
        <f t="shared" si="7"/>
        <v>0.10080541414031037</v>
      </c>
      <c r="H89" s="15">
        <f t="shared" si="7"/>
        <v>0.11090616989742365</v>
      </c>
      <c r="I89" s="15">
        <f t="shared" si="7"/>
        <v>6.4159439828557138E-2</v>
      </c>
      <c r="J89" s="15" t="e">
        <f t="shared" si="7"/>
        <v>#VALUE!</v>
      </c>
      <c r="K89" s="15">
        <f t="shared" si="7"/>
        <v>8.9790487271764405E-2</v>
      </c>
      <c r="L89" s="15">
        <f t="shared" si="7"/>
        <v>9.6403019102838119E-2</v>
      </c>
      <c r="M89" s="15">
        <f t="shared" si="7"/>
        <v>4.5220306438291537E-2</v>
      </c>
      <c r="N89" s="15">
        <f t="shared" si="7"/>
        <v>6.5255415939841938E-2</v>
      </c>
      <c r="O89" s="15">
        <f t="shared" si="7"/>
        <v>5.7489583814406928E-2</v>
      </c>
      <c r="V89" s="23" t="s">
        <v>106</v>
      </c>
      <c r="W89" s="24">
        <f>O27</f>
        <v>241820000</v>
      </c>
    </row>
    <row r="90" spans="1:23" ht="20" x14ac:dyDescent="0.25">
      <c r="A90" s="5" t="s">
        <v>75</v>
      </c>
      <c r="B90" s="1" t="s">
        <v>92</v>
      </c>
      <c r="C90" s="1" t="s">
        <v>92</v>
      </c>
      <c r="D90" s="1" t="s">
        <v>92</v>
      </c>
      <c r="E90" s="1" t="s">
        <v>92</v>
      </c>
      <c r="F90" s="1" t="s">
        <v>92</v>
      </c>
      <c r="G90" s="1">
        <v>-7701000</v>
      </c>
      <c r="H90" s="1">
        <v>-2138000</v>
      </c>
      <c r="I90" s="1">
        <v>-3564000</v>
      </c>
      <c r="J90" s="1" t="s">
        <v>92</v>
      </c>
      <c r="K90" s="1">
        <v>-2570000</v>
      </c>
      <c r="L90" s="1">
        <v>-18299000</v>
      </c>
      <c r="M90" s="1">
        <v>-42950000</v>
      </c>
      <c r="N90" s="1">
        <v>-14568000</v>
      </c>
      <c r="O90" s="1">
        <v>-2638000</v>
      </c>
      <c r="V90" s="23" t="s">
        <v>19</v>
      </c>
      <c r="W90" s="24">
        <f>O25</f>
        <v>710975000</v>
      </c>
    </row>
    <row r="91" spans="1:23" ht="20" x14ac:dyDescent="0.25">
      <c r="A91" s="5" t="s">
        <v>76</v>
      </c>
      <c r="B91" s="1" t="s">
        <v>92</v>
      </c>
      <c r="C91" s="1">
        <v>-4000000</v>
      </c>
      <c r="D91" s="1">
        <v>-13956000</v>
      </c>
      <c r="E91" s="1" t="s">
        <v>92</v>
      </c>
      <c r="F91" s="1" t="s">
        <v>92</v>
      </c>
      <c r="G91" s="1" t="s">
        <v>92</v>
      </c>
      <c r="H91" s="1">
        <v>-2138000</v>
      </c>
      <c r="I91" s="1" t="s">
        <v>92</v>
      </c>
      <c r="J91" s="1" t="s">
        <v>92</v>
      </c>
      <c r="K91" s="1">
        <v>-98155000</v>
      </c>
      <c r="L91" s="1">
        <v>-4993000</v>
      </c>
      <c r="M91" s="1" t="s">
        <v>92</v>
      </c>
      <c r="N91" s="1" t="s">
        <v>92</v>
      </c>
      <c r="O91" s="1">
        <v>-19549000</v>
      </c>
      <c r="V91" s="33" t="s">
        <v>132</v>
      </c>
      <c r="W91" s="34">
        <f>W89/W90</f>
        <v>0.34012447695066633</v>
      </c>
    </row>
    <row r="92" spans="1:23" ht="20" x14ac:dyDescent="0.25">
      <c r="A92" s="5" t="s">
        <v>77</v>
      </c>
      <c r="B92" s="1" t="s">
        <v>92</v>
      </c>
      <c r="C92" s="1" t="s">
        <v>92</v>
      </c>
      <c r="D92" s="1">
        <v>3628000</v>
      </c>
      <c r="E92" s="1" t="s">
        <v>92</v>
      </c>
      <c r="F92" s="1" t="s">
        <v>92</v>
      </c>
      <c r="G92" s="1">
        <v>455000</v>
      </c>
      <c r="H92" s="1" t="s">
        <v>92</v>
      </c>
      <c r="I92" s="1" t="s">
        <v>92</v>
      </c>
      <c r="J92" s="1" t="s">
        <v>92</v>
      </c>
      <c r="K92" s="1" t="s">
        <v>92</v>
      </c>
      <c r="L92" s="1">
        <v>28074000</v>
      </c>
      <c r="M92" s="1" t="s">
        <v>92</v>
      </c>
      <c r="N92" s="1">
        <v>76464000</v>
      </c>
      <c r="O92" s="1" t="s">
        <v>92</v>
      </c>
      <c r="V92" s="35" t="s">
        <v>133</v>
      </c>
      <c r="W92" s="36">
        <f>W88*(1-W91)</f>
        <v>1.1652248118478117E-2</v>
      </c>
    </row>
    <row r="93" spans="1:23" ht="19" x14ac:dyDescent="0.25">
      <c r="A93" s="5" t="s">
        <v>78</v>
      </c>
      <c r="B93" s="1" t="s">
        <v>92</v>
      </c>
      <c r="C93" s="1" t="s">
        <v>92</v>
      </c>
      <c r="D93" s="1">
        <v>1800000</v>
      </c>
      <c r="E93" s="1">
        <v>18598000</v>
      </c>
      <c r="F93" s="1">
        <v>1016000</v>
      </c>
      <c r="G93" s="1" t="s">
        <v>92</v>
      </c>
      <c r="H93" s="1">
        <v>6056000</v>
      </c>
      <c r="I93" s="1">
        <v>4860000</v>
      </c>
      <c r="J93" s="1">
        <v>-211609000</v>
      </c>
      <c r="K93" s="1">
        <v>3439000</v>
      </c>
      <c r="L93" s="1">
        <v>3914000</v>
      </c>
      <c r="M93" s="1">
        <v>2597000</v>
      </c>
      <c r="N93" s="1">
        <v>20467000</v>
      </c>
      <c r="O93" s="1">
        <v>13473000</v>
      </c>
      <c r="V93" s="65" t="s">
        <v>134</v>
      </c>
      <c r="W93" s="66"/>
    </row>
    <row r="94" spans="1:23" ht="20" x14ac:dyDescent="0.25">
      <c r="A94" s="6" t="s">
        <v>79</v>
      </c>
      <c r="B94" s="10" t="s">
        <v>92</v>
      </c>
      <c r="C94" s="10">
        <v>-191606000</v>
      </c>
      <c r="D94" s="10">
        <v>-257147000</v>
      </c>
      <c r="E94" s="10">
        <v>-331645000</v>
      </c>
      <c r="F94" s="10">
        <v>-548348000</v>
      </c>
      <c r="G94" s="10">
        <v>-368870000</v>
      </c>
      <c r="H94" s="10">
        <v>-392125000</v>
      </c>
      <c r="I94" s="10">
        <v>-226327000</v>
      </c>
      <c r="J94" s="10">
        <v>-211609000</v>
      </c>
      <c r="K94" s="10">
        <v>-379421000</v>
      </c>
      <c r="L94" s="10">
        <v>-302261000</v>
      </c>
      <c r="M94" s="10">
        <v>-149910000</v>
      </c>
      <c r="N94" s="10">
        <v>-137265000</v>
      </c>
      <c r="O94" s="10">
        <v>-250209000</v>
      </c>
      <c r="V94" s="23" t="s">
        <v>135</v>
      </c>
      <c r="W94" s="37">
        <v>4.095E-2</v>
      </c>
    </row>
    <row r="95" spans="1:23" ht="20" x14ac:dyDescent="0.25">
      <c r="A95" s="5" t="s">
        <v>80</v>
      </c>
      <c r="B95" s="1" t="s">
        <v>92</v>
      </c>
      <c r="C95" s="1">
        <v>-417173000</v>
      </c>
      <c r="D95" s="1">
        <v>-171682000</v>
      </c>
      <c r="E95" s="1">
        <v>-129308000</v>
      </c>
      <c r="F95" s="1">
        <v>-163378000</v>
      </c>
      <c r="G95" s="1">
        <v>-42887000</v>
      </c>
      <c r="H95" s="1">
        <v>-45391000</v>
      </c>
      <c r="I95" s="1">
        <v>-79129000</v>
      </c>
      <c r="J95" s="1" t="s">
        <v>92</v>
      </c>
      <c r="K95" s="1">
        <v>-274877000</v>
      </c>
      <c r="L95" s="1">
        <v>-271315000</v>
      </c>
      <c r="M95" s="1">
        <v>-208343000</v>
      </c>
      <c r="N95" s="1">
        <v>-217277000</v>
      </c>
      <c r="O95" s="1">
        <v>-189328000</v>
      </c>
      <c r="V95" s="23" t="s">
        <v>136</v>
      </c>
      <c r="W95" s="38" cm="1">
        <f t="array" ref="W95">_FV(A1,"Beta")</f>
        <v>0.69240000000000002</v>
      </c>
    </row>
    <row r="96" spans="1:23" ht="20" x14ac:dyDescent="0.25">
      <c r="A96" s="5" t="s">
        <v>81</v>
      </c>
      <c r="B96" s="1" t="s">
        <v>92</v>
      </c>
      <c r="C96" s="1" t="s">
        <v>92</v>
      </c>
      <c r="D96" s="1">
        <v>205171000</v>
      </c>
      <c r="E96" s="1" t="s">
        <v>92</v>
      </c>
      <c r="F96" s="1">
        <v>40000</v>
      </c>
      <c r="G96" s="1" t="s">
        <v>92</v>
      </c>
      <c r="H96" s="1" t="s">
        <v>92</v>
      </c>
      <c r="I96" s="1" t="s">
        <v>92</v>
      </c>
      <c r="J96" s="1" t="s">
        <v>92</v>
      </c>
      <c r="K96" s="1" t="s">
        <v>92</v>
      </c>
      <c r="L96" s="1" t="s">
        <v>92</v>
      </c>
      <c r="M96" s="1" t="s">
        <v>92</v>
      </c>
      <c r="N96" s="1" t="s">
        <v>92</v>
      </c>
      <c r="O96" s="1" t="s">
        <v>92</v>
      </c>
      <c r="V96" s="23" t="s">
        <v>137</v>
      </c>
      <c r="W96" s="37">
        <v>8.4000000000000005E-2</v>
      </c>
    </row>
    <row r="97" spans="1:23"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V97" s="35" t="s">
        <v>138</v>
      </c>
      <c r="W97" s="36">
        <f>(W94)+((W95)*(W96-W94))</f>
        <v>7.0757819999999999E-2</v>
      </c>
    </row>
    <row r="98" spans="1:23" ht="19" x14ac:dyDescent="0.25">
      <c r="A98" s="5" t="s">
        <v>83</v>
      </c>
      <c r="B98" s="1" t="s">
        <v>92</v>
      </c>
      <c r="C98" s="1">
        <v>-59382000</v>
      </c>
      <c r="D98" s="1">
        <v>-2482000</v>
      </c>
      <c r="E98" s="1">
        <v>-127941000</v>
      </c>
      <c r="F98" s="1">
        <v>-230294000</v>
      </c>
      <c r="G98" s="1">
        <v>-281471000</v>
      </c>
      <c r="H98" s="1">
        <v>-281471000</v>
      </c>
      <c r="I98" s="1">
        <v>-281471000</v>
      </c>
      <c r="J98" s="1" t="s">
        <v>92</v>
      </c>
      <c r="K98" s="1">
        <v>-191912000</v>
      </c>
      <c r="L98" s="1">
        <v>-153529000</v>
      </c>
      <c r="M98" s="1" t="s">
        <v>92</v>
      </c>
      <c r="N98" s="1">
        <v>-89559000</v>
      </c>
      <c r="O98" s="1">
        <v>-179118000</v>
      </c>
      <c r="V98" s="65" t="s">
        <v>139</v>
      </c>
      <c r="W98" s="66"/>
    </row>
    <row r="99" spans="1:23" ht="20" x14ac:dyDescent="0.25">
      <c r="A99" s="5" t="s">
        <v>84</v>
      </c>
      <c r="B99" s="1" t="s">
        <v>92</v>
      </c>
      <c r="C99" s="1">
        <v>307290000</v>
      </c>
      <c r="D99" s="1">
        <v>9403000</v>
      </c>
      <c r="E99" s="1">
        <v>59284000</v>
      </c>
      <c r="F99" s="1">
        <v>173835000</v>
      </c>
      <c r="G99" s="1">
        <v>267331000</v>
      </c>
      <c r="H99" s="1">
        <v>317085000</v>
      </c>
      <c r="I99" s="1">
        <v>-15618000</v>
      </c>
      <c r="J99" s="1">
        <v>324000</v>
      </c>
      <c r="K99" s="1">
        <v>177961000</v>
      </c>
      <c r="L99" s="1">
        <v>-267647000</v>
      </c>
      <c r="M99" s="1">
        <v>-186927000</v>
      </c>
      <c r="N99" s="1">
        <v>-187891000</v>
      </c>
      <c r="O99" s="1">
        <v>-418932000</v>
      </c>
      <c r="V99" s="23" t="s">
        <v>140</v>
      </c>
      <c r="W99" s="24">
        <f>W86+W87</f>
        <v>2667648000</v>
      </c>
    </row>
    <row r="100" spans="1:23" ht="20" x14ac:dyDescent="0.25">
      <c r="A100" s="6" t="s">
        <v>85</v>
      </c>
      <c r="B100" s="10" t="s">
        <v>92</v>
      </c>
      <c r="C100" s="10">
        <v>-169265000</v>
      </c>
      <c r="D100" s="10">
        <v>40410000</v>
      </c>
      <c r="E100" s="10">
        <v>-197965000</v>
      </c>
      <c r="F100" s="10">
        <v>-219797000</v>
      </c>
      <c r="G100" s="10">
        <v>-57027000</v>
      </c>
      <c r="H100" s="10">
        <v>-9777000</v>
      </c>
      <c r="I100" s="10">
        <v>-376218000</v>
      </c>
      <c r="J100" s="10">
        <v>324000</v>
      </c>
      <c r="K100" s="10">
        <v>-288828000</v>
      </c>
      <c r="L100" s="10">
        <v>-692491000</v>
      </c>
      <c r="M100" s="10">
        <v>-395270000</v>
      </c>
      <c r="N100" s="10">
        <v>-494727000</v>
      </c>
      <c r="O100" s="10">
        <v>-787378000</v>
      </c>
      <c r="V100" s="33" t="s">
        <v>141</v>
      </c>
      <c r="W100" s="34">
        <f>W99/W103</f>
        <v>1.9384222944839203E-2</v>
      </c>
    </row>
    <row r="101" spans="1:23" ht="20" x14ac:dyDescent="0.25">
      <c r="A101" s="5" t="s">
        <v>86</v>
      </c>
      <c r="B101" s="1" t="s">
        <v>92</v>
      </c>
      <c r="C101" s="1">
        <v>3463000</v>
      </c>
      <c r="D101" s="1">
        <v>10839000</v>
      </c>
      <c r="E101" s="1">
        <v>-11494000</v>
      </c>
      <c r="F101" s="1">
        <v>-4714000</v>
      </c>
      <c r="G101" s="1">
        <v>82874000</v>
      </c>
      <c r="H101" s="1">
        <v>5158000</v>
      </c>
      <c r="I101" s="1">
        <v>12314000</v>
      </c>
      <c r="J101" s="1" t="s">
        <v>92</v>
      </c>
      <c r="K101" s="1">
        <v>10352000</v>
      </c>
      <c r="L101" s="1">
        <v>6105000</v>
      </c>
      <c r="M101" s="1">
        <v>-25916000</v>
      </c>
      <c r="N101" s="1">
        <v>27858000</v>
      </c>
      <c r="O101" s="1">
        <v>23726000</v>
      </c>
      <c r="V101" s="23" t="s">
        <v>142</v>
      </c>
      <c r="W101" s="39" cm="1">
        <f t="array" ref="W101">_FV(A1,"Market cap",TRUE)</f>
        <v>134951900000</v>
      </c>
    </row>
    <row r="102" spans="1:23" ht="20" x14ac:dyDescent="0.25">
      <c r="A102" s="6" t="s">
        <v>87</v>
      </c>
      <c r="B102" s="10" t="s">
        <v>92</v>
      </c>
      <c r="C102" s="10">
        <v>10303000</v>
      </c>
      <c r="D102" s="10">
        <v>274056000</v>
      </c>
      <c r="E102" s="10">
        <v>218168000</v>
      </c>
      <c r="F102" s="10">
        <v>-3422000</v>
      </c>
      <c r="G102" s="10">
        <v>140574000</v>
      </c>
      <c r="H102" s="10">
        <v>-28279000</v>
      </c>
      <c r="I102" s="10">
        <v>41619000</v>
      </c>
      <c r="J102" s="10">
        <v>235232000</v>
      </c>
      <c r="K102" s="10">
        <v>-292789000</v>
      </c>
      <c r="L102" s="10">
        <v>-178752000</v>
      </c>
      <c r="M102" s="10">
        <v>21323000</v>
      </c>
      <c r="N102" s="10">
        <v>539394000</v>
      </c>
      <c r="O102" s="10">
        <v>109836000</v>
      </c>
      <c r="V102" s="33" t="s">
        <v>143</v>
      </c>
      <c r="W102" s="34">
        <f>W101/W103</f>
        <v>0.98061577705516079</v>
      </c>
    </row>
    <row r="103" spans="1:23" ht="20" x14ac:dyDescent="0.25">
      <c r="A103" s="5" t="s">
        <v>88</v>
      </c>
      <c r="B103" s="1" t="s">
        <v>92</v>
      </c>
      <c r="C103" s="1">
        <v>69195000</v>
      </c>
      <c r="D103" s="1">
        <v>79498000</v>
      </c>
      <c r="E103" s="1">
        <v>353554000</v>
      </c>
      <c r="F103" s="1">
        <v>571722000</v>
      </c>
      <c r="G103" s="1">
        <v>568299000</v>
      </c>
      <c r="H103" s="1">
        <v>708873000</v>
      </c>
      <c r="I103" s="1">
        <v>680595000</v>
      </c>
      <c r="J103" s="1" t="s">
        <v>92</v>
      </c>
      <c r="K103" s="1">
        <v>892610000</v>
      </c>
      <c r="L103" s="1">
        <v>599821000</v>
      </c>
      <c r="M103" s="1">
        <v>421069000</v>
      </c>
      <c r="N103" s="1">
        <v>442392000</v>
      </c>
      <c r="O103" s="1">
        <v>981786000</v>
      </c>
      <c r="V103" s="35" t="s">
        <v>144</v>
      </c>
      <c r="W103" s="40">
        <f>W99+W101</f>
        <v>137619548000</v>
      </c>
    </row>
    <row r="104" spans="1:23" ht="20" thickBot="1" x14ac:dyDescent="0.3">
      <c r="A104" s="7" t="s">
        <v>89</v>
      </c>
      <c r="B104" s="11" t="s">
        <v>92</v>
      </c>
      <c r="C104" s="11">
        <v>79498000</v>
      </c>
      <c r="D104" s="11">
        <v>353554000</v>
      </c>
      <c r="E104" s="11">
        <v>571722000</v>
      </c>
      <c r="F104" s="11">
        <v>568300000</v>
      </c>
      <c r="G104" s="11">
        <v>708873000</v>
      </c>
      <c r="H104" s="11">
        <v>680594000</v>
      </c>
      <c r="I104" s="11">
        <v>722214000</v>
      </c>
      <c r="J104" s="11">
        <v>235232000</v>
      </c>
      <c r="K104" s="11">
        <v>599821000</v>
      </c>
      <c r="L104" s="11">
        <v>421069000</v>
      </c>
      <c r="M104" s="11">
        <v>442392000</v>
      </c>
      <c r="N104" s="11">
        <v>981786000</v>
      </c>
      <c r="O104" s="11">
        <v>1091622000</v>
      </c>
      <c r="V104" s="63" t="s">
        <v>145</v>
      </c>
      <c r="W104" s="64"/>
    </row>
    <row r="105" spans="1:23" ht="21" thickTop="1" x14ac:dyDescent="0.25">
      <c r="A105" s="14" t="s">
        <v>107</v>
      </c>
      <c r="B105" s="1"/>
      <c r="C105" s="15" t="e">
        <f>(C106/B106)-1</f>
        <v>#VALUE!</v>
      </c>
      <c r="D105" s="15">
        <f>(D106/C106)-1</f>
        <v>0.2844380531464803</v>
      </c>
      <c r="E105" s="15">
        <f>(E106/D106)-1</f>
        <v>0.76812414896146275</v>
      </c>
      <c r="F105" s="15">
        <f>(F106/E106)-1</f>
        <v>-0.46196235474746294</v>
      </c>
      <c r="G105" s="15">
        <f>(G106/F106)-1</f>
        <v>-0.44576117924506864</v>
      </c>
      <c r="H105" s="15">
        <f t="shared" ref="H105:O105" si="8">(H106/G106)-1</f>
        <v>-1.2085707492641815</v>
      </c>
      <c r="I105" s="15">
        <f t="shared" si="8"/>
        <v>-16.889426100628931</v>
      </c>
      <c r="J105" s="15">
        <f t="shared" si="8"/>
        <v>0.10461943412983299</v>
      </c>
      <c r="K105" s="15">
        <f t="shared" si="8"/>
        <v>-0.81417728776283993</v>
      </c>
      <c r="L105" s="15">
        <f t="shared" si="8"/>
        <v>5.0132573246718808</v>
      </c>
      <c r="M105" s="15">
        <f t="shared" si="8"/>
        <v>-3.2220436206502612E-2</v>
      </c>
      <c r="N105" s="15">
        <f t="shared" si="8"/>
        <v>0.91338311981477105</v>
      </c>
      <c r="O105" s="15">
        <f t="shared" si="8"/>
        <v>-4.5132590107154424E-2</v>
      </c>
      <c r="P105" s="15"/>
      <c r="Q105" s="15"/>
      <c r="R105" s="15"/>
      <c r="S105" s="15"/>
      <c r="T105" s="15"/>
      <c r="U105" s="15"/>
      <c r="V105" s="25" t="s">
        <v>108</v>
      </c>
      <c r="W105" s="26">
        <f>(W100*W92)+(W102*W97)</f>
        <v>6.9612104417366358E-2</v>
      </c>
    </row>
    <row r="106" spans="1:23" ht="19" x14ac:dyDescent="0.25">
      <c r="A106" s="5" t="s">
        <v>90</v>
      </c>
      <c r="B106" s="1" t="s">
        <v>92</v>
      </c>
      <c r="C106" s="1">
        <v>180106000</v>
      </c>
      <c r="D106" s="1">
        <v>231335000</v>
      </c>
      <c r="E106" s="1">
        <v>409029000</v>
      </c>
      <c r="F106" s="1">
        <v>220073000</v>
      </c>
      <c r="G106" s="1">
        <v>121973000</v>
      </c>
      <c r="H106" s="1">
        <v>-25440000</v>
      </c>
      <c r="I106" s="1">
        <v>404227000</v>
      </c>
      <c r="J106" s="1">
        <v>446517000</v>
      </c>
      <c r="K106" s="1">
        <v>82973000</v>
      </c>
      <c r="L106" s="1">
        <v>498938000</v>
      </c>
      <c r="M106" s="1">
        <v>482862000</v>
      </c>
      <c r="N106" s="1">
        <v>923900000</v>
      </c>
      <c r="O106" s="1">
        <v>882202000</v>
      </c>
      <c r="P106" s="41">
        <f>O106*(1+$W$106)</f>
        <v>959119283.11465728</v>
      </c>
      <c r="Q106" s="41">
        <f t="shared" ref="Q106:T106" si="9">P106*(1+$W$106)</f>
        <v>1042742817.6793683</v>
      </c>
      <c r="R106" s="41">
        <f t="shared" si="9"/>
        <v>1133657307.2443652</v>
      </c>
      <c r="S106" s="41">
        <f t="shared" si="9"/>
        <v>1232498434.397007</v>
      </c>
      <c r="T106" s="41">
        <f t="shared" si="9"/>
        <v>1339957305.5136971</v>
      </c>
      <c r="U106" s="42" t="s">
        <v>146</v>
      </c>
      <c r="V106" s="43" t="s">
        <v>147</v>
      </c>
      <c r="W106" s="44">
        <f>(SUM(P4:T4)/5)</f>
        <v>8.7187835795721605E-2</v>
      </c>
    </row>
    <row r="107" spans="1:23" ht="19" x14ac:dyDescent="0.25">
      <c r="A107" s="5"/>
      <c r="B107" s="13"/>
      <c r="C107" s="13"/>
      <c r="D107" s="13"/>
      <c r="E107" s="13"/>
      <c r="F107" s="13"/>
      <c r="G107" s="13"/>
      <c r="H107" s="13"/>
      <c r="I107" s="13"/>
      <c r="J107" s="13"/>
      <c r="K107" s="13"/>
      <c r="L107" s="13"/>
      <c r="M107" s="13"/>
      <c r="N107" s="13"/>
      <c r="O107" s="13"/>
      <c r="P107" s="42"/>
      <c r="Q107" s="42"/>
      <c r="R107" s="42"/>
      <c r="S107" s="42"/>
      <c r="T107" s="45">
        <f>T106*(1+W107)/(W108-W107)</f>
        <v>30786627443.131512</v>
      </c>
      <c r="U107" s="46" t="s">
        <v>148</v>
      </c>
      <c r="V107" s="47" t="s">
        <v>149</v>
      </c>
      <c r="W107" s="48">
        <v>2.5000000000000001E-2</v>
      </c>
    </row>
    <row r="108" spans="1:23" ht="19" x14ac:dyDescent="0.25">
      <c r="P108" s="45">
        <f t="shared" ref="P108:R108" si="10">P107+P106</f>
        <v>959119283.11465728</v>
      </c>
      <c r="Q108" s="45">
        <f t="shared" si="10"/>
        <v>1042742817.6793683</v>
      </c>
      <c r="R108" s="45">
        <f t="shared" si="10"/>
        <v>1133657307.2443652</v>
      </c>
      <c r="S108" s="45">
        <f>S107+S106</f>
        <v>1232498434.397007</v>
      </c>
      <c r="T108" s="45">
        <f>T107+T106</f>
        <v>32126584748.64521</v>
      </c>
      <c r="U108" s="46" t="s">
        <v>144</v>
      </c>
      <c r="V108" s="49" t="s">
        <v>150</v>
      </c>
      <c r="W108" s="50">
        <f>W105</f>
        <v>6.9612104417366358E-2</v>
      </c>
    </row>
    <row r="109" spans="1:23" ht="19" x14ac:dyDescent="0.25">
      <c r="P109" s="59" t="s">
        <v>151</v>
      </c>
      <c r="Q109" s="60"/>
    </row>
    <row r="110" spans="1:23" ht="20" x14ac:dyDescent="0.25">
      <c r="P110" s="51" t="s">
        <v>152</v>
      </c>
      <c r="Q110" s="39">
        <f>NPV(W108,P108,Q108,R108,S108,T108)</f>
        <v>26623547056.477718</v>
      </c>
    </row>
    <row r="111" spans="1:23" ht="20" x14ac:dyDescent="0.25">
      <c r="P111" s="51" t="s">
        <v>153</v>
      </c>
      <c r="Q111" s="39">
        <f>O40</f>
        <v>1091622000</v>
      </c>
    </row>
    <row r="112" spans="1:23" ht="20" x14ac:dyDescent="0.25">
      <c r="P112" s="51" t="s">
        <v>140</v>
      </c>
      <c r="Q112" s="39">
        <f>W99</f>
        <v>2667648000</v>
      </c>
    </row>
    <row r="113" spans="16:17" ht="20" x14ac:dyDescent="0.25">
      <c r="P113" s="51" t="s">
        <v>154</v>
      </c>
      <c r="Q113" s="39">
        <f>Q110+Q111-Q112</f>
        <v>25047521056.477718</v>
      </c>
    </row>
    <row r="114" spans="16:17" ht="20" x14ac:dyDescent="0.25">
      <c r="P114" s="51" t="s">
        <v>155</v>
      </c>
      <c r="Q114" s="52">
        <f>O34*(1+(5*U16))</f>
        <v>2558824000</v>
      </c>
    </row>
    <row r="115" spans="16:17" ht="20" x14ac:dyDescent="0.25">
      <c r="P115" s="53" t="s">
        <v>156</v>
      </c>
      <c r="Q115" s="54">
        <f>Q113/Q114</f>
        <v>9.7886845896699892</v>
      </c>
    </row>
    <row r="116" spans="16:17" ht="20" x14ac:dyDescent="0.25">
      <c r="P116" s="51" t="s">
        <v>157</v>
      </c>
      <c r="Q116" s="55" cm="1">
        <f t="array" ref="Q116">_FV(A1,"Price")</f>
        <v>51.65</v>
      </c>
    </row>
    <row r="117" spans="16:17" ht="20" x14ac:dyDescent="0.25">
      <c r="P117" s="56" t="s">
        <v>158</v>
      </c>
      <c r="Q117" s="57">
        <f>Q115/Q116-1</f>
        <v>-0.81048045324937101</v>
      </c>
    </row>
    <row r="118" spans="16:17" ht="20" x14ac:dyDescent="0.25">
      <c r="P118" s="56" t="s">
        <v>159</v>
      </c>
      <c r="Q118" s="58" t="str">
        <f>IF(Q115&gt;Q116,"BUY","SELL")</f>
        <v>SELL</v>
      </c>
    </row>
  </sheetData>
  <mergeCells count="6">
    <mergeCell ref="P109:Q109"/>
    <mergeCell ref="V83:W83"/>
    <mergeCell ref="V84:W84"/>
    <mergeCell ref="V93:W93"/>
    <mergeCell ref="V98:W98"/>
    <mergeCell ref="V104:W104"/>
  </mergeCells>
  <hyperlinks>
    <hyperlink ref="A1" r:id="rId1" tooltip="https://roic.ai/company/1913.HK" display="ROIC.AI | 1913.HK" xr:uid="{00000000-0004-0000-0000-000000000000}"/>
    <hyperlink ref="B36" r:id="rId2" tooltip="https://sec.gov" xr:uid="{00000000-0004-0000-0000-000001000000}"/>
    <hyperlink ref="B74" r:id="rId3" tooltip="https://sec.gov" xr:uid="{00000000-0004-0000-0000-000002000000}"/>
    <hyperlink ref="C36" r:id="rId4" tooltip="https://www1.hkexnews.hk/search/titlesearch.xhtml" xr:uid="{00000000-0004-0000-0000-000004000000}"/>
    <hyperlink ref="C74" r:id="rId5" tooltip="https://www1.hkexnews.hk/search/titlesearch.xhtml" xr:uid="{00000000-0004-0000-0000-000005000000}"/>
    <hyperlink ref="D36" r:id="rId6" tooltip="https://www1.hkexnews.hk/search/titlesearch.xhtml" xr:uid="{00000000-0004-0000-0000-000007000000}"/>
    <hyperlink ref="D74" r:id="rId7" tooltip="https://www1.hkexnews.hk/search/titlesearch.xhtml" xr:uid="{00000000-0004-0000-0000-000008000000}"/>
    <hyperlink ref="E36" r:id="rId8" tooltip="https://www1.hkexnews.hk/search/titlesearch.xhtml" xr:uid="{00000000-0004-0000-0000-00000A000000}"/>
    <hyperlink ref="E74" r:id="rId9" tooltip="https://www1.hkexnews.hk/search/titlesearch.xhtml" xr:uid="{00000000-0004-0000-0000-00000B000000}"/>
    <hyperlink ref="F36" r:id="rId10" tooltip="https://www1.hkexnews.hk/search/titlesearch.xhtml" xr:uid="{00000000-0004-0000-0000-00000D000000}"/>
    <hyperlink ref="F74" r:id="rId11" tooltip="https://www1.hkexnews.hk/search/titlesearch.xhtml" xr:uid="{00000000-0004-0000-0000-00000E000000}"/>
    <hyperlink ref="G36" r:id="rId12" tooltip="https://www1.hkexnews.hk/search/titlesearch.xhtml" xr:uid="{00000000-0004-0000-0000-000010000000}"/>
    <hyperlink ref="G74" r:id="rId13" tooltip="https://www1.hkexnews.hk/search/titlesearch.xhtml" xr:uid="{00000000-0004-0000-0000-000011000000}"/>
    <hyperlink ref="H36" r:id="rId14" tooltip="https://www1.hkexnews.hk/search/titlesearch.xhtml" xr:uid="{00000000-0004-0000-0000-000013000000}"/>
    <hyperlink ref="H74" r:id="rId15" tooltip="https://www1.hkexnews.hk/search/titlesearch.xhtml" xr:uid="{00000000-0004-0000-0000-000014000000}"/>
    <hyperlink ref="I36" r:id="rId16" tooltip="https://www1.hkexnews.hk/search/titlesearch.xhtml" xr:uid="{00000000-0004-0000-0000-000016000000}"/>
    <hyperlink ref="I74" r:id="rId17" tooltip="https://www1.hkexnews.hk/search/titlesearch.xhtml" xr:uid="{00000000-0004-0000-0000-000017000000}"/>
    <hyperlink ref="J36" r:id="rId18" tooltip="https://www1.hkexnews.hk/search/titlesearch.xhtml" xr:uid="{00000000-0004-0000-0000-000019000000}"/>
    <hyperlink ref="J74" r:id="rId19" tooltip="https://www1.hkexnews.hk/search/titlesearch.xhtml" xr:uid="{00000000-0004-0000-0000-00001A000000}"/>
    <hyperlink ref="K36" r:id="rId20" tooltip="https://www1.hkexnews.hk/search/titlesearch.xhtml" xr:uid="{00000000-0004-0000-0000-00001C000000}"/>
    <hyperlink ref="K74" r:id="rId21" tooltip="https://www1.hkexnews.hk/search/titlesearch.xhtml" xr:uid="{00000000-0004-0000-0000-00001D000000}"/>
    <hyperlink ref="L36" r:id="rId22" tooltip="https://www1.hkexnews.hk/search/titlesearch.xhtml" xr:uid="{00000000-0004-0000-0000-00001F000000}"/>
    <hyperlink ref="L74" r:id="rId23" tooltip="https://www1.hkexnews.hk/search/titlesearch.xhtml" xr:uid="{00000000-0004-0000-0000-000020000000}"/>
    <hyperlink ref="M36" r:id="rId24" tooltip="https://www1.hkexnews.hk/search/titlesearch.xhtml" xr:uid="{00000000-0004-0000-0000-000022000000}"/>
    <hyperlink ref="M74" r:id="rId25" tooltip="https://www1.hkexnews.hk/search/titlesearch.xhtml" xr:uid="{00000000-0004-0000-0000-000023000000}"/>
    <hyperlink ref="N36" r:id="rId26" tooltip="https://www1.hkexnews.hk/search/titlesearch.xhtml" xr:uid="{00000000-0004-0000-0000-000025000000}"/>
    <hyperlink ref="N74" r:id="rId27" tooltip="https://www1.hkexnews.hk/search/titlesearch.xhtml" xr:uid="{00000000-0004-0000-0000-000026000000}"/>
    <hyperlink ref="O36" r:id="rId28" tooltip="https://www1.hkexnews.hk/search/titlesearch.xhtml" xr:uid="{00000000-0004-0000-0000-000028000000}"/>
    <hyperlink ref="O74" r:id="rId29" tooltip="https://www1.hkexnews.hk/search/titlesearch.xhtml" xr:uid="{00000000-0004-0000-0000-000029000000}"/>
    <hyperlink ref="P1" r:id="rId30" display="https://finbox.com/DB:PRP/explorer/revenue_proj" xr:uid="{74A49199-F2F5-8E4C-822E-CAA8EEC2CFE1}"/>
  </hyperlinks>
  <pageMargins left="0.7" right="0.7" top="0.75" bottom="0.75" header="0.3" footer="0.3"/>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2023-04-18T09:03:23Z</dcterms:created>
  <dcterms:modified xsi:type="dcterms:W3CDTF">2023-06-23T18:49:28Z</dcterms:modified>
</cp:coreProperties>
</file>