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38597A1D-9D4E-E742-9F3C-E159F0B83AA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6" i="1" l="1"/>
  <c r="Y106" i="1" s="1"/>
  <c r="Z106" i="1" s="1"/>
  <c r="AA106" i="1" s="1"/>
  <c r="W106" i="1"/>
  <c r="X116" i="1" a="1"/>
  <c r="X116" i="1" s="1"/>
  <c r="AD101" i="1" a="1"/>
  <c r="AD101" i="1" s="1"/>
  <c r="AD95" i="1" a="1"/>
  <c r="AD95" i="1" s="1"/>
  <c r="AD97" i="1" s="1"/>
  <c r="X111" i="1"/>
  <c r="W108" i="1"/>
  <c r="AD90" i="1"/>
  <c r="AD89" i="1"/>
  <c r="AD91" i="1" s="1"/>
  <c r="AD87" i="1"/>
  <c r="AD86" i="1"/>
  <c r="AD99" i="1" s="1"/>
  <c r="AD85" i="1"/>
  <c r="AD88" i="1" s="1"/>
  <c r="AB19" i="1"/>
  <c r="AB16" i="1"/>
  <c r="X114" i="1" s="1"/>
  <c r="AE13" i="1"/>
  <c r="AD13" i="1"/>
  <c r="AC13" i="1"/>
  <c r="AB13" i="1"/>
  <c r="AE10" i="1"/>
  <c r="AD10" i="1"/>
  <c r="AC10" i="1"/>
  <c r="AB10" i="1"/>
  <c r="AE7" i="1"/>
  <c r="AD7" i="1"/>
  <c r="AC7" i="1"/>
  <c r="AB7" i="1"/>
  <c r="AE4" i="1"/>
  <c r="AD4" i="1"/>
  <c r="AC4" i="1"/>
  <c r="AB4" i="1"/>
  <c r="AA4" i="1"/>
  <c r="Z4" i="1"/>
  <c r="Y4" i="1"/>
  <c r="X4" i="1"/>
  <c r="W4" i="1"/>
  <c r="V105" i="1"/>
  <c r="U105" i="1"/>
  <c r="T105" i="1"/>
  <c r="S105" i="1"/>
  <c r="R105" i="1"/>
  <c r="Q105" i="1"/>
  <c r="P105" i="1"/>
  <c r="O105" i="1"/>
  <c r="N105" i="1"/>
  <c r="M105" i="1"/>
  <c r="L105" i="1"/>
  <c r="K105" i="1"/>
  <c r="J105" i="1"/>
  <c r="I105" i="1"/>
  <c r="H105" i="1"/>
  <c r="G105" i="1"/>
  <c r="F105" i="1"/>
  <c r="E105" i="1"/>
  <c r="D105" i="1"/>
  <c r="C105"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D106" i="1" l="1"/>
  <c r="AD92" i="1"/>
  <c r="AE16" i="1"/>
  <c r="AD16" i="1"/>
  <c r="AC16" i="1"/>
  <c r="AD103" i="1"/>
  <c r="AD100" i="1" s="1"/>
  <c r="X112" i="1"/>
  <c r="X108" i="1"/>
  <c r="AD102" i="1" l="1"/>
  <c r="AD105" i="1" s="1"/>
  <c r="AD108" i="1" s="1"/>
  <c r="Y108" i="1"/>
  <c r="AA107" i="1" l="1"/>
  <c r="AA108" i="1" s="1"/>
  <c r="Z108" i="1"/>
  <c r="X110" i="1" l="1"/>
  <c r="X113" i="1" s="1"/>
  <c r="X115" i="1" s="1"/>
  <c r="X117" i="1" s="1"/>
  <c r="X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<sst xmlns="http://schemas.openxmlformats.org/spreadsheetml/2006/main" count="536" uniqueCount="160">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</sst>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CFR.SW</a:t>
            </a:r>
          </a:p>
        </c:rich>
      </c:tx>
      <c:layout>
        <c:manualLayout>
          <c:xMode val="edge"/>
          <c:yMode val="edge"/>
          <c:x val="0.44524826615216145"/>
          <c:y val="2.588997003657583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298013245033109E-2"/>
          <c:y val="0.11657547417378195"/>
          <c:w val="0.86372185430463577"/>
          <c:h val="0.7208820306928651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3860000000</c:v>
                </c:pt>
                <c:pt idx="1">
                  <c:v>3651000000</c:v>
                </c:pt>
                <c:pt idx="2">
                  <c:v>3375000000</c:v>
                </c:pt>
                <c:pt idx="3">
                  <c:v>3717000000</c:v>
                </c:pt>
                <c:pt idx="4">
                  <c:v>4308000000</c:v>
                </c:pt>
                <c:pt idx="5">
                  <c:v>4827000000</c:v>
                </c:pt>
                <c:pt idx="6">
                  <c:v>5302000000</c:v>
                </c:pt>
                <c:pt idx="7">
                  <c:v>5418000000</c:v>
                </c:pt>
                <c:pt idx="8">
                  <c:v>5176000000</c:v>
                </c:pt>
                <c:pt idx="9">
                  <c:v>6892000000</c:v>
                </c:pt>
                <c:pt idx="10">
                  <c:v>8867000000</c:v>
                </c:pt>
                <c:pt idx="11">
                  <c:v>10150000000</c:v>
                </c:pt>
                <c:pt idx="12">
                  <c:v>10649000000</c:v>
                </c:pt>
                <c:pt idx="13">
                  <c:v>10410000000</c:v>
                </c:pt>
                <c:pt idx="14">
                  <c:v>11076000000</c:v>
                </c:pt>
                <c:pt idx="15">
                  <c:v>10647000000</c:v>
                </c:pt>
                <c:pt idx="16">
                  <c:v>10979000000</c:v>
                </c:pt>
                <c:pt idx="17">
                  <c:v>13989000000</c:v>
                </c:pt>
                <c:pt idx="18">
                  <c:v>14238000000</c:v>
                </c:pt>
                <c:pt idx="19">
                  <c:v>13144000000</c:v>
                </c:pt>
                <c:pt idx="20">
                  <c:v>19181000000</c:v>
                </c:pt>
              </c:numCache>
            </c:numRef>
          </c:val>
          <c:extLst>
            <c:ext xmlns:c16="http://schemas.microsoft.com/office/drawing/2014/chart" uri="{C3380CC4-5D6E-409C-BE32-E72D297353CC}">
              <c16:uniqueId val="{00000000-F4F7-D948-93E4-10A33235F14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1'!$B$19:$V$19</c:f>
              <c:numCache>
                <c:formatCode>#,###,,;\(#,###,,\);\ \-\ \-</c:formatCode>
                <c:ptCount val="21"/>
                <c:pt idx="0">
                  <c:v>908000000</c:v>
                </c:pt>
                <c:pt idx="1">
                  <c:v>969000000</c:v>
                </c:pt>
                <c:pt idx="2">
                  <c:v>563000000</c:v>
                </c:pt>
                <c:pt idx="3">
                  <c:v>1210000000</c:v>
                </c:pt>
                <c:pt idx="4">
                  <c:v>1387000000</c:v>
                </c:pt>
                <c:pt idx="5">
                  <c:v>1688000000</c:v>
                </c:pt>
                <c:pt idx="6">
                  <c:v>2054000000</c:v>
                </c:pt>
                <c:pt idx="7">
                  <c:v>1660000000</c:v>
                </c:pt>
                <c:pt idx="8">
                  <c:v>1093000000</c:v>
                </c:pt>
                <c:pt idx="9">
                  <c:v>1869000000</c:v>
                </c:pt>
                <c:pt idx="10">
                  <c:v>2456000000</c:v>
                </c:pt>
                <c:pt idx="11">
                  <c:v>2804000000</c:v>
                </c:pt>
                <c:pt idx="12">
                  <c:v>2960000000</c:v>
                </c:pt>
                <c:pt idx="13">
                  <c:v>2252000000</c:v>
                </c:pt>
                <c:pt idx="14">
                  <c:v>3208000000</c:v>
                </c:pt>
                <c:pt idx="15">
                  <c:v>2194000000</c:v>
                </c:pt>
                <c:pt idx="16">
                  <c:v>2257000000</c:v>
                </c:pt>
                <c:pt idx="17">
                  <c:v>4128000000</c:v>
                </c:pt>
                <c:pt idx="18">
                  <c:v>2884000000</c:v>
                </c:pt>
                <c:pt idx="19">
                  <c:v>3264000000</c:v>
                </c:pt>
                <c:pt idx="20">
                  <c:v>4319000000</c:v>
                </c:pt>
              </c:numCache>
            </c:numRef>
          </c:val>
          <c:extLst>
            <c:ext xmlns:c16="http://schemas.microsoft.com/office/drawing/2014/chart" uri="{C3380CC4-5D6E-409C-BE32-E72D297353CC}">
              <c16:uniqueId val="{00000001-F4F7-D948-93E4-10A33235F14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1'!$B$106:$V$106</c:f>
              <c:numCache>
                <c:formatCode>#,###,,;\(#,###,,\);\ \-\ \-</c:formatCode>
                <c:ptCount val="21"/>
                <c:pt idx="0">
                  <c:v>-44000000</c:v>
                </c:pt>
                <c:pt idx="1">
                  <c:v>455000000</c:v>
                </c:pt>
                <c:pt idx="2">
                  <c:v>585000000</c:v>
                </c:pt>
                <c:pt idx="3">
                  <c:v>506000000</c:v>
                </c:pt>
                <c:pt idx="4">
                  <c:v>704000000</c:v>
                </c:pt>
                <c:pt idx="5">
                  <c:v>751000000</c:v>
                </c:pt>
                <c:pt idx="6">
                  <c:v>815000000</c:v>
                </c:pt>
                <c:pt idx="7">
                  <c:v>611000000</c:v>
                </c:pt>
                <c:pt idx="8">
                  <c:v>1182000000</c:v>
                </c:pt>
                <c:pt idx="9">
                  <c:v>1145000000</c:v>
                </c:pt>
                <c:pt idx="10">
                  <c:v>905000000</c:v>
                </c:pt>
                <c:pt idx="11">
                  <c:v>956000000</c:v>
                </c:pt>
                <c:pt idx="12">
                  <c:v>1819000000</c:v>
                </c:pt>
                <c:pt idx="13">
                  <c:v>996000000</c:v>
                </c:pt>
                <c:pt idx="14">
                  <c:v>1254000000</c:v>
                </c:pt>
                <c:pt idx="15">
                  <c:v>1020000000</c:v>
                </c:pt>
                <c:pt idx="16">
                  <c:v>1897000000</c:v>
                </c:pt>
                <c:pt idx="17">
                  <c:v>1200000000</c:v>
                </c:pt>
                <c:pt idx="18">
                  <c:v>1633000000</c:v>
                </c:pt>
                <c:pt idx="19">
                  <c:v>2705000000</c:v>
                </c:pt>
                <c:pt idx="20">
                  <c:v>3763000000</c:v>
                </c:pt>
              </c:numCache>
            </c:numRef>
          </c:val>
          <c:extLst>
            <c:ext xmlns:c16="http://schemas.microsoft.com/office/drawing/2014/chart" uri="{C3380CC4-5D6E-409C-BE32-E72D297353CC}">
              <c16:uniqueId val="{00000002-F4F7-D948-93E4-10A33235F144}"/>
            </c:ext>
          </c:extLst>
        </c:ser>
        <c:dLbls>
          <c:showLegendKey val="0"/>
          <c:showVal val="0"/>
          <c:showCatName val="0"/>
          <c:showSerName val="0"/>
          <c:showPercent val="0"/>
          <c:showBubbleSize val="0"/>
        </c:dLbls>
        <c:gapWidth val="100"/>
        <c:overlap val="-24"/>
        <c:axId val="75262016"/>
        <c:axId val="75264016"/>
      </c:barChart>
      <c:catAx>
        <c:axId val="752620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5264016"/>
        <c:crosses val="autoZero"/>
        <c:auto val="1"/>
        <c:lblAlgn val="ctr"/>
        <c:lblOffset val="100"/>
        <c:noMultiLvlLbl val="0"/>
      </c:catAx>
      <c:valAx>
        <c:axId val="752640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5262016"/>
        <c:crosses val="autoZero"/>
        <c:crossBetween val="between"/>
      </c:valAx>
      <c:spPr>
        <a:noFill/>
        <a:ln>
          <a:noFill/>
        </a:ln>
        <a:effectLst/>
      </c:spPr>
    </c:plotArea>
    <c:legend>
      <c:legendPos val="b"/>
      <c:layout>
        <c:manualLayout>
          <c:xMode val="edge"/>
          <c:yMode val="edge"/>
          <c:x val="0.35749376857694115"/>
          <c:y val="0.91174225969585865"/>
          <c:w val="0.30355550920373364"/>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31750</xdr:colOff>
      <xdr:row>108</xdr:row>
      <xdr:rowOff>33338</xdr:rowOff>
    </xdr:from>
    <xdr:to>
      <xdr:col>30</xdr:col>
      <xdr:colOff>0</xdr:colOff>
      <xdr:row>132</xdr:row>
      <xdr:rowOff>15875</xdr:rowOff>
    </xdr:to>
    <xdr:graphicFrame macro="">
      <xdr:nvGraphicFramePr>
        <xdr:cNvPr id="2" name="Chart 1">
          <a:extLst>
            <a:ext uri="{FF2B5EF4-FFF2-40B4-BE49-F238E27FC236}">
              <a16:creationId xmlns:a16="http://schemas.microsoft.com/office/drawing/2014/main" id="{DDC959E7-6C09-39BF-D374-1E9D7EE710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https://www.bing.com/financeapi/forcetrigger?t=b1lczr&amp;q=XSWX%3aCFR&amp;form=skydnc</v>
    <v>Learn more on Bing</v>
  </rv>
  <rv s="1">
    <v>0</v>
    <v>Compagnie Financiere Richemont SA (XSWX:CFR)</v>
    <v>2</v>
    <v>3</v>
    <v>Finance</v>
    <v>4</v>
    <v>en-US</v>
    <v>b1lczr</v>
    <v>268435456</v>
    <v>1</v>
    <v>Powered by Refinitiv</v>
    <v>161.1</v>
    <v>91.8</v>
    <v>1.5235000000000001</v>
    <v>-2.0499999999999998</v>
    <v>-1.3833E-2</v>
    <v>CHF</v>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v>33959</v>
    <v>SIX Swiss Exchange</v>
    <v>XSWX</v>
    <v>XSWX</v>
    <v>Chemin de la Chenaie 50, BELLEVUE, GENEVE, 1293 CH</v>
    <v>147.30000000000001</v>
    <v>Textiles &amp; Apparel</v>
    <v>Stock</v>
    <v>45100.652777777781</v>
    <v>0</v>
    <v>144.85</v>
    <v>77319300000</v>
    <v>Compagnie Financiere Richemont SA</v>
    <v>Compagnie Financiere Richemont SA</v>
    <v>147.19999999999999</v>
    <v>0</v>
    <v>148.19999999999999</v>
    <v>146.15</v>
    <v>522000000</v>
    <v>CFR</v>
    <v>Compagnie Financiere Richemont SA (XSWX:CFR)</v>
    <v>1091643</v>
    <v>1420700</v>
    <v>2002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27" formatCode="m/d/yy\ h:mm"/>
    </x:dxf>
    <x:dxf>
      <x:numFmt numFmtId="3" formatCode="#,##0"/>
    </x:dxf>
    <x:dxf>
      <x:numFmt numFmtId="4" formatCode="#,##0.00"/>
    </x:dxf>
    <x:dxf>
      <x:numFmt numFmtId="1" formatCode="0"/>
    </x:dxf>
    <x:dxf>
      <x:numFmt numFmtId="0" formatCode="General"/>
    </x:dxf>
    <x:dxf>
      <x:numFmt numFmtId="14" formatCode="0.00%"/>
    </x:dxf>
  </dxfs>
  <richProperties>
    <rPr n="NumberFormat" t="s"/>
    <rPr n="IsTitleField" t="b"/>
  </richProperties>
  <richStyles>
    <rSty dxfid="5">
      <rpv i="0" xml:space="preserve">_ * #,##0.00_) [$CHF-fr-CH]_ ;_ * (#,##0.00) [$CHF-fr-CH]_ ;_ * "-"??_) [$CHF-fr-CH]_ ;_ @_ </rpv>
    </rSty>
    <rSty dxfid="3">
      <rpv i="0">#,##0.00</rpv>
    </rSty>
    <rSty>
      <rpv i="1">1</rpv>
    </rSty>
    <rSty dxfid="2">
      <rpv i="0">#,##0</rpv>
    </rSty>
    <rSty dxfid="6"/>
    <rSty dxfid="5">
      <rpv i="0" xml:space="preserve">_ * #,##0_) [$CHF-fr-CH]_ ;_ * (#,##0) [$CHF-fr-CH]_ ;_ * "-"_) [$CHF-fr-CH]_ ;_ @_ </rpv>
    </rSty>
    <rSty dxfid="1"/>
    <rSty dxfid="4">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ix-group.com/en/products-services/the-swiss-stock-exchange.html" TargetMode="External"/><Relationship Id="rId18" Type="http://schemas.openxmlformats.org/officeDocument/2006/relationships/hyperlink" Target="https://www.six-group.com/en/products-services/the-swiss-stock-exchange.html" TargetMode="External"/><Relationship Id="rId26" Type="http://schemas.openxmlformats.org/officeDocument/2006/relationships/hyperlink" Target="https://www.six-group.com/en/products-services/the-swiss-stock-exchange.html" TargetMode="External"/><Relationship Id="rId39" Type="http://schemas.openxmlformats.org/officeDocument/2006/relationships/hyperlink" Target="https://www.six-group.com/en/products-services/the-swiss-stock-exchange.html" TargetMode="External"/><Relationship Id="rId21" Type="http://schemas.openxmlformats.org/officeDocument/2006/relationships/hyperlink" Target="https://www.six-group.com/en/products-services/the-swiss-stock-exchange.html" TargetMode="External"/><Relationship Id="rId34" Type="http://schemas.openxmlformats.org/officeDocument/2006/relationships/hyperlink" Target="https://www.six-group.com/en/products-services/the-swiss-stock-exchange.html" TargetMode="External"/><Relationship Id="rId42" Type="http://schemas.openxmlformats.org/officeDocument/2006/relationships/hyperlink" Target="https://www.six-group.com/en/products-services/the-swiss-stock-exchange.html" TargetMode="External"/><Relationship Id="rId7" Type="http://schemas.openxmlformats.org/officeDocument/2006/relationships/hyperlink" Target="https://www.six-group.com/en/products-services/the-swiss-stock-exchange.html" TargetMode="External"/><Relationship Id="rId2" Type="http://schemas.openxmlformats.org/officeDocument/2006/relationships/hyperlink" Target="https://www.six-group.com/en/products-services/the-swiss-stock-exchange.html" TargetMode="External"/><Relationship Id="rId16" Type="http://schemas.openxmlformats.org/officeDocument/2006/relationships/hyperlink" Target="https://www.six-group.com/en/products-services/the-swiss-stock-exchange.html" TargetMode="External"/><Relationship Id="rId29" Type="http://schemas.openxmlformats.org/officeDocument/2006/relationships/hyperlink" Target="https://www.six-group.com/en/products-services/the-swiss-stock-exchange.html" TargetMode="External"/><Relationship Id="rId1" Type="http://schemas.openxmlformats.org/officeDocument/2006/relationships/hyperlink" Target="https://roic.ai/company/CFR.SW" TargetMode="External"/><Relationship Id="rId6" Type="http://schemas.openxmlformats.org/officeDocument/2006/relationships/hyperlink" Target="https://www.six-group.com/en/products-services/the-swiss-stock-exchange.html" TargetMode="External"/><Relationship Id="rId11" Type="http://schemas.openxmlformats.org/officeDocument/2006/relationships/hyperlink" Target="https://www.six-group.com/en/products-services/the-swiss-stock-exchange.html" TargetMode="External"/><Relationship Id="rId24" Type="http://schemas.openxmlformats.org/officeDocument/2006/relationships/hyperlink" Target="https://www.six-group.com/en/products-services/the-swiss-stock-exchange.html" TargetMode="External"/><Relationship Id="rId32" Type="http://schemas.openxmlformats.org/officeDocument/2006/relationships/hyperlink" Target="https://www.six-group.com/en/products-services/the-swiss-stock-exchange.html" TargetMode="External"/><Relationship Id="rId37" Type="http://schemas.openxmlformats.org/officeDocument/2006/relationships/hyperlink" Target="https://www.six-group.com/en/products-services/the-swiss-stock-exchange.html" TargetMode="External"/><Relationship Id="rId40" Type="http://schemas.openxmlformats.org/officeDocument/2006/relationships/hyperlink" Target="https://www.six-group.com/en/products-services/the-swiss-stock-exchange.html" TargetMode="External"/><Relationship Id="rId45" Type="http://schemas.openxmlformats.org/officeDocument/2006/relationships/drawing" Target="../drawings/drawing1.xml"/><Relationship Id="rId5" Type="http://schemas.openxmlformats.org/officeDocument/2006/relationships/hyperlink" Target="https://www.six-group.com/en/products-services/the-swiss-stock-exchange.html" TargetMode="External"/><Relationship Id="rId15" Type="http://schemas.openxmlformats.org/officeDocument/2006/relationships/hyperlink" Target="https://www.six-group.com/en/products-services/the-swiss-stock-exchange.html" TargetMode="External"/><Relationship Id="rId23" Type="http://schemas.openxmlformats.org/officeDocument/2006/relationships/hyperlink" Target="https://www.six-group.com/en/products-services/the-swiss-stock-exchange.html" TargetMode="External"/><Relationship Id="rId28" Type="http://schemas.openxmlformats.org/officeDocument/2006/relationships/hyperlink" Target="https://www.six-group.com/en/products-services/the-swiss-stock-exchange.html" TargetMode="External"/><Relationship Id="rId36" Type="http://schemas.openxmlformats.org/officeDocument/2006/relationships/hyperlink" Target="https://www.six-group.com/en/products-services/the-swiss-stock-exchange.html" TargetMode="External"/><Relationship Id="rId10" Type="http://schemas.openxmlformats.org/officeDocument/2006/relationships/hyperlink" Target="https://www.six-group.com/en/products-services/the-swiss-stock-exchange.html" TargetMode="External"/><Relationship Id="rId19" Type="http://schemas.openxmlformats.org/officeDocument/2006/relationships/hyperlink" Target="https://www.six-group.com/en/products-services/the-swiss-stock-exchange.html" TargetMode="External"/><Relationship Id="rId31" Type="http://schemas.openxmlformats.org/officeDocument/2006/relationships/hyperlink" Target="https://www.six-group.com/en/products-services/the-swiss-stock-exchange.html" TargetMode="External"/><Relationship Id="rId44" Type="http://schemas.openxmlformats.org/officeDocument/2006/relationships/hyperlink" Target="https://finbox.com/OTCPK:CFRH.F/models/dcf-revenue-exit-10yr/" TargetMode="External"/><Relationship Id="rId4" Type="http://schemas.openxmlformats.org/officeDocument/2006/relationships/hyperlink" Target="https://www.six-group.com/en/products-services/the-swiss-stock-exchange.html" TargetMode="External"/><Relationship Id="rId9" Type="http://schemas.openxmlformats.org/officeDocument/2006/relationships/hyperlink" Target="https://www.six-group.com/en/products-services/the-swiss-stock-exchange.html" TargetMode="External"/><Relationship Id="rId14" Type="http://schemas.openxmlformats.org/officeDocument/2006/relationships/hyperlink" Target="https://www.six-group.com/en/products-services/the-swiss-stock-exchange.html" TargetMode="External"/><Relationship Id="rId22" Type="http://schemas.openxmlformats.org/officeDocument/2006/relationships/hyperlink" Target="https://www.six-group.com/en/products-services/the-swiss-stock-exchange.html" TargetMode="External"/><Relationship Id="rId27" Type="http://schemas.openxmlformats.org/officeDocument/2006/relationships/hyperlink" Target="https://www.six-group.com/en/products-services/the-swiss-stock-exchange.html" TargetMode="External"/><Relationship Id="rId30" Type="http://schemas.openxmlformats.org/officeDocument/2006/relationships/hyperlink" Target="https://www.six-group.com/en/products-services/the-swiss-stock-exchange.html" TargetMode="External"/><Relationship Id="rId35" Type="http://schemas.openxmlformats.org/officeDocument/2006/relationships/hyperlink" Target="https://www.six-group.com/en/products-services/the-swiss-stock-exchange.html" TargetMode="External"/><Relationship Id="rId43" Type="http://schemas.openxmlformats.org/officeDocument/2006/relationships/hyperlink" Target="https://www.six-group.com/en/products-services/the-swiss-stock-exchange.html" TargetMode="External"/><Relationship Id="rId8" Type="http://schemas.openxmlformats.org/officeDocument/2006/relationships/hyperlink" Target="https://www.six-group.com/en/products-services/the-swiss-stock-exchange.html" TargetMode="External"/><Relationship Id="rId3" Type="http://schemas.openxmlformats.org/officeDocument/2006/relationships/hyperlink" Target="https://www.six-group.com/en/products-services/the-swiss-stock-exchange.html" TargetMode="External"/><Relationship Id="rId12" Type="http://schemas.openxmlformats.org/officeDocument/2006/relationships/hyperlink" Target="https://www.six-group.com/en/products-services/the-swiss-stock-exchange.html" TargetMode="External"/><Relationship Id="rId17" Type="http://schemas.openxmlformats.org/officeDocument/2006/relationships/hyperlink" Target="https://www.six-group.com/en/products-services/the-swiss-stock-exchange.html" TargetMode="External"/><Relationship Id="rId25" Type="http://schemas.openxmlformats.org/officeDocument/2006/relationships/hyperlink" Target="https://www.six-group.com/en/products-services/the-swiss-stock-exchange.html" TargetMode="External"/><Relationship Id="rId33" Type="http://schemas.openxmlformats.org/officeDocument/2006/relationships/hyperlink" Target="https://www.six-group.com/en/products-services/the-swiss-stock-exchange.html" TargetMode="External"/><Relationship Id="rId38" Type="http://schemas.openxmlformats.org/officeDocument/2006/relationships/hyperlink" Target="https://www.six-group.com/en/products-services/the-swiss-stock-exchange.html" TargetMode="External"/><Relationship Id="rId20" Type="http://schemas.openxmlformats.org/officeDocument/2006/relationships/hyperlink" Target="https://www.six-group.com/en/products-services/the-swiss-stock-exchange.html" TargetMode="External"/><Relationship Id="rId41" Type="http://schemas.openxmlformats.org/officeDocument/2006/relationships/hyperlink" Target="https://www.six-group.com/en/products-services/the-swiss-stock-exchang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S89" activePane="bottomRight" state="frozen"/>
      <selection pane="topRight"/>
      <selection pane="bottomLeft"/>
      <selection pane="bottomRight" activeCell="T115" sqref="T115"/>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7">
        <v>2023</v>
      </c>
      <c r="X1" s="27">
        <v>2024</v>
      </c>
      <c r="Y1" s="27">
        <v>2025</v>
      </c>
      <c r="Z1" s="27">
        <v>2026</v>
      </c>
      <c r="AA1" s="27">
        <v>2027</v>
      </c>
    </row>
    <row r="2" spans="1:3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c r="AA2" s="9"/>
      <c r="AB2" s="9"/>
      <c r="AC2" s="9"/>
      <c r="AD2" s="9"/>
      <c r="AE2" s="9"/>
    </row>
    <row r="3" spans="1:31" ht="40" x14ac:dyDescent="0.25">
      <c r="A3" s="5" t="s">
        <v>1</v>
      </c>
      <c r="B3" s="1">
        <v>3860000000</v>
      </c>
      <c r="C3" s="1">
        <v>3651000000</v>
      </c>
      <c r="D3" s="1">
        <v>3375000000</v>
      </c>
      <c r="E3" s="1">
        <v>3717000000</v>
      </c>
      <c r="F3" s="1">
        <v>4308000000</v>
      </c>
      <c r="G3" s="1">
        <v>4827000000</v>
      </c>
      <c r="H3" s="1">
        <v>5302000000</v>
      </c>
      <c r="I3" s="1">
        <v>5418000000</v>
      </c>
      <c r="J3" s="1">
        <v>5176000000</v>
      </c>
      <c r="K3" s="1">
        <v>6892000000</v>
      </c>
      <c r="L3" s="1">
        <v>8867000000</v>
      </c>
      <c r="M3" s="1">
        <v>10150000000</v>
      </c>
      <c r="N3" s="1">
        <v>10649000000</v>
      </c>
      <c r="O3" s="1">
        <v>10410000000</v>
      </c>
      <c r="P3" s="1">
        <v>11076000000</v>
      </c>
      <c r="Q3" s="1">
        <v>10647000000</v>
      </c>
      <c r="R3" s="1">
        <v>10979000000</v>
      </c>
      <c r="S3" s="1">
        <v>13989000000</v>
      </c>
      <c r="T3" s="1">
        <v>14238000000</v>
      </c>
      <c r="U3" s="1">
        <v>13144000000</v>
      </c>
      <c r="V3" s="1">
        <v>19181000000</v>
      </c>
      <c r="W3" s="28">
        <v>19550000000</v>
      </c>
      <c r="X3" s="28">
        <v>20735000000</v>
      </c>
      <c r="Y3" s="28">
        <v>22394000000</v>
      </c>
      <c r="Z3" s="28">
        <v>23408000000</v>
      </c>
      <c r="AA3" s="28">
        <v>24557000000</v>
      </c>
      <c r="AB3" s="18" t="s">
        <v>109</v>
      </c>
      <c r="AC3" s="19" t="s">
        <v>110</v>
      </c>
      <c r="AD3" s="19" t="s">
        <v>111</v>
      </c>
      <c r="AE3" s="19" t="s">
        <v>112</v>
      </c>
    </row>
    <row r="4" spans="1:31" ht="19" x14ac:dyDescent="0.25">
      <c r="A4" s="14" t="s">
        <v>94</v>
      </c>
      <c r="B4" s="1"/>
      <c r="C4" s="15">
        <f>(C3/B3)-1</f>
        <v>-5.4145077720207269E-2</v>
      </c>
      <c r="D4" s="15">
        <f>(D3/C3)-1</f>
        <v>-7.5595727198027984E-2</v>
      </c>
      <c r="E4" s="15">
        <f>(E3/D3)-1</f>
        <v>0.10133333333333328</v>
      </c>
      <c r="F4" s="15">
        <f t="shared" ref="F4:AA4" si="0">(F3/E3)-1</f>
        <v>0.15899919289749809</v>
      </c>
      <c r="G4" s="15">
        <f t="shared" si="0"/>
        <v>0.12047353760445678</v>
      </c>
      <c r="H4" s="16">
        <f t="shared" si="0"/>
        <v>9.840480629790771E-2</v>
      </c>
      <c r="I4" s="16">
        <f t="shared" si="0"/>
        <v>2.1878536401358062E-2</v>
      </c>
      <c r="J4" s="16">
        <f t="shared" si="0"/>
        <v>-4.4665928386858567E-2</v>
      </c>
      <c r="K4" s="16">
        <f t="shared" si="0"/>
        <v>0.33153013910355478</v>
      </c>
      <c r="L4" s="16">
        <f t="shared" si="0"/>
        <v>0.28656413232733602</v>
      </c>
      <c r="M4" s="16">
        <f t="shared" si="0"/>
        <v>0.14469380850343971</v>
      </c>
      <c r="N4" s="16">
        <f t="shared" si="0"/>
        <v>4.916256157635468E-2</v>
      </c>
      <c r="O4" s="16">
        <f t="shared" si="0"/>
        <v>-2.2443421917550999E-2</v>
      </c>
      <c r="P4" s="16">
        <f t="shared" si="0"/>
        <v>6.3976945244956784E-2</v>
      </c>
      <c r="Q4" s="16">
        <f t="shared" si="0"/>
        <v>-3.8732394366197131E-2</v>
      </c>
      <c r="R4" s="16">
        <f t="shared" si="0"/>
        <v>3.1182492720954302E-2</v>
      </c>
      <c r="S4" s="16">
        <f t="shared" si="0"/>
        <v>0.27415975954094174</v>
      </c>
      <c r="T4" s="16">
        <f t="shared" si="0"/>
        <v>1.7799699764100341E-2</v>
      </c>
      <c r="U4" s="16">
        <f t="shared" si="0"/>
        <v>-7.6836634358758205E-2</v>
      </c>
      <c r="V4" s="16">
        <f t="shared" si="0"/>
        <v>0.45929701765063902</v>
      </c>
      <c r="W4" s="16">
        <f t="shared" si="0"/>
        <v>1.9237787393775019E-2</v>
      </c>
      <c r="X4" s="16">
        <f t="shared" si="0"/>
        <v>6.0613810741688035E-2</v>
      </c>
      <c r="Y4" s="16">
        <f t="shared" si="0"/>
        <v>8.000964552688683E-2</v>
      </c>
      <c r="Z4" s="16">
        <f t="shared" si="0"/>
        <v>4.5279985710458215E-2</v>
      </c>
      <c r="AA4" s="16">
        <f t="shared" si="0"/>
        <v>4.9085782638414122E-2</v>
      </c>
      <c r="AB4" s="17">
        <f>(V4+U4+T4)/3</f>
        <v>0.13342002768532704</v>
      </c>
      <c r="AC4" s="17">
        <f>(V20+U20+T20)/3</f>
        <v>5.1209297503151174E-2</v>
      </c>
      <c r="AD4" s="17">
        <f>(V29+U29+T29)/3</f>
        <v>0.10790474366841596</v>
      </c>
      <c r="AE4" s="17">
        <f>(V105+U105+T105)/3</f>
        <v>0.46947379235542558</v>
      </c>
    </row>
    <row r="5" spans="1:31" ht="19" x14ac:dyDescent="0.25">
      <c r="A5" s="5" t="s">
        <v>2</v>
      </c>
      <c r="B5" s="1">
        <v>1382000000</v>
      </c>
      <c r="C5" s="1">
        <v>1367000000</v>
      </c>
      <c r="D5" s="1">
        <v>1283000000</v>
      </c>
      <c r="E5" s="1">
        <v>1325000000</v>
      </c>
      <c r="F5" s="1">
        <v>1588000000</v>
      </c>
      <c r="G5" s="1">
        <v>1753000000</v>
      </c>
      <c r="H5" s="1">
        <v>1897000000</v>
      </c>
      <c r="I5" s="1">
        <v>1988000000</v>
      </c>
      <c r="J5" s="1">
        <v>1985000000</v>
      </c>
      <c r="K5" s="1">
        <v>2498000000</v>
      </c>
      <c r="L5" s="1">
        <v>3216000000</v>
      </c>
      <c r="M5" s="1">
        <v>3631000000</v>
      </c>
      <c r="N5" s="1">
        <v>3898000000</v>
      </c>
      <c r="O5" s="1">
        <v>3534000000</v>
      </c>
      <c r="P5" s="1">
        <v>3958000000</v>
      </c>
      <c r="Q5" s="1">
        <v>3848000000</v>
      </c>
      <c r="R5" s="1">
        <v>3829000000</v>
      </c>
      <c r="S5" s="1">
        <v>5344000000</v>
      </c>
      <c r="T5" s="1">
        <v>5627000000</v>
      </c>
      <c r="U5" s="1">
        <v>5283000000</v>
      </c>
      <c r="V5" s="1">
        <v>7154000000</v>
      </c>
    </row>
    <row r="6" spans="1:31" ht="20" x14ac:dyDescent="0.25">
      <c r="A6" s="6" t="s">
        <v>3</v>
      </c>
      <c r="B6" s="10">
        <v>2478000000</v>
      </c>
      <c r="C6" s="10">
        <v>2284000000</v>
      </c>
      <c r="D6" s="10">
        <v>2092000000</v>
      </c>
      <c r="E6" s="10">
        <v>2392000000</v>
      </c>
      <c r="F6" s="10">
        <v>2720000000</v>
      </c>
      <c r="G6" s="10">
        <v>3074000000</v>
      </c>
      <c r="H6" s="10">
        <v>3405000000</v>
      </c>
      <c r="I6" s="10">
        <v>3430000000</v>
      </c>
      <c r="J6" s="10">
        <v>3191000000</v>
      </c>
      <c r="K6" s="10">
        <v>4394000000</v>
      </c>
      <c r="L6" s="10">
        <v>5651000000</v>
      </c>
      <c r="M6" s="10">
        <v>6519000000</v>
      </c>
      <c r="N6" s="10">
        <v>6751000000</v>
      </c>
      <c r="O6" s="10">
        <v>6876000000</v>
      </c>
      <c r="P6" s="10">
        <v>7118000000</v>
      </c>
      <c r="Q6" s="10">
        <v>6799000000</v>
      </c>
      <c r="R6" s="10">
        <v>7150000000</v>
      </c>
      <c r="S6" s="10">
        <v>8645000000</v>
      </c>
      <c r="T6" s="10">
        <v>8611000000</v>
      </c>
      <c r="U6" s="10">
        <v>7861000000</v>
      </c>
      <c r="V6" s="10">
        <v>12027000000</v>
      </c>
      <c r="AB6" s="18" t="s">
        <v>113</v>
      </c>
      <c r="AC6" s="19" t="s">
        <v>114</v>
      </c>
      <c r="AD6" s="19" t="s">
        <v>115</v>
      </c>
      <c r="AE6" s="19" t="s">
        <v>116</v>
      </c>
    </row>
    <row r="7" spans="1:31" ht="19" x14ac:dyDescent="0.25">
      <c r="A7" s="5" t="s">
        <v>4</v>
      </c>
      <c r="B7" s="2">
        <v>0.64200000000000002</v>
      </c>
      <c r="C7" s="2">
        <v>0.62560000000000004</v>
      </c>
      <c r="D7" s="2">
        <v>0.61990000000000001</v>
      </c>
      <c r="E7" s="2">
        <v>0.64349999999999996</v>
      </c>
      <c r="F7" s="2">
        <v>0.63139999999999996</v>
      </c>
      <c r="G7" s="2">
        <v>0.63680000000000003</v>
      </c>
      <c r="H7" s="2">
        <v>0.64219999999999999</v>
      </c>
      <c r="I7" s="2">
        <v>0.6331</v>
      </c>
      <c r="J7" s="2">
        <v>0.61650000000000005</v>
      </c>
      <c r="K7" s="2">
        <v>0.63759999999999994</v>
      </c>
      <c r="L7" s="2">
        <v>0.63729999999999998</v>
      </c>
      <c r="M7" s="2">
        <v>0.64229999999999998</v>
      </c>
      <c r="N7" s="2">
        <v>0.63400000000000001</v>
      </c>
      <c r="O7" s="2">
        <v>0.66049999999999998</v>
      </c>
      <c r="P7" s="2">
        <v>0.64270000000000005</v>
      </c>
      <c r="Q7" s="2">
        <v>0.63859999999999995</v>
      </c>
      <c r="R7" s="2">
        <v>0.6512</v>
      </c>
      <c r="S7" s="2">
        <v>0.61799999999999999</v>
      </c>
      <c r="T7" s="2">
        <v>0.6048</v>
      </c>
      <c r="U7" s="2">
        <v>0.59809999999999997</v>
      </c>
      <c r="V7" s="2">
        <v>0.627</v>
      </c>
      <c r="AB7" s="17">
        <f>V7</f>
        <v>0.627</v>
      </c>
      <c r="AC7" s="20">
        <f>V21</f>
        <v>0.22520000000000001</v>
      </c>
      <c r="AD7" s="20">
        <f>V30</f>
        <v>0.1081</v>
      </c>
      <c r="AE7" s="20">
        <f>V106/V3</f>
        <v>0.19618372347635682</v>
      </c>
    </row>
    <row r="8" spans="1:31"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row>
    <row r="9" spans="1:31" ht="19" customHeight="1" x14ac:dyDescent="0.25">
      <c r="A9" s="14" t="s">
        <v>95</v>
      </c>
      <c r="B9" s="15">
        <f>B8/B3</f>
        <v>0</v>
      </c>
      <c r="C9" s="15">
        <f t="shared" ref="C9:V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AB9" s="18" t="s">
        <v>96</v>
      </c>
      <c r="AC9" s="19" t="s">
        <v>97</v>
      </c>
      <c r="AD9" s="19" t="s">
        <v>98</v>
      </c>
      <c r="AE9" s="19" t="s">
        <v>99</v>
      </c>
    </row>
    <row r="10" spans="1:31" ht="19" x14ac:dyDescent="0.25">
      <c r="A10" s="5" t="s">
        <v>6</v>
      </c>
      <c r="B10" s="1" t="s">
        <v>92</v>
      </c>
      <c r="C10" s="1" t="s">
        <v>92</v>
      </c>
      <c r="D10" s="1" t="s">
        <v>92</v>
      </c>
      <c r="E10" s="1" t="s">
        <v>92</v>
      </c>
      <c r="F10" s="1">
        <v>2012000000</v>
      </c>
      <c r="G10" s="1">
        <v>1073000000</v>
      </c>
      <c r="H10" s="1">
        <v>1129000000</v>
      </c>
      <c r="I10" s="1">
        <v>1186000000</v>
      </c>
      <c r="J10" s="1">
        <v>1051000000</v>
      </c>
      <c r="K10" s="1">
        <v>1355000000</v>
      </c>
      <c r="L10" s="1">
        <v>747000000</v>
      </c>
      <c r="M10" s="1">
        <v>1815000000</v>
      </c>
      <c r="N10" s="1">
        <v>1914000000</v>
      </c>
      <c r="O10" s="1">
        <v>1884000000</v>
      </c>
      <c r="P10" s="1">
        <v>2085000000</v>
      </c>
      <c r="Q10" s="1">
        <v>2134000000</v>
      </c>
      <c r="R10" s="1">
        <v>2153000000</v>
      </c>
      <c r="S10" s="1">
        <v>2760000000</v>
      </c>
      <c r="T10" s="1">
        <v>2975000000</v>
      </c>
      <c r="U10" s="1">
        <v>2514000000</v>
      </c>
      <c r="V10" s="1">
        <v>3622000000</v>
      </c>
      <c r="AB10" s="17">
        <f>V9</f>
        <v>0</v>
      </c>
      <c r="AC10" s="20">
        <f>V13</f>
        <v>0.40701736093008706</v>
      </c>
      <c r="AD10" s="20">
        <f>V80</f>
        <v>0</v>
      </c>
      <c r="AE10" s="20">
        <f>V89</f>
        <v>3.9309733590532296E-2</v>
      </c>
    </row>
    <row r="11" spans="1:31" ht="19" x14ac:dyDescent="0.25">
      <c r="A11" s="5" t="s">
        <v>7</v>
      </c>
      <c r="B11" s="1" t="s">
        <v>92</v>
      </c>
      <c r="C11" s="1" t="s">
        <v>92</v>
      </c>
      <c r="D11" s="1" t="s">
        <v>92</v>
      </c>
      <c r="E11" s="1" t="s">
        <v>92</v>
      </c>
      <c r="F11" s="1" t="s">
        <v>92</v>
      </c>
      <c r="G11" s="1">
        <v>1090000000</v>
      </c>
      <c r="H11" s="1">
        <v>1181000000</v>
      </c>
      <c r="I11" s="1">
        <v>1235000000</v>
      </c>
      <c r="J11" s="1">
        <v>1277000000</v>
      </c>
      <c r="K11" s="1">
        <v>1654000000</v>
      </c>
      <c r="L11" s="1">
        <v>2821000000</v>
      </c>
      <c r="M11" s="1">
        <v>2265000000</v>
      </c>
      <c r="N11" s="1">
        <v>2396000000</v>
      </c>
      <c r="O11" s="1">
        <v>2554000000</v>
      </c>
      <c r="P11" s="1">
        <v>2950000000</v>
      </c>
      <c r="Q11" s="1">
        <v>3044000000</v>
      </c>
      <c r="R11" s="1">
        <v>3094000000</v>
      </c>
      <c r="S11" s="1">
        <v>3433000000</v>
      </c>
      <c r="T11" s="1">
        <v>3512000000</v>
      </c>
      <c r="U11" s="1">
        <v>3241000000</v>
      </c>
      <c r="V11" s="1">
        <v>4185000000</v>
      </c>
    </row>
    <row r="12" spans="1:31" ht="20" x14ac:dyDescent="0.25">
      <c r="A12" s="5" t="s">
        <v>8</v>
      </c>
      <c r="B12" s="1" t="s">
        <v>92</v>
      </c>
      <c r="C12" s="1" t="s">
        <v>92</v>
      </c>
      <c r="D12" s="1" t="s">
        <v>92</v>
      </c>
      <c r="E12" s="1" t="s">
        <v>92</v>
      </c>
      <c r="F12" s="1">
        <v>2012000000</v>
      </c>
      <c r="G12" s="1">
        <v>2163000000</v>
      </c>
      <c r="H12" s="1">
        <v>2310000000</v>
      </c>
      <c r="I12" s="1">
        <v>2421000000</v>
      </c>
      <c r="J12" s="1">
        <v>2328000000</v>
      </c>
      <c r="K12" s="1">
        <v>3009000000</v>
      </c>
      <c r="L12" s="1">
        <v>3568000000</v>
      </c>
      <c r="M12" s="1">
        <v>4080000000</v>
      </c>
      <c r="N12" s="1">
        <v>4310000000</v>
      </c>
      <c r="O12" s="1">
        <v>4438000000</v>
      </c>
      <c r="P12" s="1">
        <v>5035000000</v>
      </c>
      <c r="Q12" s="1">
        <v>5178000000</v>
      </c>
      <c r="R12" s="1">
        <v>5247000000</v>
      </c>
      <c r="S12" s="1">
        <v>6193000000</v>
      </c>
      <c r="T12" s="1">
        <v>6487000000</v>
      </c>
      <c r="U12" s="1">
        <v>5755000000</v>
      </c>
      <c r="V12" s="1">
        <v>7807000000</v>
      </c>
      <c r="AB12" s="18" t="s">
        <v>117</v>
      </c>
      <c r="AC12" s="19" t="s">
        <v>118</v>
      </c>
      <c r="AD12" s="19" t="s">
        <v>119</v>
      </c>
      <c r="AE12" s="19" t="s">
        <v>120</v>
      </c>
    </row>
    <row r="13" spans="1:31" ht="19" x14ac:dyDescent="0.25">
      <c r="A13" s="14" t="s">
        <v>100</v>
      </c>
      <c r="B13" s="15" t="e">
        <f>B12/B3</f>
        <v>#VALUE!</v>
      </c>
      <c r="C13" s="15" t="e">
        <f t="shared" ref="C13:V13" si="2">C12/C3</f>
        <v>#VALUE!</v>
      </c>
      <c r="D13" s="15" t="e">
        <f t="shared" si="2"/>
        <v>#VALUE!</v>
      </c>
      <c r="E13" s="15" t="e">
        <f t="shared" si="2"/>
        <v>#VALUE!</v>
      </c>
      <c r="F13" s="15">
        <f t="shared" si="2"/>
        <v>0.46703806870937792</v>
      </c>
      <c r="G13" s="15">
        <f t="shared" si="2"/>
        <v>0.4481044126786824</v>
      </c>
      <c r="H13" s="15">
        <f t="shared" si="2"/>
        <v>0.43568464730290457</v>
      </c>
      <c r="I13" s="15">
        <f t="shared" si="2"/>
        <v>0.44684385382059799</v>
      </c>
      <c r="J13" s="15">
        <f t="shared" si="2"/>
        <v>0.44976816074188564</v>
      </c>
      <c r="K13" s="15">
        <f t="shared" si="2"/>
        <v>0.43659315147997679</v>
      </c>
      <c r="L13" s="15">
        <f t="shared" si="2"/>
        <v>0.40239088756061803</v>
      </c>
      <c r="M13" s="15">
        <f t="shared" si="2"/>
        <v>0.40197044334975368</v>
      </c>
      <c r="N13" s="15">
        <f t="shared" si="2"/>
        <v>0.40473283876420318</v>
      </c>
      <c r="O13" s="15">
        <f t="shared" si="2"/>
        <v>0.42632084534101827</v>
      </c>
      <c r="P13" s="15">
        <f t="shared" si="2"/>
        <v>0.45458649331888767</v>
      </c>
      <c r="Q13" s="15">
        <f t="shared" si="2"/>
        <v>0.48633417864187095</v>
      </c>
      <c r="R13" s="15">
        <f t="shared" si="2"/>
        <v>0.47791237817651883</v>
      </c>
      <c r="S13" s="15">
        <f t="shared" si="2"/>
        <v>0.44270498248623918</v>
      </c>
      <c r="T13" s="15">
        <f t="shared" si="2"/>
        <v>0.4556117432223627</v>
      </c>
      <c r="U13" s="15">
        <f t="shared" si="2"/>
        <v>0.43784236153377964</v>
      </c>
      <c r="V13" s="15">
        <f t="shared" si="2"/>
        <v>0.40701736093008706</v>
      </c>
      <c r="AB13" s="17">
        <f>V28/V72</f>
        <v>0.10467346320783284</v>
      </c>
      <c r="AC13" s="20">
        <f>V28/V54</f>
        <v>5.1868153853848846E-2</v>
      </c>
      <c r="AD13" s="20">
        <f>V22/(V72+V56+V61)</f>
        <v>9.7240548448167055E-2</v>
      </c>
      <c r="AE13" s="21">
        <f>V67/V72</f>
        <v>1.0155950338144746</v>
      </c>
    </row>
    <row r="14" spans="1:31" ht="19" x14ac:dyDescent="0.25">
      <c r="A14" s="5" t="s">
        <v>9</v>
      </c>
      <c r="B14" s="1">
        <v>1996000000</v>
      </c>
      <c r="C14" s="1">
        <v>2025000000</v>
      </c>
      <c r="D14" s="1">
        <v>1796000000</v>
      </c>
      <c r="E14" s="1">
        <v>1887000000</v>
      </c>
      <c r="F14" s="1" t="s">
        <v>92</v>
      </c>
      <c r="G14" s="1" t="s">
        <v>92</v>
      </c>
      <c r="H14" s="1" t="s">
        <v>92</v>
      </c>
      <c r="I14" s="1">
        <v>27000000</v>
      </c>
      <c r="J14" s="1">
        <v>33000000</v>
      </c>
      <c r="K14" s="1">
        <v>30000000</v>
      </c>
      <c r="L14" s="1">
        <v>68000000</v>
      </c>
      <c r="M14" s="1">
        <v>17000000</v>
      </c>
      <c r="N14" s="1">
        <v>31000000</v>
      </c>
      <c r="O14" s="1">
        <v>9000000</v>
      </c>
      <c r="P14" s="1">
        <v>14000000</v>
      </c>
      <c r="Q14" s="1">
        <v>39000000</v>
      </c>
      <c r="R14" s="1">
        <v>60000000</v>
      </c>
      <c r="S14" s="1">
        <v>511000000</v>
      </c>
      <c r="T14" s="1">
        <v>608000000</v>
      </c>
      <c r="U14" s="1">
        <v>630000000</v>
      </c>
      <c r="V14" s="1">
        <v>855000000</v>
      </c>
    </row>
    <row r="15" spans="1:31" ht="20" x14ac:dyDescent="0.25">
      <c r="A15" s="5" t="s">
        <v>10</v>
      </c>
      <c r="B15" s="1">
        <v>1996000000</v>
      </c>
      <c r="C15" s="1">
        <v>2025000000</v>
      </c>
      <c r="D15" s="1">
        <v>1796000000</v>
      </c>
      <c r="E15" s="1">
        <v>1887000000</v>
      </c>
      <c r="F15" s="1">
        <v>2012000000</v>
      </c>
      <c r="G15" s="1">
        <v>2163000000</v>
      </c>
      <c r="H15" s="1">
        <v>2310000000</v>
      </c>
      <c r="I15" s="1">
        <v>2448000000</v>
      </c>
      <c r="J15" s="1">
        <v>2361000000</v>
      </c>
      <c r="K15" s="1">
        <v>3039000000</v>
      </c>
      <c r="L15" s="1">
        <v>3636000000</v>
      </c>
      <c r="M15" s="1">
        <v>4097000000</v>
      </c>
      <c r="N15" s="1">
        <v>4341000000</v>
      </c>
      <c r="O15" s="1">
        <v>4447000000</v>
      </c>
      <c r="P15" s="1">
        <v>5049000000</v>
      </c>
      <c r="Q15" s="1">
        <v>5217000000</v>
      </c>
      <c r="R15" s="1">
        <v>5307000000</v>
      </c>
      <c r="S15" s="1">
        <v>6704000000</v>
      </c>
      <c r="T15" s="1">
        <v>7095000000</v>
      </c>
      <c r="U15" s="1">
        <v>6385000000</v>
      </c>
      <c r="V15" s="1">
        <v>8662000000</v>
      </c>
      <c r="AB15" s="18" t="s">
        <v>121</v>
      </c>
      <c r="AC15" s="19" t="s">
        <v>122</v>
      </c>
      <c r="AD15" s="19" t="s">
        <v>123</v>
      </c>
      <c r="AE15" s="19" t="s">
        <v>124</v>
      </c>
    </row>
    <row r="16" spans="1:31" ht="19" x14ac:dyDescent="0.25">
      <c r="A16" s="5" t="s">
        <v>11</v>
      </c>
      <c r="B16" s="1">
        <v>3378000000</v>
      </c>
      <c r="C16" s="1">
        <v>3392000000</v>
      </c>
      <c r="D16" s="1">
        <v>3079000000</v>
      </c>
      <c r="E16" s="1">
        <v>3212000000</v>
      </c>
      <c r="F16" s="1">
        <v>3600000000</v>
      </c>
      <c r="G16" s="1">
        <v>3916000000</v>
      </c>
      <c r="H16" s="1">
        <v>4207000000</v>
      </c>
      <c r="I16" s="1">
        <v>4436000000</v>
      </c>
      <c r="J16" s="1">
        <v>4346000000</v>
      </c>
      <c r="K16" s="1">
        <v>5537000000</v>
      </c>
      <c r="L16" s="1">
        <v>6852000000</v>
      </c>
      <c r="M16" s="1">
        <v>7728000000</v>
      </c>
      <c r="N16" s="1">
        <v>8239000000</v>
      </c>
      <c r="O16" s="1">
        <v>7981000000</v>
      </c>
      <c r="P16" s="1">
        <v>9007000000</v>
      </c>
      <c r="Q16" s="1">
        <v>9065000000</v>
      </c>
      <c r="R16" s="1">
        <v>9136000000</v>
      </c>
      <c r="S16" s="1">
        <v>12048000000</v>
      </c>
      <c r="T16" s="1">
        <v>12722000000</v>
      </c>
      <c r="U16" s="1">
        <v>11668000000</v>
      </c>
      <c r="V16" s="1">
        <v>15816000000</v>
      </c>
      <c r="AB16" s="29">
        <f>(V35+U35+T35+S35+R35)/5</f>
        <v>3.2846633873937691E-3</v>
      </c>
      <c r="AC16" s="30">
        <f>AD101/V3</f>
        <v>4.0310359209634532</v>
      </c>
      <c r="AD16" s="30">
        <f>AD101/V28</f>
        <v>37.280279652844747</v>
      </c>
      <c r="AE16" s="31">
        <f>AD101/V106</f>
        <v>20.547249534945522</v>
      </c>
    </row>
    <row r="17" spans="1:28" ht="19" x14ac:dyDescent="0.25">
      <c r="A17" s="5" t="s">
        <v>12</v>
      </c>
      <c r="B17" s="1">
        <v>60000000</v>
      </c>
      <c r="C17" s="1">
        <v>41000000</v>
      </c>
      <c r="D17" s="1">
        <v>28000000</v>
      </c>
      <c r="E17" s="1">
        <v>20000000</v>
      </c>
      <c r="F17" s="1">
        <v>23000000</v>
      </c>
      <c r="G17" s="1">
        <v>58000000</v>
      </c>
      <c r="H17" s="1">
        <v>114000000</v>
      </c>
      <c r="I17" s="1">
        <v>228000000</v>
      </c>
      <c r="J17" s="1">
        <v>161000000</v>
      </c>
      <c r="K17" s="1">
        <v>292000000</v>
      </c>
      <c r="L17" s="1">
        <v>314000000</v>
      </c>
      <c r="M17" s="1">
        <v>38000000</v>
      </c>
      <c r="N17" s="1">
        <v>46000000</v>
      </c>
      <c r="O17" s="1">
        <v>47000000</v>
      </c>
      <c r="P17" s="1">
        <v>60000000</v>
      </c>
      <c r="Q17" s="1">
        <v>63000000</v>
      </c>
      <c r="R17" s="1">
        <v>65000000</v>
      </c>
      <c r="S17" s="1">
        <v>151000000</v>
      </c>
      <c r="T17" s="1">
        <v>192000000</v>
      </c>
      <c r="U17" s="1">
        <v>215000000</v>
      </c>
      <c r="V17" s="1">
        <v>194000000</v>
      </c>
    </row>
    <row r="18" spans="1:28" ht="20" x14ac:dyDescent="0.25">
      <c r="A18" s="5" t="s">
        <v>13</v>
      </c>
      <c r="B18" s="1">
        <v>133000000</v>
      </c>
      <c r="C18" s="1">
        <v>150000000</v>
      </c>
      <c r="D18" s="1">
        <v>151000000</v>
      </c>
      <c r="E18" s="1">
        <v>113000000</v>
      </c>
      <c r="F18" s="1">
        <v>134000000</v>
      </c>
      <c r="G18" s="1">
        <v>144000000</v>
      </c>
      <c r="H18" s="1">
        <v>174000000</v>
      </c>
      <c r="I18" s="1">
        <v>224000000</v>
      </c>
      <c r="J18" s="1">
        <v>239000000</v>
      </c>
      <c r="K18" s="1">
        <v>291000000</v>
      </c>
      <c r="L18" s="1">
        <v>334000000</v>
      </c>
      <c r="M18" s="1">
        <v>383000000</v>
      </c>
      <c r="N18" s="1">
        <v>431000000</v>
      </c>
      <c r="O18" s="1">
        <v>502000000</v>
      </c>
      <c r="P18" s="1">
        <v>551000000</v>
      </c>
      <c r="Q18" s="1">
        <v>561000000</v>
      </c>
      <c r="R18" s="1">
        <v>539000000</v>
      </c>
      <c r="S18" s="1">
        <v>812000000</v>
      </c>
      <c r="T18" s="1">
        <v>1492000000</v>
      </c>
      <c r="U18" s="1">
        <v>1522000000</v>
      </c>
      <c r="V18" s="1">
        <v>1553000000</v>
      </c>
      <c r="AB18" s="18" t="s">
        <v>125</v>
      </c>
    </row>
    <row r="19" spans="1:28" ht="19" x14ac:dyDescent="0.25">
      <c r="A19" s="6" t="s">
        <v>14</v>
      </c>
      <c r="B19" s="10">
        <v>908000000</v>
      </c>
      <c r="C19" s="10">
        <v>969000000</v>
      </c>
      <c r="D19" s="10">
        <v>563000000</v>
      </c>
      <c r="E19" s="10">
        <v>1210000000</v>
      </c>
      <c r="F19" s="10">
        <v>1387000000</v>
      </c>
      <c r="G19" s="10">
        <v>1688000000</v>
      </c>
      <c r="H19" s="10">
        <v>2054000000</v>
      </c>
      <c r="I19" s="10">
        <v>1660000000</v>
      </c>
      <c r="J19" s="10">
        <v>1093000000</v>
      </c>
      <c r="K19" s="10">
        <v>1869000000</v>
      </c>
      <c r="L19" s="10">
        <v>2456000000</v>
      </c>
      <c r="M19" s="10">
        <v>2804000000</v>
      </c>
      <c r="N19" s="10">
        <v>2960000000</v>
      </c>
      <c r="O19" s="10">
        <v>2252000000</v>
      </c>
      <c r="P19" s="10">
        <v>3208000000</v>
      </c>
      <c r="Q19" s="10">
        <v>2194000000</v>
      </c>
      <c r="R19" s="10">
        <v>2257000000</v>
      </c>
      <c r="S19" s="10">
        <v>4128000000</v>
      </c>
      <c r="T19" s="10">
        <v>2884000000</v>
      </c>
      <c r="U19" s="10">
        <v>3264000000</v>
      </c>
      <c r="V19" s="10">
        <v>4319000000</v>
      </c>
      <c r="AB19" s="32">
        <f>V40-V56-V61</f>
        <v>1461000000</v>
      </c>
    </row>
    <row r="20" spans="1:28" ht="19" customHeight="1" x14ac:dyDescent="0.25">
      <c r="A20" s="14" t="s">
        <v>101</v>
      </c>
      <c r="B20" s="1"/>
      <c r="C20" s="15">
        <f>(C19/B19)-1</f>
        <v>6.7180616740088128E-2</v>
      </c>
      <c r="D20" s="15">
        <f>(D19/C19)-1</f>
        <v>-0.41898864809081526</v>
      </c>
      <c r="E20" s="15">
        <f>(E19/D19)-1</f>
        <v>1.1492007104795738</v>
      </c>
      <c r="F20" s="15">
        <f t="shared" ref="F20:V20" si="3">(F19/E19)-1</f>
        <v>0.14628099173553721</v>
      </c>
      <c r="G20" s="15">
        <f t="shared" si="3"/>
        <v>0.21701514059120397</v>
      </c>
      <c r="H20" s="15">
        <f t="shared" si="3"/>
        <v>0.21682464454976302</v>
      </c>
      <c r="I20" s="15">
        <f t="shared" si="3"/>
        <v>-0.19182083739045763</v>
      </c>
      <c r="J20" s="15">
        <f t="shared" si="3"/>
        <v>-0.34156626506024101</v>
      </c>
      <c r="K20" s="15">
        <f t="shared" si="3"/>
        <v>0.70997255260750225</v>
      </c>
      <c r="L20" s="15">
        <f t="shared" si="3"/>
        <v>0.31407169609416807</v>
      </c>
      <c r="M20" s="15">
        <f t="shared" si="3"/>
        <v>0.14169381107491863</v>
      </c>
      <c r="N20" s="15">
        <f t="shared" si="3"/>
        <v>5.5634807417974219E-2</v>
      </c>
      <c r="O20" s="15">
        <f t="shared" si="3"/>
        <v>-0.23918918918918919</v>
      </c>
      <c r="P20" s="15">
        <f t="shared" si="3"/>
        <v>0.42451154529307278</v>
      </c>
      <c r="Q20" s="15">
        <f t="shared" si="3"/>
        <v>-0.31608478802992523</v>
      </c>
      <c r="R20" s="15">
        <f t="shared" si="3"/>
        <v>2.8714676390154903E-2</v>
      </c>
      <c r="S20" s="15">
        <f t="shared" si="3"/>
        <v>0.82897651750110768</v>
      </c>
      <c r="T20" s="15">
        <f t="shared" si="3"/>
        <v>-0.3013565891472868</v>
      </c>
      <c r="U20" s="15">
        <f t="shared" si="3"/>
        <v>0.13176144244105403</v>
      </c>
      <c r="V20" s="15">
        <f t="shared" si="3"/>
        <v>0.32322303921568629</v>
      </c>
    </row>
    <row r="21" spans="1:28" ht="19" x14ac:dyDescent="0.25">
      <c r="A21" s="5" t="s">
        <v>15</v>
      </c>
      <c r="B21" s="2">
        <v>0.23519999999999999</v>
      </c>
      <c r="C21" s="2">
        <v>0.26540000000000002</v>
      </c>
      <c r="D21" s="2">
        <v>0.1668</v>
      </c>
      <c r="E21" s="2">
        <v>0.32550000000000001</v>
      </c>
      <c r="F21" s="2">
        <v>0.32200000000000001</v>
      </c>
      <c r="G21" s="2">
        <v>0.34970000000000001</v>
      </c>
      <c r="H21" s="2">
        <v>0.38740000000000002</v>
      </c>
      <c r="I21" s="2">
        <v>0.30640000000000001</v>
      </c>
      <c r="J21" s="2">
        <v>0.2112</v>
      </c>
      <c r="K21" s="2">
        <v>0.2712</v>
      </c>
      <c r="L21" s="2">
        <v>0.27700000000000002</v>
      </c>
      <c r="M21" s="2">
        <v>0.27629999999999999</v>
      </c>
      <c r="N21" s="2">
        <v>0.27800000000000002</v>
      </c>
      <c r="O21" s="2">
        <v>0.21629999999999999</v>
      </c>
      <c r="P21" s="2">
        <v>0.28960000000000002</v>
      </c>
      <c r="Q21" s="2">
        <v>0.20610000000000001</v>
      </c>
      <c r="R21" s="2">
        <v>0.2056</v>
      </c>
      <c r="S21" s="2">
        <v>0.29509999999999997</v>
      </c>
      <c r="T21" s="2">
        <v>0.2026</v>
      </c>
      <c r="U21" s="2">
        <v>0.24829999999999999</v>
      </c>
      <c r="V21" s="2">
        <v>0.22520000000000001</v>
      </c>
    </row>
    <row r="22" spans="1:28" ht="19" x14ac:dyDescent="0.25">
      <c r="A22" s="6" t="s">
        <v>16</v>
      </c>
      <c r="B22" s="10">
        <v>482000000</v>
      </c>
      <c r="C22" s="10">
        <v>259000000</v>
      </c>
      <c r="D22" s="10">
        <v>296000000</v>
      </c>
      <c r="E22" s="10">
        <v>505000000</v>
      </c>
      <c r="F22" s="10">
        <v>708000000</v>
      </c>
      <c r="G22" s="10">
        <v>911000000</v>
      </c>
      <c r="H22" s="10">
        <v>1095000000</v>
      </c>
      <c r="I22" s="10">
        <v>982000000</v>
      </c>
      <c r="J22" s="10">
        <v>830000000</v>
      </c>
      <c r="K22" s="10">
        <v>1355000000</v>
      </c>
      <c r="L22" s="10">
        <v>2015000000</v>
      </c>
      <c r="M22" s="10">
        <v>2422000000</v>
      </c>
      <c r="N22" s="10">
        <v>2410000000</v>
      </c>
      <c r="O22" s="10">
        <v>2429000000</v>
      </c>
      <c r="P22" s="10">
        <v>2069000000</v>
      </c>
      <c r="Q22" s="10">
        <v>1582000000</v>
      </c>
      <c r="R22" s="10">
        <v>1843000000</v>
      </c>
      <c r="S22" s="10">
        <v>1941000000</v>
      </c>
      <c r="T22" s="10">
        <v>1516000000</v>
      </c>
      <c r="U22" s="10">
        <v>1476000000</v>
      </c>
      <c r="V22" s="10">
        <v>3390000000</v>
      </c>
    </row>
    <row r="23" spans="1:28" ht="19" x14ac:dyDescent="0.25">
      <c r="A23" s="5" t="s">
        <v>17</v>
      </c>
      <c r="B23" s="2">
        <v>0.1249</v>
      </c>
      <c r="C23" s="2">
        <v>7.0900000000000005E-2</v>
      </c>
      <c r="D23" s="2">
        <v>8.77E-2</v>
      </c>
      <c r="E23" s="2">
        <v>0.13589999999999999</v>
      </c>
      <c r="F23" s="2">
        <v>0.1643</v>
      </c>
      <c r="G23" s="2">
        <v>0.18870000000000001</v>
      </c>
      <c r="H23" s="2">
        <v>0.20649999999999999</v>
      </c>
      <c r="I23" s="2">
        <v>0.1812</v>
      </c>
      <c r="J23" s="2">
        <v>0.16039999999999999</v>
      </c>
      <c r="K23" s="2">
        <v>0.1966</v>
      </c>
      <c r="L23" s="2">
        <v>0.22720000000000001</v>
      </c>
      <c r="M23" s="2">
        <v>0.23860000000000001</v>
      </c>
      <c r="N23" s="2">
        <v>0.2263</v>
      </c>
      <c r="O23" s="2">
        <v>0.23330000000000001</v>
      </c>
      <c r="P23" s="2">
        <v>0.18679999999999999</v>
      </c>
      <c r="Q23" s="2">
        <v>0.14860000000000001</v>
      </c>
      <c r="R23" s="2">
        <v>0.16789999999999999</v>
      </c>
      <c r="S23" s="2">
        <v>0.13880000000000001</v>
      </c>
      <c r="T23" s="2">
        <v>0.1065</v>
      </c>
      <c r="U23" s="2">
        <v>0.1123</v>
      </c>
      <c r="V23" s="2">
        <v>0.1767</v>
      </c>
    </row>
    <row r="24" spans="1:28" ht="19" x14ac:dyDescent="0.25">
      <c r="A24" s="5" t="s">
        <v>18</v>
      </c>
      <c r="B24" s="1">
        <v>-46000000</v>
      </c>
      <c r="C24" s="1">
        <v>216000000</v>
      </c>
      <c r="D24" s="1">
        <v>6000000</v>
      </c>
      <c r="E24" s="1">
        <v>83000000</v>
      </c>
      <c r="F24" s="1">
        <v>524000000</v>
      </c>
      <c r="G24" s="1">
        <v>576000000</v>
      </c>
      <c r="H24" s="1">
        <v>670000000</v>
      </c>
      <c r="I24" s="1">
        <v>-98000000</v>
      </c>
      <c r="J24" s="1">
        <v>-133000000</v>
      </c>
      <c r="K24" s="1">
        <v>-80000000</v>
      </c>
      <c r="L24" s="1">
        <v>-211000000</v>
      </c>
      <c r="M24" s="1">
        <v>-47000000</v>
      </c>
      <c r="N24" s="1">
        <v>68000000</v>
      </c>
      <c r="O24" s="1">
        <v>-724000000</v>
      </c>
      <c r="P24" s="1">
        <v>-11000000</v>
      </c>
      <c r="Q24" s="1">
        <v>-12000000</v>
      </c>
      <c r="R24" s="1">
        <v>-190000000</v>
      </c>
      <c r="S24" s="1">
        <v>1227000000</v>
      </c>
      <c r="T24" s="1">
        <v>-318000000</v>
      </c>
      <c r="U24" s="1">
        <v>39000000</v>
      </c>
      <c r="V24" s="1">
        <v>-813000000</v>
      </c>
    </row>
    <row r="25" spans="1:28" ht="19" x14ac:dyDescent="0.25">
      <c r="A25" s="6" t="s">
        <v>19</v>
      </c>
      <c r="B25" s="10">
        <v>436000000</v>
      </c>
      <c r="C25" s="10">
        <v>475000000</v>
      </c>
      <c r="D25" s="10">
        <v>302000000</v>
      </c>
      <c r="E25" s="10">
        <v>588000000</v>
      </c>
      <c r="F25" s="10">
        <v>1232000000</v>
      </c>
      <c r="G25" s="10">
        <v>1487000000</v>
      </c>
      <c r="H25" s="10">
        <v>1765000000</v>
      </c>
      <c r="I25" s="10">
        <v>884000000</v>
      </c>
      <c r="J25" s="10">
        <v>697000000</v>
      </c>
      <c r="K25" s="10">
        <v>1275000000</v>
      </c>
      <c r="L25" s="10">
        <v>1804000000</v>
      </c>
      <c r="M25" s="10">
        <v>2375000000</v>
      </c>
      <c r="N25" s="10">
        <v>2478000000</v>
      </c>
      <c r="O25" s="10">
        <v>1705000000</v>
      </c>
      <c r="P25" s="10">
        <v>2058000000</v>
      </c>
      <c r="Q25" s="10">
        <v>1570000000</v>
      </c>
      <c r="R25" s="10">
        <v>1653000000</v>
      </c>
      <c r="S25" s="10">
        <v>3168000000</v>
      </c>
      <c r="T25" s="10">
        <v>1198000000</v>
      </c>
      <c r="U25" s="10">
        <v>1515000000</v>
      </c>
      <c r="V25" s="10">
        <v>2577000000</v>
      </c>
    </row>
    <row r="26" spans="1:28" ht="19" x14ac:dyDescent="0.25">
      <c r="A26" s="5" t="s">
        <v>20</v>
      </c>
      <c r="B26" s="2">
        <v>0.113</v>
      </c>
      <c r="C26" s="2">
        <v>0.13009999999999999</v>
      </c>
      <c r="D26" s="2">
        <v>8.9499999999999996E-2</v>
      </c>
      <c r="E26" s="2">
        <v>0.15820000000000001</v>
      </c>
      <c r="F26" s="2">
        <v>0.28599999999999998</v>
      </c>
      <c r="G26" s="2">
        <v>0.30809999999999998</v>
      </c>
      <c r="H26" s="2">
        <v>0.33289999999999997</v>
      </c>
      <c r="I26" s="2">
        <v>0.16320000000000001</v>
      </c>
      <c r="J26" s="2">
        <v>0.13469999999999999</v>
      </c>
      <c r="K26" s="2">
        <v>0.185</v>
      </c>
      <c r="L26" s="2">
        <v>0.20349999999999999</v>
      </c>
      <c r="M26" s="2">
        <v>0.23400000000000001</v>
      </c>
      <c r="N26" s="2">
        <v>0.23269999999999999</v>
      </c>
      <c r="O26" s="2">
        <v>0.1638</v>
      </c>
      <c r="P26" s="2">
        <v>0.18579999999999999</v>
      </c>
      <c r="Q26" s="2">
        <v>0.14749999999999999</v>
      </c>
      <c r="R26" s="2">
        <v>0.15060000000000001</v>
      </c>
      <c r="S26" s="2">
        <v>0.22650000000000001</v>
      </c>
      <c r="T26" s="2">
        <v>8.4099999999999994E-2</v>
      </c>
      <c r="U26" s="2">
        <v>0.1153</v>
      </c>
      <c r="V26" s="2">
        <v>0.13439999999999999</v>
      </c>
    </row>
    <row r="27" spans="1:28" ht="19" x14ac:dyDescent="0.25">
      <c r="A27" s="5" t="s">
        <v>21</v>
      </c>
      <c r="B27" s="1">
        <v>107000000</v>
      </c>
      <c r="C27" s="1">
        <v>50000000</v>
      </c>
      <c r="D27" s="1">
        <v>64000000</v>
      </c>
      <c r="E27" s="1">
        <v>92000000</v>
      </c>
      <c r="F27" s="1">
        <v>136000000</v>
      </c>
      <c r="G27" s="1">
        <v>158000000</v>
      </c>
      <c r="H27" s="1">
        <v>195000000</v>
      </c>
      <c r="I27" s="1">
        <v>133000000</v>
      </c>
      <c r="J27" s="1">
        <v>94000000</v>
      </c>
      <c r="K27" s="1">
        <v>196000000</v>
      </c>
      <c r="L27" s="1">
        <v>264000000</v>
      </c>
      <c r="M27" s="1">
        <v>370000000</v>
      </c>
      <c r="N27" s="1">
        <v>411000000</v>
      </c>
      <c r="O27" s="1">
        <v>369000000</v>
      </c>
      <c r="P27" s="1">
        <v>370000000</v>
      </c>
      <c r="Q27" s="1">
        <v>360000000</v>
      </c>
      <c r="R27" s="1">
        <v>432000000</v>
      </c>
      <c r="S27" s="1">
        <v>381000000</v>
      </c>
      <c r="T27" s="1">
        <v>267000000</v>
      </c>
      <c r="U27" s="1">
        <v>226000000</v>
      </c>
      <c r="V27" s="1">
        <v>498000000</v>
      </c>
    </row>
    <row r="28" spans="1:28" ht="20" thickBot="1" x14ac:dyDescent="0.3">
      <c r="A28" s="7" t="s">
        <v>22</v>
      </c>
      <c r="B28" s="11">
        <v>608000000</v>
      </c>
      <c r="C28" s="11">
        <v>728000000</v>
      </c>
      <c r="D28" s="11">
        <v>320000000</v>
      </c>
      <c r="E28" s="11">
        <v>985000000</v>
      </c>
      <c r="F28" s="11">
        <v>1094000000</v>
      </c>
      <c r="G28" s="11">
        <v>1328000000</v>
      </c>
      <c r="H28" s="11">
        <v>1571000000</v>
      </c>
      <c r="I28" s="11">
        <v>1075000000</v>
      </c>
      <c r="J28" s="11">
        <v>599000000</v>
      </c>
      <c r="K28" s="11">
        <v>1090000000</v>
      </c>
      <c r="L28" s="11">
        <v>1544000000</v>
      </c>
      <c r="M28" s="11">
        <v>2013000000</v>
      </c>
      <c r="N28" s="11">
        <v>2072000000</v>
      </c>
      <c r="O28" s="11">
        <v>1334000000</v>
      </c>
      <c r="P28" s="11">
        <v>2227000000</v>
      </c>
      <c r="Q28" s="11">
        <v>1210000000</v>
      </c>
      <c r="R28" s="11">
        <v>1221000000</v>
      </c>
      <c r="S28" s="11">
        <v>2784000000</v>
      </c>
      <c r="T28" s="11">
        <v>933000000</v>
      </c>
      <c r="U28" s="11">
        <v>1301000000</v>
      </c>
      <c r="V28" s="11">
        <v>2074000000</v>
      </c>
    </row>
    <row r="29" spans="1:28" ht="20" customHeight="1" thickTop="1" x14ac:dyDescent="0.25">
      <c r="A29" s="14" t="s">
        <v>102</v>
      </c>
      <c r="B29" s="1"/>
      <c r="C29" s="15">
        <f>(C28/B28)-1</f>
        <v>0.19736842105263164</v>
      </c>
      <c r="D29" s="15">
        <f>(D28/C28)-1</f>
        <v>-0.56043956043956045</v>
      </c>
      <c r="E29" s="15">
        <f>(E28/D28)-1</f>
        <v>2.078125</v>
      </c>
      <c r="F29" s="15">
        <f t="shared" ref="F29:V29" si="4">(F28/E28)-1</f>
        <v>0.1106598984771574</v>
      </c>
      <c r="G29" s="15">
        <f t="shared" si="4"/>
        <v>0.21389396709323583</v>
      </c>
      <c r="H29" s="15">
        <f t="shared" si="4"/>
        <v>0.18298192771084332</v>
      </c>
      <c r="I29" s="15">
        <f t="shared" si="4"/>
        <v>-0.31572246976448126</v>
      </c>
      <c r="J29" s="15">
        <f t="shared" si="4"/>
        <v>-0.44279069767441859</v>
      </c>
      <c r="K29" s="15">
        <f t="shared" si="4"/>
        <v>0.81969949916527551</v>
      </c>
      <c r="L29" s="15">
        <f t="shared" si="4"/>
        <v>0.41651376146788999</v>
      </c>
      <c r="M29" s="15">
        <f t="shared" si="4"/>
        <v>0.30375647668393779</v>
      </c>
      <c r="N29" s="15">
        <f t="shared" si="4"/>
        <v>2.9309488325881761E-2</v>
      </c>
      <c r="O29" s="15">
        <f t="shared" si="4"/>
        <v>-0.35617760617760619</v>
      </c>
      <c r="P29" s="15">
        <f t="shared" si="4"/>
        <v>0.66941529235382302</v>
      </c>
      <c r="Q29" s="15">
        <f t="shared" si="4"/>
        <v>-0.45666816344858552</v>
      </c>
      <c r="R29" s="15">
        <f t="shared" si="4"/>
        <v>9.0909090909090384E-3</v>
      </c>
      <c r="S29" s="15">
        <f t="shared" si="4"/>
        <v>1.2800982800982803</v>
      </c>
      <c r="T29" s="15">
        <f t="shared" si="4"/>
        <v>-0.66487068965517238</v>
      </c>
      <c r="U29" s="15">
        <f t="shared" si="4"/>
        <v>0.39442658092175775</v>
      </c>
      <c r="V29" s="15">
        <f t="shared" si="4"/>
        <v>0.5941583397386625</v>
      </c>
    </row>
    <row r="30" spans="1:28" ht="19" x14ac:dyDescent="0.25">
      <c r="A30" s="5" t="s">
        <v>23</v>
      </c>
      <c r="B30" s="2">
        <v>0.1575</v>
      </c>
      <c r="C30" s="2">
        <v>0.19939999999999999</v>
      </c>
      <c r="D30" s="2">
        <v>9.4799999999999995E-2</v>
      </c>
      <c r="E30" s="2">
        <v>0.26500000000000001</v>
      </c>
      <c r="F30" s="2">
        <v>0.25390000000000001</v>
      </c>
      <c r="G30" s="2">
        <v>0.27510000000000001</v>
      </c>
      <c r="H30" s="2">
        <v>0.29630000000000001</v>
      </c>
      <c r="I30" s="2">
        <v>0.19839999999999999</v>
      </c>
      <c r="J30" s="2">
        <v>0.1157</v>
      </c>
      <c r="K30" s="2">
        <v>0.15820000000000001</v>
      </c>
      <c r="L30" s="2">
        <v>0.1741</v>
      </c>
      <c r="M30" s="2">
        <v>0.1983</v>
      </c>
      <c r="N30" s="2">
        <v>0.1946</v>
      </c>
      <c r="O30" s="2">
        <v>0.12809999999999999</v>
      </c>
      <c r="P30" s="2">
        <v>0.2011</v>
      </c>
      <c r="Q30" s="2">
        <v>0.11360000000000001</v>
      </c>
      <c r="R30" s="2">
        <v>0.11119999999999999</v>
      </c>
      <c r="S30" s="2">
        <v>0.19900000000000001</v>
      </c>
      <c r="T30" s="2">
        <v>6.5500000000000003E-2</v>
      </c>
      <c r="U30" s="2">
        <v>9.9000000000000005E-2</v>
      </c>
      <c r="V30" s="2">
        <v>0.1081</v>
      </c>
    </row>
    <row r="31" spans="1:28" ht="19" x14ac:dyDescent="0.25">
      <c r="A31" s="5" t="s">
        <v>24</v>
      </c>
      <c r="B31" s="12">
        <v>1.0900000000000001</v>
      </c>
      <c r="C31" s="12">
        <v>1.31</v>
      </c>
      <c r="D31" s="12">
        <v>0.57999999999999996</v>
      </c>
      <c r="E31" s="12">
        <v>1.8</v>
      </c>
      <c r="F31" s="12">
        <v>1.98</v>
      </c>
      <c r="G31" s="12">
        <v>2.36</v>
      </c>
      <c r="H31" s="12">
        <v>2.8</v>
      </c>
      <c r="I31" s="12">
        <v>1.92</v>
      </c>
      <c r="J31" s="12">
        <v>1.08</v>
      </c>
      <c r="K31" s="12">
        <v>1.98</v>
      </c>
      <c r="L31" s="12">
        <v>2.82</v>
      </c>
      <c r="M31" s="12">
        <v>3.66</v>
      </c>
      <c r="N31" s="12">
        <v>3.71</v>
      </c>
      <c r="O31" s="12">
        <v>2.37</v>
      </c>
      <c r="P31" s="12">
        <v>3.95</v>
      </c>
      <c r="Q31" s="12">
        <v>2.15</v>
      </c>
      <c r="R31" s="12">
        <v>2.16</v>
      </c>
      <c r="S31" s="12">
        <v>4.93</v>
      </c>
      <c r="T31" s="12">
        <v>1.65</v>
      </c>
      <c r="U31" s="12">
        <v>2.2999999999999998</v>
      </c>
      <c r="V31" s="12">
        <v>3.66</v>
      </c>
    </row>
    <row r="32" spans="1:28" ht="19" x14ac:dyDescent="0.25">
      <c r="A32" s="5" t="s">
        <v>25</v>
      </c>
      <c r="B32" s="12">
        <v>1.08</v>
      </c>
      <c r="C32" s="12">
        <v>1.29</v>
      </c>
      <c r="D32" s="12">
        <v>0.57999999999999996</v>
      </c>
      <c r="E32" s="12">
        <v>1.77</v>
      </c>
      <c r="F32" s="12">
        <v>1.95</v>
      </c>
      <c r="G32" s="12">
        <v>2.33</v>
      </c>
      <c r="H32" s="12">
        <v>2.76</v>
      </c>
      <c r="I32" s="12">
        <v>1.92</v>
      </c>
      <c r="J32" s="12">
        <v>1.07</v>
      </c>
      <c r="K32" s="12">
        <v>1.93</v>
      </c>
      <c r="L32" s="12">
        <v>2.76</v>
      </c>
      <c r="M32" s="12">
        <v>3.6</v>
      </c>
      <c r="N32" s="12">
        <v>3.68</v>
      </c>
      <c r="O32" s="12">
        <v>2.36</v>
      </c>
      <c r="P32" s="12">
        <v>3.94</v>
      </c>
      <c r="Q32" s="12">
        <v>2.14</v>
      </c>
      <c r="R32" s="12">
        <v>2.16</v>
      </c>
      <c r="S32" s="12">
        <v>4.93</v>
      </c>
      <c r="T32" s="12">
        <v>1.65</v>
      </c>
      <c r="U32" s="12">
        <v>2.2999999999999998</v>
      </c>
      <c r="V32" s="12">
        <v>3.61</v>
      </c>
    </row>
    <row r="33" spans="1:22" ht="19" x14ac:dyDescent="0.25">
      <c r="A33" s="5" t="s">
        <v>26</v>
      </c>
      <c r="B33" s="1">
        <v>558300000</v>
      </c>
      <c r="C33" s="1">
        <v>556000000</v>
      </c>
      <c r="D33" s="1">
        <v>550200000</v>
      </c>
      <c r="E33" s="1">
        <v>547900000</v>
      </c>
      <c r="F33" s="1">
        <v>553200000</v>
      </c>
      <c r="G33" s="1">
        <v>561400000</v>
      </c>
      <c r="H33" s="1">
        <v>561100000</v>
      </c>
      <c r="I33" s="1">
        <v>559500000</v>
      </c>
      <c r="J33" s="1">
        <v>553000000</v>
      </c>
      <c r="K33" s="1">
        <v>551300000</v>
      </c>
      <c r="L33" s="1">
        <v>548300000</v>
      </c>
      <c r="M33" s="1">
        <v>550100000</v>
      </c>
      <c r="N33" s="1">
        <v>558400000</v>
      </c>
      <c r="O33" s="1">
        <v>563600000</v>
      </c>
      <c r="P33" s="1">
        <v>564200000</v>
      </c>
      <c r="Q33" s="1">
        <v>564000000</v>
      </c>
      <c r="R33" s="1">
        <v>564300000</v>
      </c>
      <c r="S33" s="1">
        <v>564300000</v>
      </c>
      <c r="T33" s="1">
        <v>565000000</v>
      </c>
      <c r="U33" s="1">
        <v>565200000</v>
      </c>
      <c r="V33" s="1">
        <v>566700000</v>
      </c>
    </row>
    <row r="34" spans="1:22" ht="19" x14ac:dyDescent="0.25">
      <c r="A34" s="5" t="s">
        <v>27</v>
      </c>
      <c r="B34" s="1">
        <v>574200000</v>
      </c>
      <c r="C34" s="1">
        <v>574200000</v>
      </c>
      <c r="D34" s="1">
        <v>553300000</v>
      </c>
      <c r="E34" s="1">
        <v>554800000</v>
      </c>
      <c r="F34" s="1">
        <v>560900000</v>
      </c>
      <c r="G34" s="1">
        <v>569800000</v>
      </c>
      <c r="H34" s="1">
        <v>569100000</v>
      </c>
      <c r="I34" s="1">
        <v>561000000</v>
      </c>
      <c r="J34" s="1">
        <v>559500000</v>
      </c>
      <c r="K34" s="1">
        <v>566100000</v>
      </c>
      <c r="L34" s="1">
        <v>560200000</v>
      </c>
      <c r="M34" s="1">
        <v>560000000</v>
      </c>
      <c r="N34" s="1">
        <v>563600000</v>
      </c>
      <c r="O34" s="1">
        <v>566300000</v>
      </c>
      <c r="P34" s="1">
        <v>565900000</v>
      </c>
      <c r="Q34" s="1">
        <v>565100000</v>
      </c>
      <c r="R34" s="1">
        <v>565800000</v>
      </c>
      <c r="S34" s="1">
        <v>565100000</v>
      </c>
      <c r="T34" s="1">
        <v>566800000</v>
      </c>
      <c r="U34" s="1">
        <v>566600000</v>
      </c>
      <c r="V34" s="1">
        <v>574400000</v>
      </c>
    </row>
    <row r="35" spans="1:22" ht="20" customHeight="1" x14ac:dyDescent="0.25">
      <c r="A35" s="14" t="s">
        <v>103</v>
      </c>
      <c r="B35" s="1"/>
      <c r="C35" s="22">
        <f>(C34-B34)/B34</f>
        <v>0</v>
      </c>
      <c r="D35" s="22">
        <f t="shared" ref="D35:V35" si="5">(D34-C34)/C34</f>
        <v>-3.6398467432950193E-2</v>
      </c>
      <c r="E35" s="22">
        <f t="shared" si="5"/>
        <v>2.7110066871498281E-3</v>
      </c>
      <c r="F35" s="22">
        <f t="shared" si="5"/>
        <v>1.099495313626532E-2</v>
      </c>
      <c r="G35" s="22">
        <f t="shared" si="5"/>
        <v>1.5867356034943839E-2</v>
      </c>
      <c r="H35" s="22">
        <f t="shared" si="5"/>
        <v>-1.2285012285012285E-3</v>
      </c>
      <c r="I35" s="22">
        <f t="shared" si="5"/>
        <v>-1.4232999472851872E-2</v>
      </c>
      <c r="J35" s="22">
        <f t="shared" si="5"/>
        <v>-2.6737967914438501E-3</v>
      </c>
      <c r="K35" s="22">
        <f t="shared" si="5"/>
        <v>1.1796246648793566E-2</v>
      </c>
      <c r="L35" s="22">
        <f t="shared" si="5"/>
        <v>-1.0422186892775128E-2</v>
      </c>
      <c r="M35" s="22">
        <f t="shared" si="5"/>
        <v>-3.570153516601214E-4</v>
      </c>
      <c r="N35" s="22">
        <f t="shared" si="5"/>
        <v>6.4285714285714285E-3</v>
      </c>
      <c r="O35" s="22">
        <f t="shared" si="5"/>
        <v>4.7906316536550746E-3</v>
      </c>
      <c r="P35" s="22">
        <f t="shared" si="5"/>
        <v>-7.0633939607981635E-4</v>
      </c>
      <c r="Q35" s="22">
        <f t="shared" si="5"/>
        <v>-1.4136773281498499E-3</v>
      </c>
      <c r="R35" s="22">
        <f t="shared" si="5"/>
        <v>1.2387188108299416E-3</v>
      </c>
      <c r="S35" s="22">
        <f t="shared" si="5"/>
        <v>-1.2371862849063274E-3</v>
      </c>
      <c r="T35" s="22">
        <f t="shared" si="5"/>
        <v>3.0083171120155725E-3</v>
      </c>
      <c r="U35" s="22">
        <f t="shared" si="5"/>
        <v>-3.5285815102328866E-4</v>
      </c>
      <c r="V35" s="22">
        <f t="shared" si="5"/>
        <v>1.3766325450052947E-2</v>
      </c>
    </row>
    <row r="36" spans="1:22"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row>
    <row r="37" spans="1:22"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row>
    <row r="38" spans="1:22" ht="19" x14ac:dyDescent="0.25">
      <c r="A38" s="5" t="s">
        <v>30</v>
      </c>
      <c r="B38" s="1">
        <v>226000000</v>
      </c>
      <c r="C38" s="1">
        <v>150000000</v>
      </c>
      <c r="D38" s="1">
        <v>186000000</v>
      </c>
      <c r="E38" s="1">
        <v>1409000000</v>
      </c>
      <c r="F38" s="1">
        <v>1628000000</v>
      </c>
      <c r="G38" s="1">
        <v>1881000000</v>
      </c>
      <c r="H38" s="1">
        <v>2094000000</v>
      </c>
      <c r="I38" s="1">
        <v>2032000000</v>
      </c>
      <c r="J38" s="1">
        <v>1258000000</v>
      </c>
      <c r="K38" s="1">
        <v>1227000000</v>
      </c>
      <c r="L38" s="1">
        <v>1636000000</v>
      </c>
      <c r="M38" s="1">
        <v>2443000000</v>
      </c>
      <c r="N38" s="1">
        <v>3389000000</v>
      </c>
      <c r="O38" s="1">
        <v>5654000000</v>
      </c>
      <c r="P38" s="1">
        <v>4569000000</v>
      </c>
      <c r="Q38" s="1">
        <v>4450000000</v>
      </c>
      <c r="R38" s="1">
        <v>8401000000</v>
      </c>
      <c r="S38" s="1">
        <v>5060000000</v>
      </c>
      <c r="T38" s="1">
        <v>4462000000</v>
      </c>
      <c r="U38" s="1">
        <v>7877000000</v>
      </c>
      <c r="V38" s="1">
        <v>9877000000</v>
      </c>
    </row>
    <row r="39" spans="1:22" ht="19" x14ac:dyDescent="0.25">
      <c r="A39" s="5" t="s">
        <v>31</v>
      </c>
      <c r="B39" s="1" t="s">
        <v>92</v>
      </c>
      <c r="C39" s="1" t="s">
        <v>92</v>
      </c>
      <c r="D39" s="1" t="s">
        <v>92</v>
      </c>
      <c r="E39" s="1" t="s">
        <v>92</v>
      </c>
      <c r="F39" s="1" t="s">
        <v>92</v>
      </c>
      <c r="G39" s="1">
        <v>15000000</v>
      </c>
      <c r="H39" s="1">
        <v>72000000</v>
      </c>
      <c r="I39" s="1">
        <v>18000000</v>
      </c>
      <c r="J39" s="1">
        <v>1352000000</v>
      </c>
      <c r="K39" s="1">
        <v>2302000000</v>
      </c>
      <c r="L39" s="1">
        <v>2400000000</v>
      </c>
      <c r="M39" s="1">
        <v>2712000000</v>
      </c>
      <c r="N39" s="1">
        <v>2839000000</v>
      </c>
      <c r="O39" s="1">
        <v>2858000000</v>
      </c>
      <c r="P39" s="1">
        <v>3247000000</v>
      </c>
      <c r="Q39" s="1">
        <v>3481000000</v>
      </c>
      <c r="R39" s="1">
        <v>5057000000</v>
      </c>
      <c r="S39" s="1">
        <v>4528000000</v>
      </c>
      <c r="T39" s="1">
        <v>4362000000</v>
      </c>
      <c r="U39" s="1">
        <v>5550000000</v>
      </c>
      <c r="V39" s="1">
        <v>6632000000</v>
      </c>
    </row>
    <row r="40" spans="1:22" ht="19" x14ac:dyDescent="0.25">
      <c r="A40" s="5" t="s">
        <v>32</v>
      </c>
      <c r="B40" s="1">
        <v>226000000</v>
      </c>
      <c r="C40" s="1">
        <v>150000000</v>
      </c>
      <c r="D40" s="1">
        <v>186000000</v>
      </c>
      <c r="E40" s="1">
        <v>1409000000</v>
      </c>
      <c r="F40" s="1">
        <v>1628000000</v>
      </c>
      <c r="G40" s="1">
        <v>1896000000</v>
      </c>
      <c r="H40" s="1">
        <v>2166000000</v>
      </c>
      <c r="I40" s="1">
        <v>2050000000</v>
      </c>
      <c r="J40" s="1">
        <v>2610000000</v>
      </c>
      <c r="K40" s="1">
        <v>3529000000</v>
      </c>
      <c r="L40" s="1">
        <v>4036000000</v>
      </c>
      <c r="M40" s="1">
        <v>5155000000</v>
      </c>
      <c r="N40" s="1">
        <v>6228000000</v>
      </c>
      <c r="O40" s="1">
        <v>8512000000</v>
      </c>
      <c r="P40" s="1">
        <v>7816000000</v>
      </c>
      <c r="Q40" s="1">
        <v>7931000000</v>
      </c>
      <c r="R40" s="1">
        <v>13458000000</v>
      </c>
      <c r="S40" s="1">
        <v>9588000000</v>
      </c>
      <c r="T40" s="1">
        <v>8824000000</v>
      </c>
      <c r="U40" s="1">
        <v>13427000000</v>
      </c>
      <c r="V40" s="1">
        <v>16509000000</v>
      </c>
    </row>
    <row r="41" spans="1:22" ht="19" x14ac:dyDescent="0.25">
      <c r="A41" s="5" t="s">
        <v>33</v>
      </c>
      <c r="B41" s="1">
        <v>972000000</v>
      </c>
      <c r="C41" s="1" t="s">
        <v>92</v>
      </c>
      <c r="D41" s="1">
        <v>1835000000</v>
      </c>
      <c r="E41" s="1">
        <v>817000000</v>
      </c>
      <c r="F41" s="1">
        <v>602000000</v>
      </c>
      <c r="G41" s="1" t="s">
        <v>92</v>
      </c>
      <c r="H41" s="1">
        <v>641000000</v>
      </c>
      <c r="I41" s="1">
        <v>672000000</v>
      </c>
      <c r="J41" s="1">
        <v>626000000</v>
      </c>
      <c r="K41" s="1">
        <v>597000000</v>
      </c>
      <c r="L41" s="1">
        <v>750000000</v>
      </c>
      <c r="M41" s="1" t="s">
        <v>92</v>
      </c>
      <c r="N41" s="1" t="s">
        <v>92</v>
      </c>
      <c r="O41" s="1" t="s">
        <v>92</v>
      </c>
      <c r="P41" s="1" t="s">
        <v>92</v>
      </c>
      <c r="Q41" s="1" t="s">
        <v>92</v>
      </c>
      <c r="R41" s="1" t="s">
        <v>92</v>
      </c>
      <c r="S41" s="1" t="s">
        <v>92</v>
      </c>
      <c r="T41" s="1" t="s">
        <v>92</v>
      </c>
      <c r="U41" s="1" t="s">
        <v>92</v>
      </c>
      <c r="V41" s="1" t="s">
        <v>92</v>
      </c>
    </row>
    <row r="42" spans="1:22" ht="19" x14ac:dyDescent="0.25">
      <c r="A42" s="5" t="s">
        <v>34</v>
      </c>
      <c r="B42" s="1">
        <v>1724000000</v>
      </c>
      <c r="C42" s="1">
        <v>1604000000</v>
      </c>
      <c r="D42" s="1">
        <v>1402000000</v>
      </c>
      <c r="E42" s="1">
        <v>1522000000</v>
      </c>
      <c r="F42" s="1">
        <v>1623000000</v>
      </c>
      <c r="G42" s="1">
        <v>1732000000</v>
      </c>
      <c r="H42" s="1">
        <v>2076000000</v>
      </c>
      <c r="I42" s="1">
        <v>2422000000</v>
      </c>
      <c r="J42" s="1">
        <v>2260000000</v>
      </c>
      <c r="K42" s="1">
        <v>2789000000</v>
      </c>
      <c r="L42" s="1">
        <v>3666000000</v>
      </c>
      <c r="M42" s="1">
        <v>4326000000</v>
      </c>
      <c r="N42" s="1">
        <v>4455000000</v>
      </c>
      <c r="O42" s="1">
        <v>5438000000</v>
      </c>
      <c r="P42" s="1">
        <v>5345000000</v>
      </c>
      <c r="Q42" s="1">
        <v>5302000000</v>
      </c>
      <c r="R42" s="1">
        <v>4943000000</v>
      </c>
      <c r="S42" s="1">
        <v>6186000000</v>
      </c>
      <c r="T42" s="1">
        <v>6658000000</v>
      </c>
      <c r="U42" s="1">
        <v>6319000000</v>
      </c>
      <c r="V42" s="1">
        <v>7099000000</v>
      </c>
    </row>
    <row r="43" spans="1:22" ht="19" x14ac:dyDescent="0.25">
      <c r="A43" s="5" t="s">
        <v>35</v>
      </c>
      <c r="B43" s="1" t="s">
        <v>92</v>
      </c>
      <c r="C43" s="1">
        <v>950000000</v>
      </c>
      <c r="D43" s="1" t="s">
        <v>92</v>
      </c>
      <c r="E43" s="1" t="s">
        <v>92</v>
      </c>
      <c r="F43" s="1">
        <v>134000000</v>
      </c>
      <c r="G43" s="1">
        <v>779000000</v>
      </c>
      <c r="H43" s="1">
        <v>147000000</v>
      </c>
      <c r="I43" s="1">
        <v>91000000</v>
      </c>
      <c r="J43" s="1">
        <v>84000000</v>
      </c>
      <c r="K43" s="1">
        <v>119000000</v>
      </c>
      <c r="L43" s="1">
        <v>143000000</v>
      </c>
      <c r="M43" s="1">
        <v>1072000000</v>
      </c>
      <c r="N43" s="1">
        <v>1143000000</v>
      </c>
      <c r="O43" s="1">
        <v>1978000000</v>
      </c>
      <c r="P43" s="1">
        <v>1197000000</v>
      </c>
      <c r="Q43" s="1">
        <v>1200000000</v>
      </c>
      <c r="R43" s="1">
        <v>1183000000</v>
      </c>
      <c r="S43" s="1">
        <v>1504000000</v>
      </c>
      <c r="T43" s="1">
        <v>1319000000</v>
      </c>
      <c r="U43" s="1">
        <v>1460000000</v>
      </c>
      <c r="V43" s="1">
        <v>1776000000</v>
      </c>
    </row>
    <row r="44" spans="1:22" ht="19" x14ac:dyDescent="0.25">
      <c r="A44" s="6" t="s">
        <v>36</v>
      </c>
      <c r="B44" s="10">
        <v>2922000000</v>
      </c>
      <c r="C44" s="10">
        <v>2704000000</v>
      </c>
      <c r="D44" s="10">
        <v>3423000000</v>
      </c>
      <c r="E44" s="10">
        <v>3748000000</v>
      </c>
      <c r="F44" s="10">
        <v>3987000000</v>
      </c>
      <c r="G44" s="10">
        <v>4407000000</v>
      </c>
      <c r="H44" s="10">
        <v>5030000000</v>
      </c>
      <c r="I44" s="10">
        <v>5235000000</v>
      </c>
      <c r="J44" s="10">
        <v>5580000000</v>
      </c>
      <c r="K44" s="10">
        <v>7034000000</v>
      </c>
      <c r="L44" s="10">
        <v>8595000000</v>
      </c>
      <c r="M44" s="10">
        <v>10553000000</v>
      </c>
      <c r="N44" s="10">
        <v>11826000000</v>
      </c>
      <c r="O44" s="10">
        <v>15928000000</v>
      </c>
      <c r="P44" s="10">
        <v>14358000000</v>
      </c>
      <c r="Q44" s="10">
        <v>14433000000</v>
      </c>
      <c r="R44" s="10">
        <v>19584000000</v>
      </c>
      <c r="S44" s="10">
        <v>17278000000</v>
      </c>
      <c r="T44" s="10">
        <v>16801000000</v>
      </c>
      <c r="U44" s="10">
        <v>21206000000</v>
      </c>
      <c r="V44" s="10">
        <v>25384000000</v>
      </c>
    </row>
    <row r="45" spans="1:22" ht="19" x14ac:dyDescent="0.25">
      <c r="A45" s="5" t="s">
        <v>37</v>
      </c>
      <c r="B45" s="1">
        <v>854000000</v>
      </c>
      <c r="C45" s="1">
        <v>735000000</v>
      </c>
      <c r="D45" s="1">
        <v>684000000</v>
      </c>
      <c r="E45" s="1">
        <v>681000000</v>
      </c>
      <c r="F45" s="1">
        <v>742000000</v>
      </c>
      <c r="G45" s="1">
        <v>808000000</v>
      </c>
      <c r="H45" s="1">
        <v>975000000</v>
      </c>
      <c r="I45" s="1">
        <v>1148000000</v>
      </c>
      <c r="J45" s="1">
        <v>1138000000</v>
      </c>
      <c r="K45" s="1">
        <v>1267000000</v>
      </c>
      <c r="L45" s="1">
        <v>1529000000</v>
      </c>
      <c r="M45" s="1">
        <v>1787000000</v>
      </c>
      <c r="N45" s="1">
        <v>1966000000</v>
      </c>
      <c r="O45" s="1">
        <v>2446000000</v>
      </c>
      <c r="P45" s="1">
        <v>2476000000</v>
      </c>
      <c r="Q45" s="1">
        <v>2558000000</v>
      </c>
      <c r="R45" s="1">
        <v>2325000000</v>
      </c>
      <c r="S45" s="1">
        <v>2728000000</v>
      </c>
      <c r="T45" s="1">
        <v>5938000000</v>
      </c>
      <c r="U45" s="1">
        <v>5922000000</v>
      </c>
      <c r="V45" s="1">
        <v>6590000000</v>
      </c>
    </row>
    <row r="46" spans="1:22" ht="19" x14ac:dyDescent="0.25">
      <c r="A46" s="5" t="s">
        <v>38</v>
      </c>
      <c r="B46" s="1" t="s">
        <v>92</v>
      </c>
      <c r="C46" s="1" t="s">
        <v>92</v>
      </c>
      <c r="D46" s="1" t="s">
        <v>92</v>
      </c>
      <c r="E46" s="1" t="s">
        <v>92</v>
      </c>
      <c r="F46" s="1" t="s">
        <v>92</v>
      </c>
      <c r="G46" s="1" t="s">
        <v>92</v>
      </c>
      <c r="H46" s="1" t="s">
        <v>92</v>
      </c>
      <c r="I46" s="1" t="s">
        <v>92</v>
      </c>
      <c r="J46" s="1">
        <v>164000000</v>
      </c>
      <c r="K46" s="1">
        <v>441000000</v>
      </c>
      <c r="L46" s="1">
        <v>479000000</v>
      </c>
      <c r="M46" s="1">
        <v>561000000</v>
      </c>
      <c r="N46" s="1">
        <v>562000000</v>
      </c>
      <c r="O46" s="1">
        <v>320000000</v>
      </c>
      <c r="P46" s="1">
        <v>291000000</v>
      </c>
      <c r="Q46" s="1">
        <v>298000000</v>
      </c>
      <c r="R46" s="1">
        <v>297000000</v>
      </c>
      <c r="S46" s="1">
        <v>3354000000</v>
      </c>
      <c r="T46" s="1">
        <v>3465000000</v>
      </c>
      <c r="U46" s="1">
        <v>3456000000</v>
      </c>
      <c r="V46" s="1">
        <v>3538000000</v>
      </c>
    </row>
    <row r="47" spans="1:22" ht="19" x14ac:dyDescent="0.25">
      <c r="A47" s="5" t="s">
        <v>39</v>
      </c>
      <c r="B47" s="1">
        <v>49000000</v>
      </c>
      <c r="C47" s="1">
        <v>66000000</v>
      </c>
      <c r="D47" s="1">
        <v>59000000</v>
      </c>
      <c r="E47" s="1">
        <v>52000000</v>
      </c>
      <c r="F47" s="1">
        <v>67000000</v>
      </c>
      <c r="G47" s="1" t="s">
        <v>92</v>
      </c>
      <c r="H47" s="1" t="s">
        <v>92</v>
      </c>
      <c r="I47" s="1" t="s">
        <v>92</v>
      </c>
      <c r="J47" s="1">
        <v>225000000</v>
      </c>
      <c r="K47" s="1">
        <v>314000000</v>
      </c>
      <c r="L47" s="1">
        <v>316000000</v>
      </c>
      <c r="M47" s="1">
        <v>391000000</v>
      </c>
      <c r="N47" s="1">
        <v>403000000</v>
      </c>
      <c r="O47" s="1">
        <v>461000000</v>
      </c>
      <c r="P47" s="1">
        <v>421000000</v>
      </c>
      <c r="Q47" s="1">
        <v>391000000</v>
      </c>
      <c r="R47" s="1">
        <v>370000000</v>
      </c>
      <c r="S47" s="1">
        <v>2757000000</v>
      </c>
      <c r="T47" s="1">
        <v>2623000000</v>
      </c>
      <c r="U47" s="1">
        <v>2436000000</v>
      </c>
      <c r="V47" s="1">
        <v>2342000000</v>
      </c>
    </row>
    <row r="48" spans="1:22" ht="19" x14ac:dyDescent="0.25">
      <c r="A48" s="5" t="s">
        <v>40</v>
      </c>
      <c r="B48" s="1">
        <v>49000000</v>
      </c>
      <c r="C48" s="1">
        <v>66000000</v>
      </c>
      <c r="D48" s="1">
        <v>59000000</v>
      </c>
      <c r="E48" s="1">
        <v>52000000</v>
      </c>
      <c r="F48" s="1">
        <v>67000000</v>
      </c>
      <c r="G48" s="1" t="s">
        <v>92</v>
      </c>
      <c r="H48" s="1" t="s">
        <v>92</v>
      </c>
      <c r="I48" s="1" t="s">
        <v>92</v>
      </c>
      <c r="J48" s="1">
        <v>389000000</v>
      </c>
      <c r="K48" s="1">
        <v>755000000</v>
      </c>
      <c r="L48" s="1">
        <v>795000000</v>
      </c>
      <c r="M48" s="1">
        <v>952000000</v>
      </c>
      <c r="N48" s="1">
        <v>965000000</v>
      </c>
      <c r="O48" s="1">
        <v>781000000</v>
      </c>
      <c r="P48" s="1">
        <v>712000000</v>
      </c>
      <c r="Q48" s="1">
        <v>689000000</v>
      </c>
      <c r="R48" s="1">
        <v>667000000</v>
      </c>
      <c r="S48" s="1">
        <v>6111000000</v>
      </c>
      <c r="T48" s="1">
        <v>6088000000</v>
      </c>
      <c r="U48" s="1">
        <v>5892000000</v>
      </c>
      <c r="V48" s="1">
        <v>5880000000</v>
      </c>
    </row>
    <row r="49" spans="1:22" ht="19" x14ac:dyDescent="0.25">
      <c r="A49" s="5" t="s">
        <v>41</v>
      </c>
      <c r="B49" s="1" t="s">
        <v>92</v>
      </c>
      <c r="C49" s="1" t="s">
        <v>92</v>
      </c>
      <c r="D49" s="1">
        <v>2454000000</v>
      </c>
      <c r="E49" s="1">
        <v>2746000000</v>
      </c>
      <c r="F49" s="1">
        <v>3372000000</v>
      </c>
      <c r="G49" s="1">
        <v>3604000000</v>
      </c>
      <c r="H49" s="1">
        <v>3076000000</v>
      </c>
      <c r="I49" s="1">
        <v>157000000</v>
      </c>
      <c r="J49" s="1">
        <v>112000000</v>
      </c>
      <c r="K49" s="1">
        <v>77000000</v>
      </c>
      <c r="L49" s="1">
        <v>79000000</v>
      </c>
      <c r="M49" s="1">
        <v>-2642000000</v>
      </c>
      <c r="N49" s="1">
        <v>-2817000000</v>
      </c>
      <c r="O49" s="1">
        <v>-2732000000</v>
      </c>
      <c r="P49" s="1">
        <v>-1957000000</v>
      </c>
      <c r="Q49" s="1">
        <v>-2167000000</v>
      </c>
      <c r="R49" s="1">
        <v>-3302000000</v>
      </c>
      <c r="S49" s="1">
        <v>-3958000000</v>
      </c>
      <c r="T49" s="1">
        <v>-4057000000</v>
      </c>
      <c r="U49" s="1">
        <v>-4480000000</v>
      </c>
      <c r="V49" s="1">
        <v>-5775000000</v>
      </c>
    </row>
    <row r="50" spans="1:22" ht="19" x14ac:dyDescent="0.25">
      <c r="A50" s="5" t="s">
        <v>42</v>
      </c>
      <c r="B50" s="1">
        <v>121000000</v>
      </c>
      <c r="C50" s="1">
        <v>137000000</v>
      </c>
      <c r="D50" s="1">
        <v>187000000</v>
      </c>
      <c r="E50" s="1">
        <v>188000000</v>
      </c>
      <c r="F50" s="1">
        <v>261000000</v>
      </c>
      <c r="G50" s="1">
        <v>268000000</v>
      </c>
      <c r="H50" s="1">
        <v>251000000</v>
      </c>
      <c r="I50" s="1">
        <v>305000000</v>
      </c>
      <c r="J50" s="1">
        <v>315000000</v>
      </c>
      <c r="K50" s="1">
        <v>349000000</v>
      </c>
      <c r="L50" s="1">
        <v>443000000</v>
      </c>
      <c r="M50" s="1">
        <v>441000000</v>
      </c>
      <c r="N50" s="1">
        <v>479000000</v>
      </c>
      <c r="O50" s="1">
        <v>701000000</v>
      </c>
      <c r="P50" s="1">
        <v>700000000</v>
      </c>
      <c r="Q50" s="1">
        <v>724000000</v>
      </c>
      <c r="R50" s="1">
        <v>604000000</v>
      </c>
      <c r="S50" s="1">
        <v>594000000</v>
      </c>
      <c r="T50" s="1">
        <v>600000000</v>
      </c>
      <c r="U50" s="1">
        <v>614000000</v>
      </c>
      <c r="V50" s="1">
        <v>754000000</v>
      </c>
    </row>
    <row r="51" spans="1:22" ht="19" x14ac:dyDescent="0.25">
      <c r="A51" s="5" t="s">
        <v>43</v>
      </c>
      <c r="B51" s="1">
        <v>3547000000</v>
      </c>
      <c r="C51" s="1">
        <v>3581000000</v>
      </c>
      <c r="D51" s="1">
        <v>194000000</v>
      </c>
      <c r="E51" s="1">
        <v>189000000</v>
      </c>
      <c r="F51" s="1">
        <v>164000000</v>
      </c>
      <c r="G51" s="1">
        <v>294000000</v>
      </c>
      <c r="H51" s="1">
        <v>406000000</v>
      </c>
      <c r="I51" s="1">
        <v>566000000</v>
      </c>
      <c r="J51" s="1">
        <v>195000000</v>
      </c>
      <c r="K51" s="1">
        <v>211000000</v>
      </c>
      <c r="L51" s="1">
        <v>312000000</v>
      </c>
      <c r="M51" s="1">
        <v>3406000000</v>
      </c>
      <c r="N51" s="1">
        <v>3499000000</v>
      </c>
      <c r="O51" s="1">
        <v>3326000000</v>
      </c>
      <c r="P51" s="1">
        <v>3836000000</v>
      </c>
      <c r="Q51" s="1">
        <v>3923000000</v>
      </c>
      <c r="R51" s="1">
        <v>5680000000</v>
      </c>
      <c r="S51" s="1">
        <v>5286000000</v>
      </c>
      <c r="T51" s="1">
        <v>5091000000</v>
      </c>
      <c r="U51" s="1">
        <v>6205000000</v>
      </c>
      <c r="V51" s="1">
        <v>7153000000</v>
      </c>
    </row>
    <row r="52" spans="1:22" ht="19" x14ac:dyDescent="0.25">
      <c r="A52" s="5" t="s">
        <v>44</v>
      </c>
      <c r="B52" s="1">
        <v>4571000000</v>
      </c>
      <c r="C52" s="1">
        <v>4519000000</v>
      </c>
      <c r="D52" s="1">
        <v>3578000000</v>
      </c>
      <c r="E52" s="1">
        <v>3856000000</v>
      </c>
      <c r="F52" s="1">
        <v>4606000000</v>
      </c>
      <c r="G52" s="1">
        <v>4974000000</v>
      </c>
      <c r="H52" s="1">
        <v>4708000000</v>
      </c>
      <c r="I52" s="1">
        <v>2176000000</v>
      </c>
      <c r="J52" s="1">
        <v>2149000000</v>
      </c>
      <c r="K52" s="1">
        <v>2659000000</v>
      </c>
      <c r="L52" s="1">
        <v>3158000000</v>
      </c>
      <c r="M52" s="1">
        <v>3944000000</v>
      </c>
      <c r="N52" s="1">
        <v>4092000000</v>
      </c>
      <c r="O52" s="1">
        <v>4522000000</v>
      </c>
      <c r="P52" s="1">
        <v>5767000000</v>
      </c>
      <c r="Q52" s="1">
        <v>5727000000</v>
      </c>
      <c r="R52" s="1">
        <v>5974000000</v>
      </c>
      <c r="S52" s="1">
        <v>10761000000</v>
      </c>
      <c r="T52" s="1">
        <v>13660000000</v>
      </c>
      <c r="U52" s="1">
        <v>14153000000</v>
      </c>
      <c r="V52" s="1">
        <v>14602000000</v>
      </c>
    </row>
    <row r="53" spans="1:22"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row>
    <row r="54" spans="1:22" ht="20" thickBot="1" x14ac:dyDescent="0.3">
      <c r="A54" s="7" t="s">
        <v>46</v>
      </c>
      <c r="B54" s="11">
        <v>7493000000</v>
      </c>
      <c r="C54" s="11">
        <v>7223000000</v>
      </c>
      <c r="D54" s="11">
        <v>7001000000</v>
      </c>
      <c r="E54" s="11">
        <v>7604000000</v>
      </c>
      <c r="F54" s="11">
        <v>8593000000</v>
      </c>
      <c r="G54" s="11">
        <v>9381000000</v>
      </c>
      <c r="H54" s="11">
        <v>9738000000</v>
      </c>
      <c r="I54" s="11">
        <v>7411000000</v>
      </c>
      <c r="J54" s="11">
        <v>7729000000</v>
      </c>
      <c r="K54" s="11">
        <v>9693000000</v>
      </c>
      <c r="L54" s="11">
        <v>11753000000</v>
      </c>
      <c r="M54" s="11">
        <v>14497000000</v>
      </c>
      <c r="N54" s="11">
        <v>15918000000</v>
      </c>
      <c r="O54" s="11">
        <v>20450000000</v>
      </c>
      <c r="P54" s="11">
        <v>20125000000</v>
      </c>
      <c r="Q54" s="11">
        <v>20160000000</v>
      </c>
      <c r="R54" s="11">
        <v>25558000000</v>
      </c>
      <c r="S54" s="11">
        <v>28039000000</v>
      </c>
      <c r="T54" s="11">
        <v>30461000000</v>
      </c>
      <c r="U54" s="11">
        <v>35359000000</v>
      </c>
      <c r="V54" s="11">
        <v>39986000000</v>
      </c>
    </row>
    <row r="55" spans="1:22" ht="20" thickTop="1" x14ac:dyDescent="0.25">
      <c r="A55" s="5" t="s">
        <v>47</v>
      </c>
      <c r="B55" s="1" t="s">
        <v>92</v>
      </c>
      <c r="C55" s="1" t="s">
        <v>92</v>
      </c>
      <c r="D55" s="1" t="s">
        <v>92</v>
      </c>
      <c r="E55" s="1" t="s">
        <v>92</v>
      </c>
      <c r="F55" s="1">
        <v>404000000</v>
      </c>
      <c r="G55" s="1">
        <v>488000000</v>
      </c>
      <c r="H55" s="1">
        <v>563000000</v>
      </c>
      <c r="I55" s="1">
        <v>545000000</v>
      </c>
      <c r="J55" s="1">
        <v>574000000</v>
      </c>
      <c r="K55" s="1">
        <v>825000000</v>
      </c>
      <c r="L55" s="1">
        <v>948000000</v>
      </c>
      <c r="M55" s="1">
        <v>521000000</v>
      </c>
      <c r="N55" s="1">
        <v>526000000</v>
      </c>
      <c r="O55" s="1">
        <v>457000000</v>
      </c>
      <c r="P55" s="1">
        <v>487000000</v>
      </c>
      <c r="Q55" s="1">
        <v>408000000</v>
      </c>
      <c r="R55" s="1">
        <v>430000000</v>
      </c>
      <c r="S55" s="1">
        <v>760000000</v>
      </c>
      <c r="T55" s="1">
        <v>600000000</v>
      </c>
      <c r="U55" s="1">
        <v>675000000</v>
      </c>
      <c r="V55" s="1">
        <v>927000000</v>
      </c>
    </row>
    <row r="56" spans="1:22" ht="19" x14ac:dyDescent="0.25">
      <c r="A56" s="5" t="s">
        <v>48</v>
      </c>
      <c r="B56" s="1" t="s">
        <v>92</v>
      </c>
      <c r="C56" s="1" t="s">
        <v>92</v>
      </c>
      <c r="D56" s="1">
        <v>557000000</v>
      </c>
      <c r="E56" s="1">
        <v>637000000</v>
      </c>
      <c r="F56" s="1">
        <v>374000000</v>
      </c>
      <c r="G56" s="1">
        <v>279000000</v>
      </c>
      <c r="H56" s="1">
        <v>279000000</v>
      </c>
      <c r="I56" s="1">
        <v>464000000</v>
      </c>
      <c r="J56" s="1">
        <v>136000000</v>
      </c>
      <c r="K56" s="1">
        <v>138000000</v>
      </c>
      <c r="L56" s="1">
        <v>830000000</v>
      </c>
      <c r="M56" s="1">
        <v>1595000000</v>
      </c>
      <c r="N56" s="1">
        <v>1251000000</v>
      </c>
      <c r="O56" s="1">
        <v>2688000000</v>
      </c>
      <c r="P56" s="1">
        <v>2098000000</v>
      </c>
      <c r="Q56" s="1">
        <v>1738000000</v>
      </c>
      <c r="R56" s="1">
        <v>3901000000</v>
      </c>
      <c r="S56" s="1">
        <v>3076000000</v>
      </c>
      <c r="T56" s="1">
        <v>3090000000</v>
      </c>
      <c r="U56" s="1">
        <v>4687000000</v>
      </c>
      <c r="V56" s="1">
        <v>5957000000</v>
      </c>
    </row>
    <row r="57" spans="1:22" ht="19" x14ac:dyDescent="0.25">
      <c r="A57" s="5" t="s">
        <v>49</v>
      </c>
      <c r="B57" s="1" t="s">
        <v>92</v>
      </c>
      <c r="C57" s="1">
        <v>76000000</v>
      </c>
      <c r="D57" s="1">
        <v>97000000</v>
      </c>
      <c r="E57" s="1">
        <v>120000000</v>
      </c>
      <c r="F57" s="1">
        <v>202000000</v>
      </c>
      <c r="G57" s="1">
        <v>160000000</v>
      </c>
      <c r="H57" s="1">
        <v>188000000</v>
      </c>
      <c r="I57" s="1">
        <v>172000000</v>
      </c>
      <c r="J57" s="1">
        <v>230000000</v>
      </c>
      <c r="K57" s="1">
        <v>260000000</v>
      </c>
      <c r="L57" s="1">
        <v>299000000</v>
      </c>
      <c r="M57" s="1">
        <v>282000000</v>
      </c>
      <c r="N57" s="1">
        <v>364000000</v>
      </c>
      <c r="O57" s="1">
        <v>236000000</v>
      </c>
      <c r="P57" s="1">
        <v>268000000</v>
      </c>
      <c r="Q57" s="1">
        <v>365000000</v>
      </c>
      <c r="R57" s="1">
        <v>359000000</v>
      </c>
      <c r="S57" s="1">
        <v>515000000</v>
      </c>
      <c r="T57" s="1">
        <v>446000000</v>
      </c>
      <c r="U57" s="1">
        <v>550000000</v>
      </c>
      <c r="V57" s="1">
        <v>724000000</v>
      </c>
    </row>
    <row r="58" spans="1:22" ht="19" x14ac:dyDescent="0.25">
      <c r="A58" s="5" t="s">
        <v>50</v>
      </c>
      <c r="B58" s="1" t="s">
        <v>92</v>
      </c>
      <c r="C58" s="1" t="s">
        <v>92</v>
      </c>
      <c r="D58" s="1">
        <v>170000000</v>
      </c>
      <c r="E58" s="1">
        <v>173000000</v>
      </c>
      <c r="F58" s="1">
        <v>181000000</v>
      </c>
      <c r="G58" s="1" t="s">
        <v>92</v>
      </c>
      <c r="H58" s="1">
        <v>216000000</v>
      </c>
      <c r="I58" s="1">
        <v>218000000</v>
      </c>
      <c r="J58" s="1">
        <v>242000000</v>
      </c>
      <c r="K58" s="1">
        <v>294000000</v>
      </c>
      <c r="L58" s="1">
        <v>358000000</v>
      </c>
      <c r="M58" s="1" t="s">
        <v>92</v>
      </c>
      <c r="N58" s="1" t="s">
        <v>92</v>
      </c>
      <c r="O58" s="1" t="s">
        <v>92</v>
      </c>
      <c r="P58" s="1" t="s">
        <v>92</v>
      </c>
      <c r="Q58" s="1" t="s">
        <v>92</v>
      </c>
      <c r="R58" s="1" t="s">
        <v>92</v>
      </c>
      <c r="S58" s="1" t="s">
        <v>92</v>
      </c>
      <c r="T58" s="1" t="s">
        <v>92</v>
      </c>
      <c r="U58" s="1" t="s">
        <v>92</v>
      </c>
      <c r="V58" s="1" t="s">
        <v>92</v>
      </c>
    </row>
    <row r="59" spans="1:22" ht="19" x14ac:dyDescent="0.25">
      <c r="A59" s="5" t="s">
        <v>51</v>
      </c>
      <c r="B59" s="1">
        <v>1973000000</v>
      </c>
      <c r="C59" s="1">
        <v>1345000000</v>
      </c>
      <c r="D59" s="1">
        <v>970000000</v>
      </c>
      <c r="E59" s="1">
        <v>418000000</v>
      </c>
      <c r="F59" s="1">
        <v>308000000</v>
      </c>
      <c r="G59" s="1">
        <v>542000000</v>
      </c>
      <c r="H59" s="1">
        <v>426000000</v>
      </c>
      <c r="I59" s="1">
        <v>909000000</v>
      </c>
      <c r="J59" s="1">
        <v>423000000</v>
      </c>
      <c r="K59" s="1">
        <v>696000000</v>
      </c>
      <c r="L59" s="1">
        <v>287000000</v>
      </c>
      <c r="M59" s="1">
        <v>1058000000</v>
      </c>
      <c r="N59" s="1">
        <v>972000000</v>
      </c>
      <c r="O59" s="1">
        <v>1707000000</v>
      </c>
      <c r="P59" s="1">
        <v>1343000000</v>
      </c>
      <c r="Q59" s="1">
        <v>1389000000</v>
      </c>
      <c r="R59" s="1">
        <v>1625000000</v>
      </c>
      <c r="S59" s="1">
        <v>1952000000</v>
      </c>
      <c r="T59" s="1">
        <v>1739000000</v>
      </c>
      <c r="U59" s="1">
        <v>2224000000</v>
      </c>
      <c r="V59" s="1">
        <v>2899000000</v>
      </c>
    </row>
    <row r="60" spans="1:22" ht="19" x14ac:dyDescent="0.25">
      <c r="A60" s="6" t="s">
        <v>52</v>
      </c>
      <c r="B60" s="10">
        <v>1973000000</v>
      </c>
      <c r="C60" s="10">
        <v>1421000000</v>
      </c>
      <c r="D60" s="10">
        <v>1794000000</v>
      </c>
      <c r="E60" s="10">
        <v>1348000000</v>
      </c>
      <c r="F60" s="10">
        <v>1469000000</v>
      </c>
      <c r="G60" s="10">
        <v>1469000000</v>
      </c>
      <c r="H60" s="10">
        <v>1672000000</v>
      </c>
      <c r="I60" s="10">
        <v>2308000000</v>
      </c>
      <c r="J60" s="10">
        <v>1605000000</v>
      </c>
      <c r="K60" s="10">
        <v>2213000000</v>
      </c>
      <c r="L60" s="10">
        <v>2722000000</v>
      </c>
      <c r="M60" s="10">
        <v>3456000000</v>
      </c>
      <c r="N60" s="10">
        <v>3113000000</v>
      </c>
      <c r="O60" s="10">
        <v>5088000000</v>
      </c>
      <c r="P60" s="10">
        <v>4196000000</v>
      </c>
      <c r="Q60" s="10">
        <v>3900000000</v>
      </c>
      <c r="R60" s="10">
        <v>6315000000</v>
      </c>
      <c r="S60" s="10">
        <v>6303000000</v>
      </c>
      <c r="T60" s="10">
        <v>5875000000</v>
      </c>
      <c r="U60" s="10">
        <v>8136000000</v>
      </c>
      <c r="V60" s="10">
        <v>10507000000</v>
      </c>
    </row>
    <row r="61" spans="1:22" ht="19" x14ac:dyDescent="0.25">
      <c r="A61" s="5" t="s">
        <v>53</v>
      </c>
      <c r="B61" s="1">
        <v>316000000</v>
      </c>
      <c r="C61" s="1">
        <v>410000000</v>
      </c>
      <c r="D61" s="1">
        <v>64000000</v>
      </c>
      <c r="E61" s="1">
        <v>155000000</v>
      </c>
      <c r="F61" s="1">
        <v>259000000</v>
      </c>
      <c r="G61" s="1">
        <v>203000000</v>
      </c>
      <c r="H61" s="1">
        <v>246000000</v>
      </c>
      <c r="I61" s="1">
        <v>77000000</v>
      </c>
      <c r="J61" s="1">
        <v>326000000</v>
      </c>
      <c r="K61" s="1">
        <v>278000000</v>
      </c>
      <c r="L61" s="1">
        <v>356000000</v>
      </c>
      <c r="M61" s="1">
        <v>424000000</v>
      </c>
      <c r="N61" s="1">
        <v>406000000</v>
      </c>
      <c r="O61" s="1">
        <v>505000000</v>
      </c>
      <c r="P61" s="1">
        <v>491000000</v>
      </c>
      <c r="Q61" s="1">
        <v>522000000</v>
      </c>
      <c r="R61" s="1">
        <v>4288000000</v>
      </c>
      <c r="S61" s="1">
        <v>4156000000</v>
      </c>
      <c r="T61" s="1">
        <v>6683000000</v>
      </c>
      <c r="U61" s="1">
        <v>8906000000</v>
      </c>
      <c r="V61" s="1">
        <v>9091000000</v>
      </c>
    </row>
    <row r="62" spans="1:22"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row>
    <row r="63" spans="1:22" ht="19" x14ac:dyDescent="0.25">
      <c r="A63" s="5" t="s">
        <v>54</v>
      </c>
      <c r="B63" s="1">
        <v>60000000</v>
      </c>
      <c r="C63" s="1">
        <v>22000000</v>
      </c>
      <c r="D63" s="1">
        <v>36000000</v>
      </c>
      <c r="E63" s="1">
        <v>34000000</v>
      </c>
      <c r="F63" s="1">
        <v>33000000</v>
      </c>
      <c r="G63" s="1">
        <v>32000000</v>
      </c>
      <c r="H63" s="1">
        <v>59000000</v>
      </c>
      <c r="I63" s="1">
        <v>78000000</v>
      </c>
      <c r="J63" s="1">
        <v>27000000</v>
      </c>
      <c r="K63" s="1">
        <v>35000000</v>
      </c>
      <c r="L63" s="1">
        <v>24000000</v>
      </c>
      <c r="M63" s="1">
        <v>39000000</v>
      </c>
      <c r="N63" s="1">
        <v>60000000</v>
      </c>
      <c r="O63" s="1">
        <v>71000000</v>
      </c>
      <c r="P63" s="1">
        <v>10000000</v>
      </c>
      <c r="Q63" s="1">
        <v>8000000</v>
      </c>
      <c r="R63" s="1">
        <v>8000000</v>
      </c>
      <c r="S63" s="1">
        <v>358000000</v>
      </c>
      <c r="T63" s="1">
        <v>351000000</v>
      </c>
      <c r="U63" s="1">
        <v>258000000</v>
      </c>
      <c r="V63" s="1">
        <v>325000000</v>
      </c>
    </row>
    <row r="64" spans="1:22" ht="19" x14ac:dyDescent="0.25">
      <c r="A64" s="5" t="s">
        <v>55</v>
      </c>
      <c r="B64" s="1">
        <v>249000000</v>
      </c>
      <c r="C64" s="1">
        <v>372000000</v>
      </c>
      <c r="D64" s="1">
        <v>135000000</v>
      </c>
      <c r="E64" s="1">
        <v>109000000</v>
      </c>
      <c r="F64" s="1">
        <v>51000000</v>
      </c>
      <c r="G64" s="1">
        <v>164000000</v>
      </c>
      <c r="H64" s="1">
        <v>109000000</v>
      </c>
      <c r="I64" s="1">
        <v>113000000</v>
      </c>
      <c r="J64" s="1">
        <v>111000000</v>
      </c>
      <c r="K64" s="1">
        <v>175000000</v>
      </c>
      <c r="L64" s="1">
        <v>33000000</v>
      </c>
      <c r="M64" s="1">
        <v>363000000</v>
      </c>
      <c r="N64" s="1">
        <v>381000000</v>
      </c>
      <c r="O64" s="1">
        <v>366000000</v>
      </c>
      <c r="P64" s="1">
        <v>381000000</v>
      </c>
      <c r="Q64" s="1">
        <v>201000000</v>
      </c>
      <c r="R64" s="1">
        <v>309000000</v>
      </c>
      <c r="S64" s="1">
        <v>183000000</v>
      </c>
      <c r="T64" s="1">
        <v>293000000</v>
      </c>
      <c r="U64" s="1">
        <v>175000000</v>
      </c>
      <c r="V64" s="1">
        <v>200000000</v>
      </c>
    </row>
    <row r="65" spans="1:22" ht="19" x14ac:dyDescent="0.25">
      <c r="A65" s="5" t="s">
        <v>56</v>
      </c>
      <c r="B65" s="1">
        <v>625000000</v>
      </c>
      <c r="C65" s="1">
        <v>804000000</v>
      </c>
      <c r="D65" s="1">
        <v>235000000</v>
      </c>
      <c r="E65" s="1">
        <v>298000000</v>
      </c>
      <c r="F65" s="1">
        <v>343000000</v>
      </c>
      <c r="G65" s="1">
        <v>399000000</v>
      </c>
      <c r="H65" s="1">
        <v>414000000</v>
      </c>
      <c r="I65" s="1">
        <v>268000000</v>
      </c>
      <c r="J65" s="1">
        <v>464000000</v>
      </c>
      <c r="K65" s="1">
        <v>488000000</v>
      </c>
      <c r="L65" s="1">
        <v>413000000</v>
      </c>
      <c r="M65" s="1">
        <v>826000000</v>
      </c>
      <c r="N65" s="1">
        <v>847000000</v>
      </c>
      <c r="O65" s="1">
        <v>942000000</v>
      </c>
      <c r="P65" s="1">
        <v>882000000</v>
      </c>
      <c r="Q65" s="1">
        <v>731000000</v>
      </c>
      <c r="R65" s="1">
        <v>4605000000</v>
      </c>
      <c r="S65" s="1">
        <v>4697000000</v>
      </c>
      <c r="T65" s="1">
        <v>7327000000</v>
      </c>
      <c r="U65" s="1">
        <v>9339000000</v>
      </c>
      <c r="V65" s="1">
        <v>9616000000</v>
      </c>
    </row>
    <row r="66" spans="1:22"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row>
    <row r="67" spans="1:22" ht="19" x14ac:dyDescent="0.25">
      <c r="A67" s="6" t="s">
        <v>58</v>
      </c>
      <c r="B67" s="10">
        <v>2598000000</v>
      </c>
      <c r="C67" s="10">
        <v>2225000000</v>
      </c>
      <c r="D67" s="10">
        <v>2029000000</v>
      </c>
      <c r="E67" s="10">
        <v>1646000000</v>
      </c>
      <c r="F67" s="10">
        <v>1812000000</v>
      </c>
      <c r="G67" s="10">
        <v>1868000000</v>
      </c>
      <c r="H67" s="10">
        <v>2086000000</v>
      </c>
      <c r="I67" s="10">
        <v>2576000000</v>
      </c>
      <c r="J67" s="10">
        <v>2069000000</v>
      </c>
      <c r="K67" s="10">
        <v>2701000000</v>
      </c>
      <c r="L67" s="10">
        <v>3135000000</v>
      </c>
      <c r="M67" s="10">
        <v>4282000000</v>
      </c>
      <c r="N67" s="10">
        <v>3960000000</v>
      </c>
      <c r="O67" s="10">
        <v>6030000000</v>
      </c>
      <c r="P67" s="10">
        <v>5078000000</v>
      </c>
      <c r="Q67" s="10">
        <v>4631000000</v>
      </c>
      <c r="R67" s="10">
        <v>10920000000</v>
      </c>
      <c r="S67" s="10">
        <v>11000000000</v>
      </c>
      <c r="T67" s="10">
        <v>13202000000</v>
      </c>
      <c r="U67" s="10">
        <v>17475000000</v>
      </c>
      <c r="V67" s="10">
        <v>20123000000</v>
      </c>
    </row>
    <row r="68" spans="1:22" ht="19" x14ac:dyDescent="0.25">
      <c r="A68" s="5" t="s">
        <v>59</v>
      </c>
      <c r="B68" s="1">
        <v>334000000</v>
      </c>
      <c r="C68" s="1">
        <v>334000000</v>
      </c>
      <c r="D68" s="1">
        <v>334000000</v>
      </c>
      <c r="E68" s="1">
        <v>334000000</v>
      </c>
      <c r="F68" s="1">
        <v>334000000</v>
      </c>
      <c r="G68" s="1">
        <v>334000000</v>
      </c>
      <c r="H68" s="1">
        <v>334000000</v>
      </c>
      <c r="I68" s="1">
        <v>334000000</v>
      </c>
      <c r="J68" s="1">
        <v>334000000</v>
      </c>
      <c r="K68" s="1">
        <v>334000000</v>
      </c>
      <c r="L68" s="1">
        <v>334000000</v>
      </c>
      <c r="M68" s="1">
        <v>334000000</v>
      </c>
      <c r="N68" s="1">
        <v>334000000</v>
      </c>
      <c r="O68" s="1">
        <v>334000000</v>
      </c>
      <c r="P68" s="1">
        <v>334000000</v>
      </c>
      <c r="Q68" s="1">
        <v>334000000</v>
      </c>
      <c r="R68" s="1">
        <v>334000000</v>
      </c>
      <c r="S68" s="1">
        <v>334000000</v>
      </c>
      <c r="T68" s="1">
        <v>334000000</v>
      </c>
      <c r="U68" s="1">
        <v>334000000</v>
      </c>
      <c r="V68" s="1">
        <v>334000000</v>
      </c>
    </row>
    <row r="69" spans="1:22" ht="19" x14ac:dyDescent="0.25">
      <c r="A69" s="5" t="s">
        <v>60</v>
      </c>
      <c r="B69" s="1">
        <v>3866000000</v>
      </c>
      <c r="C69" s="1">
        <v>4013000000</v>
      </c>
      <c r="D69" s="1">
        <v>4579000000</v>
      </c>
      <c r="E69" s="1">
        <v>5533000000</v>
      </c>
      <c r="F69" s="1">
        <v>6092000000</v>
      </c>
      <c r="G69" s="1">
        <v>6532000000</v>
      </c>
      <c r="H69" s="1">
        <v>7109000000</v>
      </c>
      <c r="I69" s="1">
        <v>4479000000</v>
      </c>
      <c r="J69" s="1">
        <v>4955000000</v>
      </c>
      <c r="K69" s="1">
        <v>5774000000</v>
      </c>
      <c r="L69" s="1">
        <v>7123000000</v>
      </c>
      <c r="M69" s="1">
        <v>8826000000</v>
      </c>
      <c r="N69" s="1">
        <v>10309000000</v>
      </c>
      <c r="O69" s="1">
        <v>10854000000</v>
      </c>
      <c r="P69" s="1">
        <v>12111000000</v>
      </c>
      <c r="Q69" s="1">
        <v>12296000000</v>
      </c>
      <c r="R69" s="1">
        <v>12623000000</v>
      </c>
      <c r="S69" s="1">
        <v>14289000000</v>
      </c>
      <c r="T69" s="1">
        <v>13840000000</v>
      </c>
      <c r="U69" s="1">
        <v>14885000000</v>
      </c>
      <c r="V69" s="1">
        <v>15595000000</v>
      </c>
    </row>
    <row r="70" spans="1:22" ht="19" x14ac:dyDescent="0.25">
      <c r="A70" s="5" t="s">
        <v>61</v>
      </c>
      <c r="B70" s="1">
        <v>-606000000</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t="s">
        <v>92</v>
      </c>
      <c r="T70" s="1" t="s">
        <v>92</v>
      </c>
      <c r="U70" s="1" t="s">
        <v>92</v>
      </c>
      <c r="V70" s="1" t="s">
        <v>92</v>
      </c>
    </row>
    <row r="71" spans="1:22" ht="19" x14ac:dyDescent="0.25">
      <c r="A71" s="5" t="s">
        <v>62</v>
      </c>
      <c r="B71" s="1">
        <v>1301000000</v>
      </c>
      <c r="C71" s="1">
        <v>645000000</v>
      </c>
      <c r="D71" s="1">
        <v>55000000</v>
      </c>
      <c r="E71" s="1">
        <v>85000000</v>
      </c>
      <c r="F71" s="1">
        <v>347000000</v>
      </c>
      <c r="G71" s="1">
        <v>645000000</v>
      </c>
      <c r="H71" s="1">
        <v>205000000</v>
      </c>
      <c r="I71" s="1">
        <v>19000000</v>
      </c>
      <c r="J71" s="1">
        <v>369000000</v>
      </c>
      <c r="K71" s="1">
        <v>872000000</v>
      </c>
      <c r="L71" s="1">
        <v>1152000000</v>
      </c>
      <c r="M71" s="1">
        <v>1056000000</v>
      </c>
      <c r="N71" s="1">
        <v>1321000000</v>
      </c>
      <c r="O71" s="1">
        <v>3233000000</v>
      </c>
      <c r="P71" s="1">
        <v>2602000000</v>
      </c>
      <c r="Q71" s="1">
        <v>2899000000</v>
      </c>
      <c r="R71" s="1">
        <v>1674000000</v>
      </c>
      <c r="S71" s="1">
        <v>2328000000</v>
      </c>
      <c r="T71" s="1">
        <v>2962000000</v>
      </c>
      <c r="U71" s="1">
        <v>2555000000</v>
      </c>
      <c r="V71" s="1">
        <v>3885000000</v>
      </c>
    </row>
    <row r="72" spans="1:22" ht="19" x14ac:dyDescent="0.25">
      <c r="A72" s="6" t="s">
        <v>63</v>
      </c>
      <c r="B72" s="10">
        <v>4895000000</v>
      </c>
      <c r="C72" s="10">
        <v>4992000000</v>
      </c>
      <c r="D72" s="10">
        <v>4968000000</v>
      </c>
      <c r="E72" s="10">
        <v>5952000000</v>
      </c>
      <c r="F72" s="10">
        <v>6773000000</v>
      </c>
      <c r="G72" s="10">
        <v>7511000000</v>
      </c>
      <c r="H72" s="10">
        <v>7648000000</v>
      </c>
      <c r="I72" s="10">
        <v>4832000000</v>
      </c>
      <c r="J72" s="10">
        <v>5658000000</v>
      </c>
      <c r="K72" s="10">
        <v>6980000000</v>
      </c>
      <c r="L72" s="10">
        <v>8609000000</v>
      </c>
      <c r="M72" s="10">
        <v>10216000000</v>
      </c>
      <c r="N72" s="10">
        <v>11964000000</v>
      </c>
      <c r="O72" s="10">
        <v>14421000000</v>
      </c>
      <c r="P72" s="10">
        <v>15047000000</v>
      </c>
      <c r="Q72" s="10">
        <v>15529000000</v>
      </c>
      <c r="R72" s="10">
        <v>14631000000</v>
      </c>
      <c r="S72" s="10">
        <v>16951000000</v>
      </c>
      <c r="T72" s="10">
        <v>17136000000</v>
      </c>
      <c r="U72" s="10">
        <v>17774000000</v>
      </c>
      <c r="V72" s="10">
        <v>19814000000</v>
      </c>
    </row>
    <row r="73" spans="1:22" ht="20" thickBot="1" x14ac:dyDescent="0.3">
      <c r="A73" s="7" t="s">
        <v>64</v>
      </c>
      <c r="B73" s="11">
        <v>7493000000</v>
      </c>
      <c r="C73" s="11">
        <v>7217000000</v>
      </c>
      <c r="D73" s="11">
        <v>6997000000</v>
      </c>
      <c r="E73" s="11">
        <v>7598000000</v>
      </c>
      <c r="F73" s="11">
        <v>8585000000</v>
      </c>
      <c r="G73" s="11">
        <v>9379000000</v>
      </c>
      <c r="H73" s="11">
        <v>9734000000</v>
      </c>
      <c r="I73" s="11">
        <v>7408000000</v>
      </c>
      <c r="J73" s="11">
        <v>7727000000</v>
      </c>
      <c r="K73" s="11">
        <v>9681000000</v>
      </c>
      <c r="L73" s="11">
        <v>11744000000</v>
      </c>
      <c r="M73" s="11">
        <v>14498000000</v>
      </c>
      <c r="N73" s="11">
        <v>15924000000</v>
      </c>
      <c r="O73" s="11">
        <v>20451000000</v>
      </c>
      <c r="P73" s="11">
        <v>20125000000</v>
      </c>
      <c r="Q73" s="11">
        <v>20160000000</v>
      </c>
      <c r="R73" s="11">
        <v>25551000000</v>
      </c>
      <c r="S73" s="11">
        <v>27951000000</v>
      </c>
      <c r="T73" s="11">
        <v>30338000000</v>
      </c>
      <c r="U73" s="11">
        <v>35249000000</v>
      </c>
      <c r="V73" s="11">
        <v>39937000000</v>
      </c>
    </row>
    <row r="74" spans="1:2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row>
    <row r="75" spans="1:22"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row>
    <row r="76" spans="1:22" ht="19" x14ac:dyDescent="0.25">
      <c r="A76" s="5" t="s">
        <v>66</v>
      </c>
      <c r="B76" s="1">
        <v>608000000</v>
      </c>
      <c r="C76" s="1">
        <v>728000000</v>
      </c>
      <c r="D76" s="1">
        <v>320000000</v>
      </c>
      <c r="E76" s="1">
        <v>985000000</v>
      </c>
      <c r="F76" s="1">
        <v>1094000000</v>
      </c>
      <c r="G76" s="1">
        <v>1328000000</v>
      </c>
      <c r="H76" s="1">
        <v>1571000000</v>
      </c>
      <c r="I76" s="1">
        <v>1075000000</v>
      </c>
      <c r="J76" s="1">
        <v>599000000</v>
      </c>
      <c r="K76" s="1">
        <v>1090000000</v>
      </c>
      <c r="L76" s="1">
        <v>1544000000</v>
      </c>
      <c r="M76" s="1">
        <v>2013000000</v>
      </c>
      <c r="N76" s="1">
        <v>2072000000</v>
      </c>
      <c r="O76" s="1">
        <v>1334000000</v>
      </c>
      <c r="P76" s="1">
        <v>2227000000</v>
      </c>
      <c r="Q76" s="1">
        <v>1210000000</v>
      </c>
      <c r="R76" s="1">
        <v>1221000000</v>
      </c>
      <c r="S76" s="1">
        <v>2784000000</v>
      </c>
      <c r="T76" s="1">
        <v>933000000</v>
      </c>
      <c r="U76" s="1">
        <v>1301000000</v>
      </c>
      <c r="V76" s="1">
        <v>2074000000</v>
      </c>
    </row>
    <row r="77" spans="1:22" ht="19" x14ac:dyDescent="0.25">
      <c r="A77" s="5" t="s">
        <v>13</v>
      </c>
      <c r="B77" s="1">
        <v>133000000</v>
      </c>
      <c r="C77" s="1">
        <v>150000000</v>
      </c>
      <c r="D77" s="1">
        <v>151000000</v>
      </c>
      <c r="E77" s="1">
        <v>113000000</v>
      </c>
      <c r="F77" s="1">
        <v>134000000</v>
      </c>
      <c r="G77" s="1">
        <v>144000000</v>
      </c>
      <c r="H77" s="1">
        <v>174000000</v>
      </c>
      <c r="I77" s="1">
        <v>224000000</v>
      </c>
      <c r="J77" s="1">
        <v>239000000</v>
      </c>
      <c r="K77" s="1">
        <v>291000000</v>
      </c>
      <c r="L77" s="1">
        <v>334000000</v>
      </c>
      <c r="M77" s="1">
        <v>383000000</v>
      </c>
      <c r="N77" s="1">
        <v>431000000</v>
      </c>
      <c r="O77" s="1">
        <v>502000000</v>
      </c>
      <c r="P77" s="1">
        <v>551000000</v>
      </c>
      <c r="Q77" s="1">
        <v>561000000</v>
      </c>
      <c r="R77" s="1">
        <v>539000000</v>
      </c>
      <c r="S77" s="1">
        <v>812000000</v>
      </c>
      <c r="T77" s="1">
        <v>1492000000</v>
      </c>
      <c r="U77" s="1">
        <v>1522000000</v>
      </c>
      <c r="V77" s="1">
        <v>1553000000</v>
      </c>
    </row>
    <row r="78" spans="1:22"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t="s">
        <v>92</v>
      </c>
      <c r="R78" s="1" t="s">
        <v>92</v>
      </c>
      <c r="S78" s="1" t="s">
        <v>92</v>
      </c>
      <c r="T78" s="1" t="s">
        <v>92</v>
      </c>
      <c r="U78" s="1" t="s">
        <v>92</v>
      </c>
      <c r="V78" s="1" t="s">
        <v>92</v>
      </c>
    </row>
    <row r="79" spans="1:22" ht="19" x14ac:dyDescent="0.25">
      <c r="A79" s="5" t="s">
        <v>68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row>
    <row r="80" spans="1:22" ht="19" x14ac:dyDescent="0.25">
      <c r="A80" s="14" t="s">
        <v>104</v>
      </c>
      <c r="B80" s="15">
        <f t="shared" ref="B80:V80" si="6">B79/B3</f>
        <v>0</v>
      </c>
      <c r="C80" s="15">
        <f t="shared" si="6"/>
        <v>0</v>
      </c>
      <c r="D80" s="15">
        <f t="shared" si="6"/>
        <v>0</v>
      </c>
      <c r="E80" s="15">
        <f t="shared" si="6"/>
        <v>0</v>
      </c>
      <c r="F80" s="15">
        <f t="shared" si="6"/>
        <v>0</v>
      </c>
      <c r="G80" s="15">
        <f t="shared" si="6"/>
        <v>0</v>
      </c>
      <c r="H80" s="15">
        <f t="shared" si="6"/>
        <v>0</v>
      </c>
      <c r="I80" s="15">
        <f t="shared" si="6"/>
        <v>0</v>
      </c>
      <c r="J80" s="15">
        <f t="shared" si="6"/>
        <v>0</v>
      </c>
      <c r="K80" s="15">
        <f t="shared" si="6"/>
        <v>0</v>
      </c>
      <c r="L80" s="15">
        <f t="shared" si="6"/>
        <v>0</v>
      </c>
      <c r="M80" s="15">
        <f t="shared" si="6"/>
        <v>0</v>
      </c>
      <c r="N80" s="15">
        <f t="shared" si="6"/>
        <v>0</v>
      </c>
      <c r="O80" s="15">
        <f t="shared" si="6"/>
        <v>0</v>
      </c>
      <c r="P80" s="15">
        <f t="shared" si="6"/>
        <v>0</v>
      </c>
      <c r="Q80" s="15">
        <f t="shared" si="6"/>
        <v>0</v>
      </c>
      <c r="R80" s="15">
        <f t="shared" si="6"/>
        <v>0</v>
      </c>
      <c r="S80" s="15">
        <f t="shared" si="6"/>
        <v>0</v>
      </c>
      <c r="T80" s="15">
        <f t="shared" si="6"/>
        <v>0</v>
      </c>
      <c r="U80" s="15">
        <f t="shared" si="6"/>
        <v>0</v>
      </c>
      <c r="V80" s="15">
        <f t="shared" si="6"/>
        <v>0</v>
      </c>
    </row>
    <row r="81" spans="1:30" ht="19" x14ac:dyDescent="0.25">
      <c r="A81" s="5" t="s">
        <v>69</v>
      </c>
      <c r="B81" s="1">
        <v>-375000000</v>
      </c>
      <c r="C81" s="1">
        <v>69000000</v>
      </c>
      <c r="D81" s="1">
        <v>114000000</v>
      </c>
      <c r="E81" s="1">
        <v>-137000000</v>
      </c>
      <c r="F81" s="1">
        <v>-126000000</v>
      </c>
      <c r="G81" s="1">
        <v>-121000000</v>
      </c>
      <c r="H81" s="1">
        <v>-274000000</v>
      </c>
      <c r="I81" s="1">
        <v>-361000000</v>
      </c>
      <c r="J81" s="1">
        <v>323000000</v>
      </c>
      <c r="K81" s="1">
        <v>-64000000</v>
      </c>
      <c r="L81" s="1">
        <v>-570000000</v>
      </c>
      <c r="M81" s="1">
        <v>-894000000</v>
      </c>
      <c r="N81" s="1">
        <v>1000000</v>
      </c>
      <c r="O81" s="1">
        <v>-568000000</v>
      </c>
      <c r="P81" s="1">
        <v>-160000000</v>
      </c>
      <c r="Q81" s="1">
        <v>-272000000</v>
      </c>
      <c r="R81" s="1">
        <v>254000000</v>
      </c>
      <c r="S81" s="1">
        <v>-503000000</v>
      </c>
      <c r="T81" s="1">
        <v>-307000000</v>
      </c>
      <c r="U81" s="1">
        <v>529000000</v>
      </c>
      <c r="V81" s="1">
        <v>81000000</v>
      </c>
    </row>
    <row r="82" spans="1:30" ht="19" x14ac:dyDescent="0.25">
      <c r="A82" s="5" t="s">
        <v>70</v>
      </c>
      <c r="B82" s="1" t="s">
        <v>92</v>
      </c>
      <c r="C82" s="1" t="s">
        <v>92</v>
      </c>
      <c r="D82" s="1" t="s">
        <v>92</v>
      </c>
      <c r="E82" s="1" t="s">
        <v>92</v>
      </c>
      <c r="F82" s="1" t="s">
        <v>92</v>
      </c>
      <c r="G82" s="1" t="s">
        <v>92</v>
      </c>
      <c r="H82" s="1" t="s">
        <v>92</v>
      </c>
      <c r="I82" s="1">
        <v>21000000</v>
      </c>
      <c r="J82" s="1">
        <v>42000000</v>
      </c>
      <c r="K82" s="1">
        <v>83000000</v>
      </c>
      <c r="L82" s="1">
        <v>-72000000</v>
      </c>
      <c r="M82" s="1" t="s">
        <v>92</v>
      </c>
      <c r="N82" s="1" t="s">
        <v>92</v>
      </c>
      <c r="O82" s="1" t="s">
        <v>92</v>
      </c>
      <c r="P82" s="1" t="s">
        <v>92</v>
      </c>
      <c r="Q82" s="1" t="s">
        <v>92</v>
      </c>
      <c r="R82" s="1" t="s">
        <v>92</v>
      </c>
      <c r="S82" s="1" t="s">
        <v>92</v>
      </c>
      <c r="T82" s="1" t="s">
        <v>92</v>
      </c>
      <c r="U82" s="1" t="s">
        <v>92</v>
      </c>
      <c r="V82" s="1" t="s">
        <v>92</v>
      </c>
    </row>
    <row r="83" spans="1:30" ht="21" x14ac:dyDescent="0.25">
      <c r="A83" s="5" t="s">
        <v>34</v>
      </c>
      <c r="B83" s="1">
        <v>-289000000</v>
      </c>
      <c r="C83" s="1">
        <v>34000000</v>
      </c>
      <c r="D83" s="1" t="s">
        <v>92</v>
      </c>
      <c r="E83" s="1" t="s">
        <v>92</v>
      </c>
      <c r="F83" s="1">
        <v>-118000000</v>
      </c>
      <c r="G83" s="1">
        <v>-145000000</v>
      </c>
      <c r="H83" s="1">
        <v>-308000000</v>
      </c>
      <c r="I83" s="1">
        <v>-218000000</v>
      </c>
      <c r="J83" s="1">
        <v>240000000</v>
      </c>
      <c r="K83" s="1">
        <v>-350000000</v>
      </c>
      <c r="L83" s="1">
        <v>-684000000</v>
      </c>
      <c r="M83" s="1">
        <v>-582000000</v>
      </c>
      <c r="N83" s="1">
        <v>-144000000</v>
      </c>
      <c r="O83" s="1">
        <v>-506000000</v>
      </c>
      <c r="P83" s="1">
        <v>-139000000</v>
      </c>
      <c r="Q83" s="1">
        <v>123000000</v>
      </c>
      <c r="R83" s="1">
        <v>16000000</v>
      </c>
      <c r="S83" s="1">
        <v>-278000000</v>
      </c>
      <c r="T83" s="1">
        <v>-196000000</v>
      </c>
      <c r="U83" s="1">
        <v>184000000</v>
      </c>
      <c r="V83" s="1">
        <v>-420000000</v>
      </c>
      <c r="AC83" s="61" t="s">
        <v>126</v>
      </c>
      <c r="AD83" s="62"/>
    </row>
    <row r="84" spans="1:30"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AC84" s="63" t="s">
        <v>127</v>
      </c>
      <c r="AD84" s="64"/>
    </row>
    <row r="85" spans="1:30" ht="20" x14ac:dyDescent="0.25">
      <c r="A85" s="5" t="s">
        <v>71</v>
      </c>
      <c r="B85" s="1" t="s">
        <v>92</v>
      </c>
      <c r="C85" s="1" t="s">
        <v>92</v>
      </c>
      <c r="D85" s="1" t="s">
        <v>92</v>
      </c>
      <c r="E85" s="1" t="s">
        <v>92</v>
      </c>
      <c r="F85" s="1" t="s">
        <v>92</v>
      </c>
      <c r="G85" s="1" t="s">
        <v>92</v>
      </c>
      <c r="H85" s="1" t="s">
        <v>92</v>
      </c>
      <c r="I85" s="1">
        <v>5000000</v>
      </c>
      <c r="J85" s="1">
        <v>-1000000</v>
      </c>
      <c r="K85" s="1" t="s">
        <v>92</v>
      </c>
      <c r="L85" s="1" t="s">
        <v>92</v>
      </c>
      <c r="M85" s="1" t="s">
        <v>92</v>
      </c>
      <c r="N85" s="1" t="s">
        <v>92</v>
      </c>
      <c r="O85" s="1" t="s">
        <v>92</v>
      </c>
      <c r="P85" s="1" t="s">
        <v>92</v>
      </c>
      <c r="Q85" s="1" t="s">
        <v>92</v>
      </c>
      <c r="R85" s="1" t="s">
        <v>92</v>
      </c>
      <c r="S85" s="1" t="s">
        <v>92</v>
      </c>
      <c r="T85" s="1" t="s">
        <v>92</v>
      </c>
      <c r="U85" s="1" t="s">
        <v>92</v>
      </c>
      <c r="V85" s="1" t="s">
        <v>92</v>
      </c>
      <c r="AC85" s="23" t="s">
        <v>128</v>
      </c>
      <c r="AD85" s="24">
        <f>V17</f>
        <v>194000000</v>
      </c>
    </row>
    <row r="86" spans="1:30" ht="20" x14ac:dyDescent="0.25">
      <c r="A86" s="5" t="s">
        <v>72</v>
      </c>
      <c r="B86" s="1">
        <v>-86000000</v>
      </c>
      <c r="C86" s="1">
        <v>-295000000</v>
      </c>
      <c r="D86" s="1">
        <v>134000000</v>
      </c>
      <c r="E86" s="1">
        <v>-287000000</v>
      </c>
      <c r="F86" s="1">
        <v>-164000000</v>
      </c>
      <c r="G86" s="1">
        <v>-251000000</v>
      </c>
      <c r="H86" s="1">
        <v>-308000000</v>
      </c>
      <c r="I86" s="1">
        <v>81000000</v>
      </c>
      <c r="J86" s="1">
        <v>217000000</v>
      </c>
      <c r="K86" s="1">
        <v>176000000</v>
      </c>
      <c r="L86" s="1">
        <v>174000000</v>
      </c>
      <c r="M86" s="1">
        <v>66000000</v>
      </c>
      <c r="N86" s="1">
        <v>-10000000</v>
      </c>
      <c r="O86" s="1">
        <v>436000000</v>
      </c>
      <c r="P86" s="1">
        <v>-654000000</v>
      </c>
      <c r="Q86" s="1">
        <v>120000000</v>
      </c>
      <c r="R86" s="1">
        <v>370000000</v>
      </c>
      <c r="S86" s="1">
        <v>-1067000000</v>
      </c>
      <c r="T86" s="1">
        <v>252000000</v>
      </c>
      <c r="U86" s="1">
        <v>-134000000</v>
      </c>
      <c r="V86" s="1">
        <v>930000000</v>
      </c>
      <c r="AC86" s="23" t="s">
        <v>129</v>
      </c>
      <c r="AD86" s="24">
        <f>V56</f>
        <v>5957000000</v>
      </c>
    </row>
    <row r="87" spans="1:30" ht="20" x14ac:dyDescent="0.25">
      <c r="A87" s="6" t="s">
        <v>73</v>
      </c>
      <c r="B87" s="10">
        <v>280000000</v>
      </c>
      <c r="C87" s="10">
        <v>652000000</v>
      </c>
      <c r="D87" s="10">
        <v>719000000</v>
      </c>
      <c r="E87" s="10">
        <v>674000000</v>
      </c>
      <c r="F87" s="10">
        <v>938000000</v>
      </c>
      <c r="G87" s="10">
        <v>1100000000</v>
      </c>
      <c r="H87" s="10">
        <v>1163000000</v>
      </c>
      <c r="I87" s="10">
        <v>1019000000</v>
      </c>
      <c r="J87" s="10">
        <v>1378000000</v>
      </c>
      <c r="K87" s="10">
        <v>1493000000</v>
      </c>
      <c r="L87" s="10">
        <v>1482000000</v>
      </c>
      <c r="M87" s="10">
        <v>1568000000</v>
      </c>
      <c r="N87" s="10">
        <v>2494000000</v>
      </c>
      <c r="O87" s="10">
        <v>1704000000</v>
      </c>
      <c r="P87" s="10">
        <v>1964000000</v>
      </c>
      <c r="Q87" s="10">
        <v>1619000000</v>
      </c>
      <c r="R87" s="10">
        <v>2384000000</v>
      </c>
      <c r="S87" s="10">
        <v>2026000000</v>
      </c>
      <c r="T87" s="10">
        <v>2370000000</v>
      </c>
      <c r="U87" s="10">
        <v>3218000000</v>
      </c>
      <c r="V87" s="10">
        <v>4638000000</v>
      </c>
      <c r="AC87" s="23" t="s">
        <v>130</v>
      </c>
      <c r="AD87" s="24">
        <f>V61</f>
        <v>9091000000</v>
      </c>
    </row>
    <row r="88" spans="1:30" ht="20" x14ac:dyDescent="0.25">
      <c r="A88" s="5" t="s">
        <v>74</v>
      </c>
      <c r="B88" s="1">
        <v>-301000000</v>
      </c>
      <c r="C88" s="1">
        <v>-167000000</v>
      </c>
      <c r="D88" s="1">
        <v>-124000000</v>
      </c>
      <c r="E88" s="1">
        <v>-160000000</v>
      </c>
      <c r="F88" s="1">
        <v>-210000000</v>
      </c>
      <c r="G88" s="1">
        <v>-309000000</v>
      </c>
      <c r="H88" s="1">
        <v>-315000000</v>
      </c>
      <c r="I88" s="1">
        <v>-364000000</v>
      </c>
      <c r="J88" s="1">
        <v>-167000000</v>
      </c>
      <c r="K88" s="1">
        <v>-307000000</v>
      </c>
      <c r="L88" s="1">
        <v>-516000000</v>
      </c>
      <c r="M88" s="1">
        <v>-541000000</v>
      </c>
      <c r="N88" s="1">
        <v>-577000000</v>
      </c>
      <c r="O88" s="1">
        <v>-601000000</v>
      </c>
      <c r="P88" s="1">
        <v>-630000000</v>
      </c>
      <c r="Q88" s="1">
        <v>-536000000</v>
      </c>
      <c r="R88" s="1">
        <v>-444000000</v>
      </c>
      <c r="S88" s="1">
        <v>-657000000</v>
      </c>
      <c r="T88" s="1">
        <v>-572000000</v>
      </c>
      <c r="U88" s="1">
        <v>-386000000</v>
      </c>
      <c r="V88" s="1">
        <v>-754000000</v>
      </c>
      <c r="AC88" s="33" t="s">
        <v>131</v>
      </c>
      <c r="AD88" s="34">
        <f>AD85/(AD86+AD87)</f>
        <v>1.2892078681552366E-2</v>
      </c>
    </row>
    <row r="89" spans="1:30" ht="20" customHeight="1" x14ac:dyDescent="0.25">
      <c r="A89" s="14" t="s">
        <v>105</v>
      </c>
      <c r="B89" s="15">
        <f t="shared" ref="B89:V89" si="7">(-1*B88)/B3</f>
        <v>7.797927461139896E-2</v>
      </c>
      <c r="C89" s="15">
        <f t="shared" si="7"/>
        <v>4.5740892906053134E-2</v>
      </c>
      <c r="D89" s="15">
        <f t="shared" si="7"/>
        <v>3.674074074074074E-2</v>
      </c>
      <c r="E89" s="15">
        <f t="shared" si="7"/>
        <v>4.3045466774280332E-2</v>
      </c>
      <c r="F89" s="15">
        <f t="shared" si="7"/>
        <v>4.8746518105849582E-2</v>
      </c>
      <c r="G89" s="15">
        <f t="shared" si="7"/>
        <v>6.401491609695463E-2</v>
      </c>
      <c r="H89" s="15">
        <f t="shared" si="7"/>
        <v>5.9411542814032443E-2</v>
      </c>
      <c r="I89" s="15">
        <f t="shared" si="7"/>
        <v>6.7183462532299745E-2</v>
      </c>
      <c r="J89" s="15">
        <f t="shared" si="7"/>
        <v>3.2264296754250389E-2</v>
      </c>
      <c r="K89" s="15">
        <f t="shared" si="7"/>
        <v>4.4544399303540337E-2</v>
      </c>
      <c r="L89" s="15">
        <f t="shared" si="7"/>
        <v>5.8193301003721665E-2</v>
      </c>
      <c r="M89" s="15">
        <f t="shared" si="7"/>
        <v>5.3300492610837441E-2</v>
      </c>
      <c r="N89" s="15">
        <f t="shared" si="7"/>
        <v>5.4183491407643912E-2</v>
      </c>
      <c r="O89" s="15">
        <f t="shared" si="7"/>
        <v>5.7732949087415948E-2</v>
      </c>
      <c r="P89" s="15">
        <f t="shared" si="7"/>
        <v>5.6879739978331526E-2</v>
      </c>
      <c r="Q89" s="15">
        <f t="shared" si="7"/>
        <v>5.0342819573588805E-2</v>
      </c>
      <c r="R89" s="15">
        <f t="shared" si="7"/>
        <v>4.0440841606703706E-2</v>
      </c>
      <c r="S89" s="15">
        <f t="shared" si="7"/>
        <v>4.6965472871541923E-2</v>
      </c>
      <c r="T89" s="15">
        <f t="shared" si="7"/>
        <v>4.0174181767102121E-2</v>
      </c>
      <c r="U89" s="15">
        <f t="shared" si="7"/>
        <v>2.9367011564211808E-2</v>
      </c>
      <c r="V89" s="15">
        <f t="shared" si="7"/>
        <v>3.9309733590532296E-2</v>
      </c>
      <c r="AC89" s="23" t="s">
        <v>106</v>
      </c>
      <c r="AD89" s="24">
        <f>V27</f>
        <v>498000000</v>
      </c>
    </row>
    <row r="90" spans="1:30" ht="20" x14ac:dyDescent="0.25">
      <c r="A90" s="5" t="s">
        <v>75</v>
      </c>
      <c r="B90" s="1">
        <v>-181000000</v>
      </c>
      <c r="C90" s="1">
        <v>-136000000</v>
      </c>
      <c r="D90" s="1">
        <v>-25000000</v>
      </c>
      <c r="E90" s="1">
        <v>-5000000</v>
      </c>
      <c r="F90" s="1">
        <v>8000000</v>
      </c>
      <c r="G90" s="1">
        <v>-23000000</v>
      </c>
      <c r="H90" s="1">
        <v>-146000000</v>
      </c>
      <c r="I90" s="1">
        <v>-129000000</v>
      </c>
      <c r="J90" s="1">
        <v>-26000000</v>
      </c>
      <c r="K90" s="1">
        <v>-249000000</v>
      </c>
      <c r="L90" s="1">
        <v>-4000000</v>
      </c>
      <c r="M90" s="1">
        <v>-475000000</v>
      </c>
      <c r="N90" s="1">
        <v>-43000000</v>
      </c>
      <c r="O90" s="1">
        <v>-128000000</v>
      </c>
      <c r="P90" s="1">
        <v>-147000000</v>
      </c>
      <c r="Q90" s="1">
        <v>312000000</v>
      </c>
      <c r="R90" s="1">
        <v>-172000000</v>
      </c>
      <c r="S90" s="1">
        <v>-2673000000</v>
      </c>
      <c r="T90" s="1">
        <v>-246000000</v>
      </c>
      <c r="U90" s="1">
        <v>17000000</v>
      </c>
      <c r="V90" s="1">
        <v>-235000000</v>
      </c>
      <c r="AC90" s="23" t="s">
        <v>19</v>
      </c>
      <c r="AD90" s="24">
        <f>V25</f>
        <v>2577000000</v>
      </c>
    </row>
    <row r="91" spans="1:30" ht="20" x14ac:dyDescent="0.25">
      <c r="A91" s="5" t="s">
        <v>76</v>
      </c>
      <c r="B91" s="1" t="s">
        <v>92</v>
      </c>
      <c r="C91" s="1" t="s">
        <v>92</v>
      </c>
      <c r="D91" s="1" t="s">
        <v>92</v>
      </c>
      <c r="E91" s="1" t="s">
        <v>92</v>
      </c>
      <c r="F91" s="1" t="s">
        <v>92</v>
      </c>
      <c r="G91" s="1" t="s">
        <v>92</v>
      </c>
      <c r="H91" s="1" t="s">
        <v>92</v>
      </c>
      <c r="I91" s="1" t="s">
        <v>92</v>
      </c>
      <c r="J91" s="1">
        <v>-1240000000</v>
      </c>
      <c r="K91" s="1">
        <v>-2284000000</v>
      </c>
      <c r="L91" s="1">
        <v>-694000000</v>
      </c>
      <c r="M91" s="1">
        <v>-709000000</v>
      </c>
      <c r="N91" s="1">
        <v>-1231000000</v>
      </c>
      <c r="O91" s="1">
        <v>-1365000000</v>
      </c>
      <c r="P91" s="1">
        <v>-6428000000</v>
      </c>
      <c r="Q91" s="1">
        <v>-4183000000</v>
      </c>
      <c r="R91" s="1">
        <v>-6832000000</v>
      </c>
      <c r="S91" s="1">
        <v>-6177000000</v>
      </c>
      <c r="T91" s="1">
        <v>-8422000000</v>
      </c>
      <c r="U91" s="1">
        <v>-11430000000</v>
      </c>
      <c r="V91" s="1">
        <v>-13698000000</v>
      </c>
      <c r="AC91" s="33" t="s">
        <v>132</v>
      </c>
      <c r="AD91" s="34">
        <f>AD89/AD90</f>
        <v>0.19324796274738068</v>
      </c>
    </row>
    <row r="92" spans="1:30" ht="20" x14ac:dyDescent="0.25">
      <c r="A92" s="5" t="s">
        <v>77</v>
      </c>
      <c r="B92" s="1">
        <v>14000000</v>
      </c>
      <c r="C92" s="1">
        <v>47000000</v>
      </c>
      <c r="D92" s="1" t="s">
        <v>92</v>
      </c>
      <c r="E92" s="1">
        <v>828000000</v>
      </c>
      <c r="F92" s="1" t="s">
        <v>92</v>
      </c>
      <c r="G92" s="1" t="s">
        <v>92</v>
      </c>
      <c r="H92" s="1" t="s">
        <v>92</v>
      </c>
      <c r="I92" s="1" t="s">
        <v>92</v>
      </c>
      <c r="J92" s="1">
        <v>861000000</v>
      </c>
      <c r="K92" s="1">
        <v>1489000000</v>
      </c>
      <c r="L92" s="1">
        <v>448000000</v>
      </c>
      <c r="M92" s="1">
        <v>391000000</v>
      </c>
      <c r="N92" s="1">
        <v>1104000000</v>
      </c>
      <c r="O92" s="1">
        <v>1336000000</v>
      </c>
      <c r="P92" s="1">
        <v>6007000000</v>
      </c>
      <c r="Q92" s="1">
        <v>3988000000</v>
      </c>
      <c r="R92" s="1">
        <v>4999000000</v>
      </c>
      <c r="S92" s="1">
        <v>6892000000</v>
      </c>
      <c r="T92" s="1">
        <v>8600000000</v>
      </c>
      <c r="U92" s="1">
        <v>10085000000</v>
      </c>
      <c r="V92" s="1">
        <v>12654000000</v>
      </c>
      <c r="AC92" s="35" t="s">
        <v>133</v>
      </c>
      <c r="AD92" s="36">
        <f>AD88*(1-AD91)</f>
        <v>1.0400710740763434E-2</v>
      </c>
    </row>
    <row r="93" spans="1:30" ht="19" x14ac:dyDescent="0.25">
      <c r="A93" s="5" t="s">
        <v>78</v>
      </c>
      <c r="B93" s="1">
        <v>-7000000</v>
      </c>
      <c r="C93" s="1">
        <v>-13000000</v>
      </c>
      <c r="D93" s="1">
        <v>61000000</v>
      </c>
      <c r="E93" s="1">
        <v>212000000</v>
      </c>
      <c r="F93" s="1">
        <v>9000000</v>
      </c>
      <c r="G93" s="1">
        <v>-15000000</v>
      </c>
      <c r="H93" s="1">
        <v>64000000</v>
      </c>
      <c r="I93" s="1">
        <v>30000000</v>
      </c>
      <c r="J93" s="1">
        <v>53000000</v>
      </c>
      <c r="K93" s="1">
        <v>-6000000</v>
      </c>
      <c r="L93" s="1">
        <v>-13000000</v>
      </c>
      <c r="M93" s="1">
        <v>-107000000</v>
      </c>
      <c r="N93" s="1">
        <v>-99000000</v>
      </c>
      <c r="O93" s="1">
        <v>415000000</v>
      </c>
      <c r="P93" s="1">
        <v>-89000000</v>
      </c>
      <c r="Q93" s="1">
        <v>-56000000</v>
      </c>
      <c r="R93" s="1">
        <v>-850000000</v>
      </c>
      <c r="S93" s="1">
        <v>-223000000</v>
      </c>
      <c r="T93" s="1">
        <v>-186000000</v>
      </c>
      <c r="U93" s="1">
        <v>-481000000</v>
      </c>
      <c r="V93" s="1">
        <v>-245000000</v>
      </c>
      <c r="AC93" s="63" t="s">
        <v>134</v>
      </c>
      <c r="AD93" s="64"/>
    </row>
    <row r="94" spans="1:30" ht="20" x14ac:dyDescent="0.25">
      <c r="A94" s="6" t="s">
        <v>79</v>
      </c>
      <c r="B94" s="10">
        <v>-475000000</v>
      </c>
      <c r="C94" s="10">
        <v>-269000000</v>
      </c>
      <c r="D94" s="10">
        <v>-88000000</v>
      </c>
      <c r="E94" s="10">
        <v>875000000</v>
      </c>
      <c r="F94" s="10">
        <v>-193000000</v>
      </c>
      <c r="G94" s="10">
        <v>-347000000</v>
      </c>
      <c r="H94" s="10">
        <v>-397000000</v>
      </c>
      <c r="I94" s="10">
        <v>-463000000</v>
      </c>
      <c r="J94" s="10">
        <v>-519000000</v>
      </c>
      <c r="K94" s="10">
        <v>-1357000000</v>
      </c>
      <c r="L94" s="10">
        <v>-779000000</v>
      </c>
      <c r="M94" s="10">
        <v>-1441000000</v>
      </c>
      <c r="N94" s="10">
        <v>-846000000</v>
      </c>
      <c r="O94" s="10">
        <v>-343000000</v>
      </c>
      <c r="P94" s="10">
        <v>-1287000000</v>
      </c>
      <c r="Q94" s="10">
        <v>-475000000</v>
      </c>
      <c r="R94" s="10">
        <v>-3299000000</v>
      </c>
      <c r="S94" s="10">
        <v>-2838000000</v>
      </c>
      <c r="T94" s="10">
        <v>-826000000</v>
      </c>
      <c r="U94" s="10">
        <v>-2195000000</v>
      </c>
      <c r="V94" s="10">
        <v>-2278000000</v>
      </c>
      <c r="AC94" s="23" t="s">
        <v>135</v>
      </c>
      <c r="AD94" s="37">
        <v>4.095E-2</v>
      </c>
    </row>
    <row r="95" spans="1:30" ht="20" x14ac:dyDescent="0.25">
      <c r="A95" s="5" t="s">
        <v>80</v>
      </c>
      <c r="B95" s="1">
        <v>-211000000</v>
      </c>
      <c r="C95" s="1">
        <v>-515000000</v>
      </c>
      <c r="D95" s="1">
        <v>-317000000</v>
      </c>
      <c r="E95" s="1">
        <v>-253000000</v>
      </c>
      <c r="F95" s="1">
        <v>-43000000</v>
      </c>
      <c r="G95" s="1">
        <v>-298000000</v>
      </c>
      <c r="H95" s="1">
        <v>-110000000</v>
      </c>
      <c r="I95" s="1">
        <v>-167000000</v>
      </c>
      <c r="J95" s="1">
        <v>-1376000000</v>
      </c>
      <c r="K95" s="1">
        <v>-272000000</v>
      </c>
      <c r="L95" s="1">
        <v>-173000000</v>
      </c>
      <c r="M95" s="1">
        <v>-129000000</v>
      </c>
      <c r="N95" s="1">
        <v>-121000000</v>
      </c>
      <c r="O95" s="1">
        <v>-85000000</v>
      </c>
      <c r="P95" s="1">
        <v>-205000000</v>
      </c>
      <c r="Q95" s="1">
        <v>-131000000</v>
      </c>
      <c r="R95" s="1">
        <v>-82000000</v>
      </c>
      <c r="S95" s="1">
        <v>-323000000</v>
      </c>
      <c r="T95" s="1">
        <v>-365000000</v>
      </c>
      <c r="U95" s="1">
        <v>-85000000</v>
      </c>
      <c r="V95" s="1">
        <v>-16000000</v>
      </c>
      <c r="AC95" s="23" t="s">
        <v>136</v>
      </c>
      <c r="AD95" s="38" cm="1">
        <f t="array" ref="AD95">_FV(A1,"Beta")</f>
        <v>1.5235000000000001</v>
      </c>
    </row>
    <row r="96" spans="1:30" ht="20" x14ac:dyDescent="0.25">
      <c r="A96" s="5" t="s">
        <v>81</v>
      </c>
      <c r="B96" s="1" t="s">
        <v>92</v>
      </c>
      <c r="C96" s="1" t="s">
        <v>92</v>
      </c>
      <c r="D96" s="1">
        <v>25000000</v>
      </c>
      <c r="E96" s="1">
        <v>69000000</v>
      </c>
      <c r="F96" s="1">
        <v>90000000</v>
      </c>
      <c r="G96" s="1">
        <v>77000000</v>
      </c>
      <c r="H96" s="1">
        <v>43000000</v>
      </c>
      <c r="I96" s="1">
        <v>14000000</v>
      </c>
      <c r="J96" s="1">
        <v>59000000</v>
      </c>
      <c r="K96" s="1">
        <v>28000000</v>
      </c>
      <c r="L96" s="1">
        <v>89000000</v>
      </c>
      <c r="M96" s="1">
        <v>155000000</v>
      </c>
      <c r="N96" s="1">
        <v>172000000</v>
      </c>
      <c r="O96" s="1">
        <v>58000000</v>
      </c>
      <c r="P96" s="1">
        <v>50000000</v>
      </c>
      <c r="Q96" s="1">
        <v>47000000</v>
      </c>
      <c r="R96" s="1">
        <v>70000000</v>
      </c>
      <c r="S96" s="1">
        <v>106000000</v>
      </c>
      <c r="T96" s="1">
        <v>13000000</v>
      </c>
      <c r="U96" s="1">
        <v>17000000</v>
      </c>
      <c r="V96" s="1">
        <v>-8000000</v>
      </c>
      <c r="AC96" s="23" t="s">
        <v>137</v>
      </c>
      <c r="AD96" s="37">
        <v>8.4000000000000005E-2</v>
      </c>
    </row>
    <row r="97" spans="1:30" ht="20" x14ac:dyDescent="0.25">
      <c r="A97" s="5" t="s">
        <v>82</v>
      </c>
      <c r="B97" s="1" t="s">
        <v>92</v>
      </c>
      <c r="C97" s="1" t="s">
        <v>92</v>
      </c>
      <c r="D97" s="1" t="s">
        <v>92</v>
      </c>
      <c r="E97" s="1" t="s">
        <v>92</v>
      </c>
      <c r="F97" s="1" t="s">
        <v>92</v>
      </c>
      <c r="G97" s="1">
        <v>-14000000</v>
      </c>
      <c r="H97" s="1">
        <v>-80000000</v>
      </c>
      <c r="I97" s="1">
        <v>-98000000</v>
      </c>
      <c r="J97" s="1">
        <v>-158000000</v>
      </c>
      <c r="K97" s="1">
        <v>-112000000</v>
      </c>
      <c r="L97" s="1">
        <v>-268000000</v>
      </c>
      <c r="M97" s="1">
        <v>-206000000</v>
      </c>
      <c r="N97" s="1">
        <v>-81000000</v>
      </c>
      <c r="O97" s="1">
        <v>-123000000</v>
      </c>
      <c r="P97" s="1">
        <v>-144000000</v>
      </c>
      <c r="Q97" s="1">
        <v>-95000000</v>
      </c>
      <c r="R97" s="1">
        <v>-141000000</v>
      </c>
      <c r="S97" s="1">
        <v>-180000000</v>
      </c>
      <c r="T97" s="1" t="s">
        <v>92</v>
      </c>
      <c r="U97" s="1" t="s">
        <v>92</v>
      </c>
      <c r="V97" s="1" t="s">
        <v>92</v>
      </c>
      <c r="AC97" s="35" t="s">
        <v>138</v>
      </c>
      <c r="AD97" s="36">
        <f>(AD94)+((AD95)*(AD96-AD94))</f>
        <v>0.10653667500000001</v>
      </c>
    </row>
    <row r="98" spans="1:30" ht="19" x14ac:dyDescent="0.25">
      <c r="A98" s="5" t="s">
        <v>83</v>
      </c>
      <c r="B98" s="1" t="s">
        <v>92</v>
      </c>
      <c r="C98" s="1" t="s">
        <v>92</v>
      </c>
      <c r="D98" s="1" t="s">
        <v>92</v>
      </c>
      <c r="E98" s="1" t="s">
        <v>92</v>
      </c>
      <c r="F98" s="1">
        <v>-553000000</v>
      </c>
      <c r="G98" s="1">
        <v>-612000000</v>
      </c>
      <c r="H98" s="1">
        <v>-701000000</v>
      </c>
      <c r="I98" s="1">
        <v>-438000000</v>
      </c>
      <c r="J98" s="1">
        <v>-110000000</v>
      </c>
      <c r="K98" s="1">
        <v>-141000000</v>
      </c>
      <c r="L98" s="1">
        <v>-204000000</v>
      </c>
      <c r="M98" s="1">
        <v>-250000000</v>
      </c>
      <c r="N98" s="1">
        <v>-452000000</v>
      </c>
      <c r="O98" s="1">
        <v>-650000000</v>
      </c>
      <c r="P98" s="1">
        <v>-854000000</v>
      </c>
      <c r="Q98" s="1">
        <v>-878000000</v>
      </c>
      <c r="R98" s="1">
        <v>-918000000</v>
      </c>
      <c r="S98" s="1">
        <v>-926000000</v>
      </c>
      <c r="T98" s="1">
        <v>-1017000000</v>
      </c>
      <c r="U98" s="1">
        <v>-529000000</v>
      </c>
      <c r="V98" s="1">
        <v>-1041000000</v>
      </c>
      <c r="AC98" s="63" t="s">
        <v>139</v>
      </c>
      <c r="AD98" s="64"/>
    </row>
    <row r="99" spans="1:30" ht="20" x14ac:dyDescent="0.25">
      <c r="A99" s="5" t="s">
        <v>84</v>
      </c>
      <c r="B99" s="1">
        <v>64000000</v>
      </c>
      <c r="C99" s="1">
        <v>17000000</v>
      </c>
      <c r="D99" s="1">
        <v>5000000</v>
      </c>
      <c r="E99" s="1">
        <v>-248000000</v>
      </c>
      <c r="F99" s="1" t="s">
        <v>92</v>
      </c>
      <c r="G99" s="1">
        <v>284000000</v>
      </c>
      <c r="H99" s="1">
        <v>179000000</v>
      </c>
      <c r="I99" s="1">
        <v>-243000000</v>
      </c>
      <c r="J99" s="1">
        <v>1220000000</v>
      </c>
      <c r="K99" s="1">
        <v>81000000</v>
      </c>
      <c r="L99" s="1">
        <v>26000000</v>
      </c>
      <c r="M99" s="1">
        <v>433000000</v>
      </c>
      <c r="N99" s="1">
        <v>56000000</v>
      </c>
      <c r="O99" s="1">
        <v>158000000</v>
      </c>
      <c r="P99" s="1">
        <v>-48000000</v>
      </c>
      <c r="Q99" s="1">
        <v>99000000</v>
      </c>
      <c r="R99" s="1">
        <v>3924000000</v>
      </c>
      <c r="S99" s="1">
        <v>-133000000</v>
      </c>
      <c r="T99" s="1">
        <v>-554000000</v>
      </c>
      <c r="U99" s="1">
        <v>1503000000</v>
      </c>
      <c r="V99" s="1">
        <v>-702000000</v>
      </c>
      <c r="AC99" s="23" t="s">
        <v>140</v>
      </c>
      <c r="AD99" s="24">
        <f>AD86+AD87</f>
        <v>15048000000</v>
      </c>
    </row>
    <row r="100" spans="1:30" ht="20" x14ac:dyDescent="0.25">
      <c r="A100" s="6" t="s">
        <v>85</v>
      </c>
      <c r="B100" s="10">
        <v>-147000000</v>
      </c>
      <c r="C100" s="10">
        <v>-498000000</v>
      </c>
      <c r="D100" s="10">
        <v>-287000000</v>
      </c>
      <c r="E100" s="10">
        <v>-432000000</v>
      </c>
      <c r="F100" s="10">
        <v>-506000000</v>
      </c>
      <c r="G100" s="10">
        <v>-563000000</v>
      </c>
      <c r="H100" s="10">
        <v>-669000000</v>
      </c>
      <c r="I100" s="10">
        <v>-932000000</v>
      </c>
      <c r="J100" s="10">
        <v>-365000000</v>
      </c>
      <c r="K100" s="10">
        <v>-416000000</v>
      </c>
      <c r="L100" s="10">
        <v>-530000000</v>
      </c>
      <c r="M100" s="10">
        <v>3000000</v>
      </c>
      <c r="N100" s="10">
        <v>-426000000</v>
      </c>
      <c r="O100" s="10">
        <v>-642000000</v>
      </c>
      <c r="P100" s="10">
        <v>-1201000000</v>
      </c>
      <c r="Q100" s="10">
        <v>-958000000</v>
      </c>
      <c r="R100" s="10">
        <v>2853000000</v>
      </c>
      <c r="S100" s="10">
        <v>-1456000000</v>
      </c>
      <c r="T100" s="10">
        <v>-1923000000</v>
      </c>
      <c r="U100" s="10">
        <v>906000000</v>
      </c>
      <c r="V100" s="10">
        <v>-1767000000</v>
      </c>
      <c r="AC100" s="33" t="s">
        <v>141</v>
      </c>
      <c r="AD100" s="34">
        <f>AD99/AD103</f>
        <v>0.16291479776934045</v>
      </c>
    </row>
    <row r="101" spans="1:30" ht="20" x14ac:dyDescent="0.25">
      <c r="A101" s="5" t="s">
        <v>86</v>
      </c>
      <c r="B101" s="1">
        <v>-6000000</v>
      </c>
      <c r="C101" s="1">
        <v>94000000</v>
      </c>
      <c r="D101" s="1">
        <v>29000000</v>
      </c>
      <c r="E101" s="1">
        <v>30000000</v>
      </c>
      <c r="F101" s="1">
        <v>-6000000</v>
      </c>
      <c r="G101" s="1">
        <v>17000000</v>
      </c>
      <c r="H101" s="1">
        <v>51000000</v>
      </c>
      <c r="I101" s="1">
        <v>-32000000</v>
      </c>
      <c r="J101" s="1">
        <v>39000000</v>
      </c>
      <c r="K101" s="1">
        <v>-3000000</v>
      </c>
      <c r="L101" s="1">
        <v>42000000</v>
      </c>
      <c r="M101" s="1">
        <v>-10000000</v>
      </c>
      <c r="N101" s="1">
        <v>2000000</v>
      </c>
      <c r="O101" s="1">
        <v>219000000</v>
      </c>
      <c r="P101" s="1">
        <v>-80000000</v>
      </c>
      <c r="Q101" s="1">
        <v>31000000</v>
      </c>
      <c r="R101" s="1">
        <v>-199000000</v>
      </c>
      <c r="S101" s="1">
        <v>111000000</v>
      </c>
      <c r="T101" s="1">
        <v>17000000</v>
      </c>
      <c r="U101" s="1">
        <v>-134000000</v>
      </c>
      <c r="V101" s="1">
        <v>195000000</v>
      </c>
      <c r="AC101" s="23" t="s">
        <v>142</v>
      </c>
      <c r="AD101" s="39" cm="1">
        <f t="array" ref="AD101">_FV(A1,"Market cap",TRUE)</f>
        <v>77319300000</v>
      </c>
    </row>
    <row r="102" spans="1:30" ht="20" x14ac:dyDescent="0.25">
      <c r="A102" s="6" t="s">
        <v>87</v>
      </c>
      <c r="B102" s="10">
        <v>-348000000</v>
      </c>
      <c r="C102" s="10">
        <v>-21000000</v>
      </c>
      <c r="D102" s="10">
        <v>373000000</v>
      </c>
      <c r="E102" s="10">
        <v>1147000000</v>
      </c>
      <c r="F102" s="10">
        <v>233000000</v>
      </c>
      <c r="G102" s="10">
        <v>207000000</v>
      </c>
      <c r="H102" s="10">
        <v>148000000</v>
      </c>
      <c r="I102" s="10">
        <v>-408000000</v>
      </c>
      <c r="J102" s="10">
        <v>-423000000</v>
      </c>
      <c r="K102" s="10">
        <v>-283000000</v>
      </c>
      <c r="L102" s="10">
        <v>215000000</v>
      </c>
      <c r="M102" s="10">
        <v>120000000</v>
      </c>
      <c r="N102" s="10">
        <v>1224000000</v>
      </c>
      <c r="O102" s="10">
        <v>938000000</v>
      </c>
      <c r="P102" s="10">
        <v>-604000000</v>
      </c>
      <c r="Q102" s="10">
        <v>217000000</v>
      </c>
      <c r="R102" s="10">
        <v>1739000000</v>
      </c>
      <c r="S102" s="10">
        <v>-2157000000</v>
      </c>
      <c r="T102" s="10">
        <v>-362000000</v>
      </c>
      <c r="U102" s="10">
        <v>1795000000</v>
      </c>
      <c r="V102" s="10">
        <v>788000000</v>
      </c>
      <c r="AC102" s="33" t="s">
        <v>143</v>
      </c>
      <c r="AD102" s="34">
        <f>AD101/AD103</f>
        <v>0.83708520223065952</v>
      </c>
    </row>
    <row r="103" spans="1:30" ht="20" x14ac:dyDescent="0.25">
      <c r="A103" s="5" t="s">
        <v>88</v>
      </c>
      <c r="B103" s="1">
        <v>-375000000</v>
      </c>
      <c r="C103" s="1">
        <v>-723000000</v>
      </c>
      <c r="D103" s="1">
        <v>-744000000</v>
      </c>
      <c r="E103" s="1">
        <v>-371000000</v>
      </c>
      <c r="F103" s="1">
        <v>1183000000</v>
      </c>
      <c r="G103" s="1">
        <v>1416000000</v>
      </c>
      <c r="H103" s="1">
        <v>1623000000</v>
      </c>
      <c r="I103" s="1">
        <v>1771000000</v>
      </c>
      <c r="J103" s="1">
        <v>1363000000</v>
      </c>
      <c r="K103" s="1">
        <v>940000000</v>
      </c>
      <c r="L103" s="1">
        <v>657000000</v>
      </c>
      <c r="M103" s="1">
        <v>870000000</v>
      </c>
      <c r="N103" s="1">
        <v>990000000</v>
      </c>
      <c r="O103" s="1">
        <v>2214000000</v>
      </c>
      <c r="P103" s="1">
        <v>3152000000</v>
      </c>
      <c r="Q103" s="1">
        <v>2548000000</v>
      </c>
      <c r="R103" s="1">
        <v>2765000000</v>
      </c>
      <c r="S103" s="1">
        <v>4504000000</v>
      </c>
      <c r="T103" s="1">
        <v>2347000000</v>
      </c>
      <c r="U103" s="1">
        <v>1985000000</v>
      </c>
      <c r="V103" s="1">
        <v>3780000000</v>
      </c>
      <c r="AC103" s="35" t="s">
        <v>144</v>
      </c>
      <c r="AD103" s="40">
        <f>AD99+AD101</f>
        <v>92367300000</v>
      </c>
    </row>
    <row r="104" spans="1:30" ht="20" thickBot="1" x14ac:dyDescent="0.3">
      <c r="A104" s="7" t="s">
        <v>89</v>
      </c>
      <c r="B104" s="11">
        <v>-723000000</v>
      </c>
      <c r="C104" s="11">
        <v>-744000000</v>
      </c>
      <c r="D104" s="11">
        <v>-371000000</v>
      </c>
      <c r="E104" s="11">
        <v>776000000</v>
      </c>
      <c r="F104" s="11">
        <v>1416000000</v>
      </c>
      <c r="G104" s="11">
        <v>1623000000</v>
      </c>
      <c r="H104" s="11">
        <v>1771000000</v>
      </c>
      <c r="I104" s="11">
        <v>1363000000</v>
      </c>
      <c r="J104" s="11">
        <v>940000000</v>
      </c>
      <c r="K104" s="11">
        <v>657000000</v>
      </c>
      <c r="L104" s="11">
        <v>872000000</v>
      </c>
      <c r="M104" s="11">
        <v>990000000</v>
      </c>
      <c r="N104" s="11">
        <v>2214000000</v>
      </c>
      <c r="O104" s="11">
        <v>3152000000</v>
      </c>
      <c r="P104" s="11">
        <v>2548000000</v>
      </c>
      <c r="Q104" s="11">
        <v>2765000000</v>
      </c>
      <c r="R104" s="11">
        <v>4504000000</v>
      </c>
      <c r="S104" s="11">
        <v>2347000000</v>
      </c>
      <c r="T104" s="11">
        <v>1985000000</v>
      </c>
      <c r="U104" s="11">
        <v>3780000000</v>
      </c>
      <c r="V104" s="11">
        <v>4568000000</v>
      </c>
      <c r="AC104" s="63" t="s">
        <v>145</v>
      </c>
      <c r="AD104" s="64"/>
    </row>
    <row r="105" spans="1:30" ht="21" thickTop="1" x14ac:dyDescent="0.25">
      <c r="A105" s="14" t="s">
        <v>107</v>
      </c>
      <c r="B105" s="1"/>
      <c r="C105" s="15">
        <f>(C106/B106)-1</f>
        <v>-11.340909090909092</v>
      </c>
      <c r="D105" s="15">
        <f>(D106/C106)-1</f>
        <v>0.28571428571428581</v>
      </c>
      <c r="E105" s="15">
        <f>(E106/D106)-1</f>
        <v>-0.13504273504273501</v>
      </c>
      <c r="F105" s="15">
        <f>(F106/E106)-1</f>
        <v>0.39130434782608692</v>
      </c>
      <c r="G105" s="15">
        <f>(G106/F106)-1</f>
        <v>6.6761363636363535E-2</v>
      </c>
      <c r="H105" s="15">
        <f t="shared" ref="H105:V105" si="8">(H106/G106)-1</f>
        <v>8.5219707057256899E-2</v>
      </c>
      <c r="I105" s="15">
        <f t="shared" si="8"/>
        <v>-0.25030674846625767</v>
      </c>
      <c r="J105" s="15">
        <f t="shared" si="8"/>
        <v>0.93453355155482809</v>
      </c>
      <c r="K105" s="15">
        <f t="shared" si="8"/>
        <v>-3.1302876480541419E-2</v>
      </c>
      <c r="L105" s="15">
        <f t="shared" si="8"/>
        <v>-0.20960698689956336</v>
      </c>
      <c r="M105" s="15">
        <f t="shared" si="8"/>
        <v>5.6353591160221095E-2</v>
      </c>
      <c r="N105" s="15">
        <f t="shared" si="8"/>
        <v>0.90271966527196645</v>
      </c>
      <c r="O105" s="15">
        <f t="shared" si="8"/>
        <v>-0.45244639912039586</v>
      </c>
      <c r="P105" s="15">
        <f t="shared" si="8"/>
        <v>0.25903614457831314</v>
      </c>
      <c r="Q105" s="15">
        <f t="shared" si="8"/>
        <v>-0.1866028708133971</v>
      </c>
      <c r="R105" s="15">
        <f t="shared" si="8"/>
        <v>0.8598039215686275</v>
      </c>
      <c r="S105" s="15">
        <f t="shared" si="8"/>
        <v>-0.36742224565102799</v>
      </c>
      <c r="T105" s="15">
        <f t="shared" si="8"/>
        <v>0.36083333333333334</v>
      </c>
      <c r="U105" s="15">
        <f t="shared" si="8"/>
        <v>0.65646050214329454</v>
      </c>
      <c r="V105" s="15">
        <f t="shared" si="8"/>
        <v>0.39112754158964891</v>
      </c>
      <c r="W105" s="15"/>
      <c r="X105" s="15"/>
      <c r="Y105" s="15"/>
      <c r="Z105" s="15"/>
      <c r="AA105" s="15"/>
      <c r="AB105" s="15"/>
      <c r="AC105" s="25" t="s">
        <v>108</v>
      </c>
      <c r="AD105" s="26">
        <f>(AD100*AD92)+(AD102*AD97)</f>
        <v>9.087470382434594E-2</v>
      </c>
    </row>
    <row r="106" spans="1:30" ht="19" x14ac:dyDescent="0.25">
      <c r="A106" s="5" t="s">
        <v>90</v>
      </c>
      <c r="B106" s="1">
        <v>-44000000</v>
      </c>
      <c r="C106" s="1">
        <v>455000000</v>
      </c>
      <c r="D106" s="1">
        <v>585000000</v>
      </c>
      <c r="E106" s="1">
        <v>506000000</v>
      </c>
      <c r="F106" s="1">
        <v>704000000</v>
      </c>
      <c r="G106" s="1">
        <v>751000000</v>
      </c>
      <c r="H106" s="1">
        <v>815000000</v>
      </c>
      <c r="I106" s="1">
        <v>611000000</v>
      </c>
      <c r="J106" s="1">
        <v>1182000000</v>
      </c>
      <c r="K106" s="1">
        <v>1145000000</v>
      </c>
      <c r="L106" s="1">
        <v>905000000</v>
      </c>
      <c r="M106" s="1">
        <v>956000000</v>
      </c>
      <c r="N106" s="1">
        <v>1819000000</v>
      </c>
      <c r="O106" s="1">
        <v>996000000</v>
      </c>
      <c r="P106" s="1">
        <v>1254000000</v>
      </c>
      <c r="Q106" s="1">
        <v>1020000000</v>
      </c>
      <c r="R106" s="1">
        <v>1897000000</v>
      </c>
      <c r="S106" s="1">
        <v>1200000000</v>
      </c>
      <c r="T106" s="1">
        <v>1633000000</v>
      </c>
      <c r="U106" s="1">
        <v>2705000000</v>
      </c>
      <c r="V106" s="1">
        <v>3763000000</v>
      </c>
      <c r="W106" s="41">
        <f>V106*(1+$AD$106)</f>
        <v>3954331249.239646</v>
      </c>
      <c r="X106" s="41">
        <f t="shared" ref="X106:AA106" si="9">W106*(1+$AD$106)</f>
        <v>4155390812.8390059</v>
      </c>
      <c r="Y106" s="41">
        <f t="shared" si="9"/>
        <v>4366673330.8563948</v>
      </c>
      <c r="Z106" s="41">
        <f t="shared" si="9"/>
        <v>4588698593.5229368</v>
      </c>
      <c r="AA106" s="41">
        <f t="shared" si="9"/>
        <v>4822012820.0132236</v>
      </c>
      <c r="AB106" s="42" t="s">
        <v>146</v>
      </c>
      <c r="AC106" s="43" t="s">
        <v>147</v>
      </c>
      <c r="AD106" s="44">
        <f>(SUM(W4:AA4)/5)</f>
        <v>5.0845402402244444E-2</v>
      </c>
    </row>
    <row r="107" spans="1:30"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42"/>
      <c r="X107" s="42"/>
      <c r="Y107" s="42"/>
      <c r="Z107" s="42"/>
      <c r="AA107" s="45">
        <f>AA106*(1+AD107)/(AD108-AD107)</f>
        <v>75029758823.551392</v>
      </c>
      <c r="AB107" s="46" t="s">
        <v>148</v>
      </c>
      <c r="AC107" s="47" t="s">
        <v>149</v>
      </c>
      <c r="AD107" s="48">
        <v>2.5000000000000001E-2</v>
      </c>
    </row>
    <row r="108" spans="1:30" ht="19" x14ac:dyDescent="0.25">
      <c r="W108" s="45">
        <f t="shared" ref="W108:Y108" si="10">W107+W106</f>
        <v>3954331249.239646</v>
      </c>
      <c r="X108" s="45">
        <f t="shared" si="10"/>
        <v>4155390812.8390059</v>
      </c>
      <c r="Y108" s="45">
        <f t="shared" si="10"/>
        <v>4366673330.8563948</v>
      </c>
      <c r="Z108" s="45">
        <f>Z107+Z106</f>
        <v>4588698593.5229368</v>
      </c>
      <c r="AA108" s="45">
        <f>AA107+AA106</f>
        <v>79851771643.564621</v>
      </c>
      <c r="AB108" s="46" t="s">
        <v>144</v>
      </c>
      <c r="AC108" s="49" t="s">
        <v>150</v>
      </c>
      <c r="AD108" s="50">
        <f>AD105</f>
        <v>9.087470382434594E-2</v>
      </c>
    </row>
    <row r="109" spans="1:30" ht="19" x14ac:dyDescent="0.25">
      <c r="W109" s="59" t="s">
        <v>151</v>
      </c>
      <c r="X109" s="60"/>
    </row>
    <row r="110" spans="1:30" ht="20" x14ac:dyDescent="0.25">
      <c r="W110" s="51" t="s">
        <v>152</v>
      </c>
      <c r="X110" s="39">
        <f>NPV(AD108,W108,X108,Y108,Z108,AA108)</f>
        <v>65411361696.492546</v>
      </c>
    </row>
    <row r="111" spans="1:30" ht="20" x14ac:dyDescent="0.25">
      <c r="W111" s="51" t="s">
        <v>153</v>
      </c>
      <c r="X111" s="39">
        <f>V40</f>
        <v>16509000000</v>
      </c>
    </row>
    <row r="112" spans="1:30" ht="20" x14ac:dyDescent="0.25">
      <c r="W112" s="51" t="s">
        <v>140</v>
      </c>
      <c r="X112" s="39">
        <f>AD99</f>
        <v>15048000000</v>
      </c>
    </row>
    <row r="113" spans="23:24" ht="20" x14ac:dyDescent="0.25">
      <c r="W113" s="51" t="s">
        <v>154</v>
      </c>
      <c r="X113" s="39">
        <f>X110+X111-X112</f>
        <v>66872361696.492554</v>
      </c>
    </row>
    <row r="114" spans="23:24" ht="20" x14ac:dyDescent="0.25">
      <c r="W114" s="51" t="s">
        <v>155</v>
      </c>
      <c r="X114" s="52">
        <f>V34*(1+(5*AB16))</f>
        <v>583833553.24859488</v>
      </c>
    </row>
    <row r="115" spans="23:24" ht="20" x14ac:dyDescent="0.25">
      <c r="W115" s="53" t="s">
        <v>156</v>
      </c>
      <c r="X115" s="54">
        <f>X113/X114</f>
        <v>114.54011391499877</v>
      </c>
    </row>
    <row r="116" spans="23:24" ht="20" x14ac:dyDescent="0.25">
      <c r="W116" s="51" t="s">
        <v>157</v>
      </c>
      <c r="X116" s="55" cm="1">
        <f t="array" ref="X116">_FV(A1,"Price",TRUE)</f>
        <v>146.15</v>
      </c>
    </row>
    <row r="117" spans="23:24" ht="20" x14ac:dyDescent="0.25">
      <c r="W117" s="56" t="s">
        <v>158</v>
      </c>
      <c r="X117" s="57">
        <f>X115/X116-1</f>
        <v>-0.21628385963052499</v>
      </c>
    </row>
    <row r="118" spans="23:24" ht="20" x14ac:dyDescent="0.25">
      <c r="W118" s="56" t="s">
        <v>159</v>
      </c>
      <c r="X118" s="58" t="str">
        <f>IF(X115&gt;X116,"BUY","SELL")</f>
        <v>SELL</v>
      </c>
    </row>
  </sheetData>
  <mergeCells count="6">
    <mergeCell ref="W109:X109"/>
    <mergeCell ref="AC83:AD83"/>
    <mergeCell ref="AC84:AD84"/>
    <mergeCell ref="AC93:AD93"/>
    <mergeCell ref="AC98:AD98"/>
    <mergeCell ref="AC104:AD104"/>
  </mergeCells>
  <hyperlinks>
    <hyperlink ref="A1" r:id="rId1" tooltip="https://roic.ai/company/CFR.SW" display="ROIC.AI | CFR.SW" xr:uid="{00000000-0004-0000-0000-000000000000}"/>
    <hyperlink ref="B36" r:id="rId2" tooltip="https://www.six-group.com/en/products-services/the-swiss-stock-exchange.html" xr:uid="{00000000-0004-0000-0000-000001000000}"/>
    <hyperlink ref="B74" r:id="rId3" tooltip="https://www.six-group.com/en/products-services/the-swiss-stock-exchange.html" xr:uid="{00000000-0004-0000-0000-000002000000}"/>
    <hyperlink ref="C36" r:id="rId4" tooltip="https://www.six-group.com/en/products-services/the-swiss-stock-exchange.html" xr:uid="{00000000-0004-0000-0000-000004000000}"/>
    <hyperlink ref="C74" r:id="rId5" tooltip="https://www.six-group.com/en/products-services/the-swiss-stock-exchange.html" xr:uid="{00000000-0004-0000-0000-000005000000}"/>
    <hyperlink ref="D36" r:id="rId6" tooltip="https://www.six-group.com/en/products-services/the-swiss-stock-exchange.html" xr:uid="{00000000-0004-0000-0000-000007000000}"/>
    <hyperlink ref="D74" r:id="rId7" tooltip="https://www.six-group.com/en/products-services/the-swiss-stock-exchange.html" xr:uid="{00000000-0004-0000-0000-000008000000}"/>
    <hyperlink ref="E36" r:id="rId8" tooltip="https://www.six-group.com/en/products-services/the-swiss-stock-exchange.html" xr:uid="{00000000-0004-0000-0000-00000A000000}"/>
    <hyperlink ref="E74" r:id="rId9" tooltip="https://www.six-group.com/en/products-services/the-swiss-stock-exchange.html" xr:uid="{00000000-0004-0000-0000-00000B000000}"/>
    <hyperlink ref="F36" r:id="rId10" tooltip="https://www.six-group.com/en/products-services/the-swiss-stock-exchange.html" xr:uid="{00000000-0004-0000-0000-00000D000000}"/>
    <hyperlink ref="F74" r:id="rId11" tooltip="https://www.six-group.com/en/products-services/the-swiss-stock-exchange.html" xr:uid="{00000000-0004-0000-0000-00000E000000}"/>
    <hyperlink ref="G36" r:id="rId12" tooltip="https://www.six-group.com/en/products-services/the-swiss-stock-exchange.html" xr:uid="{00000000-0004-0000-0000-000010000000}"/>
    <hyperlink ref="G74" r:id="rId13" tooltip="https://www.six-group.com/en/products-services/the-swiss-stock-exchange.html" xr:uid="{00000000-0004-0000-0000-000011000000}"/>
    <hyperlink ref="H36" r:id="rId14" tooltip="https://www.six-group.com/en/products-services/the-swiss-stock-exchange.html" xr:uid="{00000000-0004-0000-0000-000013000000}"/>
    <hyperlink ref="H74" r:id="rId15" tooltip="https://www.six-group.com/en/products-services/the-swiss-stock-exchange.html" xr:uid="{00000000-0004-0000-0000-000014000000}"/>
    <hyperlink ref="I36" r:id="rId16" tooltip="https://www.six-group.com/en/products-services/the-swiss-stock-exchange.html" xr:uid="{00000000-0004-0000-0000-000016000000}"/>
    <hyperlink ref="I74" r:id="rId17" tooltip="https://www.six-group.com/en/products-services/the-swiss-stock-exchange.html" xr:uid="{00000000-0004-0000-0000-000017000000}"/>
    <hyperlink ref="J36" r:id="rId18" tooltip="https://www.six-group.com/en/products-services/the-swiss-stock-exchange.html" xr:uid="{00000000-0004-0000-0000-000019000000}"/>
    <hyperlink ref="J74" r:id="rId19" tooltip="https://www.six-group.com/en/products-services/the-swiss-stock-exchange.html" xr:uid="{00000000-0004-0000-0000-00001A000000}"/>
    <hyperlink ref="K36" r:id="rId20" tooltip="https://www.six-group.com/en/products-services/the-swiss-stock-exchange.html" xr:uid="{00000000-0004-0000-0000-00001C000000}"/>
    <hyperlink ref="K74" r:id="rId21" tooltip="https://www.six-group.com/en/products-services/the-swiss-stock-exchange.html" xr:uid="{00000000-0004-0000-0000-00001D000000}"/>
    <hyperlink ref="L36" r:id="rId22" tooltip="https://www.six-group.com/en/products-services/the-swiss-stock-exchange.html" xr:uid="{00000000-0004-0000-0000-00001F000000}"/>
    <hyperlink ref="L74" r:id="rId23" tooltip="https://www.six-group.com/en/products-services/the-swiss-stock-exchange.html" xr:uid="{00000000-0004-0000-0000-000020000000}"/>
    <hyperlink ref="M36" r:id="rId24" tooltip="https://www.six-group.com/en/products-services/the-swiss-stock-exchange.html" xr:uid="{00000000-0004-0000-0000-000022000000}"/>
    <hyperlink ref="M74" r:id="rId25" tooltip="https://www.six-group.com/en/products-services/the-swiss-stock-exchange.html" xr:uid="{00000000-0004-0000-0000-000023000000}"/>
    <hyperlink ref="N36" r:id="rId26" tooltip="https://www.six-group.com/en/products-services/the-swiss-stock-exchange.html" xr:uid="{00000000-0004-0000-0000-000025000000}"/>
    <hyperlink ref="N74" r:id="rId27" tooltip="https://www.six-group.com/en/products-services/the-swiss-stock-exchange.html" xr:uid="{00000000-0004-0000-0000-000026000000}"/>
    <hyperlink ref="O36" r:id="rId28" tooltip="https://www.six-group.com/en/products-services/the-swiss-stock-exchange.html" xr:uid="{00000000-0004-0000-0000-000028000000}"/>
    <hyperlink ref="O74" r:id="rId29" tooltip="https://www.six-group.com/en/products-services/the-swiss-stock-exchange.html" xr:uid="{00000000-0004-0000-0000-000029000000}"/>
    <hyperlink ref="P36" r:id="rId30" tooltip="https://www.six-group.com/en/products-services/the-swiss-stock-exchange.html" xr:uid="{00000000-0004-0000-0000-00002B000000}"/>
    <hyperlink ref="P74" r:id="rId31" tooltip="https://www.six-group.com/en/products-services/the-swiss-stock-exchange.html" xr:uid="{00000000-0004-0000-0000-00002C000000}"/>
    <hyperlink ref="Q36" r:id="rId32" tooltip="https://www.six-group.com/en/products-services/the-swiss-stock-exchange.html" xr:uid="{00000000-0004-0000-0000-00002E000000}"/>
    <hyperlink ref="Q74" r:id="rId33" tooltip="https://www.six-group.com/en/products-services/the-swiss-stock-exchange.html" xr:uid="{00000000-0004-0000-0000-00002F000000}"/>
    <hyperlink ref="R36" r:id="rId34" tooltip="https://www.six-group.com/en/products-services/the-swiss-stock-exchange.html" xr:uid="{00000000-0004-0000-0000-000031000000}"/>
    <hyperlink ref="R74" r:id="rId35" tooltip="https://www.six-group.com/en/products-services/the-swiss-stock-exchange.html" xr:uid="{00000000-0004-0000-0000-000032000000}"/>
    <hyperlink ref="S36" r:id="rId36" tooltip="https://www.six-group.com/en/products-services/the-swiss-stock-exchange.html" xr:uid="{00000000-0004-0000-0000-000034000000}"/>
    <hyperlink ref="S74" r:id="rId37" tooltip="https://www.six-group.com/en/products-services/the-swiss-stock-exchange.html" xr:uid="{00000000-0004-0000-0000-000035000000}"/>
    <hyperlink ref="T36" r:id="rId38" tooltip="https://www.six-group.com/en/products-services/the-swiss-stock-exchange.html" xr:uid="{00000000-0004-0000-0000-000037000000}"/>
    <hyperlink ref="T74" r:id="rId39" tooltip="https://www.six-group.com/en/products-services/the-swiss-stock-exchange.html" xr:uid="{00000000-0004-0000-0000-000038000000}"/>
    <hyperlink ref="U36" r:id="rId40" tooltip="https://www.six-group.com/en/products-services/the-swiss-stock-exchange.html" xr:uid="{00000000-0004-0000-0000-00003A000000}"/>
    <hyperlink ref="U74" r:id="rId41" tooltip="https://www.six-group.com/en/products-services/the-swiss-stock-exchange.html" xr:uid="{00000000-0004-0000-0000-00003B000000}"/>
    <hyperlink ref="V36" r:id="rId42" tooltip="https://www.six-group.com/en/products-services/the-swiss-stock-exchange.html" xr:uid="{00000000-0004-0000-0000-00003D000000}"/>
    <hyperlink ref="V74" r:id="rId43" tooltip="https://www.six-group.com/en/products-services/the-swiss-stock-exchange.html" xr:uid="{00000000-0004-0000-0000-00003E000000}"/>
    <hyperlink ref="W1" r:id="rId44" display="https://finbox.com/OTCPK:CFRH.F/models/dcf-revenue-exit-10yr/" xr:uid="{E58E2230-1BC2-B844-84EB-6DDBF5DA5BB5}"/>
  </hyperlinks>
  <pageMargins left="0.7" right="0.7" top="0.75" bottom="0.75" header="0.3" footer="0.3"/>
  <drawing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2023-03-14T04:06:22Z</dcterms:created>
  <dcterms:modified xsi:type="dcterms:W3CDTF">2023-06-23T18:50:02Z</dcterms:modified>
</cp:coreProperties>
</file>