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Consumer/"/>
    </mc:Choice>
  </mc:AlternateContent>
  <xr:revisionPtr revIDLastSave="0" documentId="13_ncr:1_{134ADD54-CD13-2E4F-90BC-378CCB8BF2F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106" i="1" l="1"/>
  <c r="AJ106" i="1" s="1"/>
  <c r="AK106" i="1" s="1"/>
  <c r="AL106" i="1" s="1"/>
  <c r="AH106" i="1"/>
  <c r="AO88" i="1"/>
  <c r="AI116" i="1" l="1" a="1"/>
  <c r="AI116" i="1" s="1"/>
  <c r="AO101" i="1" a="1"/>
  <c r="AO101" i="1" s="1"/>
  <c r="AO95" i="1" a="1"/>
  <c r="AO95" i="1" s="1"/>
  <c r="AO97" i="1" s="1"/>
  <c r="AI111" i="1"/>
  <c r="AH108" i="1"/>
  <c r="AO90" i="1"/>
  <c r="AO89" i="1"/>
  <c r="AO91" i="1" s="1"/>
  <c r="AO87" i="1"/>
  <c r="AO86" i="1"/>
  <c r="AO99" i="1" s="1"/>
  <c r="AO85" i="1"/>
  <c r="AM19" i="1"/>
  <c r="AM16" i="1"/>
  <c r="AI114" i="1" s="1"/>
  <c r="AP13" i="1"/>
  <c r="AO13" i="1"/>
  <c r="AN13" i="1"/>
  <c r="AM13" i="1"/>
  <c r="AP10" i="1"/>
  <c r="AO10" i="1"/>
  <c r="AN10" i="1"/>
  <c r="AP7" i="1"/>
  <c r="AO7" i="1"/>
  <c r="AN7" i="1"/>
  <c r="AM7" i="1"/>
  <c r="AP4" i="1"/>
  <c r="AO4" i="1"/>
  <c r="AN4" i="1"/>
  <c r="AM4" i="1"/>
  <c r="AL4" i="1"/>
  <c r="AK4" i="1"/>
  <c r="AJ4" i="1"/>
  <c r="AI4" i="1"/>
  <c r="AH4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G9" i="1"/>
  <c r="AM10" i="1" s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O106" i="1" l="1"/>
  <c r="AO16" i="1"/>
  <c r="AP16" i="1"/>
  <c r="AN16" i="1"/>
  <c r="AI108" i="1"/>
  <c r="AO103" i="1"/>
  <c r="AO102" i="1" s="1"/>
  <c r="AI112" i="1"/>
  <c r="AO92" i="1"/>
  <c r="AJ108" i="1" l="1"/>
  <c r="AO100" i="1"/>
  <c r="AO105" i="1" s="1"/>
  <c r="AO108" i="1" s="1"/>
  <c r="AL107" i="1" l="1"/>
  <c r="AL108" i="1" s="1"/>
  <c r="AK108" i="1"/>
  <c r="AI110" i="1" l="1"/>
  <c r="AI113" i="1" s="1"/>
  <c r="AI115" i="1" s="1"/>
  <c r="AI118" i="1" s="1"/>
  <c r="AI11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<sst xmlns="http://schemas.openxmlformats.org/spreadsheetml/2006/main" count="949" uniqueCount="161">
  <si>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</si>
  <si>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</si>
  <si>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</si>
  <si>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</si>
  <si>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</si>
  <si>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</si>
  <si>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</si>
  <si>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</si>
  <si>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</si>
  <si>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</si>
  <si>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</si>
  <si>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</si>
  <si>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</si>
  <si>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</si>
  <si>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</si>
  <si>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</si>
  <si>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</si>
  <si>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</si>
  <si>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</si>
  <si>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</si>
  <si>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</si>
  <si>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</si>
  <si>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</si>
  <si>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</si>
  <si>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</si>
  <si>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</si>
  <si>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</si>
  <si>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</si>
  <si>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</si>
  <si>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</si>
  <si>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</si>
  <si>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</si>
  <si>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</si>
  <si>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</si>
  <si>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</si>
  <si>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</si>
  <si>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</si>
  <si>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</si>
  <si>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</si>
  <si>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</si>
  <si>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</si>
  <si>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</si>
  <si>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</si>
  <si>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</si>
  <si>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</si>
  <si>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</si>
  <si>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</si>
  <si>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</si>
  <si>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</si>
  <si>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</si>
  <si>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</si>
  <si>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</si>
  <si>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</si>
  <si>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</si>
  <si>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</si>
  <si>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</si>
  <si>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</si>
  <si>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</si>
  <si>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</si>
  <si>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</si>
  <si>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</si>
  <si>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</si>
  <si>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</si>
  <si>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</si>
  <si>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</si>
  <si>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</si>
  <si>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</si>
  <si>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</si>
  <si>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</si>
  <si>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</si>
  <si>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</si>
  <si>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</si>
  <si>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</si>
  <si>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</si>
  <si>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</si>
  <si>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</si>
  <si>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</si>
  <si>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</si>
  <si>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</si>
  <si>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</si>
  <si>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</si>
  <si>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</si>
  <si>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</si>
  <si>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</si>
  <si>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</si>
  <si>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</si>
  <si>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</si>
  <si>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</si>
  <si>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</si>
  <si>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</si>
  <si>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</si>
  <si>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</si>
  <si>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</si>
  <si>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</si>
  <si>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</si>
  <si>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</si>
  <si>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</si>
  <si>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</si>
  <si>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</si>
  <si>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</si>
  <si>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</si>
  <si>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</si>
  <si>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</si>
  <si>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</si>
  <si>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</si>
  <si>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</si>
  <si>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</si>
  <si>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</si>
  <si>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</si>
  <si>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</si>
  <si>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</si>
  <si>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</si>
  <si>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</si>
  <si>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</si>
  <si>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</si>
  <si>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</si>
  <si>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</si>
  <si>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</si>
  <si>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</si>
  <si>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</si>
  <si>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</si>
  <si>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</si>
  <si>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</si>
  <si>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</si>
  <si>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</si>
  <si>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</si>
  <si>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</si>
  <si>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</si>
  <si>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</si>
  <si>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</si>
  <si>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</si>
  <si>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</si>
  <si>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</si>
  <si>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</si>
  <si>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</si>
  <si>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</si>
  <si>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</si>
  <si>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</si>
  <si>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</si>
  <si>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</si>
  <si>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</si>
  <si>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</si>
  <si>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</si>
  <si>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</si>
  <si>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</si>
  <si>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</si>
  <si>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</si>
  <si>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</si>
  <si>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</si>
  <si>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</si>
  <si>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</si>
  <si>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</si>
  <si>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</si>
  <si>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</si>
  <si>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</si>
  <si>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</si>
  <si>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</si>
  <si>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</si>
  <si>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</si>
  <si>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</si>
  <si>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``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</si>
</sst>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#,,;\(#,###,,\);\ \-\ \-"/>
    <numFmt numFmtId="165" formatCode="#.00%;\ \-#.00%;\ \-\ \-"/>
    <numFmt numFmtId="166" formatCode="#,##0.00_);\(#,##0.00\);\-\ \-"/>
    <numFmt numFmtId="167" formatCode="&quot;$&quot;#,##0"/>
    <numFmt numFmtId="168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6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0" fillId="0" borderId="0" xfId="0" quotePrefix="1"/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39" fontId="11" fillId="4" borderId="10" xfId="0" applyNumberFormat="1" applyFont="1" applyFill="1" applyBorder="1"/>
    <xf numFmtId="164" fontId="1" fillId="4" borderId="10" xfId="0" applyNumberFormat="1" applyFont="1" applyFill="1" applyBorder="1"/>
    <xf numFmtId="164" fontId="12" fillId="4" borderId="8" xfId="0" applyNumberFormat="1" applyFont="1" applyFill="1" applyBorder="1"/>
    <xf numFmtId="164" fontId="10" fillId="4" borderId="0" xfId="0" applyNumberFormat="1" applyFont="1" applyFill="1"/>
    <xf numFmtId="0" fontId="0" fillId="4" borderId="0" xfId="0" applyFill="1"/>
    <xf numFmtId="9" fontId="16" fillId="4" borderId="9" xfId="0" applyNumberFormat="1" applyFont="1" applyFill="1" applyBorder="1" applyAlignment="1">
      <alignment wrapText="1"/>
    </xf>
    <xf numFmtId="10" fontId="1" fillId="4" borderId="10" xfId="0" applyNumberFormat="1" applyFont="1" applyFill="1" applyBorder="1" applyAlignment="1">
      <alignment horizontal="right" vertical="center"/>
    </xf>
    <xf numFmtId="164" fontId="1" fillId="4" borderId="0" xfId="0" applyNumberFormat="1" applyFont="1" applyFill="1"/>
    <xf numFmtId="0" fontId="0" fillId="4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4" borderId="11" xfId="0" applyFont="1" applyFill="1" applyBorder="1"/>
    <xf numFmtId="10" fontId="1" fillId="4" borderId="8" xfId="0" applyNumberFormat="1" applyFont="1" applyFill="1" applyBorder="1" applyAlignment="1">
      <alignment horizontal="right" vertical="center"/>
    </xf>
    <xf numFmtId="164" fontId="1" fillId="4" borderId="9" xfId="0" applyNumberFormat="1" applyFont="1" applyFill="1" applyBorder="1" applyAlignment="1">
      <alignment wrapText="1"/>
    </xf>
    <xf numFmtId="164" fontId="1" fillId="4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2" fillId="5" borderId="10" xfId="0" applyNumberFormat="1" applyFont="1" applyFill="1" applyBorder="1"/>
    <xf numFmtId="168" fontId="1" fillId="4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SBUX</a:t>
            </a:r>
            <a:endParaRPr lang="en-US"/>
          </a:p>
        </c:rich>
      </c:tx>
      <c:layout>
        <c:manualLayout>
          <c:xMode val="edge"/>
          <c:yMode val="edge"/>
          <c:x val="0.46984153218471464"/>
          <c:y val="2.0402382098596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452145214521443E-2"/>
          <c:y val="0.12134883485976353"/>
          <c:w val="0.85242244224422448"/>
          <c:h val="0.724793999307782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1'!$B$3:$AG$3</c:f>
              <c:numCache>
                <c:formatCode>#,###,,;\(#,###,,\);\ \-\ \-</c:formatCode>
                <c:ptCount val="32"/>
                <c:pt idx="0">
                  <c:v>57700000</c:v>
                </c:pt>
                <c:pt idx="1">
                  <c:v>93100000</c:v>
                </c:pt>
                <c:pt idx="2">
                  <c:v>163500000</c:v>
                </c:pt>
                <c:pt idx="3">
                  <c:v>284900000</c:v>
                </c:pt>
                <c:pt idx="4">
                  <c:v>465200000</c:v>
                </c:pt>
                <c:pt idx="5">
                  <c:v>696500000</c:v>
                </c:pt>
                <c:pt idx="6">
                  <c:v>966900000</c:v>
                </c:pt>
                <c:pt idx="7">
                  <c:v>1308700000</c:v>
                </c:pt>
                <c:pt idx="8">
                  <c:v>1680100000</c:v>
                </c:pt>
                <c:pt idx="9">
                  <c:v>2169218000</c:v>
                </c:pt>
                <c:pt idx="10">
                  <c:v>2648980000</c:v>
                </c:pt>
                <c:pt idx="11">
                  <c:v>3288908000</c:v>
                </c:pt>
                <c:pt idx="12">
                  <c:v>4075522000</c:v>
                </c:pt>
                <c:pt idx="13">
                  <c:v>5294247000</c:v>
                </c:pt>
                <c:pt idx="14">
                  <c:v>6369300000</c:v>
                </c:pt>
                <c:pt idx="15">
                  <c:v>7786942000</c:v>
                </c:pt>
                <c:pt idx="16">
                  <c:v>9411497000</c:v>
                </c:pt>
                <c:pt idx="17">
                  <c:v>10383000000</c:v>
                </c:pt>
                <c:pt idx="18">
                  <c:v>9774600000</c:v>
                </c:pt>
                <c:pt idx="19">
                  <c:v>10707400000</c:v>
                </c:pt>
                <c:pt idx="20">
                  <c:v>11700400000</c:v>
                </c:pt>
                <c:pt idx="21">
                  <c:v>13299500000</c:v>
                </c:pt>
                <c:pt idx="22">
                  <c:v>14892200000</c:v>
                </c:pt>
                <c:pt idx="23">
                  <c:v>16447800000</c:v>
                </c:pt>
                <c:pt idx="24">
                  <c:v>19162700000</c:v>
                </c:pt>
                <c:pt idx="25">
                  <c:v>21315900000</c:v>
                </c:pt>
                <c:pt idx="26">
                  <c:v>22386800000</c:v>
                </c:pt>
                <c:pt idx="27">
                  <c:v>24719500000</c:v>
                </c:pt>
                <c:pt idx="28">
                  <c:v>26508600000</c:v>
                </c:pt>
                <c:pt idx="29">
                  <c:v>23518000000</c:v>
                </c:pt>
                <c:pt idx="30">
                  <c:v>29060600000</c:v>
                </c:pt>
                <c:pt idx="31">
                  <c:v>32250300000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87-1A44-90AF-67853C38423E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1'!$B$19:$AG$19</c:f>
              <c:numCache>
                <c:formatCode>#,###,,;\(#,###,,\);\ \-\ \-</c:formatCode>
                <c:ptCount val="32"/>
                <c:pt idx="0">
                  <c:v>5800000</c:v>
                </c:pt>
                <c:pt idx="1">
                  <c:v>10200000</c:v>
                </c:pt>
                <c:pt idx="2">
                  <c:v>20700000</c:v>
                </c:pt>
                <c:pt idx="3">
                  <c:v>30200000</c:v>
                </c:pt>
                <c:pt idx="4">
                  <c:v>67900000</c:v>
                </c:pt>
                <c:pt idx="5">
                  <c:v>107900000</c:v>
                </c:pt>
                <c:pt idx="6">
                  <c:v>151500000</c:v>
                </c:pt>
                <c:pt idx="7">
                  <c:v>197300000</c:v>
                </c:pt>
                <c:pt idx="8">
                  <c:v>271500000</c:v>
                </c:pt>
                <c:pt idx="9">
                  <c:v>302741000</c:v>
                </c:pt>
                <c:pt idx="10">
                  <c:v>466009000</c:v>
                </c:pt>
                <c:pt idx="11">
                  <c:v>562527000</c:v>
                </c:pt>
                <c:pt idx="12">
                  <c:v>695606000</c:v>
                </c:pt>
                <c:pt idx="13">
                  <c:v>929077000</c:v>
                </c:pt>
                <c:pt idx="14">
                  <c:v>1163651000</c:v>
                </c:pt>
                <c:pt idx="15">
                  <c:v>1303667000</c:v>
                </c:pt>
                <c:pt idx="16">
                  <c:v>1548255000</c:v>
                </c:pt>
                <c:pt idx="17">
                  <c:v>1064000000</c:v>
                </c:pt>
                <c:pt idx="18">
                  <c:v>1161600000</c:v>
                </c:pt>
                <c:pt idx="19">
                  <c:v>2007800000</c:v>
                </c:pt>
                <c:pt idx="20">
                  <c:v>2392100000</c:v>
                </c:pt>
                <c:pt idx="21">
                  <c:v>2671500000</c:v>
                </c:pt>
                <c:pt idx="22">
                  <c:v>453300000</c:v>
                </c:pt>
                <c:pt idx="23">
                  <c:v>3972600000</c:v>
                </c:pt>
                <c:pt idx="24">
                  <c:v>4905400000</c:v>
                </c:pt>
                <c:pt idx="25">
                  <c:v>5308800000</c:v>
                </c:pt>
                <c:pt idx="26">
                  <c:v>5476900000</c:v>
                </c:pt>
                <c:pt idx="27">
                  <c:v>7256500000</c:v>
                </c:pt>
                <c:pt idx="28">
                  <c:v>6251100000</c:v>
                </c:pt>
                <c:pt idx="29">
                  <c:v>3108200000</c:v>
                </c:pt>
                <c:pt idx="30">
                  <c:v>7349800000</c:v>
                </c:pt>
                <c:pt idx="31">
                  <c:v>6242400000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87-1A44-90AF-67853C38423E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1'!$B$106:$AG$106</c:f>
              <c:numCache>
                <c:formatCode>#,###,,;\(#,###,,\);\ \-\ \-</c:formatCode>
                <c:ptCount val="32"/>
                <c:pt idx="0">
                  <c:v>-8000000</c:v>
                </c:pt>
                <c:pt idx="1">
                  <c:v>-7000000</c:v>
                </c:pt>
                <c:pt idx="2">
                  <c:v>-30500000</c:v>
                </c:pt>
                <c:pt idx="3">
                  <c:v>-86800000</c:v>
                </c:pt>
                <c:pt idx="4">
                  <c:v>-118000000</c:v>
                </c:pt>
                <c:pt idx="5">
                  <c:v>-25100000</c:v>
                </c:pt>
                <c:pt idx="6">
                  <c:v>-68700000</c:v>
                </c:pt>
                <c:pt idx="7">
                  <c:v>-59000000</c:v>
                </c:pt>
                <c:pt idx="8">
                  <c:v>-66800000</c:v>
                </c:pt>
                <c:pt idx="9">
                  <c:v>2124000</c:v>
                </c:pt>
                <c:pt idx="10">
                  <c:v>76611000</c:v>
                </c:pt>
                <c:pt idx="11">
                  <c:v>102211000</c:v>
                </c:pt>
                <c:pt idx="12">
                  <c:v>209165000</c:v>
                </c:pt>
                <c:pt idx="13">
                  <c:v>407672000</c:v>
                </c:pt>
                <c:pt idx="14">
                  <c:v>279619000</c:v>
                </c:pt>
                <c:pt idx="15">
                  <c:v>360403000</c:v>
                </c:pt>
                <c:pt idx="16">
                  <c:v>250873000</c:v>
                </c:pt>
                <c:pt idx="17">
                  <c:v>274200000</c:v>
                </c:pt>
                <c:pt idx="18">
                  <c:v>943400000</c:v>
                </c:pt>
                <c:pt idx="19">
                  <c:v>1264200000</c:v>
                </c:pt>
                <c:pt idx="20">
                  <c:v>1080500000</c:v>
                </c:pt>
                <c:pt idx="21">
                  <c:v>894100000</c:v>
                </c:pt>
                <c:pt idx="22">
                  <c:v>1757100000</c:v>
                </c:pt>
                <c:pt idx="23">
                  <c:v>-553100000</c:v>
                </c:pt>
                <c:pt idx="24">
                  <c:v>2445400000</c:v>
                </c:pt>
                <c:pt idx="25">
                  <c:v>3134800000</c:v>
                </c:pt>
                <c:pt idx="26">
                  <c:v>2654900000</c:v>
                </c:pt>
                <c:pt idx="27">
                  <c:v>9961400000</c:v>
                </c:pt>
                <c:pt idx="28">
                  <c:v>3240400000</c:v>
                </c:pt>
                <c:pt idx="29">
                  <c:v>114200000</c:v>
                </c:pt>
                <c:pt idx="30">
                  <c:v>4519100000</c:v>
                </c:pt>
                <c:pt idx="31">
                  <c:v>2556000000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87-1A44-90AF-67853C384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67618192"/>
        <c:axId val="1467620192"/>
      </c:barChart>
      <c:catAx>
        <c:axId val="1467618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620192"/>
        <c:crosses val="autoZero"/>
        <c:auto val="1"/>
        <c:lblAlgn val="ctr"/>
        <c:lblOffset val="100"/>
        <c:noMultiLvlLbl val="0"/>
      </c:catAx>
      <c:valAx>
        <c:axId val="14676201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61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852514227800731"/>
          <c:y val="0.92406119143842502"/>
          <c:w val="0.30255367584002496"/>
          <c:h val="4.64687010858244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15875</xdr:colOff>
      <xdr:row>108</xdr:row>
      <xdr:rowOff>17462</xdr:rowOff>
    </xdr:from>
    <xdr:to>
      <xdr:col>41</xdr:col>
      <xdr:colOff>15875</xdr:colOff>
      <xdr:row>132</xdr:row>
      <xdr:rowOff>206374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A3BB12-5148-6C3C-BF16-EF6911EFF4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https://www.bing.com/financeapi/forcetrigger?t=a22k9c&amp;q=XNAS%3aSBUX&amp;form=skydnc</v>
    <v>Learn more on Bing</v>
  </rv>
  <rv s="1">
    <v>0</v>
    <v>STARBUCKS CORPORATION (XNAS:SBUX)</v>
    <v>2</v>
    <v>3</v>
    <v>Finance</v>
    <v>4</v>
    <v>en-US</v>
    <v>a22k9c</v>
    <v>268435456</v>
    <v>1</v>
    <v>Powered by Refinitiv</v>
    <v>115.48</v>
    <v>73.510000000000005</v>
    <v>0.94569999999999999</v>
    <v>-2.85</v>
    <v>-2.826E-2</v>
    <v>USD</v>
    <v>Starbucks Corp is a roaster, marketer, and retailer of specialty coffee with operations in approximately 83 markets. It has over 35,000 Company-operated and licensed stores. It operates through three segments: North America, which includes the United States and Canada; International, which includes China, Japan, Asia Pacific, Europe, Middle East, Africa, Latin America and the Caribbean; and Channel Development. Its North America and International segments include both Company-operated and licensed stores. Channel Development segment includes roasted whole bean and ground coffees, Seattle's Best Coffee, Starbucks and Teavana-branded single-serve products, a variety of ready-to-drink beverages, such as Frappuccino and Starbucks Doubleshot, foodservice products and other branded products sold worldwide outside of its Company-operated and licensed stores. It also sells goods and services under various brands, including Teavana, Seattle's Best Coffee, Ethos, Starbucks Reserve and Princi.</v>
    <v>402000</v>
    <v>Nasdaq Stock Market</v>
    <v>XNAS</v>
    <v>XNAS</v>
    <v>P O Box 34067, SEATTLE, WA, 98124-1067 US</v>
    <v>99.72</v>
    <v>Hotels &amp; Entertainment Services</v>
    <v>Stock</v>
    <v>45100.77539047422</v>
    <v>0</v>
    <v>97.52</v>
    <v>112347200000</v>
    <v>STARBUCKS CORPORATION</v>
    <v>STARBUCKS CORPORATION</v>
    <v>99.65</v>
    <v>32.690600000000003</v>
    <v>100.85</v>
    <v>98</v>
    <v>1146400000</v>
    <v>SBUX</v>
    <v>STARBUCKS CORPORATION (XNAS:SBUX)</v>
    <v>5842211</v>
    <v>6846957</v>
    <v>1985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Real-Time Nasdaq Last Sale</v>
      <v>from previous close</v>
      <v>from previous close</v>
      <v>Source: Nasdaq Last Sale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ec.gov/" TargetMode="External"/><Relationship Id="rId21" Type="http://schemas.openxmlformats.org/officeDocument/2006/relationships/hyperlink" Target="https://www.sec.gov/Archives/edgar/data/829224/000089102000002203/0000891020-00-002203-index.html" TargetMode="External"/><Relationship Id="rId34" Type="http://schemas.openxmlformats.org/officeDocument/2006/relationships/hyperlink" Target="https://www.sec.gov/Archives/edgar/data/829224/000095013407024667/0000950134-07-024667-index.html" TargetMode="External"/><Relationship Id="rId42" Type="http://schemas.openxmlformats.org/officeDocument/2006/relationships/hyperlink" Target="https://www.sec.gov/Archives/edgar/data/829224/000119312511317175/0001193125-11-317175-index.html" TargetMode="External"/><Relationship Id="rId47" Type="http://schemas.openxmlformats.org/officeDocument/2006/relationships/hyperlink" Target="https://www.sec.gov/Archives/edgar/data/829224/000082922413000044/0000829224-13-000044-index.html" TargetMode="External"/><Relationship Id="rId50" Type="http://schemas.openxmlformats.org/officeDocument/2006/relationships/hyperlink" Target="https://www.sec.gov/Archives/edgar/data/829224/000082922415000038/0000829224-15-000038-index.html" TargetMode="External"/><Relationship Id="rId55" Type="http://schemas.openxmlformats.org/officeDocument/2006/relationships/hyperlink" Target="https://www.sec.gov/Archives/edgar/data/829224/000082922417000049/0000829224-17-000049-index.html" TargetMode="External"/><Relationship Id="rId63" Type="http://schemas.openxmlformats.org/officeDocument/2006/relationships/hyperlink" Target="https://www.sec.gov/Archives/edgar/data/829224/000082922421000086/0000829224-21-000086-index.htm" TargetMode="External"/><Relationship Id="rId7" Type="http://schemas.openxmlformats.org/officeDocument/2006/relationships/hyperlink" Target="https://sec.gov/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sec.gov/" TargetMode="External"/><Relationship Id="rId29" Type="http://schemas.openxmlformats.org/officeDocument/2006/relationships/hyperlink" Target="https://sec.gov/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sec.gov/" TargetMode="External"/><Relationship Id="rId32" Type="http://schemas.openxmlformats.org/officeDocument/2006/relationships/hyperlink" Target="https://www.sec.gov/Archives/edgar/data/829224/000089102006000406/v24294e10vk.htm" TargetMode="External"/><Relationship Id="rId37" Type="http://schemas.openxmlformats.org/officeDocument/2006/relationships/hyperlink" Target="https://www.sec.gov/Archives/edgar/data/829224/000095013408021134/0000950134-08-021134-index.html" TargetMode="External"/><Relationship Id="rId40" Type="http://schemas.openxmlformats.org/officeDocument/2006/relationships/hyperlink" Target="https://www.sec.gov/Archives/edgar/data/829224/000119312510266333/0001193125-10-266333-index.html" TargetMode="External"/><Relationship Id="rId45" Type="http://schemas.openxmlformats.org/officeDocument/2006/relationships/hyperlink" Target="https://www.sec.gov/Archives/edgar/data/829224/000082922412000007/0000829224-12-000007-index.html" TargetMode="External"/><Relationship Id="rId53" Type="http://schemas.openxmlformats.org/officeDocument/2006/relationships/hyperlink" Target="https://www.sec.gov/Archives/edgar/data/829224/000082922416000083/0000829224-16-000083-index.html" TargetMode="External"/><Relationship Id="rId58" Type="http://schemas.openxmlformats.org/officeDocument/2006/relationships/hyperlink" Target="https://www.sec.gov/Archives/edgar/data/829224/000082922419000051/0000829224-19-000051-index.html" TargetMode="External"/><Relationship Id="rId66" Type="http://schemas.openxmlformats.org/officeDocument/2006/relationships/hyperlink" Target="https://finbox.com/NASDAQGS:SBUX/explorer/revenue_proj/" TargetMode="External"/><Relationship Id="rId5" Type="http://schemas.openxmlformats.org/officeDocument/2006/relationships/hyperlink" Target="https://sec.gov/" TargetMode="External"/><Relationship Id="rId61" Type="http://schemas.openxmlformats.org/officeDocument/2006/relationships/hyperlink" Target="https://www.sec.gov/Archives/edgar/data/829224/000082922420000078/0000829224-20-000078-index.htm" TargetMode="External"/><Relationship Id="rId19" Type="http://schemas.openxmlformats.org/officeDocument/2006/relationships/hyperlink" Target="https://sec.gov/" TargetMode="External"/><Relationship Id="rId14" Type="http://schemas.openxmlformats.org/officeDocument/2006/relationships/hyperlink" Target="https://sec.gov/" TargetMode="External"/><Relationship Id="rId22" Type="http://schemas.openxmlformats.org/officeDocument/2006/relationships/hyperlink" Target="https://www.sec.gov/Archives/edgar/data/829224/000089102001500442/0000891020-01-500442-index.html" TargetMode="External"/><Relationship Id="rId27" Type="http://schemas.openxmlformats.org/officeDocument/2006/relationships/hyperlink" Target="https://sec.gov/" TargetMode="External"/><Relationship Id="rId30" Type="http://schemas.openxmlformats.org/officeDocument/2006/relationships/hyperlink" Target="https://www.sec.gov/Archives/edgar/data/829224/000089102005000350/v13039e10vk.htm" TargetMode="External"/><Relationship Id="rId35" Type="http://schemas.openxmlformats.org/officeDocument/2006/relationships/hyperlink" Target="https://www.sec.gov/Archives/edgar/data/829224/000095013407024667/0000950134-07-024667-index.html" TargetMode="External"/><Relationship Id="rId43" Type="http://schemas.openxmlformats.org/officeDocument/2006/relationships/hyperlink" Target="https://www.sec.gov/Archives/edgar/data/829224/000119312511317175/0001193125-11-317175-index.html" TargetMode="External"/><Relationship Id="rId48" Type="http://schemas.openxmlformats.org/officeDocument/2006/relationships/hyperlink" Target="https://www.sec.gov/Archives/edgar/data/829224/000082922414000041/0000829224-14-000041-index.html" TargetMode="External"/><Relationship Id="rId56" Type="http://schemas.openxmlformats.org/officeDocument/2006/relationships/hyperlink" Target="https://www.sec.gov/Archives/edgar/data/829224/000082922418000052/0000829224-18-000052-index.html" TargetMode="External"/><Relationship Id="rId64" Type="http://schemas.openxmlformats.org/officeDocument/2006/relationships/hyperlink" Target="https://www.sec.gov/Archives/edgar/data/829224/000082922422000058/0000829224-22-000058-index.htm" TargetMode="External"/><Relationship Id="rId8" Type="http://schemas.openxmlformats.org/officeDocument/2006/relationships/hyperlink" Target="https://sec.gov/" TargetMode="External"/><Relationship Id="rId51" Type="http://schemas.openxmlformats.org/officeDocument/2006/relationships/hyperlink" Target="https://www.sec.gov/Archives/edgar/data/829224/000082922415000038/0000829224-15-000038-index.html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829224/000088755796000023/0000887557-96-000023-index.html" TargetMode="External"/><Relationship Id="rId17" Type="http://schemas.openxmlformats.org/officeDocument/2006/relationships/hyperlink" Target="https://sec.gov/" TargetMode="External"/><Relationship Id="rId25" Type="http://schemas.openxmlformats.org/officeDocument/2006/relationships/hyperlink" Target="https://sec.gov/" TargetMode="External"/><Relationship Id="rId33" Type="http://schemas.openxmlformats.org/officeDocument/2006/relationships/hyperlink" Target="https://www.sec.gov/Archives/edgar/data/829224/000089102006000406/v24294e10vk.htm" TargetMode="External"/><Relationship Id="rId38" Type="http://schemas.openxmlformats.org/officeDocument/2006/relationships/hyperlink" Target="https://www.sec.gov/Archives/edgar/data/829224/000095012309064772/0000950123-09-064772-index.html" TargetMode="External"/><Relationship Id="rId46" Type="http://schemas.openxmlformats.org/officeDocument/2006/relationships/hyperlink" Target="https://www.sec.gov/Archives/edgar/data/829224/000082922413000044/0000829224-13-000044-index.html" TargetMode="External"/><Relationship Id="rId59" Type="http://schemas.openxmlformats.org/officeDocument/2006/relationships/hyperlink" Target="https://www.sec.gov/Archives/edgar/data/829224/000082922419000051/0000829224-19-000051-index.html" TargetMode="External"/><Relationship Id="rId67" Type="http://schemas.openxmlformats.org/officeDocument/2006/relationships/drawing" Target="../drawings/drawing1.xml"/><Relationship Id="rId20" Type="http://schemas.openxmlformats.org/officeDocument/2006/relationships/hyperlink" Target="https://www.sec.gov/Archives/edgar/data/829224/000089102000002203/0000891020-00-002203-index.html" TargetMode="External"/><Relationship Id="rId41" Type="http://schemas.openxmlformats.org/officeDocument/2006/relationships/hyperlink" Target="https://www.sec.gov/Archives/edgar/data/829224/000119312510266333/0001193125-10-266333-index.html" TargetMode="External"/><Relationship Id="rId54" Type="http://schemas.openxmlformats.org/officeDocument/2006/relationships/hyperlink" Target="https://www.sec.gov/Archives/edgar/data/829224/000082922417000049/0000829224-17-000049-index.html" TargetMode="External"/><Relationship Id="rId62" Type="http://schemas.openxmlformats.org/officeDocument/2006/relationships/hyperlink" Target="https://www.sec.gov/Archives/edgar/data/829224/000082922421000086/0000829224-21-000086-index.htm" TargetMode="External"/><Relationship Id="rId1" Type="http://schemas.openxmlformats.org/officeDocument/2006/relationships/hyperlink" Target="https://roic.ai/company/SBUX" TargetMode="External"/><Relationship Id="rId6" Type="http://schemas.openxmlformats.org/officeDocument/2006/relationships/hyperlink" Target="https://sec.gov/" TargetMode="External"/><Relationship Id="rId15" Type="http://schemas.openxmlformats.org/officeDocument/2006/relationships/hyperlink" Target="https://sec.gov/" TargetMode="External"/><Relationship Id="rId23" Type="http://schemas.openxmlformats.org/officeDocument/2006/relationships/hyperlink" Target="https://www.sec.gov/Archives/edgar/data/829224/000089102001500442/0000891020-01-500442-index.html" TargetMode="External"/><Relationship Id="rId28" Type="http://schemas.openxmlformats.org/officeDocument/2006/relationships/hyperlink" Target="https://sec.gov/" TargetMode="External"/><Relationship Id="rId36" Type="http://schemas.openxmlformats.org/officeDocument/2006/relationships/hyperlink" Target="https://www.sec.gov/Archives/edgar/data/829224/000095013408021134/0000950134-08-021134-index.html" TargetMode="External"/><Relationship Id="rId49" Type="http://schemas.openxmlformats.org/officeDocument/2006/relationships/hyperlink" Target="https://www.sec.gov/Archives/edgar/data/829224/000082922414000041/0000829224-14-000041-index.html" TargetMode="External"/><Relationship Id="rId57" Type="http://schemas.openxmlformats.org/officeDocument/2006/relationships/hyperlink" Target="https://www.sec.gov/Archives/edgar/data/829224/000082922418000052/0000829224-18-000052-index.html" TargetMode="External"/><Relationship Id="rId10" Type="http://schemas.openxmlformats.org/officeDocument/2006/relationships/hyperlink" Target="https://sec.gov/" TargetMode="External"/><Relationship Id="rId31" Type="http://schemas.openxmlformats.org/officeDocument/2006/relationships/hyperlink" Target="https://www.sec.gov/Archives/edgar/data/829224/000089102005000350/v13039e10vk.htm" TargetMode="External"/><Relationship Id="rId44" Type="http://schemas.openxmlformats.org/officeDocument/2006/relationships/hyperlink" Target="https://www.sec.gov/Archives/edgar/data/829224/000082922412000007/0000829224-12-000007-index.html" TargetMode="External"/><Relationship Id="rId52" Type="http://schemas.openxmlformats.org/officeDocument/2006/relationships/hyperlink" Target="https://www.sec.gov/Archives/edgar/data/829224/000082922416000083/0000829224-16-000083-index.html" TargetMode="External"/><Relationship Id="rId60" Type="http://schemas.openxmlformats.org/officeDocument/2006/relationships/hyperlink" Target="https://www.sec.gov/Archives/edgar/data/829224/000082922420000078/0000829224-20-000078-index.htm" TargetMode="External"/><Relationship Id="rId65" Type="http://schemas.openxmlformats.org/officeDocument/2006/relationships/hyperlink" Target="https://www.sec.gov/Archives/edgar/data/829224/000082922422000058/0000829224-22-000058-index.htm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3" Type="http://schemas.openxmlformats.org/officeDocument/2006/relationships/hyperlink" Target="https://www.sec.gov/Archives/edgar/data/829224/000088755796000023/0000887557-96-000023-index.html" TargetMode="External"/><Relationship Id="rId18" Type="http://schemas.openxmlformats.org/officeDocument/2006/relationships/hyperlink" Target="https://sec.gov/" TargetMode="External"/><Relationship Id="rId39" Type="http://schemas.openxmlformats.org/officeDocument/2006/relationships/hyperlink" Target="https://www.sec.gov/Archives/edgar/data/829224/000095012309064772/0000950123-09-064772-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18"/>
  <sheetViews>
    <sheetView tabSelected="1" zoomScale="80" zoomScaleNormal="80" workbookViewId="0">
      <pane xSplit="1" ySplit="1" topLeftCell="AE88" activePane="bottomRight" state="frozen"/>
      <selection pane="topRight"/>
      <selection pane="bottomLeft"/>
      <selection pane="bottomRight" activeCell="AH102" sqref="AH102"/>
    </sheetView>
  </sheetViews>
  <sheetFormatPr baseColWidth="10" defaultRowHeight="16" x14ac:dyDescent="0.2"/>
  <cols>
    <col min="1" max="1" width="50" customWidth="1"/>
    <col min="2" max="33" width="15" customWidth="1"/>
    <col min="34" max="42" width="21" customWidth="1"/>
  </cols>
  <sheetData>
    <row r="1" spans="1:42" ht="22" thickBot="1" x14ac:dyDescent="0.3">
      <c r="A1" s="3" t="e" vm="1">
        <v>#VALUE!</v>
      </c>
      <c r="B1" s="8">
        <v>1991</v>
      </c>
      <c r="C1" s="8">
        <v>1992</v>
      </c>
      <c r="D1" s="8">
        <v>1993</v>
      </c>
      <c r="E1" s="8">
        <v>1994</v>
      </c>
      <c r="F1" s="8">
        <v>1995</v>
      </c>
      <c r="G1" s="8">
        <v>1996</v>
      </c>
      <c r="H1" s="8">
        <v>1997</v>
      </c>
      <c r="I1" s="8">
        <v>1998</v>
      </c>
      <c r="J1" s="8">
        <v>1999</v>
      </c>
      <c r="K1" s="8">
        <v>2000</v>
      </c>
      <c r="L1" s="8">
        <v>2001</v>
      </c>
      <c r="M1" s="8">
        <v>2002</v>
      </c>
      <c r="N1" s="8">
        <v>2003</v>
      </c>
      <c r="O1" s="8">
        <v>2004</v>
      </c>
      <c r="P1" s="8">
        <v>2005</v>
      </c>
      <c r="Q1" s="8">
        <v>2006</v>
      </c>
      <c r="R1" s="8">
        <v>2007</v>
      </c>
      <c r="S1" s="8">
        <v>2008</v>
      </c>
      <c r="T1" s="8">
        <v>2009</v>
      </c>
      <c r="U1" s="8">
        <v>2010</v>
      </c>
      <c r="V1" s="8">
        <v>2011</v>
      </c>
      <c r="W1" s="8">
        <v>2012</v>
      </c>
      <c r="X1" s="8">
        <v>2013</v>
      </c>
      <c r="Y1" s="8">
        <v>2014</v>
      </c>
      <c r="Z1" s="8">
        <v>2015</v>
      </c>
      <c r="AA1" s="8">
        <v>2016</v>
      </c>
      <c r="AB1" s="8">
        <v>2017</v>
      </c>
      <c r="AC1" s="8">
        <v>2018</v>
      </c>
      <c r="AD1" s="8">
        <v>2019</v>
      </c>
      <c r="AE1" s="8">
        <v>2020</v>
      </c>
      <c r="AF1" s="8">
        <v>2021</v>
      </c>
      <c r="AG1" s="8">
        <v>2022</v>
      </c>
      <c r="AH1" s="27">
        <v>2023</v>
      </c>
      <c r="AI1" s="27">
        <v>2024</v>
      </c>
      <c r="AJ1" s="27">
        <v>2025</v>
      </c>
      <c r="AK1" s="27">
        <v>2026</v>
      </c>
      <c r="AL1" s="27">
        <v>2027</v>
      </c>
    </row>
    <row r="2" spans="1:42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 t="s">
        <v>91</v>
      </c>
      <c r="AA2" s="9" t="s">
        <v>91</v>
      </c>
      <c r="AB2" s="9" t="s">
        <v>91</v>
      </c>
      <c r="AC2" s="9" t="s">
        <v>91</v>
      </c>
      <c r="AD2" s="9" t="s">
        <v>91</v>
      </c>
      <c r="AE2" s="9" t="s">
        <v>91</v>
      </c>
      <c r="AF2" s="9" t="s">
        <v>91</v>
      </c>
      <c r="AG2" s="9" t="s">
        <v>91</v>
      </c>
      <c r="AH2" s="9" t="s">
        <v>91</v>
      </c>
      <c r="AI2" s="9" t="s">
        <v>91</v>
      </c>
      <c r="AJ2" s="9" t="s">
        <v>91</v>
      </c>
      <c r="AK2" s="9"/>
      <c r="AL2" s="9"/>
      <c r="AM2" s="9"/>
      <c r="AN2" s="9"/>
      <c r="AO2" s="9"/>
      <c r="AP2" s="9"/>
    </row>
    <row r="3" spans="1:42" ht="40" x14ac:dyDescent="0.25">
      <c r="A3" s="5" t="s">
        <v>1</v>
      </c>
      <c r="B3" s="1">
        <v>57700000</v>
      </c>
      <c r="C3" s="1">
        <v>93100000</v>
      </c>
      <c r="D3" s="1">
        <v>163500000</v>
      </c>
      <c r="E3" s="1">
        <v>284900000</v>
      </c>
      <c r="F3" s="1">
        <v>465200000</v>
      </c>
      <c r="G3" s="1">
        <v>696500000</v>
      </c>
      <c r="H3" s="1">
        <v>966900000</v>
      </c>
      <c r="I3" s="1">
        <v>1308700000</v>
      </c>
      <c r="J3" s="1">
        <v>1680100000</v>
      </c>
      <c r="K3" s="1">
        <v>2169218000</v>
      </c>
      <c r="L3" s="1">
        <v>2648980000</v>
      </c>
      <c r="M3" s="1">
        <v>3288908000</v>
      </c>
      <c r="N3" s="1">
        <v>4075522000</v>
      </c>
      <c r="O3" s="1">
        <v>5294247000</v>
      </c>
      <c r="P3" s="1">
        <v>6369300000</v>
      </c>
      <c r="Q3" s="1">
        <v>7786942000</v>
      </c>
      <c r="R3" s="1">
        <v>9411497000</v>
      </c>
      <c r="S3" s="1">
        <v>10383000000</v>
      </c>
      <c r="T3" s="1">
        <v>9774600000</v>
      </c>
      <c r="U3" s="1">
        <v>10707400000</v>
      </c>
      <c r="V3" s="1">
        <v>11700400000</v>
      </c>
      <c r="W3" s="1">
        <v>13299500000</v>
      </c>
      <c r="X3" s="1">
        <v>14892200000</v>
      </c>
      <c r="Y3" s="1">
        <v>16447800000</v>
      </c>
      <c r="Z3" s="1">
        <v>19162700000</v>
      </c>
      <c r="AA3" s="1">
        <v>21315900000</v>
      </c>
      <c r="AB3" s="1">
        <v>22386800000</v>
      </c>
      <c r="AC3" s="1">
        <v>24719500000</v>
      </c>
      <c r="AD3" s="1">
        <v>26508600000</v>
      </c>
      <c r="AE3" s="1">
        <v>23518000000</v>
      </c>
      <c r="AF3" s="1">
        <v>29060600000</v>
      </c>
      <c r="AG3" s="1">
        <v>32250300000</v>
      </c>
      <c r="AH3" s="28">
        <v>35889000000</v>
      </c>
      <c r="AI3" s="28">
        <v>40017000000</v>
      </c>
      <c r="AJ3" s="28">
        <v>44252000000</v>
      </c>
      <c r="AK3" s="28">
        <v>48590000000</v>
      </c>
      <c r="AL3" s="28">
        <v>55257000000</v>
      </c>
      <c r="AM3" s="18" t="s">
        <v>109</v>
      </c>
      <c r="AN3" s="19" t="s">
        <v>110</v>
      </c>
      <c r="AO3" s="19" t="s">
        <v>111</v>
      </c>
      <c r="AP3" s="19" t="s">
        <v>112</v>
      </c>
    </row>
    <row r="4" spans="1:42" ht="19" x14ac:dyDescent="0.25">
      <c r="A4" s="14" t="s">
        <v>94</v>
      </c>
      <c r="B4" s="1"/>
      <c r="C4" s="15">
        <f>(C3/B3)-1</f>
        <v>0.61351819757365678</v>
      </c>
      <c r="D4" s="15">
        <f>(D3/C3)-1</f>
        <v>0.7561761546723953</v>
      </c>
      <c r="E4" s="15">
        <f>(E3/D3)-1</f>
        <v>0.74250764525993884</v>
      </c>
      <c r="F4" s="15">
        <f t="shared" ref="F4:AL4" si="0">(F3/E3)-1</f>
        <v>0.63285363285363294</v>
      </c>
      <c r="G4" s="15">
        <f t="shared" si="0"/>
        <v>0.49720550300945821</v>
      </c>
      <c r="H4" s="16">
        <f t="shared" si="0"/>
        <v>0.38822684852835598</v>
      </c>
      <c r="I4" s="16">
        <f t="shared" si="0"/>
        <v>0.35350087909814865</v>
      </c>
      <c r="J4" s="16">
        <f t="shared" si="0"/>
        <v>0.28379307709941171</v>
      </c>
      <c r="K4" s="16">
        <f t="shared" si="0"/>
        <v>0.29112433783703362</v>
      </c>
      <c r="L4" s="16">
        <f t="shared" si="0"/>
        <v>0.22116818134461358</v>
      </c>
      <c r="M4" s="16">
        <f t="shared" si="0"/>
        <v>0.24157524783124074</v>
      </c>
      <c r="N4" s="16">
        <f t="shared" si="0"/>
        <v>0.2391717858936766</v>
      </c>
      <c r="O4" s="16">
        <f t="shared" si="0"/>
        <v>0.29903531375858106</v>
      </c>
      <c r="P4" s="16">
        <f t="shared" si="0"/>
        <v>0.20306060521921254</v>
      </c>
      <c r="Q4" s="16">
        <f t="shared" si="0"/>
        <v>0.22257422322704223</v>
      </c>
      <c r="R4" s="16">
        <f t="shared" si="0"/>
        <v>0.20862554260709798</v>
      </c>
      <c r="S4" s="16">
        <f t="shared" si="0"/>
        <v>0.10322512985978749</v>
      </c>
      <c r="T4" s="16">
        <f t="shared" si="0"/>
        <v>-5.859578156602141E-2</v>
      </c>
      <c r="U4" s="16">
        <f t="shared" si="0"/>
        <v>9.5431015079900927E-2</v>
      </c>
      <c r="V4" s="16">
        <f t="shared" si="0"/>
        <v>9.273960065001785E-2</v>
      </c>
      <c r="W4" s="16">
        <f t="shared" si="0"/>
        <v>0.13667054117807931</v>
      </c>
      <c r="X4" s="16">
        <f t="shared" si="0"/>
        <v>0.11975638181886539</v>
      </c>
      <c r="Y4" s="16">
        <f t="shared" si="0"/>
        <v>0.10445736694376917</v>
      </c>
      <c r="Z4" s="16">
        <f t="shared" si="0"/>
        <v>0.16506158878391042</v>
      </c>
      <c r="AA4" s="16">
        <f t="shared" si="0"/>
        <v>0.11236412405349983</v>
      </c>
      <c r="AB4" s="16">
        <f t="shared" si="0"/>
        <v>5.0239492585347101E-2</v>
      </c>
      <c r="AC4" s="16">
        <f t="shared" si="0"/>
        <v>0.10419979630853904</v>
      </c>
      <c r="AD4" s="16">
        <f t="shared" si="0"/>
        <v>7.2376059386314529E-2</v>
      </c>
      <c r="AE4" s="16">
        <f t="shared" si="0"/>
        <v>-0.11281621813298326</v>
      </c>
      <c r="AF4" s="16">
        <f t="shared" si="0"/>
        <v>0.23567480227910531</v>
      </c>
      <c r="AG4" s="16">
        <f t="shared" si="0"/>
        <v>0.10976029400631782</v>
      </c>
      <c r="AH4" s="16">
        <f t="shared" si="0"/>
        <v>0.11282685742458209</v>
      </c>
      <c r="AI4" s="16">
        <f t="shared" si="0"/>
        <v>0.11502131572348073</v>
      </c>
      <c r="AJ4" s="16">
        <f t="shared" si="0"/>
        <v>0.10583002224054772</v>
      </c>
      <c r="AK4" s="16">
        <f t="shared" si="0"/>
        <v>9.8029467594684894E-2</v>
      </c>
      <c r="AL4" s="16">
        <f t="shared" si="0"/>
        <v>0.13720930232558137</v>
      </c>
      <c r="AM4" s="17">
        <f>(AG4+AF4+AE4)/3</f>
        <v>7.7539626050813285E-2</v>
      </c>
      <c r="AN4" s="17">
        <f>(AG20+AF20+AE20)/3</f>
        <v>0.23706735715520411</v>
      </c>
      <c r="AO4" s="17">
        <f>(AG29+AF29+AE29)/3</f>
        <v>0.85434245894759686</v>
      </c>
      <c r="AP4" s="17">
        <f>(AG105+AF105+AE105)/3</f>
        <v>12.390881920179526</v>
      </c>
    </row>
    <row r="5" spans="1:42" ht="19" x14ac:dyDescent="0.25">
      <c r="A5" s="5" t="s">
        <v>2</v>
      </c>
      <c r="B5" s="1">
        <v>46900000</v>
      </c>
      <c r="C5" s="1">
        <v>75000000</v>
      </c>
      <c r="D5" s="1">
        <v>131200000</v>
      </c>
      <c r="E5" s="1">
        <v>127300000</v>
      </c>
      <c r="F5" s="1">
        <v>371700000</v>
      </c>
      <c r="G5" s="1">
        <v>562900000</v>
      </c>
      <c r="H5" s="1">
        <v>763300000</v>
      </c>
      <c r="I5" s="1">
        <v>1032100000</v>
      </c>
      <c r="J5" s="1">
        <v>1326200000</v>
      </c>
      <c r="K5" s="1">
        <v>1684293000</v>
      </c>
      <c r="L5" s="1">
        <v>2081584000</v>
      </c>
      <c r="M5" s="1">
        <v>2598297000</v>
      </c>
      <c r="N5" s="1">
        <v>1685928000</v>
      </c>
      <c r="O5" s="1">
        <v>4160470000</v>
      </c>
      <c r="P5" s="1">
        <v>4968147000</v>
      </c>
      <c r="Q5" s="1">
        <v>6126693000</v>
      </c>
      <c r="R5" s="1">
        <v>7215013000</v>
      </c>
      <c r="S5" s="1">
        <v>8390400000</v>
      </c>
      <c r="T5" s="1">
        <v>4324900000</v>
      </c>
      <c r="U5" s="1">
        <v>4458600000</v>
      </c>
      <c r="V5" s="1">
        <v>4949300000</v>
      </c>
      <c r="W5" s="1">
        <v>5813300000</v>
      </c>
      <c r="X5" s="1">
        <v>10668400000</v>
      </c>
      <c r="Y5" s="1">
        <v>11497000000</v>
      </c>
      <c r="Z5" s="1">
        <v>13198600000</v>
      </c>
      <c r="AA5" s="1">
        <v>14575400000</v>
      </c>
      <c r="AB5" s="1">
        <v>15531500000</v>
      </c>
      <c r="AC5" s="1">
        <v>17367700000</v>
      </c>
      <c r="AD5" s="1">
        <v>19020500000</v>
      </c>
      <c r="AE5" s="1">
        <v>18458900000</v>
      </c>
      <c r="AF5" s="1">
        <v>20669600000</v>
      </c>
      <c r="AG5" s="1">
        <v>23879200000</v>
      </c>
    </row>
    <row r="6" spans="1:42" ht="20" x14ac:dyDescent="0.25">
      <c r="A6" s="6" t="s">
        <v>3</v>
      </c>
      <c r="B6" s="10">
        <v>10800000</v>
      </c>
      <c r="C6" s="10">
        <v>18100000</v>
      </c>
      <c r="D6" s="10">
        <v>32300000</v>
      </c>
      <c r="E6" s="10">
        <v>157600000</v>
      </c>
      <c r="F6" s="10">
        <v>93500000</v>
      </c>
      <c r="G6" s="10">
        <v>133600000</v>
      </c>
      <c r="H6" s="10">
        <v>203600000</v>
      </c>
      <c r="I6" s="10">
        <v>276600000</v>
      </c>
      <c r="J6" s="10">
        <v>353900000</v>
      </c>
      <c r="K6" s="10">
        <v>484925000</v>
      </c>
      <c r="L6" s="10">
        <v>567396000</v>
      </c>
      <c r="M6" s="10">
        <v>690611000</v>
      </c>
      <c r="N6" s="10">
        <v>2389594000</v>
      </c>
      <c r="O6" s="10">
        <v>1133777000</v>
      </c>
      <c r="P6" s="10">
        <v>1401153000</v>
      </c>
      <c r="Q6" s="10">
        <v>1660249000</v>
      </c>
      <c r="R6" s="10">
        <v>2196484000</v>
      </c>
      <c r="S6" s="10">
        <v>1992600000</v>
      </c>
      <c r="T6" s="10">
        <v>5449700000</v>
      </c>
      <c r="U6" s="10">
        <v>6248800000</v>
      </c>
      <c r="V6" s="10">
        <v>6751100000</v>
      </c>
      <c r="W6" s="10">
        <v>7486200000</v>
      </c>
      <c r="X6" s="10">
        <v>4223800000</v>
      </c>
      <c r="Y6" s="10">
        <v>4950800000</v>
      </c>
      <c r="Z6" s="10">
        <v>5964100000</v>
      </c>
      <c r="AA6" s="10">
        <v>6740500000</v>
      </c>
      <c r="AB6" s="10">
        <v>6855300000</v>
      </c>
      <c r="AC6" s="10">
        <v>7351800000</v>
      </c>
      <c r="AD6" s="10">
        <v>7488100000</v>
      </c>
      <c r="AE6" s="10">
        <v>5059100000</v>
      </c>
      <c r="AF6" s="10">
        <v>8391000000</v>
      </c>
      <c r="AG6" s="10">
        <v>8371100000</v>
      </c>
      <c r="AM6" s="18" t="s">
        <v>113</v>
      </c>
      <c r="AN6" s="19" t="s">
        <v>114</v>
      </c>
      <c r="AO6" s="19" t="s">
        <v>115</v>
      </c>
      <c r="AP6" s="19" t="s">
        <v>116</v>
      </c>
    </row>
    <row r="7" spans="1:42" ht="19" x14ac:dyDescent="0.25">
      <c r="A7" s="5" t="s">
        <v>4</v>
      </c>
      <c r="B7" s="2">
        <v>0.18720000000000001</v>
      </c>
      <c r="C7" s="2">
        <v>0.19439999999999999</v>
      </c>
      <c r="D7" s="2">
        <v>0.1976</v>
      </c>
      <c r="E7" s="2">
        <v>0.55320000000000003</v>
      </c>
      <c r="F7" s="2">
        <v>0.20100000000000001</v>
      </c>
      <c r="G7" s="2">
        <v>0.1918</v>
      </c>
      <c r="H7" s="2">
        <v>0.21060000000000001</v>
      </c>
      <c r="I7" s="2">
        <v>0.2114</v>
      </c>
      <c r="J7" s="2">
        <v>0.21060000000000001</v>
      </c>
      <c r="K7" s="2">
        <v>0.2235</v>
      </c>
      <c r="L7" s="2">
        <v>0.2142</v>
      </c>
      <c r="M7" s="2">
        <v>0.21</v>
      </c>
      <c r="N7" s="2">
        <v>0.58630000000000004</v>
      </c>
      <c r="O7" s="2">
        <v>0.2142</v>
      </c>
      <c r="P7" s="2">
        <v>0.22</v>
      </c>
      <c r="Q7" s="2">
        <v>0.2132</v>
      </c>
      <c r="R7" s="2">
        <v>0.2334</v>
      </c>
      <c r="S7" s="2">
        <v>0.19189999999999999</v>
      </c>
      <c r="T7" s="2">
        <v>0.5575</v>
      </c>
      <c r="U7" s="2">
        <v>0.58360000000000001</v>
      </c>
      <c r="V7" s="2">
        <v>0.57699999999999996</v>
      </c>
      <c r="W7" s="2">
        <v>0.56289999999999996</v>
      </c>
      <c r="X7" s="2">
        <v>0.28360000000000002</v>
      </c>
      <c r="Y7" s="2">
        <v>0.30099999999999999</v>
      </c>
      <c r="Z7" s="2">
        <v>0.31119999999999998</v>
      </c>
      <c r="AA7" s="2">
        <v>0.31619999999999998</v>
      </c>
      <c r="AB7" s="2">
        <v>0.30620000000000003</v>
      </c>
      <c r="AC7" s="2">
        <v>0.2974</v>
      </c>
      <c r="AD7" s="2">
        <v>0.28249999999999997</v>
      </c>
      <c r="AE7" s="2">
        <v>0.21510000000000001</v>
      </c>
      <c r="AF7" s="2">
        <v>0.28870000000000001</v>
      </c>
      <c r="AG7" s="2">
        <v>0.2596</v>
      </c>
      <c r="AM7" s="17">
        <f>AG7</f>
        <v>0.2596</v>
      </c>
      <c r="AN7" s="20">
        <f>AG21</f>
        <v>0.19359999999999999</v>
      </c>
      <c r="AO7" s="20">
        <f>AG30</f>
        <v>0.1018</v>
      </c>
      <c r="AP7" s="20">
        <f>AG106/AG3</f>
        <v>7.9255076696960955E-2</v>
      </c>
    </row>
    <row r="8" spans="1:42" ht="19" x14ac:dyDescent="0.25">
      <c r="A8" s="5" t="s">
        <v>5</v>
      </c>
      <c r="B8" s="1" t="s">
        <v>92</v>
      </c>
      <c r="C8" s="1" t="s">
        <v>92</v>
      </c>
      <c r="D8" s="1" t="s">
        <v>92</v>
      </c>
      <c r="E8" s="1" t="s">
        <v>92</v>
      </c>
      <c r="F8" s="1" t="s">
        <v>92</v>
      </c>
      <c r="G8" s="1" t="s">
        <v>92</v>
      </c>
      <c r="H8" s="1" t="s">
        <v>92</v>
      </c>
      <c r="I8" s="1" t="s">
        <v>92</v>
      </c>
      <c r="J8" s="1" t="s">
        <v>92</v>
      </c>
      <c r="K8" s="1" t="s">
        <v>92</v>
      </c>
      <c r="L8" s="1" t="s">
        <v>92</v>
      </c>
      <c r="M8" s="1" t="s">
        <v>92</v>
      </c>
      <c r="N8" s="1" t="s">
        <v>92</v>
      </c>
      <c r="O8" s="1" t="s">
        <v>92</v>
      </c>
      <c r="P8" s="1" t="s">
        <v>92</v>
      </c>
      <c r="Q8" s="1" t="s">
        <v>92</v>
      </c>
      <c r="R8" s="1" t="s">
        <v>92</v>
      </c>
      <c r="S8" s="1" t="s">
        <v>92</v>
      </c>
      <c r="T8" s="1" t="s">
        <v>92</v>
      </c>
      <c r="U8" s="1" t="s">
        <v>92</v>
      </c>
      <c r="V8" s="1" t="s">
        <v>92</v>
      </c>
      <c r="W8" s="1" t="s">
        <v>92</v>
      </c>
      <c r="X8" s="1" t="s">
        <v>92</v>
      </c>
      <c r="Y8" s="1" t="s">
        <v>92</v>
      </c>
      <c r="Z8" s="1" t="s">
        <v>92</v>
      </c>
      <c r="AA8" s="1" t="s">
        <v>92</v>
      </c>
      <c r="AB8" s="1" t="s">
        <v>92</v>
      </c>
      <c r="AC8" s="1" t="s">
        <v>92</v>
      </c>
      <c r="AD8" s="1" t="s">
        <v>92</v>
      </c>
      <c r="AE8" s="1" t="s">
        <v>92</v>
      </c>
      <c r="AF8" s="1" t="s">
        <v>92</v>
      </c>
      <c r="AG8" s="1">
        <v>0</v>
      </c>
    </row>
    <row r="9" spans="1:42" ht="19" customHeight="1" x14ac:dyDescent="0.25">
      <c r="A9" s="14" t="s">
        <v>95</v>
      </c>
      <c r="B9" s="15" t="e">
        <f>B8/B3</f>
        <v>#VALUE!</v>
      </c>
      <c r="C9" s="15" t="e">
        <f t="shared" ref="C9:AG9" si="1">C8/C3</f>
        <v>#VALUE!</v>
      </c>
      <c r="D9" s="15" t="e">
        <f t="shared" si="1"/>
        <v>#VALUE!</v>
      </c>
      <c r="E9" s="15" t="e">
        <f t="shared" si="1"/>
        <v>#VALUE!</v>
      </c>
      <c r="F9" s="15" t="e">
        <f t="shared" si="1"/>
        <v>#VALUE!</v>
      </c>
      <c r="G9" s="15" t="e">
        <f t="shared" si="1"/>
        <v>#VALUE!</v>
      </c>
      <c r="H9" s="15" t="e">
        <f t="shared" si="1"/>
        <v>#VALUE!</v>
      </c>
      <c r="I9" s="15" t="e">
        <f t="shared" si="1"/>
        <v>#VALUE!</v>
      </c>
      <c r="J9" s="15" t="e">
        <f t="shared" si="1"/>
        <v>#VALUE!</v>
      </c>
      <c r="K9" s="15" t="e">
        <f t="shared" si="1"/>
        <v>#VALUE!</v>
      </c>
      <c r="L9" s="15" t="e">
        <f t="shared" si="1"/>
        <v>#VALUE!</v>
      </c>
      <c r="M9" s="15" t="e">
        <f t="shared" si="1"/>
        <v>#VALUE!</v>
      </c>
      <c r="N9" s="15" t="e">
        <f t="shared" si="1"/>
        <v>#VALUE!</v>
      </c>
      <c r="O9" s="15" t="e">
        <f t="shared" si="1"/>
        <v>#VALUE!</v>
      </c>
      <c r="P9" s="15" t="e">
        <f t="shared" si="1"/>
        <v>#VALUE!</v>
      </c>
      <c r="Q9" s="15" t="e">
        <f t="shared" si="1"/>
        <v>#VALUE!</v>
      </c>
      <c r="R9" s="15" t="e">
        <f t="shared" si="1"/>
        <v>#VALUE!</v>
      </c>
      <c r="S9" s="15" t="e">
        <f t="shared" si="1"/>
        <v>#VALUE!</v>
      </c>
      <c r="T9" s="15" t="e">
        <f t="shared" si="1"/>
        <v>#VALUE!</v>
      </c>
      <c r="U9" s="15" t="e">
        <f t="shared" si="1"/>
        <v>#VALUE!</v>
      </c>
      <c r="V9" s="15" t="e">
        <f t="shared" si="1"/>
        <v>#VALUE!</v>
      </c>
      <c r="W9" s="15" t="e">
        <f t="shared" si="1"/>
        <v>#VALUE!</v>
      </c>
      <c r="X9" s="15" t="e">
        <f t="shared" si="1"/>
        <v>#VALUE!</v>
      </c>
      <c r="Y9" s="15" t="e">
        <f t="shared" si="1"/>
        <v>#VALUE!</v>
      </c>
      <c r="Z9" s="15" t="e">
        <f t="shared" si="1"/>
        <v>#VALUE!</v>
      </c>
      <c r="AA9" s="15" t="e">
        <f t="shared" si="1"/>
        <v>#VALUE!</v>
      </c>
      <c r="AB9" s="15" t="e">
        <f t="shared" si="1"/>
        <v>#VALUE!</v>
      </c>
      <c r="AC9" s="15" t="e">
        <f t="shared" si="1"/>
        <v>#VALUE!</v>
      </c>
      <c r="AD9" s="15" t="e">
        <f t="shared" si="1"/>
        <v>#VALUE!</v>
      </c>
      <c r="AE9" s="15" t="e">
        <f t="shared" si="1"/>
        <v>#VALUE!</v>
      </c>
      <c r="AF9" s="15" t="e">
        <f t="shared" si="1"/>
        <v>#VALUE!</v>
      </c>
      <c r="AG9" s="15">
        <f t="shared" si="1"/>
        <v>0</v>
      </c>
      <c r="AM9" s="18" t="s">
        <v>96</v>
      </c>
      <c r="AN9" s="19" t="s">
        <v>97</v>
      </c>
      <c r="AO9" s="19" t="s">
        <v>98</v>
      </c>
      <c r="AP9" s="19" t="s">
        <v>99</v>
      </c>
    </row>
    <row r="10" spans="1:42" ht="19" x14ac:dyDescent="0.25">
      <c r="A10" s="5" t="s">
        <v>6</v>
      </c>
      <c r="B10" s="1" t="s">
        <v>92</v>
      </c>
      <c r="C10" s="1" t="s">
        <v>92</v>
      </c>
      <c r="D10" s="1" t="s">
        <v>92</v>
      </c>
      <c r="E10" s="1" t="s">
        <v>92</v>
      </c>
      <c r="F10" s="1" t="s">
        <v>92</v>
      </c>
      <c r="G10" s="1" t="s">
        <v>92</v>
      </c>
      <c r="H10" s="1" t="s">
        <v>92</v>
      </c>
      <c r="I10" s="1" t="s">
        <v>92</v>
      </c>
      <c r="J10" s="1" t="s">
        <v>92</v>
      </c>
      <c r="K10" s="1" t="s">
        <v>92</v>
      </c>
      <c r="L10" s="1" t="s">
        <v>92</v>
      </c>
      <c r="M10" s="1" t="s">
        <v>92</v>
      </c>
      <c r="N10" s="1" t="s">
        <v>92</v>
      </c>
      <c r="O10" s="1" t="s">
        <v>92</v>
      </c>
      <c r="P10" s="1" t="s">
        <v>92</v>
      </c>
      <c r="Q10" s="1" t="s">
        <v>92</v>
      </c>
      <c r="R10" s="1" t="s">
        <v>92</v>
      </c>
      <c r="S10" s="1" t="s">
        <v>92</v>
      </c>
      <c r="T10" s="1" t="s">
        <v>92</v>
      </c>
      <c r="U10" s="1" t="s">
        <v>92</v>
      </c>
      <c r="V10" s="1" t="s">
        <v>92</v>
      </c>
      <c r="W10" s="1" t="s">
        <v>92</v>
      </c>
      <c r="X10" s="1">
        <v>937900000</v>
      </c>
      <c r="Y10" s="1">
        <v>991300000</v>
      </c>
      <c r="Z10" s="1">
        <v>1196700000</v>
      </c>
      <c r="AA10" s="1">
        <v>1360600000</v>
      </c>
      <c r="AB10" s="1">
        <v>1393300000</v>
      </c>
      <c r="AC10" s="1">
        <v>1759000000</v>
      </c>
      <c r="AD10" s="1">
        <v>1824100000</v>
      </c>
      <c r="AE10" s="1">
        <v>1679600000</v>
      </c>
      <c r="AF10" s="1">
        <v>1932600000</v>
      </c>
      <c r="AG10" s="1">
        <v>2032000000</v>
      </c>
      <c r="AM10" s="17">
        <f>AG9</f>
        <v>0</v>
      </c>
      <c r="AN10" s="20">
        <f>AG13</f>
        <v>6.3007165824814027E-2</v>
      </c>
      <c r="AO10" s="20">
        <f>AG80</f>
        <v>8.4185263392898679E-3</v>
      </c>
      <c r="AP10" s="20">
        <f>AG89</f>
        <v>5.7094042536038427E-2</v>
      </c>
    </row>
    <row r="11" spans="1:42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  <c r="W11" s="1" t="s">
        <v>92</v>
      </c>
      <c r="X11" s="1" t="s">
        <v>92</v>
      </c>
      <c r="Y11" s="1" t="s">
        <v>92</v>
      </c>
      <c r="Z11" s="1" t="s">
        <v>92</v>
      </c>
      <c r="AA11" s="1" t="s">
        <v>92</v>
      </c>
      <c r="AB11" s="1" t="s">
        <v>92</v>
      </c>
      <c r="AC11" s="1" t="s">
        <v>92</v>
      </c>
      <c r="AD11" s="1" t="s">
        <v>92</v>
      </c>
      <c r="AE11" s="1" t="s">
        <v>92</v>
      </c>
      <c r="AF11" s="1" t="s">
        <v>92</v>
      </c>
      <c r="AG11" s="1" t="s">
        <v>92</v>
      </c>
    </row>
    <row r="12" spans="1:42" ht="20" x14ac:dyDescent="0.25">
      <c r="A12" s="5" t="s">
        <v>8</v>
      </c>
      <c r="B12" s="1">
        <v>4900000</v>
      </c>
      <c r="C12" s="1">
        <v>8100000</v>
      </c>
      <c r="D12" s="1">
        <v>12500000</v>
      </c>
      <c r="E12" s="1">
        <v>121900000</v>
      </c>
      <c r="F12" s="1">
        <v>28600000</v>
      </c>
      <c r="G12" s="1">
        <v>37300000</v>
      </c>
      <c r="H12" s="1">
        <v>57100000</v>
      </c>
      <c r="I12" s="1">
        <v>77600000</v>
      </c>
      <c r="J12" s="1">
        <v>89700000</v>
      </c>
      <c r="K12" s="1">
        <v>110202000</v>
      </c>
      <c r="L12" s="1">
        <v>151416000</v>
      </c>
      <c r="M12" s="1">
        <v>202161000</v>
      </c>
      <c r="N12" s="1">
        <v>1765470000</v>
      </c>
      <c r="O12" s="1">
        <v>304293000</v>
      </c>
      <c r="P12" s="1">
        <v>357114000</v>
      </c>
      <c r="Q12" s="1">
        <v>473023000</v>
      </c>
      <c r="R12" s="1">
        <v>783385000</v>
      </c>
      <c r="S12" s="1">
        <v>786100000</v>
      </c>
      <c r="T12" s="1">
        <v>3878100000</v>
      </c>
      <c r="U12" s="1">
        <v>4120900000</v>
      </c>
      <c r="V12" s="1">
        <v>4301200000</v>
      </c>
      <c r="W12" s="1">
        <v>4719300000</v>
      </c>
      <c r="X12" s="1">
        <v>937900000</v>
      </c>
      <c r="Y12" s="1">
        <v>991300000</v>
      </c>
      <c r="Z12" s="1">
        <v>1196700000</v>
      </c>
      <c r="AA12" s="1">
        <v>1360600000</v>
      </c>
      <c r="AB12" s="1">
        <v>1393300000</v>
      </c>
      <c r="AC12" s="1">
        <v>1759000000</v>
      </c>
      <c r="AD12" s="1">
        <v>1824100000</v>
      </c>
      <c r="AE12" s="1">
        <v>1679600000</v>
      </c>
      <c r="AF12" s="1">
        <v>1932600000</v>
      </c>
      <c r="AG12" s="1">
        <v>2032000000</v>
      </c>
      <c r="AM12" s="18" t="s">
        <v>117</v>
      </c>
      <c r="AN12" s="19" t="s">
        <v>118</v>
      </c>
      <c r="AO12" s="19" t="s">
        <v>119</v>
      </c>
      <c r="AP12" s="19" t="s">
        <v>120</v>
      </c>
    </row>
    <row r="13" spans="1:42" ht="19" x14ac:dyDescent="0.25">
      <c r="A13" s="14" t="s">
        <v>100</v>
      </c>
      <c r="B13" s="15">
        <f>B12/B3</f>
        <v>8.4922010398613523E-2</v>
      </c>
      <c r="C13" s="15">
        <f t="shared" ref="C13:AG13" si="2">C12/C3</f>
        <v>8.7003222341568209E-2</v>
      </c>
      <c r="D13" s="15">
        <f t="shared" si="2"/>
        <v>7.64525993883792E-2</v>
      </c>
      <c r="E13" s="15">
        <f t="shared" si="2"/>
        <v>0.42786942786942789</v>
      </c>
      <c r="F13" s="15">
        <f t="shared" si="2"/>
        <v>6.1478933791917455E-2</v>
      </c>
      <c r="G13" s="15">
        <f t="shared" si="2"/>
        <v>5.3553481694185209E-2</v>
      </c>
      <c r="H13" s="15">
        <f t="shared" si="2"/>
        <v>5.9054710931844036E-2</v>
      </c>
      <c r="I13" s="15">
        <f t="shared" si="2"/>
        <v>5.9295484068159245E-2</v>
      </c>
      <c r="J13" s="15">
        <f t="shared" si="2"/>
        <v>5.3389679185762755E-2</v>
      </c>
      <c r="K13" s="15">
        <f t="shared" si="2"/>
        <v>5.0802639476530249E-2</v>
      </c>
      <c r="L13" s="15">
        <f t="shared" si="2"/>
        <v>5.7160114459150313E-2</v>
      </c>
      <c r="M13" s="15">
        <f t="shared" si="2"/>
        <v>6.1467514445524167E-2</v>
      </c>
      <c r="N13" s="15">
        <f t="shared" si="2"/>
        <v>0.43318868110637115</v>
      </c>
      <c r="O13" s="15">
        <f t="shared" si="2"/>
        <v>5.7476162332433675E-2</v>
      </c>
      <c r="P13" s="15">
        <f t="shared" si="2"/>
        <v>5.6068013753473693E-2</v>
      </c>
      <c r="Q13" s="15">
        <f t="shared" si="2"/>
        <v>6.074566883893575E-2</v>
      </c>
      <c r="R13" s="15">
        <f t="shared" si="2"/>
        <v>8.3237023823096362E-2</v>
      </c>
      <c r="S13" s="15">
        <f t="shared" si="2"/>
        <v>7.571029567562361E-2</v>
      </c>
      <c r="T13" s="15">
        <f t="shared" si="2"/>
        <v>0.39675280829906084</v>
      </c>
      <c r="U13" s="15">
        <f t="shared" si="2"/>
        <v>0.38486467302986721</v>
      </c>
      <c r="V13" s="15">
        <f t="shared" si="2"/>
        <v>0.36761136371406106</v>
      </c>
      <c r="W13" s="15">
        <f t="shared" si="2"/>
        <v>0.35484792661378245</v>
      </c>
      <c r="X13" s="15">
        <f t="shared" si="2"/>
        <v>6.2979277742710948E-2</v>
      </c>
      <c r="Y13" s="15">
        <f t="shared" si="2"/>
        <v>6.0269458529408189E-2</v>
      </c>
      <c r="Z13" s="15">
        <f t="shared" si="2"/>
        <v>6.2449446059271399E-2</v>
      </c>
      <c r="AA13" s="15">
        <f t="shared" si="2"/>
        <v>6.3830286312095669E-2</v>
      </c>
      <c r="AB13" s="15">
        <f t="shared" si="2"/>
        <v>6.2237568567191377E-2</v>
      </c>
      <c r="AC13" s="15">
        <f t="shared" si="2"/>
        <v>7.1158397216772182E-2</v>
      </c>
      <c r="AD13" s="15">
        <f t="shared" si="2"/>
        <v>6.8811630942411148E-2</v>
      </c>
      <c r="AE13" s="15">
        <f t="shared" si="2"/>
        <v>7.1417637554213792E-2</v>
      </c>
      <c r="AF13" s="15">
        <f t="shared" si="2"/>
        <v>6.6502412200711611E-2</v>
      </c>
      <c r="AG13" s="15">
        <f t="shared" si="2"/>
        <v>6.3007165824814027E-2</v>
      </c>
      <c r="AM13" s="17">
        <f>AG28/AG72</f>
        <v>-0.37690947097604116</v>
      </c>
      <c r="AN13" s="20">
        <f>AG28/AG54</f>
        <v>0.11729048122837618</v>
      </c>
      <c r="AO13" s="20">
        <f>AG22/(AG72+AG56+AG61)</f>
        <v>0.30585102859943569</v>
      </c>
      <c r="AP13" s="21">
        <f>AG67/AG72</f>
        <v>-4.2125628833298876</v>
      </c>
    </row>
    <row r="14" spans="1:42" ht="19" x14ac:dyDescent="0.25">
      <c r="A14" s="5" t="s">
        <v>9</v>
      </c>
      <c r="B14" s="1">
        <v>2900000</v>
      </c>
      <c r="C14" s="1">
        <v>3600000</v>
      </c>
      <c r="D14" s="1">
        <v>6800000</v>
      </c>
      <c r="E14" s="1">
        <v>12500000</v>
      </c>
      <c r="F14" s="1">
        <v>24800000</v>
      </c>
      <c r="G14" s="1">
        <v>39400000</v>
      </c>
      <c r="H14" s="1">
        <v>58200000</v>
      </c>
      <c r="I14" s="1">
        <v>80900000</v>
      </c>
      <c r="J14" s="1">
        <v>107500000</v>
      </c>
      <c r="K14" s="1">
        <v>142171000</v>
      </c>
      <c r="L14" s="1">
        <v>134886000</v>
      </c>
      <c r="M14" s="1">
        <v>169725000</v>
      </c>
      <c r="N14" s="1">
        <v>199411000</v>
      </c>
      <c r="O14" s="1">
        <v>219367000</v>
      </c>
      <c r="P14" s="1">
        <v>263424000</v>
      </c>
      <c r="Q14" s="1">
        <v>293274000</v>
      </c>
      <c r="R14" s="1">
        <v>359154000</v>
      </c>
      <c r="S14" s="1">
        <v>435700000</v>
      </c>
      <c r="T14" s="1">
        <v>799100000</v>
      </c>
      <c r="U14" s="1">
        <v>803600000</v>
      </c>
      <c r="V14" s="1">
        <v>925300000</v>
      </c>
      <c r="W14" s="1">
        <v>980200000</v>
      </c>
      <c r="X14" s="1">
        <v>1078600000</v>
      </c>
      <c r="Y14" s="1">
        <v>1166900000</v>
      </c>
      <c r="Z14" s="1">
        <v>1416300000</v>
      </c>
      <c r="AA14" s="1">
        <v>1526200000</v>
      </c>
      <c r="AB14" s="1">
        <v>1565200000</v>
      </c>
      <c r="AC14" s="1">
        <v>1786300000</v>
      </c>
      <c r="AD14" s="1">
        <v>1748300000</v>
      </c>
      <c r="AE14" s="1">
        <v>1861600000</v>
      </c>
      <c r="AF14" s="1">
        <v>1801200000</v>
      </c>
      <c r="AG14" s="1">
        <v>1909400000</v>
      </c>
    </row>
    <row r="15" spans="1:42" ht="20" x14ac:dyDescent="0.25">
      <c r="A15" s="5" t="s">
        <v>10</v>
      </c>
      <c r="B15" s="1">
        <v>7800000</v>
      </c>
      <c r="C15" s="1">
        <v>11700000</v>
      </c>
      <c r="D15" s="1">
        <v>19300000</v>
      </c>
      <c r="E15" s="1">
        <v>134400000</v>
      </c>
      <c r="F15" s="1">
        <v>53400000</v>
      </c>
      <c r="G15" s="1">
        <v>76700000</v>
      </c>
      <c r="H15" s="1">
        <v>115300000</v>
      </c>
      <c r="I15" s="1">
        <v>158500000</v>
      </c>
      <c r="J15" s="1">
        <v>197200000</v>
      </c>
      <c r="K15" s="1">
        <v>252373000</v>
      </c>
      <c r="L15" s="1">
        <v>286302000</v>
      </c>
      <c r="M15" s="1">
        <v>371886000</v>
      </c>
      <c r="N15" s="1">
        <v>1964881000</v>
      </c>
      <c r="O15" s="1">
        <v>523660000</v>
      </c>
      <c r="P15" s="1">
        <v>620538000</v>
      </c>
      <c r="Q15" s="1">
        <v>766297000</v>
      </c>
      <c r="R15" s="1">
        <v>1142539000</v>
      </c>
      <c r="S15" s="1">
        <v>1221800000</v>
      </c>
      <c r="T15" s="1">
        <v>4677200000</v>
      </c>
      <c r="U15" s="1">
        <v>4924500000</v>
      </c>
      <c r="V15" s="1">
        <v>5226500000</v>
      </c>
      <c r="W15" s="1">
        <v>5699500000</v>
      </c>
      <c r="X15" s="1">
        <v>2016500000</v>
      </c>
      <c r="Y15" s="1">
        <v>2158200000</v>
      </c>
      <c r="Z15" s="1">
        <v>2613000000</v>
      </c>
      <c r="AA15" s="1">
        <v>2886800000</v>
      </c>
      <c r="AB15" s="1">
        <v>2958500000</v>
      </c>
      <c r="AC15" s="1">
        <v>3545300000</v>
      </c>
      <c r="AD15" s="1">
        <v>3572400000</v>
      </c>
      <c r="AE15" s="1">
        <v>3541200000</v>
      </c>
      <c r="AF15" s="1">
        <v>3733800000</v>
      </c>
      <c r="AG15" s="1">
        <v>3941400000</v>
      </c>
      <c r="AM15" s="18" t="s">
        <v>121</v>
      </c>
      <c r="AN15" s="19" t="s">
        <v>122</v>
      </c>
      <c r="AO15" s="19" t="s">
        <v>123</v>
      </c>
      <c r="AP15" s="19" t="s">
        <v>124</v>
      </c>
    </row>
    <row r="16" spans="1:42" ht="19" x14ac:dyDescent="0.25">
      <c r="A16" s="5" t="s">
        <v>11</v>
      </c>
      <c r="B16" s="1">
        <v>54700000</v>
      </c>
      <c r="C16" s="1">
        <v>86700000</v>
      </c>
      <c r="D16" s="1">
        <v>150500000</v>
      </c>
      <c r="E16" s="1">
        <v>261700000</v>
      </c>
      <c r="F16" s="1">
        <v>425100000</v>
      </c>
      <c r="G16" s="1">
        <v>639600000</v>
      </c>
      <c r="H16" s="1">
        <v>878600000</v>
      </c>
      <c r="I16" s="1">
        <v>1190600000</v>
      </c>
      <c r="J16" s="1">
        <v>1523400000</v>
      </c>
      <c r="K16" s="1">
        <v>1936666000</v>
      </c>
      <c r="L16" s="1">
        <v>2367886000</v>
      </c>
      <c r="M16" s="1">
        <v>2970183000</v>
      </c>
      <c r="N16" s="1">
        <v>3650809000</v>
      </c>
      <c r="O16" s="1">
        <v>4684130000</v>
      </c>
      <c r="P16" s="1">
        <v>5588685000</v>
      </c>
      <c r="Q16" s="1">
        <v>6892990000</v>
      </c>
      <c r="R16" s="1">
        <v>8357552000</v>
      </c>
      <c r="S16" s="1">
        <v>9612200000</v>
      </c>
      <c r="T16" s="1">
        <v>9002100000</v>
      </c>
      <c r="U16" s="1">
        <v>9383100000</v>
      </c>
      <c r="V16" s="1">
        <v>10175800000</v>
      </c>
      <c r="W16" s="1">
        <v>11512800000</v>
      </c>
      <c r="X16" s="1">
        <v>12684900000</v>
      </c>
      <c r="Y16" s="1">
        <v>13655200000</v>
      </c>
      <c r="Z16" s="1">
        <v>15811600000</v>
      </c>
      <c r="AA16" s="1">
        <v>17462200000</v>
      </c>
      <c r="AB16" s="1">
        <v>18490000000</v>
      </c>
      <c r="AC16" s="1">
        <v>20913000000</v>
      </c>
      <c r="AD16" s="1">
        <v>22592900000</v>
      </c>
      <c r="AE16" s="1">
        <v>22000100000</v>
      </c>
      <c r="AF16" s="1">
        <v>24403400000</v>
      </c>
      <c r="AG16" s="1">
        <v>27820600000</v>
      </c>
      <c r="AM16" s="29">
        <f>(AG35+AF35+AE35+AD35+AC35)/5</f>
        <v>-4.4566312591961699E-2</v>
      </c>
      <c r="AN16" s="30">
        <f>AO101/AG3</f>
        <v>3.4836017029298953</v>
      </c>
      <c r="AO16" s="30">
        <f>AO101/AG28</f>
        <v>34.235494880546078</v>
      </c>
      <c r="AP16" s="31">
        <f>AO101/AG106</f>
        <v>43.954303599374022</v>
      </c>
    </row>
    <row r="17" spans="1:39" ht="19" x14ac:dyDescent="0.25">
      <c r="A17" s="5" t="s">
        <v>12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 t="s">
        <v>92</v>
      </c>
      <c r="J17" s="1" t="s">
        <v>92</v>
      </c>
      <c r="K17" s="1" t="s">
        <v>92</v>
      </c>
      <c r="L17" s="1" t="s">
        <v>92</v>
      </c>
      <c r="M17" s="1" t="s">
        <v>92</v>
      </c>
      <c r="N17" s="1" t="s">
        <v>92</v>
      </c>
      <c r="O17" s="1" t="s">
        <v>92</v>
      </c>
      <c r="P17" s="1" t="s">
        <v>92</v>
      </c>
      <c r="Q17" s="1" t="s">
        <v>92</v>
      </c>
      <c r="R17" s="1" t="s">
        <v>92</v>
      </c>
      <c r="S17" s="1" t="s">
        <v>92</v>
      </c>
      <c r="T17" s="1">
        <v>39100000</v>
      </c>
      <c r="U17" s="1">
        <v>32700000</v>
      </c>
      <c r="V17" s="1">
        <v>33300000</v>
      </c>
      <c r="W17" s="1">
        <v>32700000</v>
      </c>
      <c r="X17" s="1">
        <v>28100000</v>
      </c>
      <c r="Y17" s="1">
        <v>64100000</v>
      </c>
      <c r="Z17" s="1">
        <v>70500000</v>
      </c>
      <c r="AA17" s="1">
        <v>81300000</v>
      </c>
      <c r="AB17" s="1">
        <v>92500000</v>
      </c>
      <c r="AC17" s="1">
        <v>170300000</v>
      </c>
      <c r="AD17" s="1">
        <v>331000000</v>
      </c>
      <c r="AE17" s="1">
        <v>437000000</v>
      </c>
      <c r="AF17" s="1">
        <v>469800000</v>
      </c>
      <c r="AG17" s="1">
        <v>482900000</v>
      </c>
    </row>
    <row r="18" spans="1:39" ht="20" x14ac:dyDescent="0.25">
      <c r="A18" s="5" t="s">
        <v>13</v>
      </c>
      <c r="B18" s="1">
        <v>2900000</v>
      </c>
      <c r="C18" s="1">
        <v>3600000</v>
      </c>
      <c r="D18" s="1">
        <v>6800000</v>
      </c>
      <c r="E18" s="1">
        <v>12500000</v>
      </c>
      <c r="F18" s="1">
        <v>24800000</v>
      </c>
      <c r="G18" s="1">
        <v>39400000</v>
      </c>
      <c r="H18" s="1">
        <v>58200000</v>
      </c>
      <c r="I18" s="1">
        <v>80900000</v>
      </c>
      <c r="J18" s="1">
        <v>107500000</v>
      </c>
      <c r="K18" s="1">
        <v>142171000</v>
      </c>
      <c r="L18" s="1">
        <v>177087000</v>
      </c>
      <c r="M18" s="1">
        <v>221141000</v>
      </c>
      <c r="N18" s="1">
        <v>259271000</v>
      </c>
      <c r="O18" s="1">
        <v>304820000</v>
      </c>
      <c r="P18" s="1">
        <v>367207000</v>
      </c>
      <c r="Q18" s="1">
        <v>414638000</v>
      </c>
      <c r="R18" s="1">
        <v>491891000</v>
      </c>
      <c r="S18" s="1">
        <v>604500000</v>
      </c>
      <c r="T18" s="1">
        <v>563300000</v>
      </c>
      <c r="U18" s="1">
        <v>540800000</v>
      </c>
      <c r="V18" s="1">
        <v>550000000</v>
      </c>
      <c r="W18" s="1">
        <v>580600000</v>
      </c>
      <c r="X18" s="1">
        <v>655600000</v>
      </c>
      <c r="Y18" s="1">
        <v>748400000</v>
      </c>
      <c r="Z18" s="1">
        <v>933800000</v>
      </c>
      <c r="AA18" s="1">
        <v>1030100000</v>
      </c>
      <c r="AB18" s="1">
        <v>1067100000</v>
      </c>
      <c r="AC18" s="1">
        <v>1305900000</v>
      </c>
      <c r="AD18" s="1">
        <v>1449300000</v>
      </c>
      <c r="AE18" s="1">
        <v>1503200000</v>
      </c>
      <c r="AF18" s="1">
        <v>1524100000</v>
      </c>
      <c r="AG18" s="1">
        <v>1529400000</v>
      </c>
      <c r="AM18" s="18" t="s">
        <v>125</v>
      </c>
    </row>
    <row r="19" spans="1:39" ht="19" x14ac:dyDescent="0.25">
      <c r="A19" s="6" t="s">
        <v>14</v>
      </c>
      <c r="B19" s="10">
        <v>5800000</v>
      </c>
      <c r="C19" s="10">
        <v>10200000</v>
      </c>
      <c r="D19" s="10">
        <v>20700000</v>
      </c>
      <c r="E19" s="10">
        <v>30200000</v>
      </c>
      <c r="F19" s="10">
        <v>67900000</v>
      </c>
      <c r="G19" s="10">
        <v>107900000</v>
      </c>
      <c r="H19" s="10">
        <v>151500000</v>
      </c>
      <c r="I19" s="10">
        <v>197300000</v>
      </c>
      <c r="J19" s="10">
        <v>271500000</v>
      </c>
      <c r="K19" s="10">
        <v>302741000</v>
      </c>
      <c r="L19" s="10">
        <v>466009000</v>
      </c>
      <c r="M19" s="10">
        <v>562527000</v>
      </c>
      <c r="N19" s="10">
        <v>695606000</v>
      </c>
      <c r="O19" s="10">
        <v>929077000</v>
      </c>
      <c r="P19" s="10">
        <v>1163651000</v>
      </c>
      <c r="Q19" s="10">
        <v>1303667000</v>
      </c>
      <c r="R19" s="10">
        <v>1548255000</v>
      </c>
      <c r="S19" s="10">
        <v>1064000000</v>
      </c>
      <c r="T19" s="10">
        <v>1161600000</v>
      </c>
      <c r="U19" s="10">
        <v>2007800000</v>
      </c>
      <c r="V19" s="10">
        <v>2392100000</v>
      </c>
      <c r="W19" s="10">
        <v>2671500000</v>
      </c>
      <c r="X19" s="10">
        <v>453300000</v>
      </c>
      <c r="Y19" s="10">
        <v>3972600000</v>
      </c>
      <c r="Z19" s="10">
        <v>4905400000</v>
      </c>
      <c r="AA19" s="10">
        <v>5308800000</v>
      </c>
      <c r="AB19" s="10">
        <v>5476900000</v>
      </c>
      <c r="AC19" s="10">
        <v>7256500000</v>
      </c>
      <c r="AD19" s="10">
        <v>6251100000</v>
      </c>
      <c r="AE19" s="10">
        <v>3108200000</v>
      </c>
      <c r="AF19" s="10">
        <v>7349800000</v>
      </c>
      <c r="AG19" s="10">
        <v>6242400000</v>
      </c>
      <c r="AM19" s="32">
        <f>AG40-AG56-AG61</f>
        <v>-20621900000</v>
      </c>
    </row>
    <row r="20" spans="1:39" ht="19" customHeight="1" x14ac:dyDescent="0.25">
      <c r="A20" s="14" t="s">
        <v>101</v>
      </c>
      <c r="B20" s="1"/>
      <c r="C20" s="15">
        <f>(C19/B19)-1</f>
        <v>0.75862068965517238</v>
      </c>
      <c r="D20" s="15">
        <f>(D19/C19)-1</f>
        <v>1.0294117647058822</v>
      </c>
      <c r="E20" s="15">
        <f>(E19/D19)-1</f>
        <v>0.45893719806763289</v>
      </c>
      <c r="F20" s="15">
        <f t="shared" ref="F20:AG20" si="3">(F19/E19)-1</f>
        <v>1.2483443708609272</v>
      </c>
      <c r="G20" s="15">
        <f t="shared" si="3"/>
        <v>0.58910162002945499</v>
      </c>
      <c r="H20" s="15">
        <f t="shared" si="3"/>
        <v>0.4040778498609825</v>
      </c>
      <c r="I20" s="15">
        <f t="shared" si="3"/>
        <v>0.30231023102310228</v>
      </c>
      <c r="J20" s="15">
        <f t="shared" si="3"/>
        <v>0.37607704004054732</v>
      </c>
      <c r="K20" s="15">
        <f t="shared" si="3"/>
        <v>0.11506813996316767</v>
      </c>
      <c r="L20" s="15">
        <f t="shared" si="3"/>
        <v>0.53929926901212588</v>
      </c>
      <c r="M20" s="15">
        <f t="shared" si="3"/>
        <v>0.20711617157608542</v>
      </c>
      <c r="N20" s="15">
        <f t="shared" si="3"/>
        <v>0.23657353335928755</v>
      </c>
      <c r="O20" s="15">
        <f t="shared" si="3"/>
        <v>0.33563684039528119</v>
      </c>
      <c r="P20" s="15">
        <f t="shared" si="3"/>
        <v>0.25248068782243016</v>
      </c>
      <c r="Q20" s="15">
        <f t="shared" si="3"/>
        <v>0.12032473654042319</v>
      </c>
      <c r="R20" s="15">
        <f t="shared" si="3"/>
        <v>0.18761539564934915</v>
      </c>
      <c r="S20" s="15">
        <f t="shared" si="3"/>
        <v>-0.31277470442530464</v>
      </c>
      <c r="T20" s="15">
        <f t="shared" si="3"/>
        <v>9.1729323308270772E-2</v>
      </c>
      <c r="U20" s="15">
        <f t="shared" si="3"/>
        <v>0.72847796143250698</v>
      </c>
      <c r="V20" s="15">
        <f t="shared" si="3"/>
        <v>0.19140352624763413</v>
      </c>
      <c r="W20" s="15">
        <f t="shared" si="3"/>
        <v>0.1168011370762092</v>
      </c>
      <c r="X20" s="15">
        <f t="shared" si="3"/>
        <v>-0.83032004491858502</v>
      </c>
      <c r="Y20" s="15">
        <f t="shared" si="3"/>
        <v>7.7637326273990741</v>
      </c>
      <c r="Z20" s="15">
        <f t="shared" si="3"/>
        <v>0.23480843779892258</v>
      </c>
      <c r="AA20" s="15">
        <f t="shared" si="3"/>
        <v>8.2235903290251544E-2</v>
      </c>
      <c r="AB20" s="15">
        <f t="shared" si="3"/>
        <v>3.1664406268836709E-2</v>
      </c>
      <c r="AC20" s="15">
        <f t="shared" si="3"/>
        <v>0.32492833537219967</v>
      </c>
      <c r="AD20" s="15">
        <f t="shared" si="3"/>
        <v>-0.13855164335423409</v>
      </c>
      <c r="AE20" s="15">
        <f t="shared" si="3"/>
        <v>-0.50277551150997424</v>
      </c>
      <c r="AF20" s="15">
        <f t="shared" si="3"/>
        <v>1.3646483495270574</v>
      </c>
      <c r="AG20" s="15">
        <f t="shared" si="3"/>
        <v>-0.15067076655147082</v>
      </c>
    </row>
    <row r="21" spans="1:39" ht="19" x14ac:dyDescent="0.25">
      <c r="A21" s="5" t="s">
        <v>15</v>
      </c>
      <c r="B21" s="2">
        <v>0.10050000000000001</v>
      </c>
      <c r="C21" s="2">
        <v>0.1096</v>
      </c>
      <c r="D21" s="2">
        <v>0.12659999999999999</v>
      </c>
      <c r="E21" s="2">
        <v>0.106</v>
      </c>
      <c r="F21" s="2">
        <v>0.14599999999999999</v>
      </c>
      <c r="G21" s="2">
        <v>0.15490000000000001</v>
      </c>
      <c r="H21" s="2">
        <v>0.15670000000000001</v>
      </c>
      <c r="I21" s="2">
        <v>0.15079999999999999</v>
      </c>
      <c r="J21" s="2">
        <v>0.16159999999999999</v>
      </c>
      <c r="K21" s="2">
        <v>0.1396</v>
      </c>
      <c r="L21" s="2">
        <v>0.1759</v>
      </c>
      <c r="M21" s="2">
        <v>0.17100000000000001</v>
      </c>
      <c r="N21" s="2">
        <v>0.17069999999999999</v>
      </c>
      <c r="O21" s="2">
        <v>0.17549999999999999</v>
      </c>
      <c r="P21" s="2">
        <v>0.1827</v>
      </c>
      <c r="Q21" s="2">
        <v>0.16739999999999999</v>
      </c>
      <c r="R21" s="2">
        <v>0.16450000000000001</v>
      </c>
      <c r="S21" s="2">
        <v>0.10249999999999999</v>
      </c>
      <c r="T21" s="2">
        <v>0.1188</v>
      </c>
      <c r="U21" s="2">
        <v>0.1875</v>
      </c>
      <c r="V21" s="2">
        <v>0.2044</v>
      </c>
      <c r="W21" s="2">
        <v>0.2009</v>
      </c>
      <c r="X21" s="2">
        <v>3.04E-2</v>
      </c>
      <c r="Y21" s="2">
        <v>0.24149999999999999</v>
      </c>
      <c r="Z21" s="2">
        <v>0.25600000000000001</v>
      </c>
      <c r="AA21" s="2">
        <v>0.24909999999999999</v>
      </c>
      <c r="AB21" s="2">
        <v>0.24460000000000001</v>
      </c>
      <c r="AC21" s="2">
        <v>0.29360000000000003</v>
      </c>
      <c r="AD21" s="2">
        <v>0.23580000000000001</v>
      </c>
      <c r="AE21" s="2">
        <v>0.13220000000000001</v>
      </c>
      <c r="AF21" s="2">
        <v>0.25290000000000001</v>
      </c>
      <c r="AG21" s="2">
        <v>0.19359999999999999</v>
      </c>
    </row>
    <row r="22" spans="1:39" ht="19" x14ac:dyDescent="0.25">
      <c r="A22" s="6" t="s">
        <v>16</v>
      </c>
      <c r="B22" s="10">
        <v>3000000</v>
      </c>
      <c r="C22" s="10">
        <v>6400000</v>
      </c>
      <c r="D22" s="10">
        <v>13000000</v>
      </c>
      <c r="E22" s="10">
        <v>23200000</v>
      </c>
      <c r="F22" s="10">
        <v>40100000</v>
      </c>
      <c r="G22" s="10">
        <v>56900000</v>
      </c>
      <c r="H22" s="10">
        <v>88300000</v>
      </c>
      <c r="I22" s="10">
        <v>118100000</v>
      </c>
      <c r="J22" s="10">
        <v>156700000</v>
      </c>
      <c r="K22" s="10">
        <v>232552000</v>
      </c>
      <c r="L22" s="10">
        <v>281094000</v>
      </c>
      <c r="M22" s="10">
        <v>318725000</v>
      </c>
      <c r="N22" s="10">
        <v>424713000</v>
      </c>
      <c r="O22" s="10">
        <v>610117000</v>
      </c>
      <c r="P22" s="10">
        <v>780615000</v>
      </c>
      <c r="Q22" s="10">
        <v>893952000</v>
      </c>
      <c r="R22" s="10">
        <v>1053945000</v>
      </c>
      <c r="S22" s="10">
        <v>503900000</v>
      </c>
      <c r="T22" s="10">
        <v>562000000</v>
      </c>
      <c r="U22" s="10">
        <v>1419400000</v>
      </c>
      <c r="V22" s="10">
        <v>1728500000</v>
      </c>
      <c r="W22" s="10">
        <v>1997400000</v>
      </c>
      <c r="X22" s="10">
        <v>-325400000</v>
      </c>
      <c r="Y22" s="10">
        <v>3081100000</v>
      </c>
      <c r="Z22" s="10">
        <v>3601000000</v>
      </c>
      <c r="AA22" s="10">
        <v>4171900000</v>
      </c>
      <c r="AB22" s="10">
        <v>4134700000</v>
      </c>
      <c r="AC22" s="10">
        <v>3883300000</v>
      </c>
      <c r="AD22" s="10">
        <v>4077900000</v>
      </c>
      <c r="AE22" s="10">
        <v>1561700000</v>
      </c>
      <c r="AF22" s="10">
        <v>4872100000</v>
      </c>
      <c r="AG22" s="10">
        <v>4617800000</v>
      </c>
      <c r="AM22" s="33" t="s">
        <v>91</v>
      </c>
    </row>
    <row r="23" spans="1:39" ht="19" x14ac:dyDescent="0.25">
      <c r="A23" s="5" t="s">
        <v>17</v>
      </c>
      <c r="B23" s="2">
        <v>5.1999999999999998E-2</v>
      </c>
      <c r="C23" s="2">
        <v>6.8699999999999997E-2</v>
      </c>
      <c r="D23" s="2">
        <v>7.9500000000000001E-2</v>
      </c>
      <c r="E23" s="2">
        <v>8.14E-2</v>
      </c>
      <c r="F23" s="2">
        <v>8.6199999999999999E-2</v>
      </c>
      <c r="G23" s="2">
        <v>8.1699999999999995E-2</v>
      </c>
      <c r="H23" s="2">
        <v>9.1300000000000006E-2</v>
      </c>
      <c r="I23" s="2">
        <v>9.0200000000000002E-2</v>
      </c>
      <c r="J23" s="2">
        <v>9.3299999999999994E-2</v>
      </c>
      <c r="K23" s="2">
        <v>0.1072</v>
      </c>
      <c r="L23" s="2">
        <v>0.1061</v>
      </c>
      <c r="M23" s="2">
        <v>9.69E-2</v>
      </c>
      <c r="N23" s="2">
        <v>0.1042</v>
      </c>
      <c r="O23" s="2">
        <v>0.1152</v>
      </c>
      <c r="P23" s="2">
        <v>0.1226</v>
      </c>
      <c r="Q23" s="2">
        <v>0.1148</v>
      </c>
      <c r="R23" s="2">
        <v>0.112</v>
      </c>
      <c r="S23" s="2">
        <v>4.8500000000000001E-2</v>
      </c>
      <c r="T23" s="2">
        <v>5.7500000000000002E-2</v>
      </c>
      <c r="U23" s="2">
        <v>0.1326</v>
      </c>
      <c r="V23" s="2">
        <v>0.1477</v>
      </c>
      <c r="W23" s="2">
        <v>0.1502</v>
      </c>
      <c r="X23" s="2">
        <v>-2.1899999999999999E-2</v>
      </c>
      <c r="Y23" s="2">
        <v>0.18729999999999999</v>
      </c>
      <c r="Z23" s="2">
        <v>0.18790000000000001</v>
      </c>
      <c r="AA23" s="2">
        <v>0.19570000000000001</v>
      </c>
      <c r="AB23" s="2">
        <v>0.1847</v>
      </c>
      <c r="AC23" s="2">
        <v>0.15709999999999999</v>
      </c>
      <c r="AD23" s="2">
        <v>0.15379999999999999</v>
      </c>
      <c r="AE23" s="2">
        <v>6.6400000000000001E-2</v>
      </c>
      <c r="AF23" s="2">
        <v>0.16769999999999999</v>
      </c>
      <c r="AG23" s="2">
        <v>0.14319999999999999</v>
      </c>
    </row>
    <row r="24" spans="1:39" ht="19" x14ac:dyDescent="0.25">
      <c r="A24" s="5" t="s">
        <v>18</v>
      </c>
      <c r="B24" s="1">
        <v>-100000</v>
      </c>
      <c r="C24" s="1">
        <v>200000</v>
      </c>
      <c r="D24" s="1">
        <v>900000</v>
      </c>
      <c r="E24" s="1">
        <v>-5500000</v>
      </c>
      <c r="F24" s="1">
        <v>3000000</v>
      </c>
      <c r="G24" s="1">
        <v>11600000</v>
      </c>
      <c r="H24" s="1">
        <v>5000000</v>
      </c>
      <c r="I24" s="1">
        <v>-1700000</v>
      </c>
      <c r="J24" s="1">
        <v>7300000</v>
      </c>
      <c r="K24" s="1">
        <v>-71982000</v>
      </c>
      <c r="L24" s="1">
        <v>7828000</v>
      </c>
      <c r="M24" s="1">
        <v>22661000</v>
      </c>
      <c r="N24" s="1">
        <v>11622000</v>
      </c>
      <c r="O24" s="1">
        <v>14140000</v>
      </c>
      <c r="P24" s="1">
        <v>15829000</v>
      </c>
      <c r="Q24" s="1">
        <v>12291000</v>
      </c>
      <c r="R24" s="1">
        <v>2419000</v>
      </c>
      <c r="S24" s="1">
        <v>-44400000</v>
      </c>
      <c r="T24" s="1">
        <v>-2800000</v>
      </c>
      <c r="U24" s="1">
        <v>17600000</v>
      </c>
      <c r="V24" s="1">
        <v>82600000</v>
      </c>
      <c r="W24" s="1">
        <v>61700000</v>
      </c>
      <c r="X24" s="1">
        <v>95500000</v>
      </c>
      <c r="Y24" s="1">
        <v>78600000</v>
      </c>
      <c r="Z24" s="1">
        <v>302000000</v>
      </c>
      <c r="AA24" s="1">
        <v>26700000</v>
      </c>
      <c r="AB24" s="1">
        <v>182800000</v>
      </c>
      <c r="AC24" s="1">
        <v>1896700000</v>
      </c>
      <c r="AD24" s="1">
        <v>388300000</v>
      </c>
      <c r="AE24" s="1">
        <v>-397300000</v>
      </c>
      <c r="AF24" s="1">
        <v>484800000</v>
      </c>
      <c r="AG24" s="1">
        <v>-385900000</v>
      </c>
    </row>
    <row r="25" spans="1:39" ht="19" x14ac:dyDescent="0.25">
      <c r="A25" s="6" t="s">
        <v>19</v>
      </c>
      <c r="B25" s="10">
        <v>2900000</v>
      </c>
      <c r="C25" s="10">
        <v>6600000</v>
      </c>
      <c r="D25" s="10">
        <v>13900000</v>
      </c>
      <c r="E25" s="10">
        <v>17700000</v>
      </c>
      <c r="F25" s="10">
        <v>43100000</v>
      </c>
      <c r="G25" s="10">
        <v>68500000</v>
      </c>
      <c r="H25" s="10">
        <v>93300000</v>
      </c>
      <c r="I25" s="10">
        <v>116400000</v>
      </c>
      <c r="J25" s="10">
        <v>164000000</v>
      </c>
      <c r="K25" s="10">
        <v>160570000</v>
      </c>
      <c r="L25" s="10">
        <v>288922000</v>
      </c>
      <c r="M25" s="10">
        <v>341386000</v>
      </c>
      <c r="N25" s="10">
        <v>436335000</v>
      </c>
      <c r="O25" s="10">
        <v>624257000</v>
      </c>
      <c r="P25" s="10">
        <v>796444000</v>
      </c>
      <c r="Q25" s="10">
        <v>906243000</v>
      </c>
      <c r="R25" s="10">
        <v>1056364000</v>
      </c>
      <c r="S25" s="10">
        <v>459500000</v>
      </c>
      <c r="T25" s="10">
        <v>559200000</v>
      </c>
      <c r="U25" s="10">
        <v>1437000000</v>
      </c>
      <c r="V25" s="10">
        <v>1811100000</v>
      </c>
      <c r="W25" s="10">
        <v>2059100000</v>
      </c>
      <c r="X25" s="10">
        <v>-229900000</v>
      </c>
      <c r="Y25" s="10">
        <v>3159700000</v>
      </c>
      <c r="Z25" s="10">
        <v>3903000000</v>
      </c>
      <c r="AA25" s="10">
        <v>4198600000</v>
      </c>
      <c r="AB25" s="10">
        <v>4317500000</v>
      </c>
      <c r="AC25" s="10">
        <v>5780000000</v>
      </c>
      <c r="AD25" s="10">
        <v>4466200000</v>
      </c>
      <c r="AE25" s="10">
        <v>1164400000</v>
      </c>
      <c r="AF25" s="10">
        <v>5356900000</v>
      </c>
      <c r="AG25" s="10">
        <v>4231900000</v>
      </c>
    </row>
    <row r="26" spans="1:39" ht="19" x14ac:dyDescent="0.25">
      <c r="A26" s="5" t="s">
        <v>20</v>
      </c>
      <c r="B26" s="2">
        <v>5.0299999999999997E-2</v>
      </c>
      <c r="C26" s="2">
        <v>7.0900000000000005E-2</v>
      </c>
      <c r="D26" s="2">
        <v>8.5000000000000006E-2</v>
      </c>
      <c r="E26" s="2">
        <v>6.2100000000000002E-2</v>
      </c>
      <c r="F26" s="2">
        <v>9.2600000000000002E-2</v>
      </c>
      <c r="G26" s="2">
        <v>9.8299999999999998E-2</v>
      </c>
      <c r="H26" s="2">
        <v>9.6500000000000002E-2</v>
      </c>
      <c r="I26" s="2">
        <v>8.8900000000000007E-2</v>
      </c>
      <c r="J26" s="2">
        <v>9.7600000000000006E-2</v>
      </c>
      <c r="K26" s="2">
        <v>7.3999999999999996E-2</v>
      </c>
      <c r="L26" s="2">
        <v>0.1091</v>
      </c>
      <c r="M26" s="2">
        <v>0.1038</v>
      </c>
      <c r="N26" s="2">
        <v>0.1071</v>
      </c>
      <c r="O26" s="2">
        <v>0.1179</v>
      </c>
      <c r="P26" s="2">
        <v>0.125</v>
      </c>
      <c r="Q26" s="2">
        <v>0.1164</v>
      </c>
      <c r="R26" s="2">
        <v>0.11219999999999999</v>
      </c>
      <c r="S26" s="2">
        <v>4.4299999999999999E-2</v>
      </c>
      <c r="T26" s="2">
        <v>5.7200000000000001E-2</v>
      </c>
      <c r="U26" s="2">
        <v>0.13420000000000001</v>
      </c>
      <c r="V26" s="2">
        <v>0.15479999999999999</v>
      </c>
      <c r="W26" s="2">
        <v>0.15479999999999999</v>
      </c>
      <c r="X26" s="2">
        <v>-1.54E-2</v>
      </c>
      <c r="Y26" s="2">
        <v>0.19209999999999999</v>
      </c>
      <c r="Z26" s="2">
        <v>0.20369999999999999</v>
      </c>
      <c r="AA26" s="2">
        <v>0.19700000000000001</v>
      </c>
      <c r="AB26" s="2">
        <v>0.19289999999999999</v>
      </c>
      <c r="AC26" s="2">
        <v>0.23380000000000001</v>
      </c>
      <c r="AD26" s="2">
        <v>0.16850000000000001</v>
      </c>
      <c r="AE26" s="2">
        <v>4.9500000000000002E-2</v>
      </c>
      <c r="AF26" s="2">
        <v>0.18429999999999999</v>
      </c>
      <c r="AG26" s="2">
        <v>0.13120000000000001</v>
      </c>
    </row>
    <row r="27" spans="1:39" ht="19" x14ac:dyDescent="0.25">
      <c r="A27" s="5" t="s">
        <v>21</v>
      </c>
      <c r="B27" s="1">
        <v>500000</v>
      </c>
      <c r="C27" s="1">
        <v>2500000</v>
      </c>
      <c r="D27" s="1">
        <v>5400000</v>
      </c>
      <c r="E27" s="1">
        <v>7500000</v>
      </c>
      <c r="F27" s="1">
        <v>17000000</v>
      </c>
      <c r="G27" s="1">
        <v>26400000</v>
      </c>
      <c r="H27" s="1">
        <v>35900000</v>
      </c>
      <c r="I27" s="1">
        <v>48000000</v>
      </c>
      <c r="J27" s="1">
        <v>62300000</v>
      </c>
      <c r="K27" s="1">
        <v>66006000</v>
      </c>
      <c r="L27" s="1">
        <v>107712000</v>
      </c>
      <c r="M27" s="1">
        <v>126313000</v>
      </c>
      <c r="N27" s="1">
        <v>167989000</v>
      </c>
      <c r="O27" s="1">
        <v>232482000</v>
      </c>
      <c r="P27" s="1">
        <v>301977000</v>
      </c>
      <c r="Q27" s="1">
        <v>324770000</v>
      </c>
      <c r="R27" s="1">
        <v>383726000</v>
      </c>
      <c r="S27" s="1">
        <v>144000000</v>
      </c>
      <c r="T27" s="1">
        <v>168400000</v>
      </c>
      <c r="U27" s="1">
        <v>488700000</v>
      </c>
      <c r="V27" s="1">
        <v>563100000</v>
      </c>
      <c r="W27" s="1">
        <v>674400000</v>
      </c>
      <c r="X27" s="1">
        <v>-238700000</v>
      </c>
      <c r="Y27" s="1">
        <v>1092000000</v>
      </c>
      <c r="Z27" s="1">
        <v>1143700000</v>
      </c>
      <c r="AA27" s="1">
        <v>1379700000</v>
      </c>
      <c r="AB27" s="1">
        <v>1432600000</v>
      </c>
      <c r="AC27" s="1">
        <v>1262000000</v>
      </c>
      <c r="AD27" s="1">
        <v>871600000</v>
      </c>
      <c r="AE27" s="1">
        <v>239700000</v>
      </c>
      <c r="AF27" s="1">
        <v>1156600000</v>
      </c>
      <c r="AG27" s="1">
        <v>948500000</v>
      </c>
    </row>
    <row r="28" spans="1:39" ht="20" thickBot="1" x14ac:dyDescent="0.3">
      <c r="A28" s="7" t="s">
        <v>22</v>
      </c>
      <c r="B28" s="11">
        <v>2400000</v>
      </c>
      <c r="C28" s="11">
        <v>4100000</v>
      </c>
      <c r="D28" s="11">
        <v>8500000</v>
      </c>
      <c r="E28" s="11">
        <v>10200000</v>
      </c>
      <c r="F28" s="11">
        <v>26100000</v>
      </c>
      <c r="G28" s="11">
        <v>42100000</v>
      </c>
      <c r="H28" s="11">
        <v>57400000</v>
      </c>
      <c r="I28" s="11">
        <v>68400000</v>
      </c>
      <c r="J28" s="11">
        <v>101700000</v>
      </c>
      <c r="K28" s="11">
        <v>94564000</v>
      </c>
      <c r="L28" s="11">
        <v>181210000</v>
      </c>
      <c r="M28" s="11">
        <v>215073000</v>
      </c>
      <c r="N28" s="11">
        <v>268346000</v>
      </c>
      <c r="O28" s="11">
        <v>391775000</v>
      </c>
      <c r="P28" s="11">
        <v>494467000</v>
      </c>
      <c r="Q28" s="11">
        <v>564259000</v>
      </c>
      <c r="R28" s="11">
        <v>672638000</v>
      </c>
      <c r="S28" s="11">
        <v>315500000</v>
      </c>
      <c r="T28" s="11">
        <v>390800000</v>
      </c>
      <c r="U28" s="11">
        <v>945600000</v>
      </c>
      <c r="V28" s="11">
        <v>1245700000</v>
      </c>
      <c r="W28" s="11">
        <v>1383800000</v>
      </c>
      <c r="X28" s="11">
        <v>8300000</v>
      </c>
      <c r="Y28" s="11">
        <v>2068100000</v>
      </c>
      <c r="Z28" s="11">
        <v>2757400000</v>
      </c>
      <c r="AA28" s="11">
        <v>2817700000</v>
      </c>
      <c r="AB28" s="11">
        <v>2884700000</v>
      </c>
      <c r="AC28" s="11">
        <v>4518300000</v>
      </c>
      <c r="AD28" s="11">
        <v>3599200000</v>
      </c>
      <c r="AE28" s="11">
        <v>928300000</v>
      </c>
      <c r="AF28" s="11">
        <v>4199300000</v>
      </c>
      <c r="AG28" s="11">
        <v>3281600000</v>
      </c>
    </row>
    <row r="29" spans="1:39" ht="20" customHeight="1" thickTop="1" x14ac:dyDescent="0.25">
      <c r="A29" s="14" t="s">
        <v>102</v>
      </c>
      <c r="B29" s="1"/>
      <c r="C29" s="15">
        <f>(C28/B28)-1</f>
        <v>0.70833333333333326</v>
      </c>
      <c r="D29" s="15">
        <f>(D28/C28)-1</f>
        <v>1.0731707317073171</v>
      </c>
      <c r="E29" s="15">
        <f>(E28/D28)-1</f>
        <v>0.19999999999999996</v>
      </c>
      <c r="F29" s="15">
        <f t="shared" ref="F29:AG29" si="4">(F28/E28)-1</f>
        <v>1.5588235294117645</v>
      </c>
      <c r="G29" s="15">
        <f t="shared" si="4"/>
        <v>0.61302681992337171</v>
      </c>
      <c r="H29" s="15">
        <f t="shared" si="4"/>
        <v>0.36342042755344428</v>
      </c>
      <c r="I29" s="15">
        <f t="shared" si="4"/>
        <v>0.19163763066202089</v>
      </c>
      <c r="J29" s="15">
        <f t="shared" si="4"/>
        <v>0.48684210526315796</v>
      </c>
      <c r="K29" s="15">
        <f t="shared" si="4"/>
        <v>-7.0167158308751199E-2</v>
      </c>
      <c r="L29" s="15">
        <f t="shared" si="4"/>
        <v>0.91626834736263274</v>
      </c>
      <c r="M29" s="15">
        <f t="shared" si="4"/>
        <v>0.18687158545334137</v>
      </c>
      <c r="N29" s="15">
        <f t="shared" si="4"/>
        <v>0.24769729347709846</v>
      </c>
      <c r="O29" s="15">
        <f t="shared" si="4"/>
        <v>0.45996213843321687</v>
      </c>
      <c r="P29" s="15">
        <f t="shared" si="4"/>
        <v>0.26211983919341453</v>
      </c>
      <c r="Q29" s="15">
        <f t="shared" si="4"/>
        <v>0.14114592075912036</v>
      </c>
      <c r="R29" s="15">
        <f t="shared" si="4"/>
        <v>0.19207314371591777</v>
      </c>
      <c r="S29" s="15">
        <f t="shared" si="4"/>
        <v>-0.53095126947927418</v>
      </c>
      <c r="T29" s="15">
        <f t="shared" si="4"/>
        <v>0.23866877971473843</v>
      </c>
      <c r="U29" s="15">
        <f t="shared" si="4"/>
        <v>1.4196519959058342</v>
      </c>
      <c r="V29" s="15">
        <f t="shared" si="4"/>
        <v>0.31736463620981392</v>
      </c>
      <c r="W29" s="15">
        <f t="shared" si="4"/>
        <v>0.11086136308902628</v>
      </c>
      <c r="X29" s="15">
        <f t="shared" si="4"/>
        <v>-0.99400202341378807</v>
      </c>
      <c r="Y29" s="15">
        <f t="shared" si="4"/>
        <v>248.16867469879517</v>
      </c>
      <c r="Z29" s="15">
        <f t="shared" si="4"/>
        <v>0.33330109762584015</v>
      </c>
      <c r="AA29" s="15">
        <f t="shared" si="4"/>
        <v>2.1868426778849592E-2</v>
      </c>
      <c r="AB29" s="15">
        <f t="shared" si="4"/>
        <v>2.3778258863612178E-2</v>
      </c>
      <c r="AC29" s="15">
        <f t="shared" si="4"/>
        <v>0.5662980552570458</v>
      </c>
      <c r="AD29" s="15">
        <f t="shared" si="4"/>
        <v>-0.20341721443905891</v>
      </c>
      <c r="AE29" s="15">
        <f t="shared" si="4"/>
        <v>-0.74208157368304062</v>
      </c>
      <c r="AF29" s="15">
        <f t="shared" si="4"/>
        <v>3.523645373262954</v>
      </c>
      <c r="AG29" s="15">
        <f t="shared" si="4"/>
        <v>-0.21853642273712282</v>
      </c>
    </row>
    <row r="30" spans="1:39" ht="19" x14ac:dyDescent="0.25">
      <c r="A30" s="5" t="s">
        <v>23</v>
      </c>
      <c r="B30" s="2">
        <v>4.1599999999999998E-2</v>
      </c>
      <c r="C30" s="2">
        <v>4.3999999999999997E-2</v>
      </c>
      <c r="D30" s="2">
        <v>5.1999999999999998E-2</v>
      </c>
      <c r="E30" s="2">
        <v>3.5799999999999998E-2</v>
      </c>
      <c r="F30" s="2">
        <v>5.6099999999999997E-2</v>
      </c>
      <c r="G30" s="2">
        <v>6.0400000000000002E-2</v>
      </c>
      <c r="H30" s="2">
        <v>5.9400000000000001E-2</v>
      </c>
      <c r="I30" s="2">
        <v>5.2299999999999999E-2</v>
      </c>
      <c r="J30" s="2">
        <v>6.0499999999999998E-2</v>
      </c>
      <c r="K30" s="2">
        <v>4.36E-2</v>
      </c>
      <c r="L30" s="2">
        <v>6.8400000000000002E-2</v>
      </c>
      <c r="M30" s="2">
        <v>6.54E-2</v>
      </c>
      <c r="N30" s="2">
        <v>6.5799999999999997E-2</v>
      </c>
      <c r="O30" s="2">
        <v>7.3999999999999996E-2</v>
      </c>
      <c r="P30" s="2">
        <v>7.7600000000000002E-2</v>
      </c>
      <c r="Q30" s="2">
        <v>7.2499999999999995E-2</v>
      </c>
      <c r="R30" s="2">
        <v>7.1499999999999994E-2</v>
      </c>
      <c r="S30" s="2">
        <v>3.04E-2</v>
      </c>
      <c r="T30" s="2">
        <v>0.04</v>
      </c>
      <c r="U30" s="2">
        <v>8.8300000000000003E-2</v>
      </c>
      <c r="V30" s="2">
        <v>0.1065</v>
      </c>
      <c r="W30" s="2">
        <v>0.104</v>
      </c>
      <c r="X30" s="2">
        <v>5.9999999999999995E-4</v>
      </c>
      <c r="Y30" s="2">
        <v>0.12570000000000001</v>
      </c>
      <c r="Z30" s="2">
        <v>0.1439</v>
      </c>
      <c r="AA30" s="2">
        <v>0.13220000000000001</v>
      </c>
      <c r="AB30" s="2">
        <v>0.12889999999999999</v>
      </c>
      <c r="AC30" s="2">
        <v>0.18279999999999999</v>
      </c>
      <c r="AD30" s="2">
        <v>0.1358</v>
      </c>
      <c r="AE30" s="2">
        <v>3.95E-2</v>
      </c>
      <c r="AF30" s="2">
        <v>0.14449999999999999</v>
      </c>
      <c r="AG30" s="2">
        <v>0.1018</v>
      </c>
    </row>
    <row r="31" spans="1:39" ht="19" x14ac:dyDescent="0.25">
      <c r="A31" s="5" t="s">
        <v>24</v>
      </c>
      <c r="B31" s="12" t="s">
        <v>91</v>
      </c>
      <c r="C31" s="12" t="s">
        <v>91</v>
      </c>
      <c r="D31" s="12" t="s">
        <v>91</v>
      </c>
      <c r="E31" s="12" t="s">
        <v>91</v>
      </c>
      <c r="F31" s="12" t="s">
        <v>91</v>
      </c>
      <c r="G31" s="12">
        <v>0.03</v>
      </c>
      <c r="H31" s="12">
        <v>0.04</v>
      </c>
      <c r="I31" s="12">
        <v>0.05</v>
      </c>
      <c r="J31" s="12">
        <v>7.0000000000000007E-2</v>
      </c>
      <c r="K31" s="12">
        <v>0.06</v>
      </c>
      <c r="L31" s="12">
        <v>0.12</v>
      </c>
      <c r="M31" s="12">
        <v>0.14000000000000001</v>
      </c>
      <c r="N31" s="12">
        <v>0.17</v>
      </c>
      <c r="O31" s="12">
        <v>0.25</v>
      </c>
      <c r="P31" s="12">
        <v>0.16</v>
      </c>
      <c r="Q31" s="12">
        <v>0.37</v>
      </c>
      <c r="R31" s="12">
        <v>0.45</v>
      </c>
      <c r="S31" s="12">
        <v>0.21</v>
      </c>
      <c r="T31" s="12">
        <v>0.26</v>
      </c>
      <c r="U31" s="12">
        <v>0.64</v>
      </c>
      <c r="V31" s="12">
        <v>0.83</v>
      </c>
      <c r="W31" s="12">
        <v>0.92</v>
      </c>
      <c r="X31" s="12">
        <v>0.01</v>
      </c>
      <c r="Y31" s="12">
        <v>1.38</v>
      </c>
      <c r="Z31" s="12">
        <v>1.86</v>
      </c>
      <c r="AA31" s="12">
        <v>1.92</v>
      </c>
      <c r="AB31" s="12">
        <v>2</v>
      </c>
      <c r="AC31" s="12">
        <v>3.45</v>
      </c>
      <c r="AD31" s="12">
        <v>3.04</v>
      </c>
      <c r="AE31" s="12">
        <v>0.79</v>
      </c>
      <c r="AF31" s="12">
        <v>3.56</v>
      </c>
      <c r="AG31" s="12">
        <v>2.85</v>
      </c>
    </row>
    <row r="32" spans="1:39" ht="19" x14ac:dyDescent="0.25">
      <c r="A32" s="5" t="s">
        <v>25</v>
      </c>
      <c r="B32" s="12" t="s">
        <v>91</v>
      </c>
      <c r="C32" s="12" t="s">
        <v>91</v>
      </c>
      <c r="D32" s="12" t="s">
        <v>91</v>
      </c>
      <c r="E32" s="12" t="s">
        <v>91</v>
      </c>
      <c r="F32" s="12" t="s">
        <v>91</v>
      </c>
      <c r="G32" s="12">
        <v>0.03</v>
      </c>
      <c r="H32" s="12">
        <v>0.04</v>
      </c>
      <c r="I32" s="12">
        <v>0.05</v>
      </c>
      <c r="J32" s="12">
        <v>7.0000000000000007E-2</v>
      </c>
      <c r="K32" s="12">
        <v>0.06</v>
      </c>
      <c r="L32" s="12">
        <v>0.12</v>
      </c>
      <c r="M32" s="12">
        <v>0.14000000000000001</v>
      </c>
      <c r="N32" s="12">
        <v>0.17</v>
      </c>
      <c r="O32" s="12">
        <v>0.24</v>
      </c>
      <c r="P32" s="12">
        <v>0.15</v>
      </c>
      <c r="Q32" s="12">
        <v>0.35</v>
      </c>
      <c r="R32" s="12">
        <v>0.43</v>
      </c>
      <c r="S32" s="12">
        <v>0.21</v>
      </c>
      <c r="T32" s="12">
        <v>0.26</v>
      </c>
      <c r="U32" s="12">
        <v>0.62</v>
      </c>
      <c r="V32" s="12">
        <v>0.81</v>
      </c>
      <c r="W32" s="12">
        <v>0.9</v>
      </c>
      <c r="X32" s="12">
        <v>0.01</v>
      </c>
      <c r="Y32" s="12">
        <v>1.35</v>
      </c>
      <c r="Z32" s="12">
        <v>1.82</v>
      </c>
      <c r="AA32" s="12">
        <v>1.9</v>
      </c>
      <c r="AB32" s="12">
        <v>1.97</v>
      </c>
      <c r="AC32" s="12">
        <v>3.24</v>
      </c>
      <c r="AD32" s="12">
        <v>2.92</v>
      </c>
      <c r="AE32" s="12">
        <v>0.79</v>
      </c>
      <c r="AF32" s="12">
        <v>3.54</v>
      </c>
      <c r="AG32" s="12">
        <v>2.83</v>
      </c>
    </row>
    <row r="33" spans="1:33" ht="19" x14ac:dyDescent="0.25">
      <c r="A33" s="5" t="s">
        <v>26</v>
      </c>
      <c r="B33" s="1">
        <v>809344000</v>
      </c>
      <c r="C33" s="1">
        <v>838400000</v>
      </c>
      <c r="D33" s="1">
        <v>874720000</v>
      </c>
      <c r="E33" s="1">
        <v>926976000</v>
      </c>
      <c r="F33" s="1">
        <v>1135312000</v>
      </c>
      <c r="G33" s="1">
        <v>1231424000</v>
      </c>
      <c r="H33" s="1">
        <v>1306208000</v>
      </c>
      <c r="I33" s="1">
        <v>1408880000</v>
      </c>
      <c r="J33" s="1">
        <v>1454736000</v>
      </c>
      <c r="K33" s="1">
        <v>1484760000</v>
      </c>
      <c r="L33" s="1">
        <v>1522264000</v>
      </c>
      <c r="M33" s="1">
        <v>1542300000</v>
      </c>
      <c r="N33" s="1">
        <v>1563012000</v>
      </c>
      <c r="O33" s="1">
        <v>1588692000</v>
      </c>
      <c r="P33" s="1">
        <v>3158280000</v>
      </c>
      <c r="Q33" s="1">
        <v>1532228000</v>
      </c>
      <c r="R33" s="1">
        <v>1499526000</v>
      </c>
      <c r="S33" s="1">
        <v>1463000000</v>
      </c>
      <c r="T33" s="1">
        <v>1491800000</v>
      </c>
      <c r="U33" s="1">
        <v>1485200000</v>
      </c>
      <c r="V33" s="1">
        <v>1482800000</v>
      </c>
      <c r="W33" s="1">
        <v>1498600000</v>
      </c>
      <c r="X33" s="1">
        <v>1506400000</v>
      </c>
      <c r="Y33" s="1">
        <v>1499000000</v>
      </c>
      <c r="Z33" s="1">
        <v>1485100000</v>
      </c>
      <c r="AA33" s="1">
        <v>1460500000</v>
      </c>
      <c r="AB33" s="1">
        <v>1431600000</v>
      </c>
      <c r="AC33" s="1">
        <v>1309100000</v>
      </c>
      <c r="AD33" s="1">
        <v>1184600000</v>
      </c>
      <c r="AE33" s="1">
        <v>1173300000</v>
      </c>
      <c r="AF33" s="1">
        <v>1180000000</v>
      </c>
      <c r="AG33" s="1">
        <v>1153300000</v>
      </c>
    </row>
    <row r="34" spans="1:33" ht="19" x14ac:dyDescent="0.25">
      <c r="A34" s="5" t="s">
        <v>27</v>
      </c>
      <c r="B34" s="1">
        <v>809344000</v>
      </c>
      <c r="C34" s="1">
        <v>838400000</v>
      </c>
      <c r="D34" s="1">
        <v>874720000</v>
      </c>
      <c r="E34" s="1">
        <v>926976000</v>
      </c>
      <c r="F34" s="1">
        <v>1135312000</v>
      </c>
      <c r="G34" s="1">
        <v>1293296000</v>
      </c>
      <c r="H34" s="1">
        <v>1427696000</v>
      </c>
      <c r="I34" s="1">
        <v>1470160000</v>
      </c>
      <c r="J34" s="1">
        <v>1508248000</v>
      </c>
      <c r="K34" s="1">
        <v>1543992000</v>
      </c>
      <c r="L34" s="1">
        <v>1577396000</v>
      </c>
      <c r="M34" s="1">
        <v>1590104000</v>
      </c>
      <c r="N34" s="1">
        <v>1606592000</v>
      </c>
      <c r="O34" s="1">
        <v>1645860000</v>
      </c>
      <c r="P34" s="1">
        <v>3261668000</v>
      </c>
      <c r="Q34" s="1">
        <v>1585112000</v>
      </c>
      <c r="R34" s="1">
        <v>1540182000</v>
      </c>
      <c r="S34" s="1">
        <v>1483400000</v>
      </c>
      <c r="T34" s="1">
        <v>1491800000</v>
      </c>
      <c r="U34" s="1">
        <v>1528400000</v>
      </c>
      <c r="V34" s="1">
        <v>1539400000</v>
      </c>
      <c r="W34" s="1">
        <v>1546000000</v>
      </c>
      <c r="X34" s="1">
        <v>1524600000</v>
      </c>
      <c r="Y34" s="1">
        <v>1526200000</v>
      </c>
      <c r="Z34" s="1">
        <v>1513400000</v>
      </c>
      <c r="AA34" s="1">
        <v>1486700000</v>
      </c>
      <c r="AB34" s="1">
        <v>1461500000</v>
      </c>
      <c r="AC34" s="1">
        <v>1394600000</v>
      </c>
      <c r="AD34" s="1">
        <v>1233200000</v>
      </c>
      <c r="AE34" s="1">
        <v>1181800000</v>
      </c>
      <c r="AF34" s="1">
        <v>1185500000</v>
      </c>
      <c r="AG34" s="1">
        <v>1158500000</v>
      </c>
    </row>
    <row r="35" spans="1:33" ht="20" customHeight="1" x14ac:dyDescent="0.25">
      <c r="A35" s="14" t="s">
        <v>103</v>
      </c>
      <c r="B35" s="1"/>
      <c r="C35" s="22">
        <f>(C34-B34)/B34</f>
        <v>3.5900680056935003E-2</v>
      </c>
      <c r="D35" s="22">
        <f t="shared" ref="D35:AG35" si="5">(D34-C34)/C34</f>
        <v>4.3320610687022899E-2</v>
      </c>
      <c r="E35" s="22">
        <f t="shared" si="5"/>
        <v>5.9740259740259739E-2</v>
      </c>
      <c r="F35" s="22">
        <f t="shared" si="5"/>
        <v>0.22474799779066557</v>
      </c>
      <c r="G35" s="22">
        <f t="shared" si="5"/>
        <v>0.13915469932494329</v>
      </c>
      <c r="H35" s="22">
        <f t="shared" si="5"/>
        <v>0.10392052554094346</v>
      </c>
      <c r="I35" s="22">
        <f t="shared" si="5"/>
        <v>2.9743026526655534E-2</v>
      </c>
      <c r="J35" s="22">
        <f t="shared" si="5"/>
        <v>2.590738423028786E-2</v>
      </c>
      <c r="K35" s="22">
        <f t="shared" si="5"/>
        <v>2.3699020320265631E-2</v>
      </c>
      <c r="L35" s="22">
        <f t="shared" si="5"/>
        <v>2.1634827123456598E-2</v>
      </c>
      <c r="M35" s="22">
        <f t="shared" si="5"/>
        <v>8.0563155986194974E-3</v>
      </c>
      <c r="N35" s="22">
        <f t="shared" si="5"/>
        <v>1.0369133088150208E-2</v>
      </c>
      <c r="O35" s="22">
        <f t="shared" si="5"/>
        <v>2.4441799784886267E-2</v>
      </c>
      <c r="P35" s="22">
        <f t="shared" si="5"/>
        <v>0.98174085280643553</v>
      </c>
      <c r="Q35" s="22">
        <f t="shared" si="5"/>
        <v>-0.51401798098396279</v>
      </c>
      <c r="R35" s="22">
        <f t="shared" si="5"/>
        <v>-2.8345000227113289E-2</v>
      </c>
      <c r="S35" s="22">
        <f t="shared" si="5"/>
        <v>-3.6867071553881296E-2</v>
      </c>
      <c r="T35" s="22">
        <f t="shared" si="5"/>
        <v>5.6626668464338685E-3</v>
      </c>
      <c r="U35" s="22">
        <f t="shared" si="5"/>
        <v>2.4534119855208474E-2</v>
      </c>
      <c r="V35" s="22">
        <f t="shared" si="5"/>
        <v>7.197068830149176E-3</v>
      </c>
      <c r="W35" s="22">
        <f t="shared" si="5"/>
        <v>4.2873846953358453E-3</v>
      </c>
      <c r="X35" s="22">
        <f t="shared" si="5"/>
        <v>-1.3842173350582148E-2</v>
      </c>
      <c r="Y35" s="22">
        <f t="shared" si="5"/>
        <v>1.0494555949101404E-3</v>
      </c>
      <c r="Z35" s="22">
        <f t="shared" si="5"/>
        <v>-8.3868431398244001E-3</v>
      </c>
      <c r="AA35" s="22">
        <f t="shared" si="5"/>
        <v>-1.764239460816704E-2</v>
      </c>
      <c r="AB35" s="22">
        <f t="shared" si="5"/>
        <v>-1.695029259433645E-2</v>
      </c>
      <c r="AC35" s="22">
        <f t="shared" si="5"/>
        <v>-4.5774888812863498E-2</v>
      </c>
      <c r="AD35" s="22">
        <f t="shared" si="5"/>
        <v>-0.1157321095654668</v>
      </c>
      <c r="AE35" s="22">
        <f t="shared" si="5"/>
        <v>-4.1680181641258515E-2</v>
      </c>
      <c r="AF35" s="22">
        <f t="shared" si="5"/>
        <v>3.1308173971907262E-3</v>
      </c>
      <c r="AG35" s="22">
        <f t="shared" si="5"/>
        <v>-2.2775200337410376E-2</v>
      </c>
    </row>
    <row r="36" spans="1:33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  <c r="W36" s="13" t="s">
        <v>93</v>
      </c>
      <c r="X36" s="13" t="s">
        <v>93</v>
      </c>
      <c r="Y36" s="13" t="s">
        <v>93</v>
      </c>
      <c r="Z36" s="13" t="s">
        <v>93</v>
      </c>
      <c r="AA36" s="13" t="s">
        <v>93</v>
      </c>
      <c r="AB36" s="13" t="s">
        <v>93</v>
      </c>
      <c r="AC36" s="13" t="s">
        <v>93</v>
      </c>
      <c r="AD36" s="13" t="s">
        <v>93</v>
      </c>
      <c r="AE36" s="13" t="s">
        <v>93</v>
      </c>
      <c r="AF36" s="13" t="s">
        <v>93</v>
      </c>
      <c r="AG36" s="13" t="s">
        <v>93</v>
      </c>
    </row>
    <row r="37" spans="1:33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  <c r="W37" s="9" t="s">
        <v>91</v>
      </c>
      <c r="X37" s="9" t="s">
        <v>91</v>
      </c>
      <c r="Y37" s="9" t="s">
        <v>91</v>
      </c>
      <c r="Z37" s="9" t="s">
        <v>91</v>
      </c>
      <c r="AA37" s="9" t="s">
        <v>91</v>
      </c>
      <c r="AB37" s="9" t="s">
        <v>91</v>
      </c>
      <c r="AC37" s="9" t="s">
        <v>91</v>
      </c>
      <c r="AD37" s="9" t="s">
        <v>91</v>
      </c>
      <c r="AE37" s="9" t="s">
        <v>91</v>
      </c>
      <c r="AF37" s="9" t="s">
        <v>91</v>
      </c>
      <c r="AG37" s="9" t="s">
        <v>91</v>
      </c>
    </row>
    <row r="38" spans="1:33" ht="19" x14ac:dyDescent="0.25">
      <c r="A38" s="5" t="s">
        <v>30</v>
      </c>
      <c r="B38" s="1" t="s">
        <v>92</v>
      </c>
      <c r="C38" s="1" t="s">
        <v>92</v>
      </c>
      <c r="D38" s="1" t="s">
        <v>92</v>
      </c>
      <c r="E38" s="1" t="s">
        <v>92</v>
      </c>
      <c r="F38" s="1" t="s">
        <v>92</v>
      </c>
      <c r="G38" s="1">
        <v>126000000</v>
      </c>
      <c r="H38" s="1">
        <v>70000000</v>
      </c>
      <c r="I38" s="1">
        <v>102000000</v>
      </c>
      <c r="J38" s="1">
        <v>66000000</v>
      </c>
      <c r="K38" s="1">
        <v>71000000</v>
      </c>
      <c r="L38" s="1">
        <v>113237000</v>
      </c>
      <c r="M38" s="1">
        <v>100000000</v>
      </c>
      <c r="N38" s="1">
        <v>200907000</v>
      </c>
      <c r="O38" s="1">
        <v>299128000</v>
      </c>
      <c r="P38" s="1">
        <v>173809000</v>
      </c>
      <c r="Q38" s="1">
        <v>312606000</v>
      </c>
      <c r="R38" s="1">
        <v>281261000</v>
      </c>
      <c r="S38" s="1">
        <v>269800000</v>
      </c>
      <c r="T38" s="1">
        <v>599800000</v>
      </c>
      <c r="U38" s="1">
        <v>1164000000</v>
      </c>
      <c r="V38" s="1">
        <v>1148100000</v>
      </c>
      <c r="W38" s="1">
        <v>1188600000</v>
      </c>
      <c r="X38" s="1">
        <v>2575700000</v>
      </c>
      <c r="Y38" s="1">
        <v>1708400000</v>
      </c>
      <c r="Z38" s="1">
        <v>1530100000</v>
      </c>
      <c r="AA38" s="1">
        <v>2128800000</v>
      </c>
      <c r="AB38" s="1">
        <v>2462300000</v>
      </c>
      <c r="AC38" s="1">
        <v>8756300000</v>
      </c>
      <c r="AD38" s="1">
        <v>2686600000</v>
      </c>
      <c r="AE38" s="1">
        <v>4350900000</v>
      </c>
      <c r="AF38" s="1">
        <v>6455700000</v>
      </c>
      <c r="AG38" s="1">
        <v>2818400000</v>
      </c>
    </row>
    <row r="39" spans="1:33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 t="s">
        <v>92</v>
      </c>
      <c r="G39" s="1">
        <v>103000000</v>
      </c>
      <c r="H39" s="1">
        <v>84000000</v>
      </c>
      <c r="I39" s="1">
        <v>22000000</v>
      </c>
      <c r="J39" s="1">
        <v>51000000</v>
      </c>
      <c r="K39" s="1">
        <v>61000000</v>
      </c>
      <c r="L39" s="1">
        <v>107312000</v>
      </c>
      <c r="M39" s="1">
        <v>228000000</v>
      </c>
      <c r="N39" s="1">
        <v>149104000</v>
      </c>
      <c r="O39" s="1">
        <v>353881000</v>
      </c>
      <c r="P39" s="1">
        <v>133227000</v>
      </c>
      <c r="Q39" s="1">
        <v>141038000</v>
      </c>
      <c r="R39" s="1">
        <v>157433000</v>
      </c>
      <c r="S39" s="1">
        <v>52500000</v>
      </c>
      <c r="T39" s="1">
        <v>66300000</v>
      </c>
      <c r="U39" s="1">
        <v>285700000</v>
      </c>
      <c r="V39" s="1">
        <v>902600000</v>
      </c>
      <c r="W39" s="1">
        <v>848400000</v>
      </c>
      <c r="X39" s="1">
        <v>658100000</v>
      </c>
      <c r="Y39" s="1">
        <v>135400000</v>
      </c>
      <c r="Z39" s="1">
        <v>81300000</v>
      </c>
      <c r="AA39" s="1">
        <v>134400000</v>
      </c>
      <c r="AB39" s="1">
        <v>228600000</v>
      </c>
      <c r="AC39" s="1">
        <v>181500000</v>
      </c>
      <c r="AD39" s="1">
        <v>70500000</v>
      </c>
      <c r="AE39" s="1">
        <v>281200000</v>
      </c>
      <c r="AF39" s="1">
        <v>162200000</v>
      </c>
      <c r="AG39" s="1">
        <v>364500000</v>
      </c>
    </row>
    <row r="40" spans="1:33" ht="19" x14ac:dyDescent="0.25">
      <c r="A40" s="5" t="s">
        <v>32</v>
      </c>
      <c r="B40" s="1" t="s">
        <v>92</v>
      </c>
      <c r="C40" s="1" t="s">
        <v>92</v>
      </c>
      <c r="D40" s="1" t="s">
        <v>92</v>
      </c>
      <c r="E40" s="1" t="s">
        <v>92</v>
      </c>
      <c r="F40" s="1" t="s">
        <v>92</v>
      </c>
      <c r="G40" s="1">
        <v>229000000</v>
      </c>
      <c r="H40" s="1">
        <v>154000000</v>
      </c>
      <c r="I40" s="1">
        <v>124000000</v>
      </c>
      <c r="J40" s="1">
        <v>117000000</v>
      </c>
      <c r="K40" s="1">
        <v>132000000</v>
      </c>
      <c r="L40" s="1">
        <v>220549000</v>
      </c>
      <c r="M40" s="1">
        <v>328000000</v>
      </c>
      <c r="N40" s="1">
        <v>350011000</v>
      </c>
      <c r="O40" s="1">
        <v>653009000</v>
      </c>
      <c r="P40" s="1">
        <v>307036000</v>
      </c>
      <c r="Q40" s="1">
        <v>453644000</v>
      </c>
      <c r="R40" s="1">
        <v>438694000</v>
      </c>
      <c r="S40" s="1">
        <v>322300000</v>
      </c>
      <c r="T40" s="1">
        <v>666100000</v>
      </c>
      <c r="U40" s="1">
        <v>1449700000</v>
      </c>
      <c r="V40" s="1">
        <v>2050700000</v>
      </c>
      <c r="W40" s="1">
        <v>2037000000</v>
      </c>
      <c r="X40" s="1">
        <v>3233800000</v>
      </c>
      <c r="Y40" s="1">
        <v>1843800000</v>
      </c>
      <c r="Z40" s="1">
        <v>1611400000</v>
      </c>
      <c r="AA40" s="1">
        <v>2263200000</v>
      </c>
      <c r="AB40" s="1">
        <v>2690900000</v>
      </c>
      <c r="AC40" s="1">
        <v>8937800000</v>
      </c>
      <c r="AD40" s="1">
        <v>2757100000</v>
      </c>
      <c r="AE40" s="1">
        <v>4632100000</v>
      </c>
      <c r="AF40" s="1">
        <v>6617900000</v>
      </c>
      <c r="AG40" s="1">
        <v>3182900000</v>
      </c>
    </row>
    <row r="41" spans="1:33" ht="19" x14ac:dyDescent="0.25">
      <c r="A41" s="5" t="s">
        <v>33</v>
      </c>
      <c r="B41" s="1" t="s">
        <v>92</v>
      </c>
      <c r="C41" s="1" t="s">
        <v>92</v>
      </c>
      <c r="D41" s="1" t="s">
        <v>92</v>
      </c>
      <c r="E41" s="1" t="s">
        <v>92</v>
      </c>
      <c r="F41" s="1" t="s">
        <v>92</v>
      </c>
      <c r="G41" s="1">
        <v>18000000</v>
      </c>
      <c r="H41" s="1">
        <v>31000000</v>
      </c>
      <c r="I41" s="1">
        <v>51000000</v>
      </c>
      <c r="J41" s="1">
        <v>48000000</v>
      </c>
      <c r="K41" s="1">
        <v>76000000</v>
      </c>
      <c r="L41" s="1">
        <v>90425000</v>
      </c>
      <c r="M41" s="1">
        <v>98000000</v>
      </c>
      <c r="N41" s="1">
        <v>114448000</v>
      </c>
      <c r="O41" s="1">
        <v>140226000</v>
      </c>
      <c r="P41" s="1">
        <v>190762000</v>
      </c>
      <c r="Q41" s="1">
        <v>224271000</v>
      </c>
      <c r="R41" s="1">
        <v>287925000</v>
      </c>
      <c r="S41" s="1">
        <v>329500000</v>
      </c>
      <c r="T41" s="1">
        <v>271000000</v>
      </c>
      <c r="U41" s="1">
        <v>302700000</v>
      </c>
      <c r="V41" s="1">
        <v>386500000</v>
      </c>
      <c r="W41" s="1">
        <v>485900000</v>
      </c>
      <c r="X41" s="1">
        <v>561400000</v>
      </c>
      <c r="Y41" s="1">
        <v>631000000</v>
      </c>
      <c r="Z41" s="1">
        <v>719000000</v>
      </c>
      <c r="AA41" s="1">
        <v>768800000</v>
      </c>
      <c r="AB41" s="1">
        <v>870400000</v>
      </c>
      <c r="AC41" s="1">
        <v>1648500000</v>
      </c>
      <c r="AD41" s="1">
        <v>1020300000</v>
      </c>
      <c r="AE41" s="1">
        <v>1395400000</v>
      </c>
      <c r="AF41" s="1">
        <v>1133100000</v>
      </c>
      <c r="AG41" s="1">
        <v>1272600000</v>
      </c>
    </row>
    <row r="42" spans="1:33" ht="19" x14ac:dyDescent="0.25">
      <c r="A42" s="5" t="s">
        <v>34</v>
      </c>
      <c r="B42" s="1" t="s">
        <v>92</v>
      </c>
      <c r="C42" s="1" t="s">
        <v>92</v>
      </c>
      <c r="D42" s="1" t="s">
        <v>92</v>
      </c>
      <c r="E42" s="1" t="s">
        <v>92</v>
      </c>
      <c r="F42" s="1" t="s">
        <v>92</v>
      </c>
      <c r="G42" s="1">
        <v>83000000</v>
      </c>
      <c r="H42" s="1">
        <v>120000000</v>
      </c>
      <c r="I42" s="1">
        <v>143000000</v>
      </c>
      <c r="J42" s="1">
        <v>181000000</v>
      </c>
      <c r="K42" s="1">
        <v>202000000</v>
      </c>
      <c r="L42" s="1">
        <v>221253000</v>
      </c>
      <c r="M42" s="1">
        <v>263000000</v>
      </c>
      <c r="N42" s="1">
        <v>342944000</v>
      </c>
      <c r="O42" s="1">
        <v>422663000</v>
      </c>
      <c r="P42" s="1">
        <v>546299000</v>
      </c>
      <c r="Q42" s="1">
        <v>636222000</v>
      </c>
      <c r="R42" s="1">
        <v>691658000</v>
      </c>
      <c r="S42" s="1">
        <v>692800000</v>
      </c>
      <c r="T42" s="1">
        <v>664900000</v>
      </c>
      <c r="U42" s="1">
        <v>543300000</v>
      </c>
      <c r="V42" s="1">
        <v>965800000</v>
      </c>
      <c r="W42" s="1">
        <v>1241500000</v>
      </c>
      <c r="X42" s="1">
        <v>1111200000</v>
      </c>
      <c r="Y42" s="1">
        <v>1090900000</v>
      </c>
      <c r="Z42" s="1">
        <v>1306400000</v>
      </c>
      <c r="AA42" s="1">
        <v>1378500000</v>
      </c>
      <c r="AB42" s="1">
        <v>1364000000</v>
      </c>
      <c r="AC42" s="1">
        <v>1400500000</v>
      </c>
      <c r="AD42" s="1">
        <v>1529400000</v>
      </c>
      <c r="AE42" s="1">
        <v>1551400000</v>
      </c>
      <c r="AF42" s="1">
        <v>1603900000</v>
      </c>
      <c r="AG42" s="1">
        <v>2176600000</v>
      </c>
    </row>
    <row r="43" spans="1:33" ht="19" x14ac:dyDescent="0.25">
      <c r="A43" s="5" t="s">
        <v>35</v>
      </c>
      <c r="B43" s="1" t="s">
        <v>92</v>
      </c>
      <c r="C43" s="1" t="s">
        <v>92</v>
      </c>
      <c r="D43" s="1" t="s">
        <v>92</v>
      </c>
      <c r="E43" s="1" t="s">
        <v>92</v>
      </c>
      <c r="F43" s="1" t="s">
        <v>92</v>
      </c>
      <c r="G43" s="1">
        <v>10000000</v>
      </c>
      <c r="H43" s="1">
        <v>13000000</v>
      </c>
      <c r="I43" s="1">
        <v>19000000</v>
      </c>
      <c r="J43" s="1">
        <v>41000000</v>
      </c>
      <c r="K43" s="1">
        <v>48000000</v>
      </c>
      <c r="L43" s="1">
        <v>61698000</v>
      </c>
      <c r="M43" s="1">
        <v>84000000</v>
      </c>
      <c r="N43" s="1">
        <v>116626000</v>
      </c>
      <c r="O43" s="1">
        <v>152587000</v>
      </c>
      <c r="P43" s="1">
        <v>165237000</v>
      </c>
      <c r="Q43" s="1">
        <v>215651000</v>
      </c>
      <c r="R43" s="1">
        <v>278210000</v>
      </c>
      <c r="S43" s="1">
        <v>403400000</v>
      </c>
      <c r="T43" s="1">
        <v>433800000</v>
      </c>
      <c r="U43" s="1">
        <v>460700000</v>
      </c>
      <c r="V43" s="1">
        <v>391900000</v>
      </c>
      <c r="W43" s="1">
        <v>435200000</v>
      </c>
      <c r="X43" s="1">
        <v>565000000</v>
      </c>
      <c r="Y43" s="1">
        <v>603000000</v>
      </c>
      <c r="Z43" s="1">
        <v>715900000</v>
      </c>
      <c r="AA43" s="1">
        <v>350000000</v>
      </c>
      <c r="AB43" s="1">
        <v>358100000</v>
      </c>
      <c r="AC43" s="1">
        <v>507400000</v>
      </c>
      <c r="AD43" s="1">
        <v>347100000</v>
      </c>
      <c r="AE43" s="1">
        <v>227500000</v>
      </c>
      <c r="AF43" s="1">
        <v>401500000</v>
      </c>
      <c r="AG43" s="1">
        <v>386600000</v>
      </c>
    </row>
    <row r="44" spans="1:33" ht="19" x14ac:dyDescent="0.25">
      <c r="A44" s="6" t="s">
        <v>36</v>
      </c>
      <c r="B44" s="10" t="s">
        <v>92</v>
      </c>
      <c r="C44" s="10" t="s">
        <v>92</v>
      </c>
      <c r="D44" s="10" t="s">
        <v>92</v>
      </c>
      <c r="E44" s="10" t="s">
        <v>92</v>
      </c>
      <c r="F44" s="10" t="s">
        <v>92</v>
      </c>
      <c r="G44" s="10">
        <v>340000000</v>
      </c>
      <c r="H44" s="10">
        <v>318000000</v>
      </c>
      <c r="I44" s="10">
        <v>337000000</v>
      </c>
      <c r="J44" s="10">
        <v>387000000</v>
      </c>
      <c r="K44" s="10">
        <v>458000000</v>
      </c>
      <c r="L44" s="10">
        <v>593925000</v>
      </c>
      <c r="M44" s="10">
        <v>773000000</v>
      </c>
      <c r="N44" s="10">
        <v>924029000</v>
      </c>
      <c r="O44" s="10">
        <v>1368485000</v>
      </c>
      <c r="P44" s="10">
        <v>1209334000</v>
      </c>
      <c r="Q44" s="10">
        <v>1529788000</v>
      </c>
      <c r="R44" s="10">
        <v>1696487000</v>
      </c>
      <c r="S44" s="10">
        <v>1748000000</v>
      </c>
      <c r="T44" s="10">
        <v>2035800000</v>
      </c>
      <c r="U44" s="10">
        <v>2756400000</v>
      </c>
      <c r="V44" s="10">
        <v>3794900000</v>
      </c>
      <c r="W44" s="10">
        <v>4199600000</v>
      </c>
      <c r="X44" s="10">
        <v>5471400000</v>
      </c>
      <c r="Y44" s="10">
        <v>4168700000</v>
      </c>
      <c r="Z44" s="10">
        <v>4352700000</v>
      </c>
      <c r="AA44" s="10">
        <v>4760500000</v>
      </c>
      <c r="AB44" s="10">
        <v>5283400000</v>
      </c>
      <c r="AC44" s="10">
        <v>12494200000</v>
      </c>
      <c r="AD44" s="10">
        <v>5653900000</v>
      </c>
      <c r="AE44" s="10">
        <v>7806400000</v>
      </c>
      <c r="AF44" s="10">
        <v>9756400000</v>
      </c>
      <c r="AG44" s="10">
        <v>7018700000</v>
      </c>
    </row>
    <row r="45" spans="1:33" ht="19" x14ac:dyDescent="0.25">
      <c r="A45" s="5" t="s">
        <v>37</v>
      </c>
      <c r="B45" s="1" t="s">
        <v>92</v>
      </c>
      <c r="C45" s="1" t="s">
        <v>92</v>
      </c>
      <c r="D45" s="1" t="s">
        <v>92</v>
      </c>
      <c r="E45" s="1" t="s">
        <v>92</v>
      </c>
      <c r="F45" s="1" t="s">
        <v>92</v>
      </c>
      <c r="G45" s="1">
        <v>369000000</v>
      </c>
      <c r="H45" s="1">
        <v>489000000</v>
      </c>
      <c r="I45" s="1">
        <v>601000000</v>
      </c>
      <c r="J45" s="1">
        <v>760000000</v>
      </c>
      <c r="K45" s="1">
        <v>931000000</v>
      </c>
      <c r="L45" s="1">
        <v>1135784000</v>
      </c>
      <c r="M45" s="1">
        <v>1266000000</v>
      </c>
      <c r="N45" s="1">
        <v>1384902000</v>
      </c>
      <c r="O45" s="1">
        <v>1471446000</v>
      </c>
      <c r="P45" s="1">
        <v>1842019000</v>
      </c>
      <c r="Q45" s="1">
        <v>2287899000</v>
      </c>
      <c r="R45" s="1">
        <v>2890433000</v>
      </c>
      <c r="S45" s="1">
        <v>2956400000</v>
      </c>
      <c r="T45" s="1">
        <v>2536400000</v>
      </c>
      <c r="U45" s="1">
        <v>2416500000</v>
      </c>
      <c r="V45" s="1">
        <v>2355000000</v>
      </c>
      <c r="W45" s="1">
        <v>2658900000</v>
      </c>
      <c r="X45" s="1">
        <v>3200500000</v>
      </c>
      <c r="Y45" s="1">
        <v>3519000000</v>
      </c>
      <c r="Z45" s="1">
        <v>4088300000</v>
      </c>
      <c r="AA45" s="1">
        <v>4533800000</v>
      </c>
      <c r="AB45" s="1">
        <v>4919500000</v>
      </c>
      <c r="AC45" s="1">
        <v>5929100000</v>
      </c>
      <c r="AD45" s="1">
        <v>6431700000</v>
      </c>
      <c r="AE45" s="1">
        <v>14375500000</v>
      </c>
      <c r="AF45" s="1">
        <v>14605500000</v>
      </c>
      <c r="AG45" s="1">
        <v>14576100000</v>
      </c>
    </row>
    <row r="46" spans="1:33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 t="s">
        <v>92</v>
      </c>
      <c r="G46" s="1" t="s">
        <v>92</v>
      </c>
      <c r="H46" s="1" t="s">
        <v>92</v>
      </c>
      <c r="I46" s="1" t="s">
        <v>92</v>
      </c>
      <c r="J46" s="1">
        <v>14000000</v>
      </c>
      <c r="K46" s="1">
        <v>21000000</v>
      </c>
      <c r="L46" s="1" t="s">
        <v>92</v>
      </c>
      <c r="M46" s="1">
        <v>20000000</v>
      </c>
      <c r="N46" s="1" t="s">
        <v>92</v>
      </c>
      <c r="O46" s="1" t="s">
        <v>92</v>
      </c>
      <c r="P46" s="1" t="s">
        <v>92</v>
      </c>
      <c r="Q46" s="1">
        <v>161478000</v>
      </c>
      <c r="R46" s="1">
        <v>215625000</v>
      </c>
      <c r="S46" s="1">
        <v>266500000</v>
      </c>
      <c r="T46" s="1">
        <v>259100000</v>
      </c>
      <c r="U46" s="1">
        <v>262400000</v>
      </c>
      <c r="V46" s="1">
        <v>321600000</v>
      </c>
      <c r="W46" s="1">
        <v>399100000</v>
      </c>
      <c r="X46" s="1">
        <v>862900000</v>
      </c>
      <c r="Y46" s="1">
        <v>856200000</v>
      </c>
      <c r="Z46" s="1">
        <v>1575400000</v>
      </c>
      <c r="AA46" s="1">
        <v>1719600000</v>
      </c>
      <c r="AB46" s="1">
        <v>1539200000</v>
      </c>
      <c r="AC46" s="1">
        <v>3541600000</v>
      </c>
      <c r="AD46" s="1">
        <v>3490800000</v>
      </c>
      <c r="AE46" s="1">
        <v>3597200000</v>
      </c>
      <c r="AF46" s="1">
        <v>3677300000</v>
      </c>
      <c r="AG46" s="1">
        <v>3283500000</v>
      </c>
    </row>
    <row r="47" spans="1:33" ht="19" x14ac:dyDescent="0.25">
      <c r="A47" s="5" t="s">
        <v>39</v>
      </c>
      <c r="B47" s="1" t="s">
        <v>92</v>
      </c>
      <c r="C47" s="1" t="s">
        <v>92</v>
      </c>
      <c r="D47" s="1" t="s">
        <v>92</v>
      </c>
      <c r="E47" s="1" t="s">
        <v>92</v>
      </c>
      <c r="F47" s="1" t="s">
        <v>92</v>
      </c>
      <c r="G47" s="1" t="s">
        <v>92</v>
      </c>
      <c r="H47" s="1" t="s">
        <v>92</v>
      </c>
      <c r="I47" s="1" t="s">
        <v>92</v>
      </c>
      <c r="J47" s="1" t="s">
        <v>92</v>
      </c>
      <c r="K47" s="1" t="s">
        <v>92</v>
      </c>
      <c r="L47" s="1">
        <v>21845000</v>
      </c>
      <c r="M47" s="1">
        <v>10000000</v>
      </c>
      <c r="N47" s="1">
        <v>88286000</v>
      </c>
      <c r="O47" s="1">
        <v>95750000</v>
      </c>
      <c r="P47" s="1">
        <v>127883000</v>
      </c>
      <c r="Q47" s="1">
        <v>37955000</v>
      </c>
      <c r="R47" s="1">
        <v>42043000</v>
      </c>
      <c r="S47" s="1">
        <v>66600000</v>
      </c>
      <c r="T47" s="1">
        <v>68200000</v>
      </c>
      <c r="U47" s="1">
        <v>70800000</v>
      </c>
      <c r="V47" s="1">
        <v>111900000</v>
      </c>
      <c r="W47" s="1">
        <v>143700000</v>
      </c>
      <c r="X47" s="1">
        <v>274800000</v>
      </c>
      <c r="Y47" s="1">
        <v>273500000</v>
      </c>
      <c r="Z47" s="1">
        <v>520400000</v>
      </c>
      <c r="AA47" s="1">
        <v>516300000</v>
      </c>
      <c r="AB47" s="1">
        <v>441400000</v>
      </c>
      <c r="AC47" s="1">
        <v>1042200000</v>
      </c>
      <c r="AD47" s="1">
        <v>781800000</v>
      </c>
      <c r="AE47" s="1">
        <v>552100000</v>
      </c>
      <c r="AF47" s="1">
        <v>349900000</v>
      </c>
      <c r="AG47" s="1">
        <v>155900000</v>
      </c>
    </row>
    <row r="48" spans="1:33" ht="19" x14ac:dyDescent="0.25">
      <c r="A48" s="5" t="s">
        <v>40</v>
      </c>
      <c r="B48" s="1" t="s">
        <v>92</v>
      </c>
      <c r="C48" s="1" t="s">
        <v>92</v>
      </c>
      <c r="D48" s="1" t="s">
        <v>92</v>
      </c>
      <c r="E48" s="1" t="s">
        <v>92</v>
      </c>
      <c r="F48" s="1" t="s">
        <v>92</v>
      </c>
      <c r="G48" s="1" t="s">
        <v>92</v>
      </c>
      <c r="H48" s="1" t="s">
        <v>92</v>
      </c>
      <c r="I48" s="1" t="s">
        <v>92</v>
      </c>
      <c r="J48" s="1">
        <v>14000000</v>
      </c>
      <c r="K48" s="1">
        <v>21000000</v>
      </c>
      <c r="L48" s="1">
        <v>21845000</v>
      </c>
      <c r="M48" s="1">
        <v>30000000</v>
      </c>
      <c r="N48" s="1">
        <v>88286000</v>
      </c>
      <c r="O48" s="1">
        <v>95750000</v>
      </c>
      <c r="P48" s="1">
        <v>127883000</v>
      </c>
      <c r="Q48" s="1">
        <v>199433000</v>
      </c>
      <c r="R48" s="1">
        <v>257668000</v>
      </c>
      <c r="S48" s="1">
        <v>333100000</v>
      </c>
      <c r="T48" s="1">
        <v>327300000</v>
      </c>
      <c r="U48" s="1">
        <v>333200000</v>
      </c>
      <c r="V48" s="1">
        <v>433500000</v>
      </c>
      <c r="W48" s="1">
        <v>542800000</v>
      </c>
      <c r="X48" s="1">
        <v>1137700000</v>
      </c>
      <c r="Y48" s="1">
        <v>1129700000</v>
      </c>
      <c r="Z48" s="1">
        <v>2095800000</v>
      </c>
      <c r="AA48" s="1">
        <v>2235900000</v>
      </c>
      <c r="AB48" s="1">
        <v>1980600000</v>
      </c>
      <c r="AC48" s="1">
        <v>4583800000</v>
      </c>
      <c r="AD48" s="1">
        <v>4272600000</v>
      </c>
      <c r="AE48" s="1">
        <v>4149300000</v>
      </c>
      <c r="AF48" s="1">
        <v>4027200000</v>
      </c>
      <c r="AG48" s="1">
        <v>3439400000</v>
      </c>
    </row>
    <row r="49" spans="1:33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>
        <v>4000000</v>
      </c>
      <c r="H49" s="1">
        <v>34000000</v>
      </c>
      <c r="I49" s="1">
        <v>39000000</v>
      </c>
      <c r="J49" s="1">
        <v>68000000</v>
      </c>
      <c r="K49" s="1">
        <v>56000000</v>
      </c>
      <c r="L49" s="1" t="s">
        <v>92</v>
      </c>
      <c r="M49" s="1">
        <v>103000000</v>
      </c>
      <c r="N49" s="1" t="s">
        <v>92</v>
      </c>
      <c r="O49" s="1" t="s">
        <v>92</v>
      </c>
      <c r="P49" s="1" t="s">
        <v>92</v>
      </c>
      <c r="Q49" s="1" t="s">
        <v>92</v>
      </c>
      <c r="R49" s="1" t="s">
        <v>92</v>
      </c>
      <c r="S49" s="1" t="s">
        <v>92</v>
      </c>
      <c r="T49" s="1">
        <v>423500000</v>
      </c>
      <c r="U49" s="1">
        <v>533300000</v>
      </c>
      <c r="V49" s="1">
        <v>479300000</v>
      </c>
      <c r="W49" s="1">
        <v>575900000</v>
      </c>
      <c r="X49" s="1">
        <v>554800000</v>
      </c>
      <c r="Y49" s="1">
        <v>833300000</v>
      </c>
      <c r="Z49" s="1">
        <v>664500000</v>
      </c>
      <c r="AA49" s="1">
        <v>1496200000</v>
      </c>
      <c r="AB49" s="1">
        <v>1023900000</v>
      </c>
      <c r="AC49" s="1">
        <v>602400000</v>
      </c>
      <c r="AD49" s="1">
        <v>616000000</v>
      </c>
      <c r="AE49" s="1">
        <v>684800000</v>
      </c>
      <c r="AF49" s="1">
        <v>550200000</v>
      </c>
      <c r="AG49" s="1">
        <v>590300000</v>
      </c>
    </row>
    <row r="50" spans="1:33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>
        <v>7000000</v>
      </c>
      <c r="H50" s="1">
        <v>13000000</v>
      </c>
      <c r="I50" s="1">
        <v>19000000</v>
      </c>
      <c r="J50" s="1">
        <v>33000000</v>
      </c>
      <c r="K50" s="1">
        <v>21000000</v>
      </c>
      <c r="L50" s="1" t="s">
        <v>92</v>
      </c>
      <c r="M50" s="1">
        <v>22000000</v>
      </c>
      <c r="N50" s="1" t="s">
        <v>92</v>
      </c>
      <c r="O50" s="1" t="s">
        <v>92</v>
      </c>
      <c r="P50" s="1" t="s">
        <v>92</v>
      </c>
      <c r="Q50" s="1" t="s">
        <v>92</v>
      </c>
      <c r="R50" s="1" t="s">
        <v>92</v>
      </c>
      <c r="S50" s="1" t="s">
        <v>92</v>
      </c>
      <c r="T50" s="1" t="s">
        <v>92</v>
      </c>
      <c r="U50" s="1" t="s">
        <v>92</v>
      </c>
      <c r="V50" s="1" t="s">
        <v>92</v>
      </c>
      <c r="W50" s="1">
        <v>97300000</v>
      </c>
      <c r="X50" s="1">
        <v>967000000</v>
      </c>
      <c r="Y50" s="1">
        <v>903300000</v>
      </c>
      <c r="Z50" s="1">
        <v>828900000</v>
      </c>
      <c r="AA50" s="1">
        <v>885400000</v>
      </c>
      <c r="AB50" s="1">
        <v>795400000</v>
      </c>
      <c r="AC50" s="1">
        <v>134700000</v>
      </c>
      <c r="AD50" s="1">
        <v>1765800000</v>
      </c>
      <c r="AE50" s="1">
        <v>1789900000</v>
      </c>
      <c r="AF50" s="1">
        <v>1874800000</v>
      </c>
      <c r="AG50" s="1">
        <v>1799700000</v>
      </c>
    </row>
    <row r="51" spans="1:33" ht="19" x14ac:dyDescent="0.25">
      <c r="A51" s="5" t="s">
        <v>43</v>
      </c>
      <c r="B51" s="1" t="s">
        <v>92</v>
      </c>
      <c r="C51" s="1" t="s">
        <v>92</v>
      </c>
      <c r="D51" s="1" t="s">
        <v>92</v>
      </c>
      <c r="E51" s="1" t="s">
        <v>92</v>
      </c>
      <c r="F51" s="1" t="s">
        <v>92</v>
      </c>
      <c r="G51" s="1">
        <v>7000000</v>
      </c>
      <c r="H51" s="1">
        <v>3000000</v>
      </c>
      <c r="I51" s="1">
        <v>-3000000</v>
      </c>
      <c r="J51" s="1">
        <v>-9000000</v>
      </c>
      <c r="K51" s="1">
        <v>5000000</v>
      </c>
      <c r="L51" s="1">
        <v>99485000</v>
      </c>
      <c r="M51" s="1">
        <v>20000000</v>
      </c>
      <c r="N51" s="1">
        <v>332529000</v>
      </c>
      <c r="O51" s="1">
        <v>392487000</v>
      </c>
      <c r="P51" s="1">
        <v>334829000</v>
      </c>
      <c r="Q51" s="1">
        <v>411821000</v>
      </c>
      <c r="R51" s="1">
        <v>499290000</v>
      </c>
      <c r="S51" s="1">
        <v>635100000</v>
      </c>
      <c r="T51" s="1">
        <v>253800000</v>
      </c>
      <c r="U51" s="1">
        <v>346500000</v>
      </c>
      <c r="V51" s="1">
        <v>297700000</v>
      </c>
      <c r="W51" s="1">
        <v>144700000</v>
      </c>
      <c r="X51" s="1">
        <v>185300000</v>
      </c>
      <c r="Y51" s="1">
        <v>198900000</v>
      </c>
      <c r="Z51" s="1">
        <v>415900000</v>
      </c>
      <c r="AA51" s="1">
        <v>417700000</v>
      </c>
      <c r="AB51" s="1">
        <v>362800000</v>
      </c>
      <c r="AC51" s="1">
        <v>412200000</v>
      </c>
      <c r="AD51" s="1">
        <v>479600000</v>
      </c>
      <c r="AE51" s="1">
        <v>568600000</v>
      </c>
      <c r="AF51" s="1">
        <v>578500000</v>
      </c>
      <c r="AG51" s="1">
        <v>554200000</v>
      </c>
    </row>
    <row r="52" spans="1:33" ht="19" x14ac:dyDescent="0.25">
      <c r="A52" s="5" t="s">
        <v>44</v>
      </c>
      <c r="B52" s="1" t="s">
        <v>92</v>
      </c>
      <c r="C52" s="1" t="s">
        <v>92</v>
      </c>
      <c r="D52" s="1" t="s">
        <v>92</v>
      </c>
      <c r="E52" s="1" t="s">
        <v>92</v>
      </c>
      <c r="F52" s="1" t="s">
        <v>92</v>
      </c>
      <c r="G52" s="1">
        <v>387000000</v>
      </c>
      <c r="H52" s="1">
        <v>539000000</v>
      </c>
      <c r="I52" s="1">
        <v>656000000</v>
      </c>
      <c r="J52" s="1">
        <v>866000000</v>
      </c>
      <c r="K52" s="1">
        <v>1034000000</v>
      </c>
      <c r="L52" s="1">
        <v>1257114000</v>
      </c>
      <c r="M52" s="1">
        <v>1441000000</v>
      </c>
      <c r="N52" s="1">
        <v>1805717000</v>
      </c>
      <c r="O52" s="1">
        <v>1959683000</v>
      </c>
      <c r="P52" s="1">
        <v>2304731000</v>
      </c>
      <c r="Q52" s="1">
        <v>2899153000</v>
      </c>
      <c r="R52" s="1">
        <v>3647391000</v>
      </c>
      <c r="S52" s="1">
        <v>3924600000</v>
      </c>
      <c r="T52" s="1">
        <v>3541000000</v>
      </c>
      <c r="U52" s="1">
        <v>3629500000</v>
      </c>
      <c r="V52" s="1">
        <v>3565500000</v>
      </c>
      <c r="W52" s="1">
        <v>4019600000</v>
      </c>
      <c r="X52" s="1">
        <v>6045300000</v>
      </c>
      <c r="Y52" s="1">
        <v>6584200000</v>
      </c>
      <c r="Z52" s="1">
        <v>8093400000</v>
      </c>
      <c r="AA52" s="1">
        <v>9569000000</v>
      </c>
      <c r="AB52" s="1">
        <v>9082200000</v>
      </c>
      <c r="AC52" s="1">
        <v>11662200000</v>
      </c>
      <c r="AD52" s="1">
        <v>13565700000</v>
      </c>
      <c r="AE52" s="1">
        <v>21568100000</v>
      </c>
      <c r="AF52" s="1">
        <v>21636200000</v>
      </c>
      <c r="AG52" s="1">
        <v>20959700000</v>
      </c>
    </row>
    <row r="53" spans="1:33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92</v>
      </c>
      <c r="X53" s="1" t="s">
        <v>92</v>
      </c>
      <c r="Y53" s="1" t="s">
        <v>92</v>
      </c>
      <c r="Z53" s="1" t="s">
        <v>92</v>
      </c>
      <c r="AA53" s="1" t="s">
        <v>92</v>
      </c>
      <c r="AB53" s="1" t="s">
        <v>92</v>
      </c>
      <c r="AC53" s="1" t="s">
        <v>92</v>
      </c>
      <c r="AD53" s="1" t="s">
        <v>92</v>
      </c>
      <c r="AE53" s="1" t="s">
        <v>92</v>
      </c>
      <c r="AF53" s="1" t="s">
        <v>92</v>
      </c>
      <c r="AG53" s="1" t="s">
        <v>92</v>
      </c>
    </row>
    <row r="54" spans="1:33" ht="20" thickBot="1" x14ac:dyDescent="0.3">
      <c r="A54" s="7" t="s">
        <v>46</v>
      </c>
      <c r="B54" s="11" t="s">
        <v>92</v>
      </c>
      <c r="C54" s="11" t="s">
        <v>92</v>
      </c>
      <c r="D54" s="11" t="s">
        <v>92</v>
      </c>
      <c r="E54" s="11" t="s">
        <v>92</v>
      </c>
      <c r="F54" s="11" t="s">
        <v>92</v>
      </c>
      <c r="G54" s="11">
        <v>727000000</v>
      </c>
      <c r="H54" s="11">
        <v>857000000</v>
      </c>
      <c r="I54" s="11">
        <v>993000000</v>
      </c>
      <c r="J54" s="11">
        <v>1253000000</v>
      </c>
      <c r="K54" s="11">
        <v>1492000000</v>
      </c>
      <c r="L54" s="11">
        <v>1851039000</v>
      </c>
      <c r="M54" s="11">
        <v>2214000000</v>
      </c>
      <c r="N54" s="11">
        <v>2729746000</v>
      </c>
      <c r="O54" s="11">
        <v>3328168000</v>
      </c>
      <c r="P54" s="11">
        <v>3514065000</v>
      </c>
      <c r="Q54" s="11">
        <v>4428941000</v>
      </c>
      <c r="R54" s="11">
        <v>5343878000</v>
      </c>
      <c r="S54" s="11">
        <v>5672600000</v>
      </c>
      <c r="T54" s="11">
        <v>5576800000</v>
      </c>
      <c r="U54" s="11">
        <v>6385900000</v>
      </c>
      <c r="V54" s="11">
        <v>7360400000</v>
      </c>
      <c r="W54" s="11">
        <v>8219200000</v>
      </c>
      <c r="X54" s="11">
        <v>11516700000</v>
      </c>
      <c r="Y54" s="11">
        <v>10752900000</v>
      </c>
      <c r="Z54" s="11">
        <v>12446100000</v>
      </c>
      <c r="AA54" s="11">
        <v>14329500000</v>
      </c>
      <c r="AB54" s="11">
        <v>14365600000</v>
      </c>
      <c r="AC54" s="11">
        <v>24156400000</v>
      </c>
      <c r="AD54" s="11">
        <v>19219600000</v>
      </c>
      <c r="AE54" s="11">
        <v>29374500000</v>
      </c>
      <c r="AF54" s="11">
        <v>31392600000</v>
      </c>
      <c r="AG54" s="11">
        <v>27978400000</v>
      </c>
    </row>
    <row r="55" spans="1:33" ht="20" thickTop="1" x14ac:dyDescent="0.25">
      <c r="A55" s="5" t="s">
        <v>47</v>
      </c>
      <c r="B55" s="1" t="s">
        <v>92</v>
      </c>
      <c r="C55" s="1" t="s">
        <v>92</v>
      </c>
      <c r="D55" s="1" t="s">
        <v>92</v>
      </c>
      <c r="E55" s="1" t="s">
        <v>92</v>
      </c>
      <c r="F55" s="1" t="s">
        <v>92</v>
      </c>
      <c r="G55" s="1">
        <v>38000000</v>
      </c>
      <c r="H55" s="1">
        <v>48000000</v>
      </c>
      <c r="I55" s="1">
        <v>50000000</v>
      </c>
      <c r="J55" s="1">
        <v>56000000</v>
      </c>
      <c r="K55" s="1">
        <v>74000000</v>
      </c>
      <c r="L55" s="1">
        <v>127905000</v>
      </c>
      <c r="M55" s="1">
        <v>136000000</v>
      </c>
      <c r="N55" s="1">
        <v>168984000</v>
      </c>
      <c r="O55" s="1">
        <v>199346000</v>
      </c>
      <c r="P55" s="1">
        <v>220975000</v>
      </c>
      <c r="Q55" s="1">
        <v>340937000</v>
      </c>
      <c r="R55" s="1">
        <v>390836000</v>
      </c>
      <c r="S55" s="1">
        <v>324900000</v>
      </c>
      <c r="T55" s="1">
        <v>267100000</v>
      </c>
      <c r="U55" s="1">
        <v>282600000</v>
      </c>
      <c r="V55" s="1">
        <v>540000000</v>
      </c>
      <c r="W55" s="1">
        <v>398100000</v>
      </c>
      <c r="X55" s="1">
        <v>491700000</v>
      </c>
      <c r="Y55" s="1">
        <v>533700000</v>
      </c>
      <c r="Z55" s="1">
        <v>684200000</v>
      </c>
      <c r="AA55" s="1">
        <v>730600000</v>
      </c>
      <c r="AB55" s="1">
        <v>782500000</v>
      </c>
      <c r="AC55" s="1">
        <v>1179300000</v>
      </c>
      <c r="AD55" s="1">
        <v>1189700000</v>
      </c>
      <c r="AE55" s="1">
        <v>997900000</v>
      </c>
      <c r="AF55" s="1">
        <v>1211600000</v>
      </c>
      <c r="AG55" s="1">
        <v>1441400000</v>
      </c>
    </row>
    <row r="56" spans="1:33" ht="19" x14ac:dyDescent="0.25">
      <c r="A56" s="5" t="s">
        <v>48</v>
      </c>
      <c r="B56" s="1" t="s">
        <v>92</v>
      </c>
      <c r="C56" s="1" t="s">
        <v>92</v>
      </c>
      <c r="D56" s="1" t="s">
        <v>92</v>
      </c>
      <c r="E56" s="1" t="s">
        <v>92</v>
      </c>
      <c r="F56" s="1" t="s">
        <v>92</v>
      </c>
      <c r="G56" s="1" t="s">
        <v>92</v>
      </c>
      <c r="H56" s="1" t="s">
        <v>92</v>
      </c>
      <c r="I56" s="1" t="s">
        <v>92</v>
      </c>
      <c r="J56" s="1" t="s">
        <v>92</v>
      </c>
      <c r="K56" s="1" t="s">
        <v>92</v>
      </c>
      <c r="L56" s="1">
        <v>62684000</v>
      </c>
      <c r="M56" s="1" t="s">
        <v>92</v>
      </c>
      <c r="N56" s="1">
        <v>722000</v>
      </c>
      <c r="O56" s="1">
        <v>735000</v>
      </c>
      <c r="P56" s="1">
        <v>277748000</v>
      </c>
      <c r="Q56" s="1">
        <v>700762000</v>
      </c>
      <c r="R56" s="1">
        <v>711023000</v>
      </c>
      <c r="S56" s="1">
        <v>713700000</v>
      </c>
      <c r="T56" s="1">
        <v>200000</v>
      </c>
      <c r="U56" s="1" t="s">
        <v>92</v>
      </c>
      <c r="V56" s="1" t="s">
        <v>92</v>
      </c>
      <c r="W56" s="1" t="s">
        <v>92</v>
      </c>
      <c r="X56" s="1" t="s">
        <v>92</v>
      </c>
      <c r="Y56" s="1" t="s">
        <v>92</v>
      </c>
      <c r="Z56" s="1" t="s">
        <v>92</v>
      </c>
      <c r="AA56" s="1">
        <v>400000000</v>
      </c>
      <c r="AB56" s="1" t="s">
        <v>92</v>
      </c>
      <c r="AC56" s="1">
        <v>349900000</v>
      </c>
      <c r="AD56" s="1" t="s">
        <v>92</v>
      </c>
      <c r="AE56" s="1">
        <v>2937500000</v>
      </c>
      <c r="AF56" s="1">
        <v>2250200000</v>
      </c>
      <c r="AG56" s="1">
        <v>3169700000</v>
      </c>
    </row>
    <row r="57" spans="1:33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 t="s">
        <v>92</v>
      </c>
      <c r="P57" s="1" t="s">
        <v>92</v>
      </c>
      <c r="Q57" s="1" t="s">
        <v>92</v>
      </c>
      <c r="R57" s="1" t="s">
        <v>92</v>
      </c>
      <c r="S57" s="1" t="s">
        <v>92</v>
      </c>
      <c r="T57" s="1">
        <v>127800000</v>
      </c>
      <c r="U57" s="1">
        <v>100200000</v>
      </c>
      <c r="V57" s="1">
        <v>109200000</v>
      </c>
      <c r="W57" s="1">
        <v>138300000</v>
      </c>
      <c r="X57" s="1">
        <v>125000000</v>
      </c>
      <c r="Y57" s="1">
        <v>272000000</v>
      </c>
      <c r="Z57" s="1">
        <v>259000000</v>
      </c>
      <c r="AA57" s="1">
        <v>368400000</v>
      </c>
      <c r="AB57" s="1">
        <v>226600000</v>
      </c>
      <c r="AC57" s="1">
        <v>286600000</v>
      </c>
      <c r="AD57" s="1">
        <v>1468400000</v>
      </c>
      <c r="AE57" s="1">
        <v>260900000</v>
      </c>
      <c r="AF57" s="1">
        <v>566000000</v>
      </c>
      <c r="AG57" s="1">
        <v>333800000</v>
      </c>
    </row>
    <row r="58" spans="1:33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>
        <v>9951000</v>
      </c>
      <c r="M58" s="1" t="s">
        <v>92</v>
      </c>
      <c r="N58" s="1">
        <v>73476000</v>
      </c>
      <c r="O58" s="1">
        <v>121377000</v>
      </c>
      <c r="P58" s="1">
        <v>175048000</v>
      </c>
      <c r="Q58" s="1">
        <v>231926000</v>
      </c>
      <c r="R58" s="1">
        <v>296900000</v>
      </c>
      <c r="S58" s="1">
        <v>368400000</v>
      </c>
      <c r="T58" s="1">
        <v>388700000</v>
      </c>
      <c r="U58" s="1">
        <v>414100000</v>
      </c>
      <c r="V58" s="1">
        <v>449300000</v>
      </c>
      <c r="W58" s="1">
        <v>510200000</v>
      </c>
      <c r="X58" s="1">
        <v>653700000</v>
      </c>
      <c r="Y58" s="1">
        <v>794500000</v>
      </c>
      <c r="Z58" s="1">
        <v>983800000</v>
      </c>
      <c r="AA58" s="1">
        <v>1171200000</v>
      </c>
      <c r="AB58" s="1">
        <v>1288500000</v>
      </c>
      <c r="AC58" s="1">
        <v>1642900000</v>
      </c>
      <c r="AD58" s="1">
        <v>1269000000</v>
      </c>
      <c r="AE58" s="1">
        <v>1456500000</v>
      </c>
      <c r="AF58" s="1">
        <v>1596100000</v>
      </c>
      <c r="AG58" s="1">
        <v>1641900000</v>
      </c>
    </row>
    <row r="59" spans="1:33" ht="19" x14ac:dyDescent="0.25">
      <c r="A59" s="5" t="s">
        <v>51</v>
      </c>
      <c r="B59" s="1" t="s">
        <v>92</v>
      </c>
      <c r="C59" s="1" t="s">
        <v>92</v>
      </c>
      <c r="D59" s="1" t="s">
        <v>92</v>
      </c>
      <c r="E59" s="1" t="s">
        <v>92</v>
      </c>
      <c r="F59" s="1" t="s">
        <v>92</v>
      </c>
      <c r="G59" s="1">
        <v>63000000</v>
      </c>
      <c r="H59" s="1">
        <v>97000000</v>
      </c>
      <c r="I59" s="1">
        <v>129000000</v>
      </c>
      <c r="J59" s="1">
        <v>195000000</v>
      </c>
      <c r="K59" s="1">
        <v>238000000</v>
      </c>
      <c r="L59" s="1">
        <v>244724000</v>
      </c>
      <c r="M59" s="1">
        <v>327000000</v>
      </c>
      <c r="N59" s="1">
        <v>365521000</v>
      </c>
      <c r="O59" s="1">
        <v>461522000</v>
      </c>
      <c r="P59" s="1">
        <v>553225000</v>
      </c>
      <c r="Q59" s="1">
        <v>661995000</v>
      </c>
      <c r="R59" s="1">
        <v>756807000</v>
      </c>
      <c r="S59" s="1">
        <v>782700000</v>
      </c>
      <c r="T59" s="1">
        <v>797200000</v>
      </c>
      <c r="U59" s="1">
        <v>982200000</v>
      </c>
      <c r="V59" s="1">
        <v>977300000</v>
      </c>
      <c r="W59" s="1">
        <v>1163200000</v>
      </c>
      <c r="X59" s="1">
        <v>4106900000</v>
      </c>
      <c r="Y59" s="1">
        <v>1438500000</v>
      </c>
      <c r="Z59" s="1">
        <v>1726500000</v>
      </c>
      <c r="AA59" s="1">
        <v>1876700000</v>
      </c>
      <c r="AB59" s="1">
        <v>1923100000</v>
      </c>
      <c r="AC59" s="1">
        <v>2225500000</v>
      </c>
      <c r="AD59" s="1">
        <v>2241600000</v>
      </c>
      <c r="AE59" s="1">
        <v>1694000000</v>
      </c>
      <c r="AF59" s="1">
        <v>2527500000</v>
      </c>
      <c r="AG59" s="1">
        <v>2565000000</v>
      </c>
    </row>
    <row r="60" spans="1:33" ht="19" x14ac:dyDescent="0.25">
      <c r="A60" s="6" t="s">
        <v>52</v>
      </c>
      <c r="B60" s="10" t="s">
        <v>92</v>
      </c>
      <c r="C60" s="10" t="s">
        <v>92</v>
      </c>
      <c r="D60" s="10" t="s">
        <v>92</v>
      </c>
      <c r="E60" s="10" t="s">
        <v>92</v>
      </c>
      <c r="F60" s="10" t="s">
        <v>92</v>
      </c>
      <c r="G60" s="10">
        <v>101000000</v>
      </c>
      <c r="H60" s="10">
        <v>145000000</v>
      </c>
      <c r="I60" s="10">
        <v>179000000</v>
      </c>
      <c r="J60" s="10">
        <v>251000000</v>
      </c>
      <c r="K60" s="10">
        <v>312000000</v>
      </c>
      <c r="L60" s="10">
        <v>445264000</v>
      </c>
      <c r="M60" s="10">
        <v>463000000</v>
      </c>
      <c r="N60" s="10">
        <v>608703000</v>
      </c>
      <c r="O60" s="10">
        <v>782980000</v>
      </c>
      <c r="P60" s="10">
        <v>1226996000</v>
      </c>
      <c r="Q60" s="10">
        <v>1935620000</v>
      </c>
      <c r="R60" s="10">
        <v>2155566000</v>
      </c>
      <c r="S60" s="10">
        <v>2189700000</v>
      </c>
      <c r="T60" s="10">
        <v>1581000000</v>
      </c>
      <c r="U60" s="10">
        <v>1779100000</v>
      </c>
      <c r="V60" s="10">
        <v>2075800000</v>
      </c>
      <c r="W60" s="10">
        <v>2209800000</v>
      </c>
      <c r="X60" s="10">
        <v>5377300000</v>
      </c>
      <c r="Y60" s="10">
        <v>3038700000</v>
      </c>
      <c r="Z60" s="10">
        <v>3653500000</v>
      </c>
      <c r="AA60" s="10">
        <v>4546900000</v>
      </c>
      <c r="AB60" s="10">
        <v>4220700000</v>
      </c>
      <c r="AC60" s="10">
        <v>5684200000</v>
      </c>
      <c r="AD60" s="10">
        <v>6168700000</v>
      </c>
      <c r="AE60" s="10">
        <v>7346800000</v>
      </c>
      <c r="AF60" s="10">
        <v>8151400000</v>
      </c>
      <c r="AG60" s="10">
        <v>9151800000</v>
      </c>
    </row>
    <row r="61" spans="1:33" ht="19" x14ac:dyDescent="0.25">
      <c r="A61" s="5" t="s">
        <v>53</v>
      </c>
      <c r="B61" s="1" t="s">
        <v>92</v>
      </c>
      <c r="C61" s="1" t="s">
        <v>92</v>
      </c>
      <c r="D61" s="1" t="s">
        <v>92</v>
      </c>
      <c r="E61" s="1" t="s">
        <v>92</v>
      </c>
      <c r="F61" s="1" t="s">
        <v>92</v>
      </c>
      <c r="G61" s="1">
        <v>167000000</v>
      </c>
      <c r="H61" s="1">
        <v>165000000</v>
      </c>
      <c r="I61" s="1" t="s">
        <v>92</v>
      </c>
      <c r="J61" s="1">
        <v>7000000</v>
      </c>
      <c r="K61" s="1">
        <v>6000000</v>
      </c>
      <c r="L61" s="1">
        <v>5786000</v>
      </c>
      <c r="M61" s="1">
        <v>5000000</v>
      </c>
      <c r="N61" s="1">
        <v>4354000</v>
      </c>
      <c r="O61" s="1">
        <v>3618000</v>
      </c>
      <c r="P61" s="1">
        <v>2870000</v>
      </c>
      <c r="Q61" s="1">
        <v>1958000</v>
      </c>
      <c r="R61" s="1">
        <v>550121000</v>
      </c>
      <c r="S61" s="1">
        <v>549600000</v>
      </c>
      <c r="T61" s="1">
        <v>549300000</v>
      </c>
      <c r="U61" s="1">
        <v>549400000</v>
      </c>
      <c r="V61" s="1">
        <v>549500000</v>
      </c>
      <c r="W61" s="1">
        <v>549600000</v>
      </c>
      <c r="X61" s="1">
        <v>1299400000</v>
      </c>
      <c r="Y61" s="1">
        <v>2048300000</v>
      </c>
      <c r="Z61" s="1">
        <v>2347500000</v>
      </c>
      <c r="AA61" s="1">
        <v>3202200000</v>
      </c>
      <c r="AB61" s="1">
        <v>3932600000</v>
      </c>
      <c r="AC61" s="1">
        <v>9090200000</v>
      </c>
      <c r="AD61" s="1">
        <v>11167000000</v>
      </c>
      <c r="AE61" s="1">
        <v>22321300000</v>
      </c>
      <c r="AF61" s="1">
        <v>21354900000</v>
      </c>
      <c r="AG61" s="1">
        <v>20635100000</v>
      </c>
    </row>
    <row r="62" spans="1:33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>
        <v>215200000</v>
      </c>
      <c r="W62" s="1" t="s">
        <v>92</v>
      </c>
      <c r="X62" s="1" t="s">
        <v>92</v>
      </c>
      <c r="Y62" s="1" t="s">
        <v>92</v>
      </c>
      <c r="Z62" s="1" t="s">
        <v>92</v>
      </c>
      <c r="AA62" s="1" t="s">
        <v>92</v>
      </c>
      <c r="AB62" s="1" t="s">
        <v>92</v>
      </c>
      <c r="AC62" s="1">
        <v>6775700000</v>
      </c>
      <c r="AD62" s="1">
        <v>6744400000</v>
      </c>
      <c r="AE62" s="1">
        <v>6598500000</v>
      </c>
      <c r="AF62" s="1">
        <v>6463000000</v>
      </c>
      <c r="AG62" s="1">
        <v>6279700000</v>
      </c>
    </row>
    <row r="63" spans="1:33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 t="s">
        <v>92</v>
      </c>
      <c r="F63" s="1" t="s">
        <v>92</v>
      </c>
      <c r="G63" s="1" t="s">
        <v>92</v>
      </c>
      <c r="H63" s="1" t="s">
        <v>92</v>
      </c>
      <c r="I63" s="1" t="s">
        <v>92</v>
      </c>
      <c r="J63" s="1" t="s">
        <v>92</v>
      </c>
      <c r="K63" s="1" t="s">
        <v>92</v>
      </c>
      <c r="L63" s="1">
        <v>19133000</v>
      </c>
      <c r="M63" s="1" t="s">
        <v>92</v>
      </c>
      <c r="N63" s="1">
        <v>33217000</v>
      </c>
      <c r="O63" s="1">
        <v>46683000</v>
      </c>
      <c r="P63" s="1" t="s">
        <v>92</v>
      </c>
      <c r="Q63" s="1" t="s">
        <v>92</v>
      </c>
      <c r="R63" s="1" t="s">
        <v>92</v>
      </c>
      <c r="S63" s="1" t="s">
        <v>92</v>
      </c>
      <c r="T63" s="1" t="s">
        <v>92</v>
      </c>
      <c r="U63" s="1" t="s">
        <v>92</v>
      </c>
      <c r="V63" s="1" t="s">
        <v>92</v>
      </c>
      <c r="W63" s="1" t="s">
        <v>92</v>
      </c>
      <c r="X63" s="1" t="s">
        <v>92</v>
      </c>
      <c r="Y63" s="1" t="s">
        <v>92</v>
      </c>
      <c r="Z63" s="1" t="s">
        <v>92</v>
      </c>
      <c r="AA63" s="1" t="s">
        <v>92</v>
      </c>
      <c r="AB63" s="1" t="s">
        <v>92</v>
      </c>
      <c r="AC63" s="1" t="s">
        <v>92</v>
      </c>
      <c r="AD63" s="1" t="s">
        <v>92</v>
      </c>
      <c r="AE63" s="1" t="s">
        <v>92</v>
      </c>
      <c r="AF63" s="1" t="s">
        <v>92</v>
      </c>
      <c r="AG63" s="1" t="s">
        <v>92</v>
      </c>
    </row>
    <row r="64" spans="1:33" ht="19" x14ac:dyDescent="0.25">
      <c r="A64" s="5" t="s">
        <v>55</v>
      </c>
      <c r="B64" s="1" t="s">
        <v>92</v>
      </c>
      <c r="C64" s="1" t="s">
        <v>92</v>
      </c>
      <c r="D64" s="1" t="s">
        <v>92</v>
      </c>
      <c r="E64" s="1" t="s">
        <v>92</v>
      </c>
      <c r="F64" s="1" t="s">
        <v>92</v>
      </c>
      <c r="G64" s="1">
        <v>7000000</v>
      </c>
      <c r="H64" s="1">
        <v>13000000</v>
      </c>
      <c r="I64" s="1">
        <v>19000000</v>
      </c>
      <c r="J64" s="1">
        <v>34000000</v>
      </c>
      <c r="K64" s="1">
        <v>25000000</v>
      </c>
      <c r="L64" s="1" t="s">
        <v>92</v>
      </c>
      <c r="M64" s="1">
        <v>23000000</v>
      </c>
      <c r="N64" s="1">
        <v>1045000</v>
      </c>
      <c r="O64" s="1">
        <v>8132000</v>
      </c>
      <c r="P64" s="1">
        <v>193565000</v>
      </c>
      <c r="Q64" s="1">
        <v>262857000</v>
      </c>
      <c r="R64" s="1">
        <v>336822000</v>
      </c>
      <c r="S64" s="1">
        <v>424100000</v>
      </c>
      <c r="T64" s="1">
        <v>400800000</v>
      </c>
      <c r="U64" s="1">
        <v>375100000</v>
      </c>
      <c r="V64" s="1">
        <v>132600000</v>
      </c>
      <c r="W64" s="1">
        <v>345300000</v>
      </c>
      <c r="X64" s="1">
        <v>357700000</v>
      </c>
      <c r="Y64" s="1">
        <v>392200000</v>
      </c>
      <c r="Z64" s="1">
        <v>625300000</v>
      </c>
      <c r="AA64" s="1">
        <v>689700000</v>
      </c>
      <c r="AB64" s="1">
        <v>755300000</v>
      </c>
      <c r="AC64" s="1">
        <v>1430500000</v>
      </c>
      <c r="AD64" s="1">
        <v>1370500000</v>
      </c>
      <c r="AE64" s="1">
        <v>907300000</v>
      </c>
      <c r="AF64" s="1">
        <v>737800000</v>
      </c>
      <c r="AG64" s="1">
        <v>610500000</v>
      </c>
    </row>
    <row r="65" spans="1:33" ht="19" x14ac:dyDescent="0.25">
      <c r="A65" s="5" t="s">
        <v>56</v>
      </c>
      <c r="B65" s="1" t="s">
        <v>92</v>
      </c>
      <c r="C65" s="1" t="s">
        <v>92</v>
      </c>
      <c r="D65" s="1" t="s">
        <v>92</v>
      </c>
      <c r="E65" s="1" t="s">
        <v>92</v>
      </c>
      <c r="F65" s="1" t="s">
        <v>92</v>
      </c>
      <c r="G65" s="1">
        <v>174000000</v>
      </c>
      <c r="H65" s="1">
        <v>178000000</v>
      </c>
      <c r="I65" s="1">
        <v>19000000</v>
      </c>
      <c r="J65" s="1">
        <v>41000000</v>
      </c>
      <c r="K65" s="1">
        <v>31000000</v>
      </c>
      <c r="L65" s="1">
        <v>24919000</v>
      </c>
      <c r="M65" s="1">
        <v>28000000</v>
      </c>
      <c r="N65" s="1">
        <v>38616000</v>
      </c>
      <c r="O65" s="1">
        <v>58433000</v>
      </c>
      <c r="P65" s="1">
        <v>196435000</v>
      </c>
      <c r="Q65" s="1">
        <v>264815000</v>
      </c>
      <c r="R65" s="1">
        <v>886943000</v>
      </c>
      <c r="S65" s="1">
        <v>973700000</v>
      </c>
      <c r="T65" s="1">
        <v>950100000</v>
      </c>
      <c r="U65" s="1">
        <v>924500000</v>
      </c>
      <c r="V65" s="1">
        <v>897300000</v>
      </c>
      <c r="W65" s="1">
        <v>894900000</v>
      </c>
      <c r="X65" s="1">
        <v>1657100000</v>
      </c>
      <c r="Y65" s="1">
        <v>2440500000</v>
      </c>
      <c r="Z65" s="1">
        <v>2972800000</v>
      </c>
      <c r="AA65" s="1">
        <v>3891900000</v>
      </c>
      <c r="AB65" s="1">
        <v>4687900000</v>
      </c>
      <c r="AC65" s="1">
        <v>17296400000</v>
      </c>
      <c r="AD65" s="1">
        <v>19281900000</v>
      </c>
      <c r="AE65" s="1">
        <v>29827100000</v>
      </c>
      <c r="AF65" s="1">
        <v>28555700000</v>
      </c>
      <c r="AG65" s="1">
        <v>27525300000</v>
      </c>
    </row>
    <row r="66" spans="1:33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92</v>
      </c>
      <c r="X66" s="1" t="s">
        <v>92</v>
      </c>
      <c r="Y66" s="1" t="s">
        <v>92</v>
      </c>
      <c r="Z66" s="1" t="s">
        <v>92</v>
      </c>
      <c r="AA66" s="1" t="s">
        <v>92</v>
      </c>
      <c r="AB66" s="1" t="s">
        <v>92</v>
      </c>
      <c r="AC66" s="1" t="s">
        <v>92</v>
      </c>
      <c r="AD66" s="1" t="s">
        <v>92</v>
      </c>
      <c r="AE66" s="1" t="s">
        <v>92</v>
      </c>
      <c r="AF66" s="1" t="s">
        <v>92</v>
      </c>
      <c r="AG66" s="1" t="s">
        <v>92</v>
      </c>
    </row>
    <row r="67" spans="1:33" ht="19" x14ac:dyDescent="0.25">
      <c r="A67" s="6" t="s">
        <v>58</v>
      </c>
      <c r="B67" s="10" t="s">
        <v>92</v>
      </c>
      <c r="C67" s="10" t="s">
        <v>92</v>
      </c>
      <c r="D67" s="10" t="s">
        <v>92</v>
      </c>
      <c r="E67" s="10" t="s">
        <v>92</v>
      </c>
      <c r="F67" s="10" t="s">
        <v>92</v>
      </c>
      <c r="G67" s="10">
        <v>275000000</v>
      </c>
      <c r="H67" s="10">
        <v>323000000</v>
      </c>
      <c r="I67" s="10">
        <v>198000000</v>
      </c>
      <c r="J67" s="10">
        <v>292000000</v>
      </c>
      <c r="K67" s="10">
        <v>343000000</v>
      </c>
      <c r="L67" s="10">
        <v>470183000</v>
      </c>
      <c r="M67" s="10">
        <v>491000000</v>
      </c>
      <c r="N67" s="10">
        <v>647319000</v>
      </c>
      <c r="O67" s="10">
        <v>841413000</v>
      </c>
      <c r="P67" s="10">
        <v>1423431000</v>
      </c>
      <c r="Q67" s="10">
        <v>2200435000</v>
      </c>
      <c r="R67" s="10">
        <v>3042509000</v>
      </c>
      <c r="S67" s="10">
        <v>3163400000</v>
      </c>
      <c r="T67" s="10">
        <v>2531100000</v>
      </c>
      <c r="U67" s="10">
        <v>2703600000</v>
      </c>
      <c r="V67" s="10">
        <v>2973100000</v>
      </c>
      <c r="W67" s="10">
        <v>3104700000</v>
      </c>
      <c r="X67" s="10">
        <v>7034400000</v>
      </c>
      <c r="Y67" s="10">
        <v>5479200000</v>
      </c>
      <c r="Z67" s="10">
        <v>6626300000</v>
      </c>
      <c r="AA67" s="10">
        <v>8438800000</v>
      </c>
      <c r="AB67" s="10">
        <v>8908600000</v>
      </c>
      <c r="AC67" s="10">
        <v>22980600000</v>
      </c>
      <c r="AD67" s="10">
        <v>25450600000</v>
      </c>
      <c r="AE67" s="10">
        <v>37173900000</v>
      </c>
      <c r="AF67" s="10">
        <v>36707100000</v>
      </c>
      <c r="AG67" s="10">
        <v>36677100000</v>
      </c>
    </row>
    <row r="68" spans="1:33" ht="19" x14ac:dyDescent="0.25">
      <c r="A68" s="5" t="s">
        <v>59</v>
      </c>
      <c r="B68" s="1" t="s">
        <v>92</v>
      </c>
      <c r="C68" s="1" t="s">
        <v>92</v>
      </c>
      <c r="D68" s="1" t="s">
        <v>92</v>
      </c>
      <c r="E68" s="1" t="s">
        <v>92</v>
      </c>
      <c r="F68" s="1" t="s">
        <v>92</v>
      </c>
      <c r="G68" s="1">
        <v>361000000</v>
      </c>
      <c r="H68" s="1">
        <v>391000000</v>
      </c>
      <c r="I68" s="1">
        <v>589000000</v>
      </c>
      <c r="J68" s="1">
        <v>651000000</v>
      </c>
      <c r="K68" s="1">
        <v>751000000</v>
      </c>
      <c r="L68" s="1">
        <v>791622000</v>
      </c>
      <c r="M68" s="1">
        <v>891000000</v>
      </c>
      <c r="N68" s="1">
        <v>959103000</v>
      </c>
      <c r="O68" s="1">
        <v>956685000</v>
      </c>
      <c r="P68" s="1">
        <v>90968000</v>
      </c>
      <c r="Q68" s="1">
        <v>756000</v>
      </c>
      <c r="R68" s="1">
        <v>738000</v>
      </c>
      <c r="S68" s="1">
        <v>700000</v>
      </c>
      <c r="T68" s="1">
        <v>700000</v>
      </c>
      <c r="U68" s="1">
        <v>700000</v>
      </c>
      <c r="V68" s="1">
        <v>700000</v>
      </c>
      <c r="W68" s="1">
        <v>700000</v>
      </c>
      <c r="X68" s="1">
        <v>800000</v>
      </c>
      <c r="Y68" s="1">
        <v>700000</v>
      </c>
      <c r="Z68" s="1">
        <v>1500000</v>
      </c>
      <c r="AA68" s="1">
        <v>1500000</v>
      </c>
      <c r="AB68" s="1">
        <v>1400000</v>
      </c>
      <c r="AC68" s="1">
        <v>1300000</v>
      </c>
      <c r="AD68" s="1">
        <v>1200000</v>
      </c>
      <c r="AE68" s="1">
        <v>1200000</v>
      </c>
      <c r="AF68" s="1">
        <v>1200000</v>
      </c>
      <c r="AG68" s="1">
        <v>1100000</v>
      </c>
    </row>
    <row r="69" spans="1:33" ht="19" x14ac:dyDescent="0.25">
      <c r="A69" s="5" t="s">
        <v>60</v>
      </c>
      <c r="B69" s="1" t="s">
        <v>92</v>
      </c>
      <c r="C69" s="1" t="s">
        <v>92</v>
      </c>
      <c r="D69" s="1" t="s">
        <v>92</v>
      </c>
      <c r="E69" s="1" t="s">
        <v>92</v>
      </c>
      <c r="F69" s="1" t="s">
        <v>92</v>
      </c>
      <c r="G69" s="1">
        <v>90000000</v>
      </c>
      <c r="H69" s="1">
        <v>142000000</v>
      </c>
      <c r="I69" s="1">
        <v>212000000</v>
      </c>
      <c r="J69" s="1">
        <v>314000000</v>
      </c>
      <c r="K69" s="1">
        <v>409000000</v>
      </c>
      <c r="L69" s="1">
        <v>589713000</v>
      </c>
      <c r="M69" s="1">
        <v>801000000</v>
      </c>
      <c r="N69" s="1">
        <v>1069683000</v>
      </c>
      <c r="O69" s="1">
        <v>1461458000</v>
      </c>
      <c r="P69" s="1">
        <v>1939359000</v>
      </c>
      <c r="Q69" s="1">
        <v>2151084000</v>
      </c>
      <c r="R69" s="1">
        <v>2189366000</v>
      </c>
      <c r="S69" s="1">
        <v>2402400000</v>
      </c>
      <c r="T69" s="1">
        <v>2793200000</v>
      </c>
      <c r="U69" s="1">
        <v>3471200000</v>
      </c>
      <c r="V69" s="1">
        <v>4297400000</v>
      </c>
      <c r="W69" s="1">
        <v>5046200000</v>
      </c>
      <c r="X69" s="1">
        <v>4130300000</v>
      </c>
      <c r="Y69" s="1">
        <v>5206600000</v>
      </c>
      <c r="Z69" s="1">
        <v>5974800000</v>
      </c>
      <c r="AA69" s="1">
        <v>5949800000</v>
      </c>
      <c r="AB69" s="1">
        <v>5563200000</v>
      </c>
      <c r="AC69" s="1">
        <v>1457400000</v>
      </c>
      <c r="AD69" s="1">
        <v>-5771200000</v>
      </c>
      <c r="AE69" s="1">
        <v>-7815600000</v>
      </c>
      <c r="AF69" s="1">
        <v>-6315700000</v>
      </c>
      <c r="AG69" s="1">
        <v>-8449800000</v>
      </c>
    </row>
    <row r="70" spans="1:33" ht="19" x14ac:dyDescent="0.25">
      <c r="A70" s="5" t="s">
        <v>61</v>
      </c>
      <c r="B70" s="1" t="s">
        <v>92</v>
      </c>
      <c r="C70" s="1" t="s">
        <v>92</v>
      </c>
      <c r="D70" s="1" t="s">
        <v>92</v>
      </c>
      <c r="E70" s="1" t="s">
        <v>92</v>
      </c>
      <c r="F70" s="1" t="s">
        <v>92</v>
      </c>
      <c r="G70" s="1">
        <v>-88000000</v>
      </c>
      <c r="H70" s="1">
        <v>-144000000</v>
      </c>
      <c r="I70" s="1">
        <v>-14000000</v>
      </c>
      <c r="J70" s="1">
        <v>-8000000</v>
      </c>
      <c r="K70" s="1">
        <v>-22000000</v>
      </c>
      <c r="L70" s="1">
        <v>-605247000</v>
      </c>
      <c r="M70" s="1">
        <v>-18000000</v>
      </c>
      <c r="N70" s="1">
        <v>14248000</v>
      </c>
      <c r="O70" s="1">
        <v>29219000</v>
      </c>
      <c r="P70" s="1">
        <v>20914000</v>
      </c>
      <c r="Q70" s="1">
        <v>37273000</v>
      </c>
      <c r="R70" s="1">
        <v>54620000</v>
      </c>
      <c r="S70" s="1">
        <v>48400000</v>
      </c>
      <c r="T70" s="1">
        <v>65400000</v>
      </c>
      <c r="U70" s="1">
        <v>57200000</v>
      </c>
      <c r="V70" s="1">
        <v>46300000</v>
      </c>
      <c r="W70" s="1">
        <v>22700000</v>
      </c>
      <c r="X70" s="1">
        <v>67000000</v>
      </c>
      <c r="Y70" s="1">
        <v>25300000</v>
      </c>
      <c r="Z70" s="1">
        <v>-199400000</v>
      </c>
      <c r="AA70" s="1">
        <v>-108400000</v>
      </c>
      <c r="AB70" s="1">
        <v>-155600000</v>
      </c>
      <c r="AC70" s="1">
        <v>-330300000</v>
      </c>
      <c r="AD70" s="1">
        <v>-503300000</v>
      </c>
      <c r="AE70" s="1">
        <v>-364600000</v>
      </c>
      <c r="AF70" s="1">
        <v>147200000</v>
      </c>
      <c r="AG70" s="1">
        <v>-463200000</v>
      </c>
    </row>
    <row r="71" spans="1:33" ht="19" x14ac:dyDescent="0.25">
      <c r="A71" s="5" t="s">
        <v>62</v>
      </c>
      <c r="B71" s="1" t="s">
        <v>92</v>
      </c>
      <c r="C71" s="1" t="s">
        <v>92</v>
      </c>
      <c r="D71" s="1" t="s">
        <v>92</v>
      </c>
      <c r="E71" s="1" t="s">
        <v>92</v>
      </c>
      <c r="F71" s="1" t="s">
        <v>92</v>
      </c>
      <c r="G71" s="1">
        <v>89000000</v>
      </c>
      <c r="H71" s="1">
        <v>145000000</v>
      </c>
      <c r="I71" s="1">
        <v>7000000</v>
      </c>
      <c r="J71" s="1">
        <v>4000000</v>
      </c>
      <c r="K71" s="1">
        <v>10000000</v>
      </c>
      <c r="L71" s="1">
        <v>599839000</v>
      </c>
      <c r="M71" s="1">
        <v>49000000</v>
      </c>
      <c r="N71" s="1">
        <v>39393000</v>
      </c>
      <c r="O71" s="1">
        <v>39393000</v>
      </c>
      <c r="P71" s="1">
        <v>39393000</v>
      </c>
      <c r="Q71" s="1">
        <v>39393000</v>
      </c>
      <c r="R71" s="1">
        <v>39393000</v>
      </c>
      <c r="S71" s="1">
        <v>39400000</v>
      </c>
      <c r="T71" s="1">
        <v>186400000</v>
      </c>
      <c r="U71" s="1">
        <v>145600000</v>
      </c>
      <c r="V71" s="1">
        <v>40500000</v>
      </c>
      <c r="W71" s="1">
        <v>39400000</v>
      </c>
      <c r="X71" s="1">
        <v>282100000</v>
      </c>
      <c r="Y71" s="1">
        <v>39400000</v>
      </c>
      <c r="Z71" s="1">
        <v>41100000</v>
      </c>
      <c r="AA71" s="1">
        <v>41100000</v>
      </c>
      <c r="AB71" s="1">
        <v>41100000</v>
      </c>
      <c r="AC71" s="1">
        <v>41100000</v>
      </c>
      <c r="AD71" s="1">
        <v>41100000</v>
      </c>
      <c r="AE71" s="1">
        <v>373900000</v>
      </c>
      <c r="AF71" s="1">
        <v>846100000</v>
      </c>
      <c r="AG71" s="1" t="s">
        <v>92</v>
      </c>
    </row>
    <row r="72" spans="1:33" ht="19" x14ac:dyDescent="0.25">
      <c r="A72" s="6" t="s">
        <v>63</v>
      </c>
      <c r="B72" s="10" t="s">
        <v>92</v>
      </c>
      <c r="C72" s="10" t="s">
        <v>92</v>
      </c>
      <c r="D72" s="10" t="s">
        <v>92</v>
      </c>
      <c r="E72" s="10" t="s">
        <v>92</v>
      </c>
      <c r="F72" s="10" t="s">
        <v>92</v>
      </c>
      <c r="G72" s="10">
        <v>452000000</v>
      </c>
      <c r="H72" s="10">
        <v>534000000</v>
      </c>
      <c r="I72" s="10">
        <v>794000000</v>
      </c>
      <c r="J72" s="10">
        <v>961000000</v>
      </c>
      <c r="K72" s="10">
        <v>1148000000</v>
      </c>
      <c r="L72" s="10">
        <v>1375927000</v>
      </c>
      <c r="M72" s="10">
        <v>1723000000</v>
      </c>
      <c r="N72" s="10">
        <v>2082427000</v>
      </c>
      <c r="O72" s="10">
        <v>2486755000</v>
      </c>
      <c r="P72" s="10">
        <v>2090634000</v>
      </c>
      <c r="Q72" s="10">
        <v>2228506000</v>
      </c>
      <c r="R72" s="10">
        <v>2284117000</v>
      </c>
      <c r="S72" s="10">
        <v>2490900000</v>
      </c>
      <c r="T72" s="10">
        <v>3045700000</v>
      </c>
      <c r="U72" s="10">
        <v>3674700000</v>
      </c>
      <c r="V72" s="10">
        <v>4384900000</v>
      </c>
      <c r="W72" s="10">
        <v>5109000000</v>
      </c>
      <c r="X72" s="10">
        <v>4480200000</v>
      </c>
      <c r="Y72" s="10">
        <v>5272000000</v>
      </c>
      <c r="Z72" s="10">
        <v>5818000000</v>
      </c>
      <c r="AA72" s="10">
        <v>5884000000</v>
      </c>
      <c r="AB72" s="10">
        <v>5450100000</v>
      </c>
      <c r="AC72" s="10">
        <v>1169500000</v>
      </c>
      <c r="AD72" s="10">
        <v>-6232200000</v>
      </c>
      <c r="AE72" s="10">
        <v>-7805100000</v>
      </c>
      <c r="AF72" s="10">
        <v>-5321200000</v>
      </c>
      <c r="AG72" s="10">
        <v>-8706600000</v>
      </c>
    </row>
    <row r="73" spans="1:33" ht="20" thickBot="1" x14ac:dyDescent="0.3">
      <c r="A73" s="7" t="s">
        <v>64</v>
      </c>
      <c r="B73" s="11" t="s">
        <v>92</v>
      </c>
      <c r="C73" s="11" t="s">
        <v>92</v>
      </c>
      <c r="D73" s="11" t="s">
        <v>92</v>
      </c>
      <c r="E73" s="11" t="s">
        <v>92</v>
      </c>
      <c r="F73" s="11" t="s">
        <v>92</v>
      </c>
      <c r="G73" s="11">
        <v>727000000</v>
      </c>
      <c r="H73" s="11">
        <v>857000000</v>
      </c>
      <c r="I73" s="11">
        <v>992000000</v>
      </c>
      <c r="J73" s="11">
        <v>1253000000</v>
      </c>
      <c r="K73" s="11">
        <v>1491000000</v>
      </c>
      <c r="L73" s="11">
        <v>1846110000</v>
      </c>
      <c r="M73" s="11">
        <v>2214000000</v>
      </c>
      <c r="N73" s="11">
        <v>2729746000</v>
      </c>
      <c r="O73" s="11">
        <v>3328168000</v>
      </c>
      <c r="P73" s="11">
        <v>3514065000</v>
      </c>
      <c r="Q73" s="11">
        <v>4428941000</v>
      </c>
      <c r="R73" s="11">
        <v>5326626000</v>
      </c>
      <c r="S73" s="11">
        <v>5654300000</v>
      </c>
      <c r="T73" s="11">
        <v>5576800000</v>
      </c>
      <c r="U73" s="11">
        <v>6378300000</v>
      </c>
      <c r="V73" s="11">
        <v>7358000000</v>
      </c>
      <c r="W73" s="11">
        <v>8213700000</v>
      </c>
      <c r="X73" s="11">
        <v>11514600000</v>
      </c>
      <c r="Y73" s="11">
        <v>10751200000</v>
      </c>
      <c r="Z73" s="11">
        <v>12444300000</v>
      </c>
      <c r="AA73" s="11">
        <v>14322800000</v>
      </c>
      <c r="AB73" s="11">
        <v>14358700000</v>
      </c>
      <c r="AC73" s="11">
        <v>24150100000</v>
      </c>
      <c r="AD73" s="11">
        <v>19218400000</v>
      </c>
      <c r="AE73" s="11">
        <v>29368800000</v>
      </c>
      <c r="AF73" s="11">
        <v>31385900000</v>
      </c>
      <c r="AG73" s="11">
        <v>27970500000</v>
      </c>
    </row>
    <row r="74" spans="1:33" ht="20" thickTop="1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  <c r="W74" s="13" t="s">
        <v>93</v>
      </c>
      <c r="X74" s="13" t="s">
        <v>93</v>
      </c>
      <c r="Y74" s="13" t="s">
        <v>93</v>
      </c>
      <c r="Z74" s="13" t="s">
        <v>93</v>
      </c>
      <c r="AA74" s="13" t="s">
        <v>93</v>
      </c>
      <c r="AB74" s="13" t="s">
        <v>93</v>
      </c>
      <c r="AC74" s="13" t="s">
        <v>93</v>
      </c>
      <c r="AD74" s="13" t="s">
        <v>93</v>
      </c>
      <c r="AE74" s="13" t="s">
        <v>93</v>
      </c>
      <c r="AF74" s="13" t="s">
        <v>93</v>
      </c>
      <c r="AG74" s="13" t="s">
        <v>93</v>
      </c>
    </row>
    <row r="75" spans="1:33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  <c r="W75" s="9" t="s">
        <v>91</v>
      </c>
      <c r="X75" s="9" t="s">
        <v>91</v>
      </c>
      <c r="Y75" s="9" t="s">
        <v>91</v>
      </c>
      <c r="Z75" s="9" t="s">
        <v>91</v>
      </c>
      <c r="AA75" s="9" t="s">
        <v>91</v>
      </c>
      <c r="AB75" s="9" t="s">
        <v>91</v>
      </c>
      <c r="AC75" s="9" t="s">
        <v>91</v>
      </c>
      <c r="AD75" s="9" t="s">
        <v>91</v>
      </c>
      <c r="AE75" s="9" t="s">
        <v>91</v>
      </c>
      <c r="AF75" s="9" t="s">
        <v>91</v>
      </c>
      <c r="AG75" s="9" t="s">
        <v>91</v>
      </c>
    </row>
    <row r="76" spans="1:33" ht="19" x14ac:dyDescent="0.25">
      <c r="A76" s="5" t="s">
        <v>66</v>
      </c>
      <c r="B76" s="1">
        <v>2400000</v>
      </c>
      <c r="C76" s="1">
        <v>4100000</v>
      </c>
      <c r="D76" s="1">
        <v>8500000</v>
      </c>
      <c r="E76" s="1">
        <v>10200000</v>
      </c>
      <c r="F76" s="1">
        <v>26100000</v>
      </c>
      <c r="G76" s="1">
        <v>42100000</v>
      </c>
      <c r="H76" s="1">
        <v>57400000</v>
      </c>
      <c r="I76" s="1">
        <v>68400000</v>
      </c>
      <c r="J76" s="1">
        <v>101700000</v>
      </c>
      <c r="K76" s="1">
        <v>94564000</v>
      </c>
      <c r="L76" s="1">
        <v>181210000</v>
      </c>
      <c r="M76" s="1">
        <v>215073000</v>
      </c>
      <c r="N76" s="1">
        <v>268346000</v>
      </c>
      <c r="O76" s="1">
        <v>391775000</v>
      </c>
      <c r="P76" s="1">
        <v>494467000</v>
      </c>
      <c r="Q76" s="1">
        <v>564259000</v>
      </c>
      <c r="R76" s="1">
        <v>672638000</v>
      </c>
      <c r="S76" s="1">
        <v>315500000</v>
      </c>
      <c r="T76" s="1">
        <v>390800000</v>
      </c>
      <c r="U76" s="1">
        <v>948300000</v>
      </c>
      <c r="V76" s="1">
        <v>1248000000</v>
      </c>
      <c r="W76" s="1">
        <v>1384700000</v>
      </c>
      <c r="X76" s="1">
        <v>8800000</v>
      </c>
      <c r="Y76" s="1">
        <v>2067700000</v>
      </c>
      <c r="Z76" s="1">
        <v>2759300000</v>
      </c>
      <c r="AA76" s="1">
        <v>2818900000</v>
      </c>
      <c r="AB76" s="1">
        <v>2884900000</v>
      </c>
      <c r="AC76" s="1">
        <v>4518000000</v>
      </c>
      <c r="AD76" s="1">
        <v>3594600000</v>
      </c>
      <c r="AE76" s="1">
        <v>924700000</v>
      </c>
      <c r="AF76" s="1">
        <v>4200300000</v>
      </c>
      <c r="AG76" s="1">
        <v>3283400000</v>
      </c>
    </row>
    <row r="77" spans="1:33" ht="19" x14ac:dyDescent="0.25">
      <c r="A77" s="5" t="s">
        <v>13</v>
      </c>
      <c r="B77" s="1">
        <v>2900000</v>
      </c>
      <c r="C77" s="1">
        <v>3600000</v>
      </c>
      <c r="D77" s="1">
        <v>6800000</v>
      </c>
      <c r="E77" s="1">
        <v>12500000</v>
      </c>
      <c r="F77" s="1">
        <v>24800000</v>
      </c>
      <c r="G77" s="1">
        <v>39400000</v>
      </c>
      <c r="H77" s="1">
        <v>58200000</v>
      </c>
      <c r="I77" s="1">
        <v>80900000</v>
      </c>
      <c r="J77" s="1">
        <v>107500000</v>
      </c>
      <c r="K77" s="1">
        <v>142171000</v>
      </c>
      <c r="L77" s="1">
        <v>177087000</v>
      </c>
      <c r="M77" s="1">
        <v>221141000</v>
      </c>
      <c r="N77" s="1">
        <v>259271000</v>
      </c>
      <c r="O77" s="1">
        <v>304820000</v>
      </c>
      <c r="P77" s="1">
        <v>367207000</v>
      </c>
      <c r="Q77" s="1">
        <v>414638000</v>
      </c>
      <c r="R77" s="1">
        <v>491891000</v>
      </c>
      <c r="S77" s="1">
        <v>604500000</v>
      </c>
      <c r="T77" s="1">
        <v>563300000</v>
      </c>
      <c r="U77" s="1">
        <v>540800000</v>
      </c>
      <c r="V77" s="1">
        <v>550000000</v>
      </c>
      <c r="W77" s="1">
        <v>580600000</v>
      </c>
      <c r="X77" s="1">
        <v>655600000</v>
      </c>
      <c r="Y77" s="1">
        <v>748400000</v>
      </c>
      <c r="Z77" s="1">
        <v>933800000</v>
      </c>
      <c r="AA77" s="1">
        <v>1030100000</v>
      </c>
      <c r="AB77" s="1">
        <v>1067100000</v>
      </c>
      <c r="AC77" s="1">
        <v>1305900000</v>
      </c>
      <c r="AD77" s="1">
        <v>1449300000</v>
      </c>
      <c r="AE77" s="1">
        <v>1503200000</v>
      </c>
      <c r="AF77" s="1">
        <v>1524100000</v>
      </c>
      <c r="AG77" s="1">
        <v>1529400000</v>
      </c>
    </row>
    <row r="78" spans="1:33" ht="19" x14ac:dyDescent="0.25">
      <c r="A78" s="5" t="s">
        <v>67</v>
      </c>
      <c r="B78" s="1" t="s">
        <v>92</v>
      </c>
      <c r="C78" s="1" t="s">
        <v>92</v>
      </c>
      <c r="D78" s="1">
        <v>-900000</v>
      </c>
      <c r="E78" s="1">
        <v>200000</v>
      </c>
      <c r="F78" s="1">
        <v>200000</v>
      </c>
      <c r="G78" s="1">
        <v>4400000</v>
      </c>
      <c r="H78" s="1">
        <v>5300000</v>
      </c>
      <c r="I78" s="1">
        <v>2100000</v>
      </c>
      <c r="J78" s="1">
        <v>800000</v>
      </c>
      <c r="K78" s="1">
        <v>-18252000</v>
      </c>
      <c r="L78" s="1">
        <v>-6068000</v>
      </c>
      <c r="M78" s="1">
        <v>-6088000</v>
      </c>
      <c r="N78" s="1">
        <v>-22813000</v>
      </c>
      <c r="O78" s="1">
        <v>-3073000</v>
      </c>
      <c r="P78" s="1">
        <v>-31253000</v>
      </c>
      <c r="Q78" s="1">
        <v>-84324000</v>
      </c>
      <c r="R78" s="1">
        <v>-37326000</v>
      </c>
      <c r="S78" s="1">
        <v>-117100000</v>
      </c>
      <c r="T78" s="1">
        <v>-69600000</v>
      </c>
      <c r="U78" s="1">
        <v>-42000000</v>
      </c>
      <c r="V78" s="1">
        <v>106200000</v>
      </c>
      <c r="W78" s="1">
        <v>61100000</v>
      </c>
      <c r="X78" s="1">
        <v>-1045900000</v>
      </c>
      <c r="Y78" s="1">
        <v>10200000</v>
      </c>
      <c r="Z78" s="1">
        <v>21200000</v>
      </c>
      <c r="AA78" s="1">
        <v>265700000</v>
      </c>
      <c r="AB78" s="1">
        <v>95100000</v>
      </c>
      <c r="AC78" s="1">
        <v>714900000</v>
      </c>
      <c r="AD78" s="1">
        <v>-1495400000</v>
      </c>
      <c r="AE78" s="1">
        <v>-25800000</v>
      </c>
      <c r="AF78" s="1">
        <v>-146200000</v>
      </c>
      <c r="AG78" s="1">
        <v>-37800000</v>
      </c>
    </row>
    <row r="79" spans="1:33" ht="19" x14ac:dyDescent="0.25">
      <c r="A79" s="5" t="s">
        <v>68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 t="s">
        <v>92</v>
      </c>
      <c r="L79" s="1" t="s">
        <v>92</v>
      </c>
      <c r="M79" s="1" t="s">
        <v>92</v>
      </c>
      <c r="N79" s="1" t="s">
        <v>92</v>
      </c>
      <c r="O79" s="1" t="s">
        <v>92</v>
      </c>
      <c r="P79" s="1" t="s">
        <v>92</v>
      </c>
      <c r="Q79" s="1" t="s">
        <v>92</v>
      </c>
      <c r="R79" s="1" t="s">
        <v>92</v>
      </c>
      <c r="S79" s="1" t="s">
        <v>92</v>
      </c>
      <c r="T79" s="1">
        <v>83200000</v>
      </c>
      <c r="U79" s="1">
        <v>113600000</v>
      </c>
      <c r="V79" s="1">
        <v>145200000</v>
      </c>
      <c r="W79" s="1">
        <v>153600000</v>
      </c>
      <c r="X79" s="1">
        <v>142300000</v>
      </c>
      <c r="Y79" s="1">
        <v>183200000</v>
      </c>
      <c r="Z79" s="1">
        <v>209800000</v>
      </c>
      <c r="AA79" s="1">
        <v>218100000</v>
      </c>
      <c r="AB79" s="1">
        <v>176000000</v>
      </c>
      <c r="AC79" s="1">
        <v>250300000</v>
      </c>
      <c r="AD79" s="1">
        <v>308000000</v>
      </c>
      <c r="AE79" s="1">
        <v>248600000</v>
      </c>
      <c r="AF79" s="1">
        <v>319100000</v>
      </c>
      <c r="AG79" s="1">
        <v>271500000</v>
      </c>
    </row>
    <row r="80" spans="1:33" ht="19" x14ac:dyDescent="0.25">
      <c r="A80" s="14" t="s">
        <v>104</v>
      </c>
      <c r="B80" s="15" t="e">
        <f t="shared" ref="B80:AG80" si="6">B79/B3</f>
        <v>#VALUE!</v>
      </c>
      <c r="C80" s="15" t="e">
        <f t="shared" si="6"/>
        <v>#VALUE!</v>
      </c>
      <c r="D80" s="15" t="e">
        <f t="shared" si="6"/>
        <v>#VALUE!</v>
      </c>
      <c r="E80" s="15" t="e">
        <f t="shared" si="6"/>
        <v>#VALUE!</v>
      </c>
      <c r="F80" s="15" t="e">
        <f t="shared" si="6"/>
        <v>#VALUE!</v>
      </c>
      <c r="G80" s="15" t="e">
        <f t="shared" si="6"/>
        <v>#VALUE!</v>
      </c>
      <c r="H80" s="15" t="e">
        <f t="shared" si="6"/>
        <v>#VALUE!</v>
      </c>
      <c r="I80" s="15" t="e">
        <f t="shared" si="6"/>
        <v>#VALUE!</v>
      </c>
      <c r="J80" s="15" t="e">
        <f t="shared" si="6"/>
        <v>#VALUE!</v>
      </c>
      <c r="K80" s="15" t="e">
        <f t="shared" si="6"/>
        <v>#VALUE!</v>
      </c>
      <c r="L80" s="15" t="e">
        <f t="shared" si="6"/>
        <v>#VALUE!</v>
      </c>
      <c r="M80" s="15" t="e">
        <f t="shared" si="6"/>
        <v>#VALUE!</v>
      </c>
      <c r="N80" s="15" t="e">
        <f t="shared" si="6"/>
        <v>#VALUE!</v>
      </c>
      <c r="O80" s="15" t="e">
        <f t="shared" si="6"/>
        <v>#VALUE!</v>
      </c>
      <c r="P80" s="15" t="e">
        <f t="shared" si="6"/>
        <v>#VALUE!</v>
      </c>
      <c r="Q80" s="15" t="e">
        <f t="shared" si="6"/>
        <v>#VALUE!</v>
      </c>
      <c r="R80" s="15" t="e">
        <f t="shared" si="6"/>
        <v>#VALUE!</v>
      </c>
      <c r="S80" s="15" t="e">
        <f t="shared" si="6"/>
        <v>#VALUE!</v>
      </c>
      <c r="T80" s="15">
        <f t="shared" si="6"/>
        <v>8.5118572627012872E-3</v>
      </c>
      <c r="U80" s="15">
        <f t="shared" si="6"/>
        <v>1.0609485029045334E-2</v>
      </c>
      <c r="V80" s="15">
        <f t="shared" si="6"/>
        <v>1.2409832142490855E-2</v>
      </c>
      <c r="W80" s="15">
        <f t="shared" si="6"/>
        <v>1.1549306364900936E-2</v>
      </c>
      <c r="X80" s="15">
        <f t="shared" si="6"/>
        <v>9.5553376935577014E-3</v>
      </c>
      <c r="Y80" s="15">
        <f t="shared" si="6"/>
        <v>1.1138267731854716E-2</v>
      </c>
      <c r="Z80" s="15">
        <f t="shared" si="6"/>
        <v>1.0948352789533834E-2</v>
      </c>
      <c r="AA80" s="15">
        <f t="shared" si="6"/>
        <v>1.0231798798080307E-2</v>
      </c>
      <c r="AB80" s="15">
        <f t="shared" si="6"/>
        <v>7.8617756892454486E-3</v>
      </c>
      <c r="AC80" s="15">
        <f t="shared" si="6"/>
        <v>1.0125609336758429E-2</v>
      </c>
      <c r="AD80" s="15">
        <f t="shared" si="6"/>
        <v>1.1618870857004896E-2</v>
      </c>
      <c r="AE80" s="15">
        <f t="shared" si="6"/>
        <v>1.0570626753975678E-2</v>
      </c>
      <c r="AF80" s="15">
        <f t="shared" si="6"/>
        <v>1.0980502811366593E-2</v>
      </c>
      <c r="AG80" s="15">
        <f t="shared" si="6"/>
        <v>8.4185263392898679E-3</v>
      </c>
    </row>
    <row r="81" spans="1:41" ht="19" x14ac:dyDescent="0.25">
      <c r="A81" s="5" t="s">
        <v>69</v>
      </c>
      <c r="B81" s="1">
        <v>-2700000</v>
      </c>
      <c r="C81" s="1">
        <v>-100000</v>
      </c>
      <c r="D81" s="1">
        <v>-5700000</v>
      </c>
      <c r="E81" s="1">
        <v>-27200000</v>
      </c>
      <c r="F81" s="1">
        <v>-43700000</v>
      </c>
      <c r="G81" s="1">
        <v>57600000</v>
      </c>
      <c r="H81" s="1">
        <v>-23700000</v>
      </c>
      <c r="I81" s="1">
        <v>-17000000</v>
      </c>
      <c r="J81" s="1">
        <v>300000</v>
      </c>
      <c r="K81" s="1">
        <v>19554000</v>
      </c>
      <c r="L81" s="1">
        <v>79427000</v>
      </c>
      <c r="M81" s="1">
        <v>11841000</v>
      </c>
      <c r="N81" s="1">
        <v>34086000</v>
      </c>
      <c r="O81" s="1">
        <v>45137000</v>
      </c>
      <c r="P81" s="1">
        <v>-28331000</v>
      </c>
      <c r="Q81" s="1">
        <v>221942000</v>
      </c>
      <c r="R81" s="1">
        <v>159287000</v>
      </c>
      <c r="S81" s="1">
        <v>75500000</v>
      </c>
      <c r="T81" s="1">
        <v>230800000</v>
      </c>
      <c r="U81" s="1">
        <v>132400000</v>
      </c>
      <c r="V81" s="1">
        <v>-248100000</v>
      </c>
      <c r="W81" s="1">
        <v>-404000000</v>
      </c>
      <c r="X81" s="1">
        <v>476700000</v>
      </c>
      <c r="Y81" s="1">
        <v>-2209800000</v>
      </c>
      <c r="Z81" s="1">
        <v>278800000</v>
      </c>
      <c r="AA81" s="1">
        <v>353000000</v>
      </c>
      <c r="AB81" s="1">
        <v>89700000</v>
      </c>
      <c r="AC81" s="1">
        <v>6913700000</v>
      </c>
      <c r="AD81" s="1">
        <v>1648700000</v>
      </c>
      <c r="AE81" s="1">
        <v>-2676400000</v>
      </c>
      <c r="AF81" s="1">
        <v>-501200000</v>
      </c>
      <c r="AG81" s="1">
        <v>-2133000000</v>
      </c>
    </row>
    <row r="82" spans="1:41" ht="19" x14ac:dyDescent="0.25">
      <c r="A82" s="5" t="s">
        <v>70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  <c r="L82" s="1" t="s">
        <v>92</v>
      </c>
      <c r="M82" s="1" t="s">
        <v>92</v>
      </c>
      <c r="N82" s="1" t="s">
        <v>92</v>
      </c>
      <c r="O82" s="1" t="s">
        <v>92</v>
      </c>
      <c r="P82" s="1" t="s">
        <v>92</v>
      </c>
      <c r="Q82" s="1" t="s">
        <v>92</v>
      </c>
      <c r="R82" s="1" t="s">
        <v>92</v>
      </c>
      <c r="S82" s="1" t="s">
        <v>92</v>
      </c>
      <c r="T82" s="1" t="s">
        <v>92</v>
      </c>
      <c r="U82" s="1" t="s">
        <v>92</v>
      </c>
      <c r="V82" s="1">
        <v>-88700000</v>
      </c>
      <c r="W82" s="1">
        <v>-90300000</v>
      </c>
      <c r="X82" s="1">
        <v>-68300000</v>
      </c>
      <c r="Y82" s="1">
        <v>-79700000</v>
      </c>
      <c r="Z82" s="1">
        <v>-82800000</v>
      </c>
      <c r="AA82" s="1">
        <v>-55600000</v>
      </c>
      <c r="AB82" s="1">
        <v>-96800000</v>
      </c>
      <c r="AC82" s="1">
        <v>131000000</v>
      </c>
      <c r="AD82" s="1">
        <v>-197700000</v>
      </c>
      <c r="AE82" s="1">
        <v>-2700000</v>
      </c>
      <c r="AF82" s="1">
        <v>-43000000</v>
      </c>
      <c r="AG82" s="1">
        <v>-326100000</v>
      </c>
    </row>
    <row r="83" spans="1:41" ht="21" x14ac:dyDescent="0.25">
      <c r="A83" s="5" t="s">
        <v>34</v>
      </c>
      <c r="B83" s="1">
        <v>-4800000</v>
      </c>
      <c r="C83" s="1">
        <v>-3600000</v>
      </c>
      <c r="D83" s="1">
        <v>-12500000</v>
      </c>
      <c r="E83" s="1">
        <v>-30100000</v>
      </c>
      <c r="F83" s="1">
        <v>-67600000</v>
      </c>
      <c r="G83" s="1">
        <v>40300000</v>
      </c>
      <c r="H83" s="1">
        <v>-36200000</v>
      </c>
      <c r="I83" s="1">
        <v>-23500000</v>
      </c>
      <c r="J83" s="1">
        <v>-36400000</v>
      </c>
      <c r="K83" s="1">
        <v>-19495000</v>
      </c>
      <c r="L83" s="1">
        <v>-19704000</v>
      </c>
      <c r="M83" s="1">
        <v>-41379000</v>
      </c>
      <c r="N83" s="1">
        <v>-64768000</v>
      </c>
      <c r="O83" s="1">
        <v>-77662000</v>
      </c>
      <c r="P83" s="1">
        <v>-121618000</v>
      </c>
      <c r="Q83" s="1">
        <v>-85527000</v>
      </c>
      <c r="R83" s="1">
        <v>-48576000</v>
      </c>
      <c r="S83" s="1">
        <v>-600000</v>
      </c>
      <c r="T83" s="1">
        <v>28500000</v>
      </c>
      <c r="U83" s="1">
        <v>123200000</v>
      </c>
      <c r="V83" s="1">
        <v>-422300000</v>
      </c>
      <c r="W83" s="1">
        <v>-273300000</v>
      </c>
      <c r="X83" s="1">
        <v>152500000</v>
      </c>
      <c r="Y83" s="1">
        <v>14300000</v>
      </c>
      <c r="Z83" s="1">
        <v>-207900000</v>
      </c>
      <c r="AA83" s="1">
        <v>-67500000</v>
      </c>
      <c r="AB83" s="1">
        <v>14000000</v>
      </c>
      <c r="AC83" s="1">
        <v>-41200000</v>
      </c>
      <c r="AD83" s="1">
        <v>-173000000</v>
      </c>
      <c r="AE83" s="1">
        <v>-10900000</v>
      </c>
      <c r="AF83" s="1">
        <v>-49800000</v>
      </c>
      <c r="AG83" s="1">
        <v>-641000000</v>
      </c>
      <c r="AN83" s="62" t="s">
        <v>126</v>
      </c>
      <c r="AO83" s="63"/>
    </row>
    <row r="84" spans="1:41" ht="19" x14ac:dyDescent="0.25">
      <c r="A84" s="5" t="s">
        <v>47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 t="s">
        <v>92</v>
      </c>
      <c r="L84" s="1" t="s">
        <v>92</v>
      </c>
      <c r="M84" s="1" t="s">
        <v>92</v>
      </c>
      <c r="N84" s="1" t="s">
        <v>92</v>
      </c>
      <c r="O84" s="1" t="s">
        <v>92</v>
      </c>
      <c r="P84" s="1" t="s">
        <v>92</v>
      </c>
      <c r="Q84" s="1" t="s">
        <v>92</v>
      </c>
      <c r="R84" s="1" t="s">
        <v>92</v>
      </c>
      <c r="S84" s="1" t="s">
        <v>92</v>
      </c>
      <c r="T84" s="1">
        <v>-53000000</v>
      </c>
      <c r="U84" s="1">
        <v>-3600000</v>
      </c>
      <c r="V84" s="1">
        <v>227500000</v>
      </c>
      <c r="W84" s="1">
        <v>-105200000</v>
      </c>
      <c r="X84" s="1">
        <v>88700000</v>
      </c>
      <c r="Y84" s="1">
        <v>60400000</v>
      </c>
      <c r="Z84" s="1">
        <v>137700000</v>
      </c>
      <c r="AA84" s="1">
        <v>46900000</v>
      </c>
      <c r="AB84" s="1">
        <v>46400000</v>
      </c>
      <c r="AC84" s="1">
        <v>391600000</v>
      </c>
      <c r="AD84" s="1">
        <v>31900000</v>
      </c>
      <c r="AE84" s="1">
        <v>-210800000</v>
      </c>
      <c r="AF84" s="1">
        <v>189900000</v>
      </c>
      <c r="AG84" s="1">
        <v>345500000</v>
      </c>
      <c r="AN84" s="64" t="s">
        <v>127</v>
      </c>
      <c r="AO84" s="65"/>
    </row>
    <row r="85" spans="1:41" ht="20" x14ac:dyDescent="0.25">
      <c r="A85" s="5" t="s">
        <v>71</v>
      </c>
      <c r="B85" s="1" t="s">
        <v>92</v>
      </c>
      <c r="C85" s="1" t="s">
        <v>92</v>
      </c>
      <c r="D85" s="1" t="s">
        <v>92</v>
      </c>
      <c r="E85" s="1" t="s">
        <v>92</v>
      </c>
      <c r="F85" s="1" t="s">
        <v>92</v>
      </c>
      <c r="G85" s="1" t="s">
        <v>92</v>
      </c>
      <c r="H85" s="1" t="s">
        <v>92</v>
      </c>
      <c r="I85" s="1" t="s">
        <v>92</v>
      </c>
      <c r="J85" s="1" t="s">
        <v>92</v>
      </c>
      <c r="K85" s="1" t="s">
        <v>92</v>
      </c>
      <c r="L85" s="1" t="s">
        <v>92</v>
      </c>
      <c r="M85" s="1" t="s">
        <v>92</v>
      </c>
      <c r="N85" s="1" t="s">
        <v>92</v>
      </c>
      <c r="O85" s="1">
        <v>-16412000</v>
      </c>
      <c r="P85" s="1">
        <v>56894000</v>
      </c>
      <c r="Q85" s="1">
        <v>-41193000</v>
      </c>
      <c r="R85" s="1">
        <v>-16437000</v>
      </c>
      <c r="S85" s="1">
        <v>60300000</v>
      </c>
      <c r="T85" s="1">
        <v>181800000</v>
      </c>
      <c r="U85" s="1">
        <v>1500000</v>
      </c>
      <c r="V85" s="1">
        <v>-68600000</v>
      </c>
      <c r="W85" s="1">
        <v>60800000</v>
      </c>
      <c r="X85" s="1">
        <v>139900000</v>
      </c>
      <c r="Y85" s="1">
        <v>140800000</v>
      </c>
      <c r="Z85" s="1">
        <v>170300000</v>
      </c>
      <c r="AA85" s="1">
        <v>180400000</v>
      </c>
      <c r="AB85" s="1">
        <v>130800000</v>
      </c>
      <c r="AC85" s="1">
        <v>7109400000</v>
      </c>
      <c r="AD85" s="1">
        <v>-171600000</v>
      </c>
      <c r="AE85" s="1">
        <v>311500000</v>
      </c>
      <c r="AF85" s="1">
        <v>352600000</v>
      </c>
      <c r="AG85" s="1">
        <v>263800000</v>
      </c>
      <c r="AN85" s="23" t="s">
        <v>128</v>
      </c>
      <c r="AO85" s="24">
        <f>AG17</f>
        <v>482900000</v>
      </c>
    </row>
    <row r="86" spans="1:41" ht="20" x14ac:dyDescent="0.25">
      <c r="A86" s="5" t="s">
        <v>72</v>
      </c>
      <c r="B86" s="1" t="s">
        <v>92</v>
      </c>
      <c r="C86" s="1">
        <v>1300000</v>
      </c>
      <c r="D86" s="1">
        <v>300000</v>
      </c>
      <c r="E86" s="1">
        <v>2800000</v>
      </c>
      <c r="F86" s="1">
        <v>4000000</v>
      </c>
      <c r="G86" s="1">
        <v>-6800000</v>
      </c>
      <c r="H86" s="1">
        <v>3800000</v>
      </c>
      <c r="I86" s="1">
        <v>8500000</v>
      </c>
      <c r="J86" s="1">
        <v>300000</v>
      </c>
      <c r="K86" s="1">
        <v>80537000</v>
      </c>
      <c r="L86" s="1">
        <v>29170000</v>
      </c>
      <c r="M86" s="1">
        <v>35718000</v>
      </c>
      <c r="N86" s="1">
        <v>27557000</v>
      </c>
      <c r="O86" s="1">
        <v>55189000</v>
      </c>
      <c r="P86" s="1">
        <v>121518000</v>
      </c>
      <c r="Q86" s="1">
        <v>15118000</v>
      </c>
      <c r="R86" s="1">
        <v>44731000</v>
      </c>
      <c r="S86" s="1">
        <v>380300000</v>
      </c>
      <c r="T86" s="1">
        <v>190500000</v>
      </c>
      <c r="U86" s="1">
        <v>11800000</v>
      </c>
      <c r="V86" s="1">
        <v>-188900000</v>
      </c>
      <c r="W86" s="1">
        <v>-25700000</v>
      </c>
      <c r="X86" s="1">
        <v>2670800000</v>
      </c>
      <c r="Y86" s="1">
        <v>-191900000</v>
      </c>
      <c r="Z86" s="1">
        <v>-453800000</v>
      </c>
      <c r="AA86" s="1">
        <v>-110700000</v>
      </c>
      <c r="AB86" s="1">
        <v>-138500000</v>
      </c>
      <c r="AC86" s="1">
        <v>-1765000000</v>
      </c>
      <c r="AD86" s="1">
        <v>-458200000</v>
      </c>
      <c r="AE86" s="1">
        <v>1623500000</v>
      </c>
      <c r="AF86" s="1">
        <v>593000000</v>
      </c>
      <c r="AG86" s="1">
        <v>1483800000</v>
      </c>
      <c r="AN86" s="23" t="s">
        <v>129</v>
      </c>
      <c r="AO86" s="24">
        <f>AG56</f>
        <v>3169700000</v>
      </c>
    </row>
    <row r="87" spans="1:41" ht="20" x14ac:dyDescent="0.25">
      <c r="A87" s="6" t="s">
        <v>73</v>
      </c>
      <c r="B87" s="10">
        <v>2600000</v>
      </c>
      <c r="C87" s="10">
        <v>8900000</v>
      </c>
      <c r="D87" s="10">
        <v>9000000</v>
      </c>
      <c r="E87" s="10">
        <v>-1500000</v>
      </c>
      <c r="F87" s="10">
        <v>11400000</v>
      </c>
      <c r="G87" s="10">
        <v>136700000</v>
      </c>
      <c r="H87" s="10">
        <v>101000000</v>
      </c>
      <c r="I87" s="10">
        <v>142900000</v>
      </c>
      <c r="J87" s="10">
        <v>210600000</v>
      </c>
      <c r="K87" s="10">
        <v>318574000</v>
      </c>
      <c r="L87" s="10">
        <v>460826000</v>
      </c>
      <c r="M87" s="10">
        <v>477685000</v>
      </c>
      <c r="N87" s="10">
        <v>566447000</v>
      </c>
      <c r="O87" s="10">
        <v>793848000</v>
      </c>
      <c r="P87" s="10">
        <v>923608000</v>
      </c>
      <c r="Q87" s="10">
        <v>1131633000</v>
      </c>
      <c r="R87" s="10">
        <v>1331221000</v>
      </c>
      <c r="S87" s="10">
        <v>1258700000</v>
      </c>
      <c r="T87" s="10">
        <v>1389000000</v>
      </c>
      <c r="U87" s="10">
        <v>1704900000</v>
      </c>
      <c r="V87" s="10">
        <v>1612400000</v>
      </c>
      <c r="W87" s="10">
        <v>1750300000</v>
      </c>
      <c r="X87" s="10">
        <v>2908300000</v>
      </c>
      <c r="Y87" s="10">
        <v>607800000</v>
      </c>
      <c r="Z87" s="10">
        <v>3749100000</v>
      </c>
      <c r="AA87" s="10">
        <v>4575100000</v>
      </c>
      <c r="AB87" s="10">
        <v>4174300000</v>
      </c>
      <c r="AC87" s="10">
        <v>11937800000</v>
      </c>
      <c r="AD87" s="10">
        <v>5047000000</v>
      </c>
      <c r="AE87" s="10">
        <v>1597800000</v>
      </c>
      <c r="AF87" s="10">
        <v>5989100000</v>
      </c>
      <c r="AG87" s="10">
        <v>4397300000</v>
      </c>
      <c r="AN87" s="23" t="s">
        <v>130</v>
      </c>
      <c r="AO87" s="24">
        <f>AG61</f>
        <v>20635100000</v>
      </c>
    </row>
    <row r="88" spans="1:41" ht="20" x14ac:dyDescent="0.25">
      <c r="A88" s="5" t="s">
        <v>74</v>
      </c>
      <c r="B88" s="1">
        <v>-10600000</v>
      </c>
      <c r="C88" s="1">
        <v>-15900000</v>
      </c>
      <c r="D88" s="1">
        <v>-39500000</v>
      </c>
      <c r="E88" s="1">
        <v>-85300000</v>
      </c>
      <c r="F88" s="1">
        <v>-129400000</v>
      </c>
      <c r="G88" s="1">
        <v>-161800000</v>
      </c>
      <c r="H88" s="1">
        <v>-169700000</v>
      </c>
      <c r="I88" s="1">
        <v>-201900000</v>
      </c>
      <c r="J88" s="1">
        <v>-277400000</v>
      </c>
      <c r="K88" s="1">
        <v>-316450000</v>
      </c>
      <c r="L88" s="1">
        <v>-384215000</v>
      </c>
      <c r="M88" s="1">
        <v>-375474000</v>
      </c>
      <c r="N88" s="1">
        <v>-357282000</v>
      </c>
      <c r="O88" s="1">
        <v>-386176000</v>
      </c>
      <c r="P88" s="1">
        <v>-643989000</v>
      </c>
      <c r="Q88" s="1">
        <v>-771230000</v>
      </c>
      <c r="R88" s="1">
        <v>-1080348000</v>
      </c>
      <c r="S88" s="1">
        <v>-984500000</v>
      </c>
      <c r="T88" s="1">
        <v>-445600000</v>
      </c>
      <c r="U88" s="1">
        <v>-440700000</v>
      </c>
      <c r="V88" s="1">
        <v>-531900000</v>
      </c>
      <c r="W88" s="1">
        <v>-856200000</v>
      </c>
      <c r="X88" s="1">
        <v>-1151200000</v>
      </c>
      <c r="Y88" s="1">
        <v>-1160900000</v>
      </c>
      <c r="Z88" s="1">
        <v>-1303700000</v>
      </c>
      <c r="AA88" s="1">
        <v>-1440300000</v>
      </c>
      <c r="AB88" s="1">
        <v>-1519400000</v>
      </c>
      <c r="AC88" s="1">
        <v>-1976400000</v>
      </c>
      <c r="AD88" s="1">
        <v>-1806600000</v>
      </c>
      <c r="AE88" s="1">
        <v>-1483600000</v>
      </c>
      <c r="AF88" s="1">
        <v>-1470000000</v>
      </c>
      <c r="AG88" s="1">
        <v>-1841300000</v>
      </c>
      <c r="AN88" s="34" t="s">
        <v>131</v>
      </c>
      <c r="AO88" s="35">
        <f>AO85/(AO86+AO87)</f>
        <v>2.0285824707621993E-2</v>
      </c>
    </row>
    <row r="89" spans="1:41" ht="20" customHeight="1" x14ac:dyDescent="0.25">
      <c r="A89" s="14" t="s">
        <v>105</v>
      </c>
      <c r="B89" s="15">
        <f t="shared" ref="B89:AG89" si="7">(-1*B88)/B3</f>
        <v>0.18370883882149047</v>
      </c>
      <c r="C89" s="15">
        <f t="shared" si="7"/>
        <v>0.17078410311493017</v>
      </c>
      <c r="D89" s="15">
        <f t="shared" si="7"/>
        <v>0.24159021406727829</v>
      </c>
      <c r="E89" s="15">
        <f t="shared" si="7"/>
        <v>0.29940329940329941</v>
      </c>
      <c r="F89" s="15">
        <f t="shared" si="7"/>
        <v>0.27815993121238175</v>
      </c>
      <c r="G89" s="15">
        <f t="shared" si="7"/>
        <v>0.23230437903804738</v>
      </c>
      <c r="H89" s="15">
        <f t="shared" si="7"/>
        <v>0.17550935980970112</v>
      </c>
      <c r="I89" s="15">
        <f t="shared" si="7"/>
        <v>0.15427523496599679</v>
      </c>
      <c r="J89" s="15">
        <f t="shared" si="7"/>
        <v>0.1651092196893042</v>
      </c>
      <c r="K89" s="15">
        <f t="shared" si="7"/>
        <v>0.14588206441215221</v>
      </c>
      <c r="L89" s="15">
        <f t="shared" si="7"/>
        <v>0.1450426201783328</v>
      </c>
      <c r="M89" s="15">
        <f t="shared" si="7"/>
        <v>0.11416372850806407</v>
      </c>
      <c r="N89" s="15">
        <f t="shared" si="7"/>
        <v>8.7665334649156601E-2</v>
      </c>
      <c r="O89" s="15">
        <f t="shared" si="7"/>
        <v>7.2942573325347301E-2</v>
      </c>
      <c r="P89" s="15">
        <f t="shared" si="7"/>
        <v>0.1011082850548726</v>
      </c>
      <c r="Q89" s="15">
        <f t="shared" si="7"/>
        <v>9.9041446565288405E-2</v>
      </c>
      <c r="R89" s="15">
        <f t="shared" si="7"/>
        <v>0.11479024006489084</v>
      </c>
      <c r="S89" s="15">
        <f t="shared" si="7"/>
        <v>9.4818453240874512E-2</v>
      </c>
      <c r="T89" s="15">
        <f t="shared" si="7"/>
        <v>4.5587543224275162E-2</v>
      </c>
      <c r="U89" s="15">
        <f t="shared" si="7"/>
        <v>4.1158451164615126E-2</v>
      </c>
      <c r="V89" s="15">
        <f t="shared" si="7"/>
        <v>4.5459984274041916E-2</v>
      </c>
      <c r="W89" s="15">
        <f t="shared" si="7"/>
        <v>6.4378360088725134E-2</v>
      </c>
      <c r="X89" s="15">
        <f t="shared" si="7"/>
        <v>7.7302211896160405E-2</v>
      </c>
      <c r="Y89" s="15">
        <f t="shared" si="7"/>
        <v>7.0580867958024776E-2</v>
      </c>
      <c r="Z89" s="15">
        <f t="shared" si="7"/>
        <v>6.8033210351359674E-2</v>
      </c>
      <c r="AA89" s="15">
        <f t="shared" si="7"/>
        <v>6.7569279270403779E-2</v>
      </c>
      <c r="AB89" s="15">
        <f t="shared" si="7"/>
        <v>6.7870352171815529E-2</v>
      </c>
      <c r="AC89" s="15">
        <f t="shared" si="7"/>
        <v>7.995307348449604E-2</v>
      </c>
      <c r="AD89" s="15">
        <f t="shared" si="7"/>
        <v>6.8151467825535869E-2</v>
      </c>
      <c r="AE89" s="15">
        <f t="shared" si="7"/>
        <v>6.3083595543838758E-2</v>
      </c>
      <c r="AF89" s="15">
        <f t="shared" si="7"/>
        <v>5.058395215515165E-2</v>
      </c>
      <c r="AG89" s="15">
        <f t="shared" si="7"/>
        <v>5.7094042536038427E-2</v>
      </c>
      <c r="AN89" s="23" t="s">
        <v>106</v>
      </c>
      <c r="AO89" s="24">
        <f>AG27</f>
        <v>948500000</v>
      </c>
    </row>
    <row r="90" spans="1:41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 t="s">
        <v>92</v>
      </c>
      <c r="G90" s="1" t="s">
        <v>92</v>
      </c>
      <c r="H90" s="1" t="s">
        <v>92</v>
      </c>
      <c r="I90" s="1" t="s">
        <v>92</v>
      </c>
      <c r="J90" s="1" t="s">
        <v>92</v>
      </c>
      <c r="K90" s="1">
        <v>-13522000</v>
      </c>
      <c r="L90" s="1" t="s">
        <v>92</v>
      </c>
      <c r="M90" s="1" t="s">
        <v>92</v>
      </c>
      <c r="N90" s="1">
        <v>-69928000</v>
      </c>
      <c r="O90" s="1">
        <v>-7515000</v>
      </c>
      <c r="P90" s="1">
        <v>-21583000</v>
      </c>
      <c r="Q90" s="1">
        <v>-91734000</v>
      </c>
      <c r="R90" s="1">
        <v>-53293000</v>
      </c>
      <c r="S90" s="1">
        <v>-74200000</v>
      </c>
      <c r="T90" s="1" t="s">
        <v>92</v>
      </c>
      <c r="U90" s="1">
        <v>-12000000</v>
      </c>
      <c r="V90" s="1">
        <v>-55800000</v>
      </c>
      <c r="W90" s="1">
        <v>-129100000</v>
      </c>
      <c r="X90" s="1">
        <v>-502400000</v>
      </c>
      <c r="Y90" s="1">
        <v>103900000</v>
      </c>
      <c r="Z90" s="1">
        <v>-275400000</v>
      </c>
      <c r="AA90" s="1">
        <v>69600000</v>
      </c>
      <c r="AB90" s="1">
        <v>85400000</v>
      </c>
      <c r="AC90" s="1">
        <v>-703100000</v>
      </c>
      <c r="AD90" s="1">
        <v>684300000</v>
      </c>
      <c r="AE90" s="1" t="s">
        <v>92</v>
      </c>
      <c r="AF90" s="1">
        <v>1175000000</v>
      </c>
      <c r="AG90" s="1">
        <v>59300000</v>
      </c>
      <c r="AN90" s="23" t="s">
        <v>19</v>
      </c>
      <c r="AO90" s="24">
        <f>AG25</f>
        <v>4231900000</v>
      </c>
    </row>
    <row r="91" spans="1:41" ht="20" x14ac:dyDescent="0.25">
      <c r="A91" s="5" t="s">
        <v>76</v>
      </c>
      <c r="B91" s="1" t="s">
        <v>92</v>
      </c>
      <c r="C91" s="1">
        <v>-17000000</v>
      </c>
      <c r="D91" s="1">
        <v>-138900000</v>
      </c>
      <c r="E91" s="1">
        <v>-106100000</v>
      </c>
      <c r="F91" s="1">
        <v>-148800000</v>
      </c>
      <c r="G91" s="1">
        <v>-184600000</v>
      </c>
      <c r="H91" s="1">
        <v>-171600000</v>
      </c>
      <c r="I91" s="1">
        <v>-51400000</v>
      </c>
      <c r="J91" s="1">
        <v>-122800000</v>
      </c>
      <c r="K91" s="1">
        <v>-118501000</v>
      </c>
      <c r="L91" s="1">
        <v>-184187000</v>
      </c>
      <c r="M91" s="1">
        <v>-339968000</v>
      </c>
      <c r="N91" s="1">
        <v>-323331000</v>
      </c>
      <c r="O91" s="1">
        <v>-566645000</v>
      </c>
      <c r="P91" s="1">
        <v>-643488000</v>
      </c>
      <c r="Q91" s="1">
        <v>-639192000</v>
      </c>
      <c r="R91" s="1">
        <v>-293974000</v>
      </c>
      <c r="S91" s="1">
        <v>-123800000</v>
      </c>
      <c r="T91" s="1">
        <v>-134000000</v>
      </c>
      <c r="U91" s="1">
        <v>-549000000</v>
      </c>
      <c r="V91" s="1">
        <v>-979200000</v>
      </c>
      <c r="W91" s="1">
        <v>-1748600000</v>
      </c>
      <c r="X91" s="1">
        <v>-785900000</v>
      </c>
      <c r="Y91" s="1">
        <v>-1652500000</v>
      </c>
      <c r="Z91" s="1">
        <v>-567400000</v>
      </c>
      <c r="AA91" s="1">
        <v>-1585700000</v>
      </c>
      <c r="AB91" s="1">
        <v>-674400000</v>
      </c>
      <c r="AC91" s="1">
        <v>-191900000</v>
      </c>
      <c r="AD91" s="1">
        <v>-190400000</v>
      </c>
      <c r="AE91" s="1">
        <v>-443900000</v>
      </c>
      <c r="AF91" s="1">
        <v>-432000000</v>
      </c>
      <c r="AG91" s="1">
        <v>-377900000</v>
      </c>
      <c r="AN91" s="34" t="s">
        <v>132</v>
      </c>
      <c r="AO91" s="35">
        <f>AO89/AO90</f>
        <v>0.22413100498594013</v>
      </c>
    </row>
    <row r="92" spans="1:41" ht="20" x14ac:dyDescent="0.25">
      <c r="A92" s="5" t="s">
        <v>77</v>
      </c>
      <c r="B92" s="1">
        <v>3100000</v>
      </c>
      <c r="C92" s="1">
        <v>2900000</v>
      </c>
      <c r="D92" s="1">
        <v>80900000</v>
      </c>
      <c r="E92" s="1">
        <v>173800000</v>
      </c>
      <c r="F92" s="1">
        <v>102500000</v>
      </c>
      <c r="G92" s="1">
        <v>140800000</v>
      </c>
      <c r="H92" s="1">
        <v>9300000</v>
      </c>
      <c r="I92" s="1">
        <v>117200000</v>
      </c>
      <c r="J92" s="1">
        <v>88700000</v>
      </c>
      <c r="K92" s="1">
        <v>107988000</v>
      </c>
      <c r="L92" s="1">
        <v>140431000</v>
      </c>
      <c r="M92" s="1">
        <v>223109000</v>
      </c>
      <c r="N92" s="1">
        <v>269576000</v>
      </c>
      <c r="O92" s="1">
        <v>354562000</v>
      </c>
      <c r="P92" s="1">
        <v>1095667000</v>
      </c>
      <c r="Q92" s="1">
        <v>700315000</v>
      </c>
      <c r="R92" s="1">
        <v>225664000</v>
      </c>
      <c r="S92" s="1">
        <v>95900000</v>
      </c>
      <c r="T92" s="1">
        <v>116000000</v>
      </c>
      <c r="U92" s="1">
        <v>212200000</v>
      </c>
      <c r="V92" s="1">
        <v>430000000</v>
      </c>
      <c r="W92" s="1">
        <v>1796400000</v>
      </c>
      <c r="X92" s="1">
        <v>1040200000</v>
      </c>
      <c r="Y92" s="1">
        <v>1910900000</v>
      </c>
      <c r="Z92" s="1">
        <v>619400000</v>
      </c>
      <c r="AA92" s="1">
        <v>708600000</v>
      </c>
      <c r="AB92" s="1">
        <v>1204100000</v>
      </c>
      <c r="AC92" s="1">
        <v>504300000</v>
      </c>
      <c r="AD92" s="1">
        <v>358100000</v>
      </c>
      <c r="AE92" s="1">
        <v>260400000</v>
      </c>
      <c r="AF92" s="1">
        <v>488700000</v>
      </c>
      <c r="AG92" s="1">
        <v>139900000</v>
      </c>
      <c r="AN92" s="36" t="s">
        <v>133</v>
      </c>
      <c r="AO92" s="37">
        <f>AO88*(1-AO91)</f>
        <v>1.573914242893406E-2</v>
      </c>
    </row>
    <row r="93" spans="1:41" ht="19" x14ac:dyDescent="0.25">
      <c r="A93" s="5" t="s">
        <v>78</v>
      </c>
      <c r="B93" s="1">
        <v>500000</v>
      </c>
      <c r="C93" s="1" t="s">
        <v>92</v>
      </c>
      <c r="D93" s="1">
        <v>-100000</v>
      </c>
      <c r="E93" s="1" t="s">
        <v>92</v>
      </c>
      <c r="F93" s="1">
        <v>100000</v>
      </c>
      <c r="G93" s="1">
        <v>-5600000</v>
      </c>
      <c r="H93" s="1">
        <v>145000000</v>
      </c>
      <c r="I93" s="1">
        <v>-12700000</v>
      </c>
      <c r="J93" s="1">
        <v>-24800000</v>
      </c>
      <c r="K93" s="1">
        <v>-32747000</v>
      </c>
      <c r="L93" s="1">
        <v>-5082000</v>
      </c>
      <c r="M93" s="1">
        <v>6993000</v>
      </c>
      <c r="N93" s="1">
        <v>-18293000</v>
      </c>
      <c r="O93" s="1">
        <v>-26419000</v>
      </c>
      <c r="P93" s="1">
        <v>-7915000</v>
      </c>
      <c r="Q93" s="1">
        <v>-39199000</v>
      </c>
      <c r="R93" s="1" t="s">
        <v>92</v>
      </c>
      <c r="S93" s="1" t="s">
        <v>92</v>
      </c>
      <c r="T93" s="1">
        <v>42500000</v>
      </c>
      <c r="U93" s="1" t="s">
        <v>92</v>
      </c>
      <c r="V93" s="1">
        <v>117400000</v>
      </c>
      <c r="W93" s="1">
        <v>-36500000</v>
      </c>
      <c r="X93" s="1">
        <v>-11900000</v>
      </c>
      <c r="Y93" s="1">
        <v>-19100000</v>
      </c>
      <c r="Z93" s="1">
        <v>6800000</v>
      </c>
      <c r="AA93" s="1">
        <v>24900000</v>
      </c>
      <c r="AB93" s="1">
        <v>54300000</v>
      </c>
      <c r="AC93" s="1">
        <v>5600000</v>
      </c>
      <c r="AD93" s="1">
        <v>-56200000</v>
      </c>
      <c r="AE93" s="1">
        <v>-44400000</v>
      </c>
      <c r="AF93" s="1">
        <v>-81200000</v>
      </c>
      <c r="AG93" s="1">
        <v>-126300000</v>
      </c>
      <c r="AN93" s="64" t="s">
        <v>134</v>
      </c>
      <c r="AO93" s="65"/>
    </row>
    <row r="94" spans="1:41" ht="20" x14ac:dyDescent="0.25">
      <c r="A94" s="6" t="s">
        <v>79</v>
      </c>
      <c r="B94" s="10">
        <v>-7000000</v>
      </c>
      <c r="C94" s="10">
        <v>-30000000</v>
      </c>
      <c r="D94" s="10">
        <v>-97600000</v>
      </c>
      <c r="E94" s="10">
        <v>-17600000</v>
      </c>
      <c r="F94" s="10">
        <v>-175600000</v>
      </c>
      <c r="G94" s="10">
        <v>-211200000</v>
      </c>
      <c r="H94" s="10">
        <v>-187000000</v>
      </c>
      <c r="I94" s="10">
        <v>-148800000</v>
      </c>
      <c r="J94" s="10">
        <v>-336300000</v>
      </c>
      <c r="K94" s="10">
        <v>-373232000</v>
      </c>
      <c r="L94" s="10">
        <v>-433053000</v>
      </c>
      <c r="M94" s="10">
        <v>-485340000</v>
      </c>
      <c r="N94" s="10">
        <v>-499258000</v>
      </c>
      <c r="O94" s="10">
        <v>-632193000</v>
      </c>
      <c r="P94" s="10">
        <v>-221308000</v>
      </c>
      <c r="Q94" s="10">
        <v>-841040000</v>
      </c>
      <c r="R94" s="10">
        <v>-1201951000</v>
      </c>
      <c r="S94" s="10">
        <v>-1086600000</v>
      </c>
      <c r="T94" s="10">
        <v>-421100000</v>
      </c>
      <c r="U94" s="10">
        <v>-789500000</v>
      </c>
      <c r="V94" s="10">
        <v>-1019500000</v>
      </c>
      <c r="W94" s="10">
        <v>-974000000</v>
      </c>
      <c r="X94" s="10">
        <v>-1411200000</v>
      </c>
      <c r="Y94" s="10">
        <v>-817700000</v>
      </c>
      <c r="Z94" s="10">
        <v>-1520300000</v>
      </c>
      <c r="AA94" s="10">
        <v>-2222900000</v>
      </c>
      <c r="AB94" s="10">
        <v>-850000000</v>
      </c>
      <c r="AC94" s="10">
        <v>-2361500000</v>
      </c>
      <c r="AD94" s="10">
        <v>-1010800000</v>
      </c>
      <c r="AE94" s="10">
        <v>-1711500000</v>
      </c>
      <c r="AF94" s="10">
        <v>-319500000</v>
      </c>
      <c r="AG94" s="10">
        <v>-2146300000</v>
      </c>
      <c r="AN94" s="23" t="s">
        <v>135</v>
      </c>
      <c r="AO94" s="38">
        <v>4.095E-2</v>
      </c>
    </row>
    <row r="95" spans="1:41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 t="s">
        <v>92</v>
      </c>
      <c r="L95" s="1" t="s">
        <v>92</v>
      </c>
      <c r="M95" s="1" t="s">
        <v>92</v>
      </c>
      <c r="N95" s="1" t="s">
        <v>92</v>
      </c>
      <c r="O95" s="1" t="s">
        <v>92</v>
      </c>
      <c r="P95" s="1" t="s">
        <v>92</v>
      </c>
      <c r="Q95" s="1" t="s">
        <v>92</v>
      </c>
      <c r="R95" s="1" t="s">
        <v>92</v>
      </c>
      <c r="S95" s="1" t="s">
        <v>92</v>
      </c>
      <c r="T95" s="1">
        <v>-23017200000</v>
      </c>
      <c r="U95" s="1">
        <v>-6600000</v>
      </c>
      <c r="V95" s="1">
        <v>-4300000</v>
      </c>
      <c r="W95" s="1" t="s">
        <v>92</v>
      </c>
      <c r="X95" s="1">
        <v>-35200000</v>
      </c>
      <c r="Y95" s="1" t="s">
        <v>92</v>
      </c>
      <c r="Z95" s="1">
        <v>-610100000</v>
      </c>
      <c r="AA95" s="1" t="s">
        <v>92</v>
      </c>
      <c r="AB95" s="1">
        <v>-400000000</v>
      </c>
      <c r="AC95" s="1" t="s">
        <v>92</v>
      </c>
      <c r="AD95" s="1">
        <v>-350000000</v>
      </c>
      <c r="AE95" s="1">
        <v>-967700000</v>
      </c>
      <c r="AF95" s="1">
        <v>-1896300000</v>
      </c>
      <c r="AG95" s="1">
        <v>-1036600000</v>
      </c>
      <c r="AN95" s="23" t="s">
        <v>136</v>
      </c>
      <c r="AO95" s="39" cm="1">
        <f t="array" ref="AO95">_FV(A1,"Beta")</f>
        <v>0.94569999999999999</v>
      </c>
    </row>
    <row r="96" spans="1:41" ht="20" x14ac:dyDescent="0.25">
      <c r="A96" s="5" t="s">
        <v>81</v>
      </c>
      <c r="B96" s="1" t="s">
        <v>92</v>
      </c>
      <c r="C96" s="1">
        <v>48800000</v>
      </c>
      <c r="D96" s="1">
        <v>8000000</v>
      </c>
      <c r="E96" s="1">
        <v>2600000</v>
      </c>
      <c r="F96" s="1">
        <v>172200000</v>
      </c>
      <c r="G96" s="1">
        <v>16500000</v>
      </c>
      <c r="H96" s="1">
        <v>25500000</v>
      </c>
      <c r="I96" s="1">
        <v>25400000</v>
      </c>
      <c r="J96" s="1">
        <v>43200000</v>
      </c>
      <c r="K96" s="1">
        <v>68721000</v>
      </c>
      <c r="L96" s="1">
        <v>59639000</v>
      </c>
      <c r="M96" s="1">
        <v>107467000</v>
      </c>
      <c r="N96" s="1">
        <v>107183000</v>
      </c>
      <c r="O96" s="1">
        <v>137590000</v>
      </c>
      <c r="P96" s="1">
        <v>163555000</v>
      </c>
      <c r="Q96" s="1">
        <v>159249000</v>
      </c>
      <c r="R96" s="1">
        <v>176937000</v>
      </c>
      <c r="S96" s="1">
        <v>112300000</v>
      </c>
      <c r="T96" s="1">
        <v>57300000</v>
      </c>
      <c r="U96" s="1">
        <v>127900000</v>
      </c>
      <c r="V96" s="1">
        <v>235400000</v>
      </c>
      <c r="W96" s="1">
        <v>236600000</v>
      </c>
      <c r="X96" s="1">
        <v>247200000</v>
      </c>
      <c r="Y96" s="1">
        <v>139700000</v>
      </c>
      <c r="Z96" s="1">
        <v>191800000</v>
      </c>
      <c r="AA96" s="1">
        <v>160700000</v>
      </c>
      <c r="AB96" s="1">
        <v>150800000</v>
      </c>
      <c r="AC96" s="1">
        <v>153900000</v>
      </c>
      <c r="AD96" s="1">
        <v>409800000</v>
      </c>
      <c r="AE96" s="1">
        <v>298800000</v>
      </c>
      <c r="AF96" s="1">
        <v>246200000</v>
      </c>
      <c r="AG96" s="1">
        <v>101600000</v>
      </c>
      <c r="AN96" s="23" t="s">
        <v>137</v>
      </c>
      <c r="AO96" s="38">
        <v>8.4000000000000005E-2</v>
      </c>
    </row>
    <row r="97" spans="1:41" ht="20" x14ac:dyDescent="0.25">
      <c r="A97" s="5" t="s">
        <v>82</v>
      </c>
      <c r="B97" s="1" t="s">
        <v>92</v>
      </c>
      <c r="C97" s="1" t="s">
        <v>92</v>
      </c>
      <c r="D97" s="1">
        <v>-3300000</v>
      </c>
      <c r="E97" s="1" t="s">
        <v>92</v>
      </c>
      <c r="F97" s="1" t="s">
        <v>92</v>
      </c>
      <c r="G97" s="1" t="s">
        <v>92</v>
      </c>
      <c r="H97" s="1" t="s">
        <v>92</v>
      </c>
      <c r="I97" s="1" t="s">
        <v>92</v>
      </c>
      <c r="J97" s="1" t="s">
        <v>92</v>
      </c>
      <c r="K97" s="1" t="s">
        <v>92</v>
      </c>
      <c r="L97" s="1">
        <v>-49788000</v>
      </c>
      <c r="M97" s="1">
        <v>-52248000</v>
      </c>
      <c r="N97" s="1">
        <v>-75710000</v>
      </c>
      <c r="O97" s="1">
        <v>-203413000</v>
      </c>
      <c r="P97" s="1">
        <v>-1113647000</v>
      </c>
      <c r="Q97" s="1">
        <v>-854045000</v>
      </c>
      <c r="R97" s="1">
        <v>-996798000</v>
      </c>
      <c r="S97" s="1">
        <v>-311400000</v>
      </c>
      <c r="T97" s="1" t="s">
        <v>92</v>
      </c>
      <c r="U97" s="1">
        <v>-285600000</v>
      </c>
      <c r="V97" s="1">
        <v>-555900000</v>
      </c>
      <c r="W97" s="1">
        <v>-549100000</v>
      </c>
      <c r="X97" s="1">
        <v>-588100000</v>
      </c>
      <c r="Y97" s="1">
        <v>-758600000</v>
      </c>
      <c r="Z97" s="1">
        <v>-1436100000</v>
      </c>
      <c r="AA97" s="1">
        <v>-1995600000</v>
      </c>
      <c r="AB97" s="1">
        <v>-2042500000</v>
      </c>
      <c r="AC97" s="1">
        <v>-7133500000</v>
      </c>
      <c r="AD97" s="1">
        <v>-10222300000</v>
      </c>
      <c r="AE97" s="1">
        <v>-1698900000</v>
      </c>
      <c r="AF97" s="1" t="s">
        <v>92</v>
      </c>
      <c r="AG97" s="1">
        <v>-4013000000</v>
      </c>
      <c r="AN97" s="36" t="s">
        <v>138</v>
      </c>
      <c r="AO97" s="37">
        <f>(AO94)+((AO95)*(AO96-AO94))</f>
        <v>8.1662385000000004E-2</v>
      </c>
    </row>
    <row r="98" spans="1:41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 t="s">
        <v>92</v>
      </c>
      <c r="G98" s="1" t="s">
        <v>92</v>
      </c>
      <c r="H98" s="1" t="s">
        <v>92</v>
      </c>
      <c r="I98" s="1" t="s">
        <v>92</v>
      </c>
      <c r="J98" s="1" t="s">
        <v>92</v>
      </c>
      <c r="K98" s="1" t="s">
        <v>92</v>
      </c>
      <c r="L98" s="1" t="s">
        <v>92</v>
      </c>
      <c r="M98" s="1" t="s">
        <v>92</v>
      </c>
      <c r="N98" s="1" t="s">
        <v>92</v>
      </c>
      <c r="O98" s="1" t="s">
        <v>92</v>
      </c>
      <c r="P98" s="1" t="s">
        <v>92</v>
      </c>
      <c r="Q98" s="1" t="s">
        <v>92</v>
      </c>
      <c r="R98" s="1" t="s">
        <v>92</v>
      </c>
      <c r="S98" s="1" t="s">
        <v>92</v>
      </c>
      <c r="T98" s="1" t="s">
        <v>92</v>
      </c>
      <c r="U98" s="1">
        <v>-171000000</v>
      </c>
      <c r="V98" s="1">
        <v>-389500000</v>
      </c>
      <c r="W98" s="1">
        <v>-513000000</v>
      </c>
      <c r="X98" s="1">
        <v>-628900000</v>
      </c>
      <c r="Y98" s="1">
        <v>-783100000</v>
      </c>
      <c r="Z98" s="1">
        <v>-928600000</v>
      </c>
      <c r="AA98" s="1">
        <v>-1178000000</v>
      </c>
      <c r="AB98" s="1">
        <v>-1450400000</v>
      </c>
      <c r="AC98" s="1">
        <v>-1743400000</v>
      </c>
      <c r="AD98" s="1">
        <v>-1761300000</v>
      </c>
      <c r="AE98" s="1">
        <v>-1923500000</v>
      </c>
      <c r="AF98" s="1">
        <v>-2119000000</v>
      </c>
      <c r="AG98" s="1">
        <v>-2263300000</v>
      </c>
      <c r="AN98" s="64" t="s">
        <v>139</v>
      </c>
      <c r="AO98" s="65"/>
    </row>
    <row r="99" spans="1:41" ht="20" x14ac:dyDescent="0.25">
      <c r="A99" s="5" t="s">
        <v>84</v>
      </c>
      <c r="B99" s="1">
        <v>4200000</v>
      </c>
      <c r="C99" s="1">
        <v>-8000000</v>
      </c>
      <c r="D99" s="1">
        <v>79700000</v>
      </c>
      <c r="E99" s="1">
        <v>7800000</v>
      </c>
      <c r="F99" s="1">
        <v>4600000</v>
      </c>
      <c r="G99" s="1">
        <v>163300000</v>
      </c>
      <c r="H99" s="1">
        <v>4400000</v>
      </c>
      <c r="I99" s="1">
        <v>12200000</v>
      </c>
      <c r="J99" s="1">
        <v>47300000</v>
      </c>
      <c r="K99" s="1">
        <v>-9368000</v>
      </c>
      <c r="L99" s="1">
        <v>4970000</v>
      </c>
      <c r="M99" s="1">
        <v>12211000</v>
      </c>
      <c r="N99" s="1">
        <v>-710000</v>
      </c>
      <c r="O99" s="1">
        <v>-722000</v>
      </c>
      <c r="P99" s="1">
        <v>276265000</v>
      </c>
      <c r="Q99" s="1">
        <v>539470000</v>
      </c>
      <c r="R99" s="1">
        <v>647974000</v>
      </c>
      <c r="S99" s="1">
        <v>14600000</v>
      </c>
      <c r="T99" s="1">
        <v>22317700000</v>
      </c>
      <c r="U99" s="1">
        <v>-10700000</v>
      </c>
      <c r="V99" s="1">
        <v>106300000</v>
      </c>
      <c r="W99" s="1">
        <v>80000000</v>
      </c>
      <c r="X99" s="1">
        <v>896800000</v>
      </c>
      <c r="Y99" s="1">
        <v>778700000</v>
      </c>
      <c r="Z99" s="1">
        <v>526500000</v>
      </c>
      <c r="AA99" s="1">
        <v>1262900000</v>
      </c>
      <c r="AB99" s="1">
        <v>740500000</v>
      </c>
      <c r="AC99" s="1">
        <v>5480200000</v>
      </c>
      <c r="AD99" s="1">
        <v>1866900000</v>
      </c>
      <c r="AE99" s="1">
        <v>6004600000</v>
      </c>
      <c r="AF99" s="1">
        <v>118100000</v>
      </c>
      <c r="AG99" s="1">
        <v>1573300000</v>
      </c>
      <c r="AN99" s="23" t="s">
        <v>140</v>
      </c>
      <c r="AO99" s="24">
        <f>AO86+AO87</f>
        <v>23804800000</v>
      </c>
    </row>
    <row r="100" spans="1:41" ht="20" x14ac:dyDescent="0.25">
      <c r="A100" s="6" t="s">
        <v>85</v>
      </c>
      <c r="B100" s="10">
        <v>4200000</v>
      </c>
      <c r="C100" s="10">
        <v>40800000</v>
      </c>
      <c r="D100" s="10">
        <v>84400000</v>
      </c>
      <c r="E100" s="10">
        <v>10400000</v>
      </c>
      <c r="F100" s="10">
        <v>176800000</v>
      </c>
      <c r="G100" s="10">
        <v>179800000</v>
      </c>
      <c r="H100" s="10">
        <v>29900000</v>
      </c>
      <c r="I100" s="10">
        <v>37600000</v>
      </c>
      <c r="J100" s="10">
        <v>90500000</v>
      </c>
      <c r="K100" s="10">
        <v>59353000</v>
      </c>
      <c r="L100" s="10">
        <v>14821000</v>
      </c>
      <c r="M100" s="10">
        <v>67430000</v>
      </c>
      <c r="N100" s="10">
        <v>30763000</v>
      </c>
      <c r="O100" s="10">
        <v>-66545000</v>
      </c>
      <c r="P100" s="10">
        <v>-673827000</v>
      </c>
      <c r="Q100" s="10">
        <v>-155326000</v>
      </c>
      <c r="R100" s="10">
        <v>-171887000</v>
      </c>
      <c r="S100" s="10">
        <v>-184500000</v>
      </c>
      <c r="T100" s="10">
        <v>-642200000</v>
      </c>
      <c r="U100" s="10">
        <v>-346000000</v>
      </c>
      <c r="V100" s="10">
        <v>-608000000</v>
      </c>
      <c r="W100" s="10">
        <v>-745500000</v>
      </c>
      <c r="X100" s="10">
        <v>-108200000</v>
      </c>
      <c r="Y100" s="10">
        <v>-623300000</v>
      </c>
      <c r="Z100" s="10">
        <v>-2256500000</v>
      </c>
      <c r="AA100" s="10">
        <v>-1750000000</v>
      </c>
      <c r="AB100" s="10">
        <v>-3001600000</v>
      </c>
      <c r="AC100" s="10">
        <v>-3242800000</v>
      </c>
      <c r="AD100" s="10">
        <v>-10056900000</v>
      </c>
      <c r="AE100" s="10">
        <v>1713300000</v>
      </c>
      <c r="AF100" s="10">
        <v>-3651000000</v>
      </c>
      <c r="AG100" s="10">
        <v>-5638000000</v>
      </c>
      <c r="AN100" s="34" t="s">
        <v>141</v>
      </c>
      <c r="AO100" s="35">
        <f>AO99/AO103</f>
        <v>0.17483988483459662</v>
      </c>
    </row>
    <row r="101" spans="1:41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>
        <v>-100000</v>
      </c>
      <c r="J101" s="1">
        <v>-100000</v>
      </c>
      <c r="K101" s="1">
        <v>-297000</v>
      </c>
      <c r="L101" s="1">
        <v>-174000</v>
      </c>
      <c r="M101" s="1">
        <v>1560000</v>
      </c>
      <c r="N101" s="1">
        <v>3278000</v>
      </c>
      <c r="O101" s="1">
        <v>3111000</v>
      </c>
      <c r="P101" s="1">
        <v>283000</v>
      </c>
      <c r="Q101" s="1">
        <v>3530000</v>
      </c>
      <c r="R101" s="1">
        <v>11272000</v>
      </c>
      <c r="S101" s="1">
        <v>900000</v>
      </c>
      <c r="T101" s="1">
        <v>4300000</v>
      </c>
      <c r="U101" s="1">
        <v>-5200000</v>
      </c>
      <c r="V101" s="1">
        <v>-800000</v>
      </c>
      <c r="W101" s="1">
        <v>9700000</v>
      </c>
      <c r="X101" s="1">
        <v>-1800000</v>
      </c>
      <c r="Y101" s="1">
        <v>-34100000</v>
      </c>
      <c r="Z101" s="1">
        <v>-150600000</v>
      </c>
      <c r="AA101" s="1">
        <v>-3500000</v>
      </c>
      <c r="AB101" s="1">
        <v>10800000</v>
      </c>
      <c r="AC101" s="1">
        <v>-39500000</v>
      </c>
      <c r="AD101" s="1">
        <v>-49000000</v>
      </c>
      <c r="AE101" s="1">
        <v>64700000</v>
      </c>
      <c r="AF101" s="1">
        <v>86200000</v>
      </c>
      <c r="AG101" s="1">
        <v>-250300000</v>
      </c>
      <c r="AN101" s="23" t="s">
        <v>142</v>
      </c>
      <c r="AO101" s="40" cm="1">
        <f t="array" ref="AO101">_FV(A1,"Market cap",TRUE)</f>
        <v>112347200000</v>
      </c>
    </row>
    <row r="102" spans="1:41" ht="20" x14ac:dyDescent="0.25">
      <c r="A102" s="6" t="s">
        <v>87</v>
      </c>
      <c r="B102" s="10">
        <v>4200000</v>
      </c>
      <c r="C102" s="10">
        <v>40800000</v>
      </c>
      <c r="D102" s="10">
        <v>84400000</v>
      </c>
      <c r="E102" s="10">
        <v>10400000</v>
      </c>
      <c r="F102" s="10">
        <v>176800000</v>
      </c>
      <c r="G102" s="10">
        <v>179800000</v>
      </c>
      <c r="H102" s="10">
        <v>29900000</v>
      </c>
      <c r="I102" s="10">
        <v>37600000</v>
      </c>
      <c r="J102" s="10">
        <v>-35300000</v>
      </c>
      <c r="K102" s="10">
        <v>4398000</v>
      </c>
      <c r="L102" s="10">
        <v>42420000</v>
      </c>
      <c r="M102" s="10">
        <v>61335000</v>
      </c>
      <c r="N102" s="10">
        <v>101230000</v>
      </c>
      <c r="O102" s="10">
        <v>98221000</v>
      </c>
      <c r="P102" s="10">
        <v>28756000</v>
      </c>
      <c r="Q102" s="10">
        <v>138797000</v>
      </c>
      <c r="R102" s="10">
        <v>-31345000</v>
      </c>
      <c r="S102" s="10">
        <v>-11500000</v>
      </c>
      <c r="T102" s="10">
        <v>330000000</v>
      </c>
      <c r="U102" s="10">
        <v>564200000</v>
      </c>
      <c r="V102" s="10">
        <v>-15900000</v>
      </c>
      <c r="W102" s="10">
        <v>40500000</v>
      </c>
      <c r="X102" s="10">
        <v>1387100000</v>
      </c>
      <c r="Y102" s="10">
        <v>-867300000</v>
      </c>
      <c r="Z102" s="10">
        <v>-178300000</v>
      </c>
      <c r="AA102" s="10">
        <v>598700000</v>
      </c>
      <c r="AB102" s="10">
        <v>333500000</v>
      </c>
      <c r="AC102" s="10">
        <v>6294000000</v>
      </c>
      <c r="AD102" s="10">
        <v>-6069700000</v>
      </c>
      <c r="AE102" s="10">
        <v>1664300000</v>
      </c>
      <c r="AF102" s="10">
        <v>2104800000</v>
      </c>
      <c r="AG102" s="10">
        <v>-3637300000</v>
      </c>
      <c r="AJ102" t="s">
        <v>160</v>
      </c>
      <c r="AN102" s="34" t="s">
        <v>143</v>
      </c>
      <c r="AO102" s="35">
        <f>AO101/AO103</f>
        <v>0.82516011516540333</v>
      </c>
    </row>
    <row r="103" spans="1:41" ht="20" x14ac:dyDescent="0.25">
      <c r="A103" s="5" t="s">
        <v>88</v>
      </c>
      <c r="B103" s="1">
        <v>1300000</v>
      </c>
      <c r="C103" s="1">
        <v>1100000</v>
      </c>
      <c r="D103" s="1">
        <v>20800000</v>
      </c>
      <c r="E103" s="1">
        <v>17100000</v>
      </c>
      <c r="F103" s="1">
        <v>8400000</v>
      </c>
      <c r="G103" s="1">
        <v>20900000</v>
      </c>
      <c r="H103" s="1">
        <v>126200000</v>
      </c>
      <c r="I103" s="1">
        <v>70100000</v>
      </c>
      <c r="J103" s="1">
        <v>101700000</v>
      </c>
      <c r="K103" s="1">
        <v>66419000</v>
      </c>
      <c r="L103" s="1">
        <v>70817000</v>
      </c>
      <c r="M103" s="1">
        <v>113237000</v>
      </c>
      <c r="N103" s="1">
        <v>99677000</v>
      </c>
      <c r="O103" s="1">
        <v>200907000</v>
      </c>
      <c r="P103" s="1">
        <v>145053000</v>
      </c>
      <c r="Q103" s="1">
        <v>173809000</v>
      </c>
      <c r="R103" s="1">
        <v>312606000</v>
      </c>
      <c r="S103" s="1">
        <v>281300000</v>
      </c>
      <c r="T103" s="1">
        <v>269800000</v>
      </c>
      <c r="U103" s="1">
        <v>599800000</v>
      </c>
      <c r="V103" s="1">
        <v>1164000000</v>
      </c>
      <c r="W103" s="1">
        <v>1148100000</v>
      </c>
      <c r="X103" s="1">
        <v>1188600000</v>
      </c>
      <c r="Y103" s="1">
        <v>2575700000</v>
      </c>
      <c r="Z103" s="1">
        <v>1708400000</v>
      </c>
      <c r="AA103" s="1">
        <v>1530100000</v>
      </c>
      <c r="AB103" s="1">
        <v>2128800000</v>
      </c>
      <c r="AC103" s="1">
        <v>2462300000</v>
      </c>
      <c r="AD103" s="1">
        <v>8756300000</v>
      </c>
      <c r="AE103" s="1">
        <v>2686600000</v>
      </c>
      <c r="AF103" s="1">
        <v>4350900000</v>
      </c>
      <c r="AG103" s="1">
        <v>6455700000</v>
      </c>
      <c r="AN103" s="36" t="s">
        <v>144</v>
      </c>
      <c r="AO103" s="41">
        <f>AO99+AO101</f>
        <v>136152000000</v>
      </c>
    </row>
    <row r="104" spans="1:41" ht="20" thickBot="1" x14ac:dyDescent="0.3">
      <c r="A104" s="7" t="s">
        <v>89</v>
      </c>
      <c r="B104" s="11" t="s">
        <v>92</v>
      </c>
      <c r="C104" s="11" t="s">
        <v>92</v>
      </c>
      <c r="D104" s="11" t="s">
        <v>92</v>
      </c>
      <c r="E104" s="11" t="s">
        <v>92</v>
      </c>
      <c r="F104" s="11" t="s">
        <v>92</v>
      </c>
      <c r="G104" s="11" t="s">
        <v>92</v>
      </c>
      <c r="H104" s="11" t="s">
        <v>92</v>
      </c>
      <c r="I104" s="11" t="s">
        <v>92</v>
      </c>
      <c r="J104" s="11">
        <v>66400000</v>
      </c>
      <c r="K104" s="11">
        <v>70817000</v>
      </c>
      <c r="L104" s="11">
        <v>113237000</v>
      </c>
      <c r="M104" s="11">
        <v>174572000</v>
      </c>
      <c r="N104" s="11">
        <v>200907000</v>
      </c>
      <c r="O104" s="11">
        <v>299128000</v>
      </c>
      <c r="P104" s="11">
        <v>173809000</v>
      </c>
      <c r="Q104" s="11">
        <v>312606000</v>
      </c>
      <c r="R104" s="11">
        <v>281261000</v>
      </c>
      <c r="S104" s="11">
        <v>269800000</v>
      </c>
      <c r="T104" s="11">
        <v>599800000</v>
      </c>
      <c r="U104" s="11">
        <v>1164000000</v>
      </c>
      <c r="V104" s="11">
        <v>1148100000</v>
      </c>
      <c r="W104" s="11">
        <v>1188600000</v>
      </c>
      <c r="X104" s="11">
        <v>2575700000</v>
      </c>
      <c r="Y104" s="11">
        <v>1708400000</v>
      </c>
      <c r="Z104" s="11">
        <v>1530100000</v>
      </c>
      <c r="AA104" s="11">
        <v>2128800000</v>
      </c>
      <c r="AB104" s="11">
        <v>2462300000</v>
      </c>
      <c r="AC104" s="11">
        <v>8756300000</v>
      </c>
      <c r="AD104" s="11">
        <v>2686600000</v>
      </c>
      <c r="AE104" s="11">
        <v>4350900000</v>
      </c>
      <c r="AF104" s="11">
        <v>6455700000</v>
      </c>
      <c r="AG104" s="11">
        <v>2818400000</v>
      </c>
      <c r="AN104" s="64" t="s">
        <v>145</v>
      </c>
      <c r="AO104" s="65"/>
    </row>
    <row r="105" spans="1:41" ht="21" thickTop="1" x14ac:dyDescent="0.25">
      <c r="A105" s="14" t="s">
        <v>107</v>
      </c>
      <c r="B105" s="1"/>
      <c r="C105" s="15">
        <f>(C106/B106)-1</f>
        <v>-0.125</v>
      </c>
      <c r="D105" s="15">
        <f>(D106/C106)-1</f>
        <v>3.3571428571428568</v>
      </c>
      <c r="E105" s="15">
        <f>(E106/D106)-1</f>
        <v>1.8459016393442624</v>
      </c>
      <c r="F105" s="15">
        <f>(F106/E106)-1</f>
        <v>0.35944700460829493</v>
      </c>
      <c r="G105" s="15">
        <f>(G106/F106)-1</f>
        <v>-0.78728813559322031</v>
      </c>
      <c r="H105" s="15">
        <f t="shared" ref="H105:AG105" si="8">(H106/G106)-1</f>
        <v>1.737051792828685</v>
      </c>
      <c r="I105" s="15">
        <f t="shared" si="8"/>
        <v>-0.14119359534206699</v>
      </c>
      <c r="J105" s="15">
        <f t="shared" si="8"/>
        <v>0.13220338983050839</v>
      </c>
      <c r="K105" s="15">
        <f t="shared" si="8"/>
        <v>-1.0317964071856287</v>
      </c>
      <c r="L105" s="15">
        <f t="shared" si="8"/>
        <v>35.069209039548021</v>
      </c>
      <c r="M105" s="15">
        <f t="shared" si="8"/>
        <v>0.33415566955136988</v>
      </c>
      <c r="N105" s="15">
        <f t="shared" si="8"/>
        <v>1.0464040073964642</v>
      </c>
      <c r="O105" s="15">
        <f t="shared" si="8"/>
        <v>0.94904501231085514</v>
      </c>
      <c r="P105" s="15">
        <f t="shared" si="8"/>
        <v>-0.31410791028081397</v>
      </c>
      <c r="Q105" s="15">
        <f t="shared" si="8"/>
        <v>0.2889074061490815</v>
      </c>
      <c r="R105" s="15">
        <f t="shared" si="8"/>
        <v>-0.3039097898741131</v>
      </c>
      <c r="S105" s="15">
        <f t="shared" si="8"/>
        <v>9.2983302308339288E-2</v>
      </c>
      <c r="T105" s="15">
        <f t="shared" si="8"/>
        <v>2.4405543398978846</v>
      </c>
      <c r="U105" s="15">
        <f t="shared" si="8"/>
        <v>0.34004663981344074</v>
      </c>
      <c r="V105" s="15">
        <f t="shared" si="8"/>
        <v>-0.14530928650529984</v>
      </c>
      <c r="W105" s="15">
        <f t="shared" si="8"/>
        <v>-0.17251272559000463</v>
      </c>
      <c r="X105" s="15">
        <f t="shared" si="8"/>
        <v>0.96521641874510689</v>
      </c>
      <c r="Y105" s="15">
        <f t="shared" si="8"/>
        <v>-1.3147800352854135</v>
      </c>
      <c r="Z105" s="15">
        <f t="shared" si="8"/>
        <v>-5.421261977942506</v>
      </c>
      <c r="AA105" s="15">
        <f t="shared" si="8"/>
        <v>0.28191706878220324</v>
      </c>
      <c r="AB105" s="15">
        <f t="shared" si="8"/>
        <v>-0.15308791629450047</v>
      </c>
      <c r="AC105" s="15">
        <f t="shared" si="8"/>
        <v>2.7520810576669557</v>
      </c>
      <c r="AD105" s="15">
        <f t="shared" si="8"/>
        <v>-0.67470435882506474</v>
      </c>
      <c r="AE105" s="15">
        <f t="shared" si="8"/>
        <v>-0.96475743735341313</v>
      </c>
      <c r="AF105" s="15">
        <f t="shared" si="8"/>
        <v>38.571803852889666</v>
      </c>
      <c r="AG105" s="15">
        <f t="shared" si="8"/>
        <v>-0.43440065499767655</v>
      </c>
      <c r="AH105" s="15"/>
      <c r="AI105" s="15"/>
      <c r="AJ105" s="15"/>
      <c r="AK105" s="15"/>
      <c r="AL105" s="15"/>
      <c r="AM105" s="15"/>
      <c r="AN105" s="25" t="s">
        <v>108</v>
      </c>
      <c r="AO105" s="26">
        <f>(AO100*AO92)+(AO102*AO97)</f>
        <v>7.0136372860951646E-2</v>
      </c>
    </row>
    <row r="106" spans="1:41" ht="19" x14ac:dyDescent="0.25">
      <c r="A106" s="5" t="s">
        <v>90</v>
      </c>
      <c r="B106" s="1">
        <v>-8000000</v>
      </c>
      <c r="C106" s="1">
        <v>-7000000</v>
      </c>
      <c r="D106" s="1">
        <v>-30500000</v>
      </c>
      <c r="E106" s="1">
        <v>-86800000</v>
      </c>
      <c r="F106" s="1">
        <v>-118000000</v>
      </c>
      <c r="G106" s="1">
        <v>-25100000</v>
      </c>
      <c r="H106" s="1">
        <v>-68700000</v>
      </c>
      <c r="I106" s="1">
        <v>-59000000</v>
      </c>
      <c r="J106" s="1">
        <v>-66800000</v>
      </c>
      <c r="K106" s="1">
        <v>2124000</v>
      </c>
      <c r="L106" s="1">
        <v>76611000</v>
      </c>
      <c r="M106" s="1">
        <v>102211000</v>
      </c>
      <c r="N106" s="1">
        <v>209165000</v>
      </c>
      <c r="O106" s="1">
        <v>407672000</v>
      </c>
      <c r="P106" s="1">
        <v>279619000</v>
      </c>
      <c r="Q106" s="1">
        <v>360403000</v>
      </c>
      <c r="R106" s="1">
        <v>250873000</v>
      </c>
      <c r="S106" s="1">
        <v>274200000</v>
      </c>
      <c r="T106" s="1">
        <v>943400000</v>
      </c>
      <c r="U106" s="1">
        <v>1264200000</v>
      </c>
      <c r="V106" s="1">
        <v>1080500000</v>
      </c>
      <c r="W106" s="1">
        <v>894100000</v>
      </c>
      <c r="X106" s="1">
        <v>1757100000</v>
      </c>
      <c r="Y106" s="1">
        <v>-553100000</v>
      </c>
      <c r="Z106" s="1">
        <v>2445400000</v>
      </c>
      <c r="AA106" s="1">
        <v>3134800000</v>
      </c>
      <c r="AB106" s="1">
        <v>2654900000</v>
      </c>
      <c r="AC106" s="1">
        <v>9961400000</v>
      </c>
      <c r="AD106" s="1">
        <v>3240400000</v>
      </c>
      <c r="AE106" s="1">
        <v>114200000</v>
      </c>
      <c r="AF106" s="1">
        <v>4519100000</v>
      </c>
      <c r="AG106" s="1">
        <v>2556000000</v>
      </c>
      <c r="AH106" s="42">
        <f>AG106*(1+$AO$106)</f>
        <v>2846830352.6658978</v>
      </c>
      <c r="AI106" s="42">
        <f t="shared" ref="AI106:AL106" si="9">AH106*(1+$AO$106)</f>
        <v>3170752369.6634741</v>
      </c>
      <c r="AJ106" s="42">
        <f t="shared" si="9"/>
        <v>3531531332.8424487</v>
      </c>
      <c r="AK106" s="42">
        <f t="shared" si="9"/>
        <v>3933360950.5972362</v>
      </c>
      <c r="AL106" s="42">
        <f t="shared" si="9"/>
        <v>4380912105.6928797</v>
      </c>
      <c r="AM106" s="43" t="s">
        <v>146</v>
      </c>
      <c r="AN106" s="44" t="s">
        <v>147</v>
      </c>
      <c r="AO106" s="45">
        <f>(SUM(AH4:AL4)/5)</f>
        <v>0.11378339306177536</v>
      </c>
    </row>
    <row r="107" spans="1:41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43"/>
      <c r="AI107" s="43"/>
      <c r="AJ107" s="43"/>
      <c r="AK107" s="43"/>
      <c r="AL107" s="46">
        <f>AL106*(1+AO107)/(AO108-AO107)</f>
        <v>99485949439.680481</v>
      </c>
      <c r="AM107" s="47" t="s">
        <v>148</v>
      </c>
      <c r="AN107" s="48" t="s">
        <v>149</v>
      </c>
      <c r="AO107" s="49">
        <v>2.5000000000000001E-2</v>
      </c>
    </row>
    <row r="108" spans="1:41" ht="19" x14ac:dyDescent="0.25">
      <c r="AH108" s="46">
        <f t="shared" ref="AH108:AJ108" si="10">AH107+AH106</f>
        <v>2846830352.6658978</v>
      </c>
      <c r="AI108" s="46">
        <f t="shared" si="10"/>
        <v>3170752369.6634741</v>
      </c>
      <c r="AJ108" s="46">
        <f t="shared" si="10"/>
        <v>3531531332.8424487</v>
      </c>
      <c r="AK108" s="46">
        <f>AK107+AK106</f>
        <v>3933360950.5972362</v>
      </c>
      <c r="AL108" s="46">
        <f>AL107+AL106</f>
        <v>103866861545.37337</v>
      </c>
      <c r="AM108" s="47" t="s">
        <v>144</v>
      </c>
      <c r="AN108" s="50" t="s">
        <v>150</v>
      </c>
      <c r="AO108" s="51">
        <f>AO105</f>
        <v>7.0136372860951646E-2</v>
      </c>
    </row>
    <row r="109" spans="1:41" ht="19" x14ac:dyDescent="0.25">
      <c r="AH109" s="60" t="s">
        <v>151</v>
      </c>
      <c r="AI109" s="61"/>
    </row>
    <row r="110" spans="1:41" ht="20" x14ac:dyDescent="0.25">
      <c r="AH110" s="52" t="s">
        <v>152</v>
      </c>
      <c r="AI110" s="40">
        <f>NPV(AO108,AH108,AI108,AJ108,AK108,AL108)</f>
        <v>85318357072.088806</v>
      </c>
    </row>
    <row r="111" spans="1:41" ht="20" x14ac:dyDescent="0.25">
      <c r="AH111" s="52" t="s">
        <v>153</v>
      </c>
      <c r="AI111" s="40">
        <f>AG40</f>
        <v>3182900000</v>
      </c>
    </row>
    <row r="112" spans="1:41" ht="20" x14ac:dyDescent="0.25">
      <c r="AH112" s="52" t="s">
        <v>140</v>
      </c>
      <c r="AI112" s="40">
        <f>AO99</f>
        <v>23804800000</v>
      </c>
    </row>
    <row r="113" spans="34:35" ht="20" x14ac:dyDescent="0.25">
      <c r="AH113" s="52" t="s">
        <v>154</v>
      </c>
      <c r="AI113" s="40">
        <f>AI110+AI111-AI112</f>
        <v>64696457072.088806</v>
      </c>
    </row>
    <row r="114" spans="34:35" ht="20" x14ac:dyDescent="0.25">
      <c r="AH114" s="52" t="s">
        <v>155</v>
      </c>
      <c r="AI114" s="53">
        <f>AG34*(1+(5*AM16))</f>
        <v>900349634.31106174</v>
      </c>
    </row>
    <row r="115" spans="34:35" ht="20" x14ac:dyDescent="0.25">
      <c r="AH115" s="54" t="s">
        <v>156</v>
      </c>
      <c r="AI115" s="55">
        <f>AI113/AI114</f>
        <v>71.857037096032002</v>
      </c>
    </row>
    <row r="116" spans="34:35" ht="20" x14ac:dyDescent="0.25">
      <c r="AH116" s="52" t="s">
        <v>157</v>
      </c>
      <c r="AI116" s="56" cm="1">
        <f t="array" ref="AI116">_FV(A1,"Price")</f>
        <v>98</v>
      </c>
    </row>
    <row r="117" spans="34:35" ht="20" x14ac:dyDescent="0.25">
      <c r="AH117" s="57" t="s">
        <v>158</v>
      </c>
      <c r="AI117" s="58">
        <f>AI115/AI116-1</f>
        <v>-0.26676492759151016</v>
      </c>
    </row>
    <row r="118" spans="34:35" ht="20" x14ac:dyDescent="0.25">
      <c r="AH118" s="57" t="s">
        <v>159</v>
      </c>
      <c r="AI118" s="59" t="str">
        <f>IF(AI115&gt;AI116,"BUY","SELL")</f>
        <v>SELL</v>
      </c>
    </row>
  </sheetData>
  <mergeCells count="6">
    <mergeCell ref="AH109:AI109"/>
    <mergeCell ref="AN83:AO83"/>
    <mergeCell ref="AN84:AO84"/>
    <mergeCell ref="AN93:AO93"/>
    <mergeCell ref="AN98:AO98"/>
    <mergeCell ref="AN104:AO104"/>
  </mergeCells>
  <hyperlinks>
    <hyperlink ref="A1" r:id="rId1" tooltip="https://roic.ai/company/SBUX" display="ROIC.AI | SBUX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www.sec.gov/Archives/edgar/data/829224/000088755796000023/0000887557-96-000023-index.html" xr:uid="{00000000-0004-0000-0000-000010000000}"/>
    <hyperlink ref="G74" r:id="rId13" tooltip="https://www.sec.gov/Archives/edgar/data/829224/000088755796000023/0000887557-96-000023-index.html" xr:uid="{00000000-0004-0000-0000-000011000000}"/>
    <hyperlink ref="H36" r:id="rId14" tooltip="https://sec.gov" xr:uid="{00000000-0004-0000-0000-000013000000}"/>
    <hyperlink ref="H74" r:id="rId15" tooltip="https://sec.gov" xr:uid="{00000000-0004-0000-0000-000014000000}"/>
    <hyperlink ref="I36" r:id="rId16" tooltip="https://sec.gov" xr:uid="{00000000-0004-0000-0000-000016000000}"/>
    <hyperlink ref="I74" r:id="rId17" tooltip="https://sec.gov" xr:uid="{00000000-0004-0000-0000-000017000000}"/>
    <hyperlink ref="J36" r:id="rId18" tooltip="https://sec.gov" xr:uid="{00000000-0004-0000-0000-000019000000}"/>
    <hyperlink ref="J74" r:id="rId19" tooltip="https://sec.gov" xr:uid="{00000000-0004-0000-0000-00001A000000}"/>
    <hyperlink ref="K36" r:id="rId20" tooltip="https://www.sec.gov/Archives/edgar/data/829224/000089102000002203/0000891020-00-002203-index.html" xr:uid="{00000000-0004-0000-0000-00001C000000}"/>
    <hyperlink ref="K74" r:id="rId21" tooltip="https://www.sec.gov/Archives/edgar/data/829224/000089102000002203/0000891020-00-002203-index.html" xr:uid="{00000000-0004-0000-0000-00001D000000}"/>
    <hyperlink ref="L36" r:id="rId22" tooltip="https://www.sec.gov/Archives/edgar/data/829224/000089102001500442/0000891020-01-500442-index.html" xr:uid="{00000000-0004-0000-0000-00001F000000}"/>
    <hyperlink ref="L74" r:id="rId23" tooltip="https://www.sec.gov/Archives/edgar/data/829224/000089102001500442/0000891020-01-500442-index.html" xr:uid="{00000000-0004-0000-0000-000020000000}"/>
    <hyperlink ref="M36" r:id="rId24" tooltip="https://sec.gov" xr:uid="{00000000-0004-0000-0000-000022000000}"/>
    <hyperlink ref="M74" r:id="rId25" tooltip="https://sec.gov" xr:uid="{00000000-0004-0000-0000-000023000000}"/>
    <hyperlink ref="N36" r:id="rId26" tooltip="https://sec.gov" xr:uid="{00000000-0004-0000-0000-000025000000}"/>
    <hyperlink ref="N74" r:id="rId27" tooltip="https://sec.gov" xr:uid="{00000000-0004-0000-0000-000026000000}"/>
    <hyperlink ref="O36" r:id="rId28" tooltip="https://sec.gov" xr:uid="{00000000-0004-0000-0000-000028000000}"/>
    <hyperlink ref="O74" r:id="rId29" tooltip="https://sec.gov" xr:uid="{00000000-0004-0000-0000-000029000000}"/>
    <hyperlink ref="P36" r:id="rId30" tooltip="https://www.sec.gov/Archives/edgar/data/829224/000089102005000350/v13039e10vk.htm" xr:uid="{00000000-0004-0000-0000-00002B000000}"/>
    <hyperlink ref="P74" r:id="rId31" tooltip="https://www.sec.gov/Archives/edgar/data/829224/000089102005000350/v13039e10vk.htm" xr:uid="{00000000-0004-0000-0000-00002C000000}"/>
    <hyperlink ref="Q36" r:id="rId32" tooltip="https://www.sec.gov/Archives/edgar/data/829224/000089102006000406/v24294e10vk.htm" xr:uid="{00000000-0004-0000-0000-00002E000000}"/>
    <hyperlink ref="Q74" r:id="rId33" tooltip="https://www.sec.gov/Archives/edgar/data/829224/000089102006000406/v24294e10vk.htm" xr:uid="{00000000-0004-0000-0000-00002F000000}"/>
    <hyperlink ref="R36" r:id="rId34" tooltip="https://www.sec.gov/Archives/edgar/data/829224/000095013407024667/0000950134-07-024667-index.html" xr:uid="{00000000-0004-0000-0000-000031000000}"/>
    <hyperlink ref="R74" r:id="rId35" tooltip="https://www.sec.gov/Archives/edgar/data/829224/000095013407024667/0000950134-07-024667-index.html" xr:uid="{00000000-0004-0000-0000-000032000000}"/>
    <hyperlink ref="S36" r:id="rId36" tooltip="https://www.sec.gov/Archives/edgar/data/829224/000095013408021134/0000950134-08-021134-index.html" xr:uid="{00000000-0004-0000-0000-000034000000}"/>
    <hyperlink ref="S74" r:id="rId37" tooltip="https://www.sec.gov/Archives/edgar/data/829224/000095013408021134/0000950134-08-021134-index.html" xr:uid="{00000000-0004-0000-0000-000035000000}"/>
    <hyperlink ref="T36" r:id="rId38" tooltip="https://www.sec.gov/Archives/edgar/data/829224/000095012309064772/0000950123-09-064772-index.html" xr:uid="{00000000-0004-0000-0000-000037000000}"/>
    <hyperlink ref="T74" r:id="rId39" tooltip="https://www.sec.gov/Archives/edgar/data/829224/000095012309064772/0000950123-09-064772-index.html" xr:uid="{00000000-0004-0000-0000-000038000000}"/>
    <hyperlink ref="U36" r:id="rId40" tooltip="https://www.sec.gov/Archives/edgar/data/829224/000119312510266333/0001193125-10-266333-index.html" xr:uid="{00000000-0004-0000-0000-00003A000000}"/>
    <hyperlink ref="U74" r:id="rId41" tooltip="https://www.sec.gov/Archives/edgar/data/829224/000119312510266333/0001193125-10-266333-index.html" xr:uid="{00000000-0004-0000-0000-00003B000000}"/>
    <hyperlink ref="V36" r:id="rId42" tooltip="https://www.sec.gov/Archives/edgar/data/829224/000119312511317175/0001193125-11-317175-index.html" xr:uid="{00000000-0004-0000-0000-00003D000000}"/>
    <hyperlink ref="V74" r:id="rId43" tooltip="https://www.sec.gov/Archives/edgar/data/829224/000119312511317175/0001193125-11-317175-index.html" xr:uid="{00000000-0004-0000-0000-00003E000000}"/>
    <hyperlink ref="W36" r:id="rId44" tooltip="https://www.sec.gov/Archives/edgar/data/829224/000082922412000007/0000829224-12-000007-index.html" xr:uid="{00000000-0004-0000-0000-000040000000}"/>
    <hyperlink ref="W74" r:id="rId45" tooltip="https://www.sec.gov/Archives/edgar/data/829224/000082922412000007/0000829224-12-000007-index.html" xr:uid="{00000000-0004-0000-0000-000041000000}"/>
    <hyperlink ref="X36" r:id="rId46" tooltip="https://www.sec.gov/Archives/edgar/data/829224/000082922413000044/0000829224-13-000044-index.html" xr:uid="{00000000-0004-0000-0000-000043000000}"/>
    <hyperlink ref="X74" r:id="rId47" tooltip="https://www.sec.gov/Archives/edgar/data/829224/000082922413000044/0000829224-13-000044-index.html" xr:uid="{00000000-0004-0000-0000-000044000000}"/>
    <hyperlink ref="Y36" r:id="rId48" tooltip="https://www.sec.gov/Archives/edgar/data/829224/000082922414000041/0000829224-14-000041-index.html" xr:uid="{00000000-0004-0000-0000-000046000000}"/>
    <hyperlink ref="Y74" r:id="rId49" tooltip="https://www.sec.gov/Archives/edgar/data/829224/000082922414000041/0000829224-14-000041-index.html" xr:uid="{00000000-0004-0000-0000-000047000000}"/>
    <hyperlink ref="Z36" r:id="rId50" tooltip="https://www.sec.gov/Archives/edgar/data/829224/000082922415000038/0000829224-15-000038-index.html" xr:uid="{00000000-0004-0000-0000-000049000000}"/>
    <hyperlink ref="Z74" r:id="rId51" tooltip="https://www.sec.gov/Archives/edgar/data/829224/000082922415000038/0000829224-15-000038-index.html" xr:uid="{00000000-0004-0000-0000-00004A000000}"/>
    <hyperlink ref="AA36" r:id="rId52" tooltip="https://www.sec.gov/Archives/edgar/data/829224/000082922416000083/0000829224-16-000083-index.html" xr:uid="{00000000-0004-0000-0000-00004C000000}"/>
    <hyperlink ref="AA74" r:id="rId53" tooltip="https://www.sec.gov/Archives/edgar/data/829224/000082922416000083/0000829224-16-000083-index.html" xr:uid="{00000000-0004-0000-0000-00004D000000}"/>
    <hyperlink ref="AB36" r:id="rId54" tooltip="https://www.sec.gov/Archives/edgar/data/829224/000082922417000049/0000829224-17-000049-index.html" xr:uid="{00000000-0004-0000-0000-00004F000000}"/>
    <hyperlink ref="AB74" r:id="rId55" tooltip="https://www.sec.gov/Archives/edgar/data/829224/000082922417000049/0000829224-17-000049-index.html" xr:uid="{00000000-0004-0000-0000-000050000000}"/>
    <hyperlink ref="AC36" r:id="rId56" tooltip="https://www.sec.gov/Archives/edgar/data/829224/000082922418000052/0000829224-18-000052-index.html" xr:uid="{00000000-0004-0000-0000-000052000000}"/>
    <hyperlink ref="AC74" r:id="rId57" tooltip="https://www.sec.gov/Archives/edgar/data/829224/000082922418000052/0000829224-18-000052-index.html" xr:uid="{00000000-0004-0000-0000-000053000000}"/>
    <hyperlink ref="AD36" r:id="rId58" tooltip="https://www.sec.gov/Archives/edgar/data/829224/000082922419000051/0000829224-19-000051-index.html" xr:uid="{00000000-0004-0000-0000-000055000000}"/>
    <hyperlink ref="AD74" r:id="rId59" tooltip="https://www.sec.gov/Archives/edgar/data/829224/000082922419000051/0000829224-19-000051-index.html" xr:uid="{00000000-0004-0000-0000-000056000000}"/>
    <hyperlink ref="AE36" r:id="rId60" tooltip="https://www.sec.gov/Archives/edgar/data/829224/000082922420000078/0000829224-20-000078-index.htm" xr:uid="{00000000-0004-0000-0000-000058000000}"/>
    <hyperlink ref="AE74" r:id="rId61" tooltip="https://www.sec.gov/Archives/edgar/data/829224/000082922420000078/0000829224-20-000078-index.htm" xr:uid="{00000000-0004-0000-0000-000059000000}"/>
    <hyperlink ref="AF36" r:id="rId62" tooltip="https://www.sec.gov/Archives/edgar/data/829224/000082922421000086/0000829224-21-000086-index.htm" xr:uid="{00000000-0004-0000-0000-00005B000000}"/>
    <hyperlink ref="AF74" r:id="rId63" tooltip="https://www.sec.gov/Archives/edgar/data/829224/000082922421000086/0000829224-21-000086-index.htm" xr:uid="{00000000-0004-0000-0000-00005C000000}"/>
    <hyperlink ref="AG36" r:id="rId64" tooltip="https://www.sec.gov/Archives/edgar/data/829224/000082922422000058/0000829224-22-000058-index.htm" xr:uid="{00000000-0004-0000-0000-00005E000000}"/>
    <hyperlink ref="AG74" r:id="rId65" tooltip="https://www.sec.gov/Archives/edgar/data/829224/000082922422000058/0000829224-22-000058-index.htm" xr:uid="{00000000-0004-0000-0000-00005F000000}"/>
    <hyperlink ref="AH1" r:id="rId66" display="https://finbox.com/NASDAQGS:SBUX/explorer/revenue_proj/" xr:uid="{8E03F30A-1399-E840-A3EE-39E05AF5A155}"/>
  </hyperlinks>
  <pageMargins left="0.7" right="0.7" top="0.75" bottom="0.75" header="0.3" footer="0.3"/>
  <drawing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2023-03-13T08:10:26Z</dcterms:created>
  <dcterms:modified xsi:type="dcterms:W3CDTF">2023-06-23T18:36:39Z</dcterms:modified>
</cp:coreProperties>
</file>