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E2F41F61-70E3-A64E-B187-115198D8E52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Y111" i="1"/>
  <c r="AE101" i="1" a="1"/>
  <c r="AE101" i="1" s="1"/>
  <c r="AE95" i="1" a="1"/>
  <c r="AE95" i="1" s="1"/>
  <c r="AE97" i="1" s="1"/>
  <c r="AE90" i="1"/>
  <c r="AE89" i="1"/>
  <c r="AE91" i="1" s="1"/>
  <c r="AE87" i="1"/>
  <c r="AE86" i="1"/>
  <c r="AE99" i="1" s="1"/>
  <c r="AE85" i="1"/>
  <c r="AE88" i="1" s="1"/>
  <c r="AC19" i="1"/>
  <c r="AC16" i="1"/>
  <c r="Y114" i="1" s="1"/>
  <c r="AF13" i="1"/>
  <c r="AE13" i="1"/>
  <c r="AD13" i="1"/>
  <c r="AC13" i="1"/>
  <c r="AF10" i="1"/>
  <c r="AE10" i="1"/>
  <c r="AD10" i="1"/>
  <c r="AC10" i="1"/>
  <c r="AF7" i="1"/>
  <c r="AE7" i="1"/>
  <c r="AD7" i="1"/>
  <c r="AC7" i="1"/>
  <c r="AF4" i="1"/>
  <c r="AE4" i="1"/>
  <c r="AD4" i="1"/>
  <c r="AC4" i="1"/>
  <c r="AB4" i="1"/>
  <c r="AA4" i="1"/>
  <c r="Z4" i="1"/>
  <c r="Y4" i="1"/>
  <c r="X4" i="1"/>
  <c r="AE106" i="1" s="1"/>
  <c r="X106" i="1" s="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3" i="1" l="1"/>
  <c r="AE100" i="1" s="1"/>
  <c r="Y112" i="1"/>
  <c r="AF16" i="1"/>
  <c r="AE16" i="1"/>
  <c r="AD16" i="1"/>
  <c r="Y106" i="1"/>
  <c r="X108" i="1"/>
  <c r="AE92" i="1"/>
  <c r="AE102" i="1" l="1"/>
  <c r="AE105" i="1" s="1"/>
  <c r="AE108" i="1" s="1"/>
  <c r="Z106" i="1"/>
  <c r="Y108" i="1"/>
  <c r="AA106" i="1" l="1"/>
  <c r="Z108" i="1"/>
  <c r="AB106" i="1" l="1"/>
  <c r="AB107" i="1" s="1"/>
  <c r="AB108" i="1" s="1"/>
  <c r="AA108" i="1"/>
  <c r="Y110" i="1" l="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<sst xmlns="http://schemas.openxmlformats.org/spreadsheetml/2006/main" count="822" uniqueCount="161">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</sst>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WMG</a:t>
            </a:r>
            <a:endParaRPr lang="en-US"/>
          </a:p>
        </c:rich>
      </c:tx>
      <c:layout>
        <c:manualLayout>
          <c:xMode val="edge"/>
          <c:yMode val="edge"/>
          <c:x val="0.46160788634365024"/>
          <c:y val="1.693569868591646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458234446805615E-2"/>
          <c:y val="0.10908706916065944"/>
          <c:w val="0.85928204395027008"/>
          <c:h val="0.75529982354202141"/>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1'!$C$3:$W$3</c:f>
              <c:numCache>
                <c:formatCode>#,###,,;\(#,###,,\);\ \-\ \-</c:formatCode>
                <c:ptCount val="21"/>
                <c:pt idx="0">
                  <c:v>3290000000</c:v>
                </c:pt>
                <c:pt idx="1">
                  <c:v>3376000000</c:v>
                </c:pt>
                <c:pt idx="2">
                  <c:v>1769000000</c:v>
                </c:pt>
                <c:pt idx="3">
                  <c:v>3502000000</c:v>
                </c:pt>
                <c:pt idx="4">
                  <c:v>3516000000</c:v>
                </c:pt>
                <c:pt idx="5">
                  <c:v>3385000000</c:v>
                </c:pt>
                <c:pt idx="6">
                  <c:v>3491000000</c:v>
                </c:pt>
                <c:pt idx="7">
                  <c:v>3176000000</c:v>
                </c:pt>
                <c:pt idx="8">
                  <c:v>2984000000</c:v>
                </c:pt>
                <c:pt idx="9">
                  <c:v>554000000</c:v>
                </c:pt>
                <c:pt idx="10">
                  <c:v>2780000000</c:v>
                </c:pt>
                <c:pt idx="11">
                  <c:v>2871000000</c:v>
                </c:pt>
                <c:pt idx="12">
                  <c:v>3027000000</c:v>
                </c:pt>
                <c:pt idx="13">
                  <c:v>2966000000</c:v>
                </c:pt>
                <c:pt idx="14">
                  <c:v>3246000000</c:v>
                </c:pt>
                <c:pt idx="15">
                  <c:v>3576000000</c:v>
                </c:pt>
                <c:pt idx="16">
                  <c:v>4005000000</c:v>
                </c:pt>
                <c:pt idx="17">
                  <c:v>4475000000</c:v>
                </c:pt>
                <c:pt idx="18">
                  <c:v>4463000000</c:v>
                </c:pt>
                <c:pt idx="19">
                  <c:v>5301000000</c:v>
                </c:pt>
                <c:pt idx="20">
                  <c:v>5919000000</c:v>
                </c:pt>
              </c:numCache>
            </c:numRef>
          </c:val>
          <c:extLst>
            <c:ext xmlns:c16="http://schemas.microsoft.com/office/drawing/2014/chart" uri="{C3380CC4-5D6E-409C-BE32-E72D297353CC}">
              <c16:uniqueId val="{00000000-89DA-5443-B2FD-9A03DBA5C869}"/>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1'!$C$19:$W$19</c:f>
              <c:numCache>
                <c:formatCode>#,###,,;\(#,###,,\);\ \-\ \-</c:formatCode>
                <c:ptCount val="21"/>
                <c:pt idx="0">
                  <c:v>-6026000000</c:v>
                </c:pt>
                <c:pt idx="1">
                  <c:v>-1353000000</c:v>
                </c:pt>
                <c:pt idx="2">
                  <c:v>-68000000</c:v>
                </c:pt>
                <c:pt idx="3">
                  <c:v>125000000</c:v>
                </c:pt>
                <c:pt idx="4">
                  <c:v>343000000</c:v>
                </c:pt>
                <c:pt idx="5">
                  <c:v>274000000</c:v>
                </c:pt>
                <c:pt idx="6">
                  <c:v>261000000</c:v>
                </c:pt>
                <c:pt idx="7">
                  <c:v>407000000</c:v>
                </c:pt>
                <c:pt idx="8">
                  <c:v>-34000000</c:v>
                </c:pt>
                <c:pt idx="9">
                  <c:v>-34000000</c:v>
                </c:pt>
                <c:pt idx="10">
                  <c:v>-92000000</c:v>
                </c:pt>
                <c:pt idx="11">
                  <c:v>-174000000</c:v>
                </c:pt>
                <c:pt idx="12">
                  <c:v>-216000000</c:v>
                </c:pt>
                <c:pt idx="13">
                  <c:v>50000000</c:v>
                </c:pt>
                <c:pt idx="14">
                  <c:v>156000000</c:v>
                </c:pt>
                <c:pt idx="15">
                  <c:v>94000000</c:v>
                </c:pt>
                <c:pt idx="16">
                  <c:v>836000000</c:v>
                </c:pt>
                <c:pt idx="17">
                  <c:v>676000000</c:v>
                </c:pt>
                <c:pt idx="18">
                  <c:v>-64000000</c:v>
                </c:pt>
                <c:pt idx="19">
                  <c:v>881000000</c:v>
                </c:pt>
                <c:pt idx="20">
                  <c:v>1200000000</c:v>
                </c:pt>
              </c:numCache>
            </c:numRef>
          </c:val>
          <c:extLst>
            <c:ext xmlns:c16="http://schemas.microsoft.com/office/drawing/2014/chart" uri="{C3380CC4-5D6E-409C-BE32-E72D297353CC}">
              <c16:uniqueId val="{00000001-89DA-5443-B2FD-9A03DBA5C869}"/>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1'!$C$106:$W$106</c:f>
              <c:numCache>
                <c:formatCode>#,###,,;\(#,###,,\);\ \-\ \-</c:formatCode>
                <c:ptCount val="21"/>
                <c:pt idx="0">
                  <c:v>-101000000</c:v>
                </c:pt>
                <c:pt idx="1">
                  <c:v>227000000</c:v>
                </c:pt>
                <c:pt idx="2">
                  <c:v>71000000</c:v>
                </c:pt>
                <c:pt idx="3">
                  <c:v>175000000</c:v>
                </c:pt>
                <c:pt idx="4">
                  <c:v>277000000</c:v>
                </c:pt>
                <c:pt idx="5">
                  <c:v>273000000</c:v>
                </c:pt>
                <c:pt idx="6">
                  <c:v>247000000</c:v>
                </c:pt>
                <c:pt idx="7">
                  <c:v>196000000</c:v>
                </c:pt>
                <c:pt idx="8">
                  <c:v>63000000</c:v>
                </c:pt>
                <c:pt idx="9">
                  <c:v>-199000000</c:v>
                </c:pt>
                <c:pt idx="10">
                  <c:v>145000000</c:v>
                </c:pt>
                <c:pt idx="11">
                  <c:v>88000000</c:v>
                </c:pt>
                <c:pt idx="12">
                  <c:v>28000000</c:v>
                </c:pt>
                <c:pt idx="13">
                  <c:v>143000000</c:v>
                </c:pt>
                <c:pt idx="14">
                  <c:v>300000000</c:v>
                </c:pt>
                <c:pt idx="15">
                  <c:v>475000000</c:v>
                </c:pt>
                <c:pt idx="16">
                  <c:v>337000000</c:v>
                </c:pt>
                <c:pt idx="17">
                  <c:v>255000000</c:v>
                </c:pt>
                <c:pt idx="18">
                  <c:v>338000000</c:v>
                </c:pt>
                <c:pt idx="19">
                  <c:v>64000000</c:v>
                </c:pt>
                <c:pt idx="20">
                  <c:v>416000000</c:v>
                </c:pt>
              </c:numCache>
            </c:numRef>
          </c:val>
          <c:extLst>
            <c:ext xmlns:c16="http://schemas.microsoft.com/office/drawing/2014/chart" uri="{C3380CC4-5D6E-409C-BE32-E72D297353CC}">
              <c16:uniqueId val="{00000002-89DA-5443-B2FD-9A03DBA5C869}"/>
            </c:ext>
          </c:extLst>
        </c:ser>
        <c:dLbls>
          <c:showLegendKey val="0"/>
          <c:showVal val="0"/>
          <c:showCatName val="0"/>
          <c:showSerName val="0"/>
          <c:showPercent val="0"/>
          <c:showBubbleSize val="0"/>
        </c:dLbls>
        <c:gapWidth val="100"/>
        <c:overlap val="-24"/>
        <c:axId val="1044894144"/>
        <c:axId val="1044844416"/>
      </c:barChart>
      <c:catAx>
        <c:axId val="104489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4844416"/>
        <c:crosses val="autoZero"/>
        <c:auto val="1"/>
        <c:lblAlgn val="ctr"/>
        <c:lblOffset val="100"/>
        <c:noMultiLvlLbl val="0"/>
      </c:catAx>
      <c:valAx>
        <c:axId val="10448444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44894144"/>
        <c:crosses val="autoZero"/>
        <c:crossBetween val="between"/>
      </c:valAx>
      <c:spPr>
        <a:noFill/>
        <a:ln>
          <a:noFill/>
        </a:ln>
        <a:effectLst/>
      </c:spPr>
    </c:plotArea>
    <c:legend>
      <c:legendPos val="b"/>
      <c:layout>
        <c:manualLayout>
          <c:xMode val="edge"/>
          <c:yMode val="edge"/>
          <c:x val="0.32055053349487939"/>
          <c:y val="0.92696796652599145"/>
          <c:w val="0.36419246018079421"/>
          <c:h val="4.33945607736547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23812</xdr:colOff>
      <xdr:row>108</xdr:row>
      <xdr:rowOff>17463</xdr:rowOff>
    </xdr:from>
    <xdr:to>
      <xdr:col>30</xdr:col>
      <xdr:colOff>1603374</xdr:colOff>
      <xdr:row>134</xdr:row>
      <xdr:rowOff>190500</xdr:rowOff>
    </xdr:to>
    <xdr:graphicFrame macro="">
      <xdr:nvGraphicFramePr>
        <xdr:cNvPr id="2" name="Chart 1">
          <a:extLst>
            <a:ext uri="{FF2B5EF4-FFF2-40B4-BE49-F238E27FC236}">
              <a16:creationId xmlns:a16="http://schemas.microsoft.com/office/drawing/2014/main" id="{B7ACDA61-8ABD-0941-8F09-137FBC661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https://www.bing.com/financeapi/forcetrigger?t=buqn7w&amp;q=XNAS%3aWMG&amp;form=skydnc</v>
    <v>Learn more on Bing</v>
  </rv>
  <rv s="1">
    <v>0</v>
    <v>WARNER MUSIC GROUP CORP. (XNAS:WMG)</v>
    <v>2</v>
    <v>3</v>
    <v>Finance</v>
    <v>4</v>
    <v>en-US</v>
    <v>buqn7w</v>
    <v>268435456</v>
    <v>1</v>
    <v>Powered by Refinitiv</v>
    <v>38.755000000000003</v>
    <v>21.57</v>
    <v>1.135</v>
    <v>-0.28999999999999998</v>
    <v>-1.1009999999999999E-2</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26.25</v>
    <v>Media &amp; Publishing</v>
    <v>Stock</v>
    <v>45100.783852499997</v>
    <v>0</v>
    <v>25.95</v>
    <v>13441135725</v>
    <v>WARNER MUSIC GROUP CORP.</v>
    <v>WARNER MUSIC GROUP CORP.</v>
    <v>26.03</v>
    <v>32.345599999999997</v>
    <v>26.34</v>
    <v>26.05</v>
    <v>515974500</v>
    <v>WMG</v>
    <v>WARNER MUSIC GROUP CORP. (XNAS:WMG)</v>
    <v>419762</v>
    <v>1836138</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9161/000119312506244913/0001193125-06-244913-index.htm" TargetMode="External"/><Relationship Id="rId18" Type="http://schemas.openxmlformats.org/officeDocument/2006/relationships/hyperlink" Target="https://www.sec.gov/Archives/edgar/data/1319161/000119312509240833/0001193125-09-240833-index.html" TargetMode="External"/><Relationship Id="rId26" Type="http://schemas.openxmlformats.org/officeDocument/2006/relationships/hyperlink" Target="https://www.sec.gov/Archives/edgar/data/1319161/000119312513470757/0001193125-13-470757-index.html" TargetMode="External"/><Relationship Id="rId39" Type="http://schemas.openxmlformats.org/officeDocument/2006/relationships/hyperlink" Target="https://www.sec.gov/Archives/edgar/data/1319161/000131916119000010/0001319161-19-000010-index.html" TargetMode="External"/><Relationship Id="rId21" Type="http://schemas.openxmlformats.org/officeDocument/2006/relationships/hyperlink" Target="https://www.sec.gov/Archives/edgar/data/1319161/000119312510262567/0001193125-10-262567-index.html" TargetMode="External"/><Relationship Id="rId34" Type="http://schemas.openxmlformats.org/officeDocument/2006/relationships/hyperlink" Target="https://www.sec.gov/Archives/edgar/data/1319161/000156459017024528/0001564590-17-024528-index.html" TargetMode="External"/><Relationship Id="rId42" Type="http://schemas.openxmlformats.org/officeDocument/2006/relationships/hyperlink" Target="https://www.sec.gov/Archives/edgar/data/1319161/000131916121000036/0001319161-21-000036-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9161/000119312508242720/0001193125-08-242720-index.html" TargetMode="External"/><Relationship Id="rId29" Type="http://schemas.openxmlformats.org/officeDocument/2006/relationships/hyperlink" Target="https://www.sec.gov/Archives/edgar/data/1319161/000156459014006162/0001564590-14-006162-index.html" TargetMode="External"/><Relationship Id="rId1" Type="http://schemas.openxmlformats.org/officeDocument/2006/relationships/hyperlink" Target="https://roic.ai/company/WMG"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9161/000119312505234771/0001193125-05-234771-index.htm" TargetMode="External"/><Relationship Id="rId24" Type="http://schemas.openxmlformats.org/officeDocument/2006/relationships/hyperlink" Target="https://www.sec.gov/Archives/edgar/data/1319161/000119312512500884/0001193125-12-500884-index.html" TargetMode="External"/><Relationship Id="rId32" Type="http://schemas.openxmlformats.org/officeDocument/2006/relationships/hyperlink" Target="https://www.sec.gov/Archives/edgar/data/1319161/000156459016029963/0001564590-16-029963-index.html" TargetMode="External"/><Relationship Id="rId37" Type="http://schemas.openxmlformats.org/officeDocument/2006/relationships/hyperlink" Target="https://www.sec.gov/Archives/edgar/data/1319161/000156459018031166/0001564590-18-031166-index.html" TargetMode="External"/><Relationship Id="rId40" Type="http://schemas.openxmlformats.org/officeDocument/2006/relationships/hyperlink" Target="https://www.sec.gov/Archives/edgar/data/1319161/000131916120000032/0001319161-20-000032-index.htm" TargetMode="External"/><Relationship Id="rId45" Type="http://schemas.openxmlformats.org/officeDocument/2006/relationships/hyperlink" Target="https://www.sec.gov/Archives/edgar/data/1319161/000131916122000035/0001319161-22-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9161/000119312507255544/0001193125-07-255544-index.html" TargetMode="External"/><Relationship Id="rId23" Type="http://schemas.openxmlformats.org/officeDocument/2006/relationships/hyperlink" Target="https://www.sec.gov/Archives/edgar/data/1319161/000119312511334332/0001193125-11-334332-index.html" TargetMode="External"/><Relationship Id="rId28" Type="http://schemas.openxmlformats.org/officeDocument/2006/relationships/hyperlink" Target="https://www.sec.gov/Archives/edgar/data/1319161/000156459014006162/0001564590-14-006162-index.html" TargetMode="External"/><Relationship Id="rId36" Type="http://schemas.openxmlformats.org/officeDocument/2006/relationships/hyperlink" Target="https://www.sec.gov/Archives/edgar/data/1319161/000156459018031166/0001564590-18-031166-index.html" TargetMode="External"/><Relationship Id="rId10" Type="http://schemas.openxmlformats.org/officeDocument/2006/relationships/hyperlink" Target="https://www.sec.gov/Archives/edgar/data/1319161/000119312505234771/0001193125-05-234771-index.htm" TargetMode="External"/><Relationship Id="rId19" Type="http://schemas.openxmlformats.org/officeDocument/2006/relationships/hyperlink" Target="https://www.sec.gov/Archives/edgar/data/1319161/000119312509240833/0001193125-09-240833-index.html" TargetMode="External"/><Relationship Id="rId31" Type="http://schemas.openxmlformats.org/officeDocument/2006/relationships/hyperlink" Target="https://www.sec.gov/Archives/edgar/data/1319161/000156459015011396/0001564590-15-011396-index.html" TargetMode="External"/><Relationship Id="rId44" Type="http://schemas.openxmlformats.org/officeDocument/2006/relationships/hyperlink" Target="https://www.sec.gov/Archives/edgar/data/1319161/000131916122000035/0001319161-22-00003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19161/000119312507255544/0001193125-07-255544-index.html" TargetMode="External"/><Relationship Id="rId22" Type="http://schemas.openxmlformats.org/officeDocument/2006/relationships/hyperlink" Target="https://www.sec.gov/Archives/edgar/data/1319161/000119312511334332/0001193125-11-334332-index.html" TargetMode="External"/><Relationship Id="rId27" Type="http://schemas.openxmlformats.org/officeDocument/2006/relationships/hyperlink" Target="https://www.sec.gov/Archives/edgar/data/1319161/000119312513470757/0001193125-13-470757-index.html" TargetMode="External"/><Relationship Id="rId30" Type="http://schemas.openxmlformats.org/officeDocument/2006/relationships/hyperlink" Target="https://www.sec.gov/Archives/edgar/data/1319161/000156459015011396/0001564590-15-011396-index.html" TargetMode="External"/><Relationship Id="rId35" Type="http://schemas.openxmlformats.org/officeDocument/2006/relationships/hyperlink" Target="https://www.sec.gov/Archives/edgar/data/1319161/000156459017024528/0001564590-17-024528-index.html" TargetMode="External"/><Relationship Id="rId43" Type="http://schemas.openxmlformats.org/officeDocument/2006/relationships/hyperlink" Target="https://www.sec.gov/Archives/edgar/data/1319161/000131916121000036/0001319161-21-000036-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19161/000119312506244913/0001193125-06-244913-index.htm" TargetMode="External"/><Relationship Id="rId17" Type="http://schemas.openxmlformats.org/officeDocument/2006/relationships/hyperlink" Target="https://www.sec.gov/Archives/edgar/data/1319161/000119312508242720/0001193125-08-242720-index.html" TargetMode="External"/><Relationship Id="rId25" Type="http://schemas.openxmlformats.org/officeDocument/2006/relationships/hyperlink" Target="https://www.sec.gov/Archives/edgar/data/1319161/000119312512500884/0001193125-12-500884-index.html" TargetMode="External"/><Relationship Id="rId33" Type="http://schemas.openxmlformats.org/officeDocument/2006/relationships/hyperlink" Target="https://www.sec.gov/Archives/edgar/data/1319161/000156459016029963/0001564590-16-029963-index.html" TargetMode="External"/><Relationship Id="rId38" Type="http://schemas.openxmlformats.org/officeDocument/2006/relationships/hyperlink" Target="https://www.sec.gov/Archives/edgar/data/1319161/000131916119000010/0001319161-19-000010-index.html" TargetMode="External"/><Relationship Id="rId46" Type="http://schemas.openxmlformats.org/officeDocument/2006/relationships/hyperlink" Target="https://finbox.com/NASDAQGS:WMG/explorer/revenue_proj" TargetMode="External"/><Relationship Id="rId20" Type="http://schemas.openxmlformats.org/officeDocument/2006/relationships/hyperlink" Target="https://www.sec.gov/Archives/edgar/data/1319161/000119312510262567/0001193125-10-262567-index.html" TargetMode="External"/><Relationship Id="rId41" Type="http://schemas.openxmlformats.org/officeDocument/2006/relationships/hyperlink" Target="https://www.sec.gov/Archives/edgar/data/1319161/000131916120000032/0001319161-20-00003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V93" activePane="bottomRight" state="frozen"/>
      <selection pane="topRight"/>
      <selection pane="bottomLeft"/>
      <selection pane="bottomRight" activeCell="W122" sqref="W122"/>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t="s">
        <v>92</v>
      </c>
      <c r="C3" s="1">
        <v>3290000000</v>
      </c>
      <c r="D3" s="1">
        <v>3376000000</v>
      </c>
      <c r="E3" s="1">
        <v>1769000000</v>
      </c>
      <c r="F3" s="1">
        <v>3502000000</v>
      </c>
      <c r="G3" s="1">
        <v>3516000000</v>
      </c>
      <c r="H3" s="1">
        <v>3385000000</v>
      </c>
      <c r="I3" s="1">
        <v>3491000000</v>
      </c>
      <c r="J3" s="1">
        <v>3176000000</v>
      </c>
      <c r="K3" s="1">
        <v>2984000000</v>
      </c>
      <c r="L3" s="1">
        <v>554000000</v>
      </c>
      <c r="M3" s="1">
        <v>2780000000</v>
      </c>
      <c r="N3" s="1">
        <v>2871000000</v>
      </c>
      <c r="O3" s="1">
        <v>3027000000</v>
      </c>
      <c r="P3" s="1">
        <v>2966000000</v>
      </c>
      <c r="Q3" s="1">
        <v>3246000000</v>
      </c>
      <c r="R3" s="1">
        <v>3576000000</v>
      </c>
      <c r="S3" s="1">
        <v>4005000000</v>
      </c>
      <c r="T3" s="1">
        <v>4475000000</v>
      </c>
      <c r="U3" s="1">
        <v>4463000000</v>
      </c>
      <c r="V3" s="1">
        <v>5301000000</v>
      </c>
      <c r="W3" s="1">
        <v>5919000000</v>
      </c>
      <c r="X3" s="28">
        <v>5958000000</v>
      </c>
      <c r="Y3" s="28">
        <v>6433000000</v>
      </c>
      <c r="Z3" s="28">
        <v>7008000000</v>
      </c>
      <c r="AA3" s="28">
        <v>7315000000</v>
      </c>
      <c r="AB3" s="28">
        <v>8017000000</v>
      </c>
      <c r="AC3" s="18" t="s">
        <v>109</v>
      </c>
      <c r="AD3" s="19" t="s">
        <v>110</v>
      </c>
      <c r="AE3" s="19" t="s">
        <v>111</v>
      </c>
      <c r="AF3" s="19" t="s">
        <v>112</v>
      </c>
    </row>
    <row r="4" spans="1:32" ht="19" x14ac:dyDescent="0.25">
      <c r="A4" s="14" t="s">
        <v>94</v>
      </c>
      <c r="B4" s="1"/>
      <c r="C4" s="15" t="e">
        <f>(C3/B3)-1</f>
        <v>#VALUE!</v>
      </c>
      <c r="D4" s="15">
        <f>(D3/C3)-1</f>
        <v>2.6139817629179385E-2</v>
      </c>
      <c r="E4" s="15">
        <f>(E3/D3)-1</f>
        <v>-0.4760071090047393</v>
      </c>
      <c r="F4" s="15">
        <f t="shared" ref="F4:AB4" si="0">(F3/E3)-1</f>
        <v>0.97964951950254386</v>
      </c>
      <c r="G4" s="15">
        <f t="shared" si="0"/>
        <v>3.9977155910908557E-3</v>
      </c>
      <c r="H4" s="16">
        <f t="shared" si="0"/>
        <v>-3.7258248009101269E-2</v>
      </c>
      <c r="I4" s="16">
        <f t="shared" si="0"/>
        <v>3.1314623338257075E-2</v>
      </c>
      <c r="J4" s="16">
        <f t="shared" si="0"/>
        <v>-9.0232025207676925E-2</v>
      </c>
      <c r="K4" s="16">
        <f t="shared" si="0"/>
        <v>-6.0453400503778343E-2</v>
      </c>
      <c r="L4" s="16">
        <f t="shared" si="0"/>
        <v>-0.81434316353887404</v>
      </c>
      <c r="M4" s="16">
        <f t="shared" si="0"/>
        <v>4.0180505415162457</v>
      </c>
      <c r="N4" s="16">
        <f t="shared" si="0"/>
        <v>3.2733812949640395E-2</v>
      </c>
      <c r="O4" s="16">
        <f t="shared" si="0"/>
        <v>5.4336468129571491E-2</v>
      </c>
      <c r="P4" s="16">
        <f t="shared" si="0"/>
        <v>-2.0151965642550396E-2</v>
      </c>
      <c r="Q4" s="16">
        <f t="shared" si="0"/>
        <v>9.4403236682400582E-2</v>
      </c>
      <c r="R4" s="16">
        <f t="shared" si="0"/>
        <v>0.1016635859519408</v>
      </c>
      <c r="S4" s="16">
        <f t="shared" si="0"/>
        <v>0.11996644295302006</v>
      </c>
      <c r="T4" s="16">
        <f t="shared" si="0"/>
        <v>0.11735330836454438</v>
      </c>
      <c r="U4" s="16">
        <f t="shared" si="0"/>
        <v>-2.6815642458100086E-3</v>
      </c>
      <c r="V4" s="16">
        <f t="shared" si="0"/>
        <v>0.1877660766300695</v>
      </c>
      <c r="W4" s="16">
        <f t="shared" si="0"/>
        <v>0.11658177702320316</v>
      </c>
      <c r="X4" s="16">
        <f t="shared" si="0"/>
        <v>6.588950836289964E-3</v>
      </c>
      <c r="Y4" s="16">
        <f t="shared" si="0"/>
        <v>7.9724739845585813E-2</v>
      </c>
      <c r="Z4" s="16">
        <f t="shared" si="0"/>
        <v>8.9382869578734647E-2</v>
      </c>
      <c r="AA4" s="16">
        <f t="shared" si="0"/>
        <v>4.3807077625570789E-2</v>
      </c>
      <c r="AB4" s="16">
        <f t="shared" si="0"/>
        <v>9.5967190704032701E-2</v>
      </c>
      <c r="AC4" s="17">
        <f>(W4+V4+U4)/3</f>
        <v>0.10055542980248755</v>
      </c>
      <c r="AD4" s="17">
        <f>(W20+V20+U20)/3</f>
        <v>-5.1660703401527313</v>
      </c>
      <c r="AE4" s="17">
        <f>(W29+V29+U29)/3</f>
        <v>-1.2276562500000001</v>
      </c>
      <c r="AF4" s="17">
        <f>(W105+V105+U105)/3</f>
        <v>1.6716131028348222</v>
      </c>
    </row>
    <row r="5" spans="1:32" ht="19" x14ac:dyDescent="0.25">
      <c r="A5" s="5" t="s">
        <v>2</v>
      </c>
      <c r="B5" s="1" t="s">
        <v>92</v>
      </c>
      <c r="C5" s="1">
        <v>1873000000</v>
      </c>
      <c r="D5" s="1" t="s">
        <v>92</v>
      </c>
      <c r="E5" s="1">
        <v>944000000</v>
      </c>
      <c r="F5" s="1">
        <v>1850000000</v>
      </c>
      <c r="G5" s="1">
        <v>1822000000</v>
      </c>
      <c r="H5" s="1">
        <v>1823000000</v>
      </c>
      <c r="I5" s="1">
        <v>1832000000</v>
      </c>
      <c r="J5" s="1">
        <v>1698000000</v>
      </c>
      <c r="K5" s="1">
        <v>1572000000</v>
      </c>
      <c r="L5" s="1">
        <v>286000000</v>
      </c>
      <c r="M5" s="1">
        <v>1459000000</v>
      </c>
      <c r="N5" s="1">
        <v>1499000000</v>
      </c>
      <c r="O5" s="1">
        <v>1570000000</v>
      </c>
      <c r="P5" s="1">
        <v>1511000000</v>
      </c>
      <c r="Q5" s="1">
        <v>1707000000</v>
      </c>
      <c r="R5" s="1">
        <v>1931000000</v>
      </c>
      <c r="S5" s="1">
        <v>2171000000</v>
      </c>
      <c r="T5" s="1">
        <v>2401000000</v>
      </c>
      <c r="U5" s="1">
        <v>2333000000</v>
      </c>
      <c r="V5" s="1">
        <v>2742000000</v>
      </c>
      <c r="W5" s="1">
        <v>3080000000</v>
      </c>
    </row>
    <row r="6" spans="1:32" ht="20" x14ac:dyDescent="0.25">
      <c r="A6" s="6" t="s">
        <v>3</v>
      </c>
      <c r="B6" s="10" t="s">
        <v>92</v>
      </c>
      <c r="C6" s="10">
        <v>1417000000</v>
      </c>
      <c r="D6" s="10" t="s">
        <v>92</v>
      </c>
      <c r="E6" s="10">
        <v>825000000</v>
      </c>
      <c r="F6" s="10">
        <v>1652000000</v>
      </c>
      <c r="G6" s="10">
        <v>1694000000</v>
      </c>
      <c r="H6" s="10">
        <v>1562000000</v>
      </c>
      <c r="I6" s="10">
        <v>1659000000</v>
      </c>
      <c r="J6" s="10">
        <v>1478000000</v>
      </c>
      <c r="K6" s="10">
        <v>1412000000</v>
      </c>
      <c r="L6" s="10">
        <v>268000000</v>
      </c>
      <c r="M6" s="10">
        <v>1321000000</v>
      </c>
      <c r="N6" s="10">
        <v>1372000000</v>
      </c>
      <c r="O6" s="10">
        <v>1457000000</v>
      </c>
      <c r="P6" s="10">
        <v>1455000000</v>
      </c>
      <c r="Q6" s="10">
        <v>1539000000</v>
      </c>
      <c r="R6" s="10">
        <v>1645000000</v>
      </c>
      <c r="S6" s="10">
        <v>1834000000</v>
      </c>
      <c r="T6" s="10">
        <v>2074000000</v>
      </c>
      <c r="U6" s="10">
        <v>2130000000</v>
      </c>
      <c r="V6" s="10">
        <v>2559000000</v>
      </c>
      <c r="W6" s="10">
        <v>2839000000</v>
      </c>
      <c r="AC6" s="18" t="s">
        <v>113</v>
      </c>
      <c r="AD6" s="19" t="s">
        <v>114</v>
      </c>
      <c r="AE6" s="19" t="s">
        <v>115</v>
      </c>
      <c r="AF6" s="19" t="s">
        <v>116</v>
      </c>
    </row>
    <row r="7" spans="1:32" ht="19" x14ac:dyDescent="0.25">
      <c r="A7" s="5" t="s">
        <v>4</v>
      </c>
      <c r="B7" s="2" t="s">
        <v>92</v>
      </c>
      <c r="C7" s="2">
        <v>0.43070000000000003</v>
      </c>
      <c r="D7" s="2" t="s">
        <v>92</v>
      </c>
      <c r="E7" s="2">
        <v>0.46639999999999998</v>
      </c>
      <c r="F7" s="2">
        <v>0.47170000000000001</v>
      </c>
      <c r="G7" s="2">
        <v>0.48180000000000001</v>
      </c>
      <c r="H7" s="2">
        <v>0.46139999999999998</v>
      </c>
      <c r="I7" s="2">
        <v>0.47520000000000001</v>
      </c>
      <c r="J7" s="2">
        <v>0.46539999999999998</v>
      </c>
      <c r="K7" s="2">
        <v>0.47320000000000001</v>
      </c>
      <c r="L7" s="2">
        <v>0.48380000000000001</v>
      </c>
      <c r="M7" s="2">
        <v>0.47520000000000001</v>
      </c>
      <c r="N7" s="2">
        <v>0.47789999999999999</v>
      </c>
      <c r="O7" s="2">
        <v>0.48130000000000001</v>
      </c>
      <c r="P7" s="2">
        <v>0.49059999999999998</v>
      </c>
      <c r="Q7" s="2">
        <v>0.47410000000000002</v>
      </c>
      <c r="R7" s="2">
        <v>0.46</v>
      </c>
      <c r="S7" s="2">
        <v>0.45789999999999997</v>
      </c>
      <c r="T7" s="2">
        <v>0.46350000000000002</v>
      </c>
      <c r="U7" s="2">
        <v>0.4773</v>
      </c>
      <c r="V7" s="2">
        <v>0.48270000000000002</v>
      </c>
      <c r="W7" s="2">
        <v>0.47960000000000003</v>
      </c>
      <c r="AC7" s="17">
        <f>W7</f>
        <v>0.47960000000000003</v>
      </c>
      <c r="AD7" s="20">
        <f>W21</f>
        <v>0.20269999999999999</v>
      </c>
      <c r="AE7" s="20">
        <f>W30</f>
        <v>9.3100000000000002E-2</v>
      </c>
      <c r="AF7" s="20">
        <f>W106/W3</f>
        <v>7.0282142253759075E-2</v>
      </c>
    </row>
    <row r="8" spans="1:32"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row>
    <row r="9" spans="1:32" ht="19" customHeight="1" x14ac:dyDescent="0.25">
      <c r="A9" s="14" t="s">
        <v>95</v>
      </c>
      <c r="B9" s="15" t="e">
        <f>B8/B3</f>
        <v>#VALUE!</v>
      </c>
      <c r="C9" s="15" t="e">
        <f t="shared" ref="C9:W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t="s">
        <v>92</v>
      </c>
      <c r="K10" s="1" t="s">
        <v>92</v>
      </c>
      <c r="L10" s="1">
        <v>-186000000</v>
      </c>
      <c r="M10" s="1" t="s">
        <v>92</v>
      </c>
      <c r="N10" s="1" t="s">
        <v>92</v>
      </c>
      <c r="O10" s="1" t="s">
        <v>92</v>
      </c>
      <c r="P10" s="1" t="s">
        <v>92</v>
      </c>
      <c r="Q10" s="1">
        <v>584000000</v>
      </c>
      <c r="R10" s="1" t="s">
        <v>92</v>
      </c>
      <c r="S10" s="1">
        <v>814000000</v>
      </c>
      <c r="T10" s="1">
        <v>764000000</v>
      </c>
      <c r="U10" s="1">
        <v>1434000000</v>
      </c>
      <c r="V10" s="1">
        <v>870000000</v>
      </c>
      <c r="W10" s="1">
        <v>939000000</v>
      </c>
      <c r="AC10" s="17" t="e">
        <f>W9</f>
        <v>#VALUE!</v>
      </c>
      <c r="AD10" s="20">
        <f>W13</f>
        <v>0.31458016556850821</v>
      </c>
      <c r="AE10" s="20">
        <f>W80</f>
        <v>6.5889508362899137E-3</v>
      </c>
      <c r="AF10" s="20">
        <f>W89</f>
        <v>0</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v>498000000</v>
      </c>
      <c r="R11" s="1" t="s">
        <v>92</v>
      </c>
      <c r="S11" s="1">
        <v>597000000</v>
      </c>
      <c r="T11" s="1">
        <v>746000000</v>
      </c>
      <c r="U11" s="1">
        <v>735000000</v>
      </c>
      <c r="V11" s="1">
        <v>851000000</v>
      </c>
      <c r="W11" s="1">
        <v>923000000</v>
      </c>
    </row>
    <row r="12" spans="1:32" ht="20" x14ac:dyDescent="0.25">
      <c r="A12" s="5" t="s">
        <v>8</v>
      </c>
      <c r="B12" s="1" t="s">
        <v>92</v>
      </c>
      <c r="C12" s="1">
        <v>1282000000</v>
      </c>
      <c r="D12" s="1" t="s">
        <v>92</v>
      </c>
      <c r="E12" s="1">
        <v>677000000</v>
      </c>
      <c r="F12" s="1">
        <v>1301000000</v>
      </c>
      <c r="G12" s="1">
        <v>1232000000</v>
      </c>
      <c r="H12" s="1">
        <v>1164000000</v>
      </c>
      <c r="I12" s="1">
        <v>1233000000</v>
      </c>
      <c r="J12" s="1">
        <v>1118000000</v>
      </c>
      <c r="K12" s="1">
        <v>1103000000</v>
      </c>
      <c r="L12" s="1">
        <v>-186000000</v>
      </c>
      <c r="M12" s="1">
        <v>1019000000</v>
      </c>
      <c r="N12" s="1">
        <v>1090000000</v>
      </c>
      <c r="O12" s="1">
        <v>1117000000</v>
      </c>
      <c r="P12" s="1">
        <v>1019000000</v>
      </c>
      <c r="Q12" s="1">
        <v>1082000000</v>
      </c>
      <c r="R12" s="1">
        <v>1222000000</v>
      </c>
      <c r="S12" s="1">
        <v>1411000000</v>
      </c>
      <c r="T12" s="1">
        <v>1510000000</v>
      </c>
      <c r="U12" s="1">
        <v>2169000000</v>
      </c>
      <c r="V12" s="1">
        <v>1721000000</v>
      </c>
      <c r="W12" s="1">
        <v>1862000000</v>
      </c>
      <c r="AC12" s="18" t="s">
        <v>117</v>
      </c>
      <c r="AD12" s="19" t="s">
        <v>118</v>
      </c>
      <c r="AE12" s="19" t="s">
        <v>119</v>
      </c>
      <c r="AF12" s="19" t="s">
        <v>120</v>
      </c>
    </row>
    <row r="13" spans="1:32" ht="19" x14ac:dyDescent="0.25">
      <c r="A13" s="14" t="s">
        <v>100</v>
      </c>
      <c r="B13" s="15" t="e">
        <f>B12/B3</f>
        <v>#VALUE!</v>
      </c>
      <c r="C13" s="15">
        <f t="shared" ref="C13:W13" si="2">C12/C3</f>
        <v>0.38966565349544074</v>
      </c>
      <c r="D13" s="15" t="e">
        <f t="shared" si="2"/>
        <v>#VALUE!</v>
      </c>
      <c r="E13" s="15">
        <f t="shared" si="2"/>
        <v>0.38270209157716223</v>
      </c>
      <c r="F13" s="15">
        <f t="shared" si="2"/>
        <v>0.37150199885779556</v>
      </c>
      <c r="G13" s="15">
        <f t="shared" si="2"/>
        <v>0.3503981797497156</v>
      </c>
      <c r="H13" s="15">
        <f t="shared" si="2"/>
        <v>0.34387001477104873</v>
      </c>
      <c r="I13" s="15">
        <f t="shared" si="2"/>
        <v>0.35319392724147808</v>
      </c>
      <c r="J13" s="15">
        <f t="shared" si="2"/>
        <v>0.35201511335012592</v>
      </c>
      <c r="K13" s="15">
        <f t="shared" si="2"/>
        <v>0.36963806970509383</v>
      </c>
      <c r="L13" s="15">
        <f t="shared" si="2"/>
        <v>-0.33574007220216606</v>
      </c>
      <c r="M13" s="15">
        <f t="shared" si="2"/>
        <v>0.36654676258992808</v>
      </c>
      <c r="N13" s="15">
        <f t="shared" si="2"/>
        <v>0.37965865552072448</v>
      </c>
      <c r="O13" s="15">
        <f t="shared" si="2"/>
        <v>0.36901222332342254</v>
      </c>
      <c r="P13" s="15">
        <f t="shared" si="2"/>
        <v>0.34356035064059337</v>
      </c>
      <c r="Q13" s="15">
        <f t="shared" si="2"/>
        <v>0.33333333333333331</v>
      </c>
      <c r="R13" s="15">
        <f t="shared" si="2"/>
        <v>0.34172259507829977</v>
      </c>
      <c r="S13" s="15">
        <f t="shared" si="2"/>
        <v>0.35230961298377028</v>
      </c>
      <c r="T13" s="15">
        <f t="shared" si="2"/>
        <v>0.33743016759776534</v>
      </c>
      <c r="U13" s="15">
        <f t="shared" si="2"/>
        <v>0.48599596683844948</v>
      </c>
      <c r="V13" s="15">
        <f t="shared" si="2"/>
        <v>0.32465572533484249</v>
      </c>
      <c r="W13" s="15">
        <f t="shared" si="2"/>
        <v>0.31458016556850821</v>
      </c>
      <c r="AC13" s="17">
        <f>W28/W72</f>
        <v>3.625</v>
      </c>
      <c r="AD13" s="20">
        <f>W28/W54</f>
        <v>7.0388349514563103E-2</v>
      </c>
      <c r="AE13" s="20">
        <f>W22/(W72+W56+W61)</f>
        <v>0.17142857142857143</v>
      </c>
      <c r="AF13" s="21">
        <f>W67/W72</f>
        <v>50.39473684210526</v>
      </c>
    </row>
    <row r="14" spans="1:32" ht="19" x14ac:dyDescent="0.25">
      <c r="A14" s="5" t="s">
        <v>9</v>
      </c>
      <c r="B14" s="1" t="s">
        <v>92</v>
      </c>
      <c r="C14" s="1">
        <v>1677000000</v>
      </c>
      <c r="D14" s="1" t="s">
        <v>92</v>
      </c>
      <c r="E14" s="1">
        <v>104000000</v>
      </c>
      <c r="F14" s="1">
        <v>260000000</v>
      </c>
      <c r="G14" s="1">
        <v>179000000</v>
      </c>
      <c r="H14" s="1">
        <v>133000000</v>
      </c>
      <c r="I14" s="1">
        <v>219000000</v>
      </c>
      <c r="J14" s="1">
        <v>225000000</v>
      </c>
      <c r="K14" s="1">
        <v>219000000</v>
      </c>
      <c r="L14" s="1" t="s">
        <v>92</v>
      </c>
      <c r="M14" s="1">
        <v>193000000</v>
      </c>
      <c r="N14" s="1">
        <v>207000000</v>
      </c>
      <c r="O14" s="1">
        <v>321000000</v>
      </c>
      <c r="P14" s="1">
        <v>309000000</v>
      </c>
      <c r="Q14" s="1">
        <v>243000000</v>
      </c>
      <c r="R14" s="1">
        <v>201000000</v>
      </c>
      <c r="S14" s="1">
        <v>206000000</v>
      </c>
      <c r="T14" s="1">
        <v>208000000</v>
      </c>
      <c r="U14" s="1">
        <v>190000000</v>
      </c>
      <c r="V14" s="1">
        <v>229000000</v>
      </c>
      <c r="W14" s="1">
        <v>263000000</v>
      </c>
    </row>
    <row r="15" spans="1:32" ht="20" x14ac:dyDescent="0.25">
      <c r="A15" s="5" t="s">
        <v>10</v>
      </c>
      <c r="B15" s="1" t="s">
        <v>92</v>
      </c>
      <c r="C15" s="1">
        <v>2959000000</v>
      </c>
      <c r="D15" s="1" t="s">
        <v>92</v>
      </c>
      <c r="E15" s="1">
        <v>781000000</v>
      </c>
      <c r="F15" s="1">
        <v>1561000000</v>
      </c>
      <c r="G15" s="1">
        <v>1411000000</v>
      </c>
      <c r="H15" s="1">
        <v>1297000000</v>
      </c>
      <c r="I15" s="1">
        <v>1452000000</v>
      </c>
      <c r="J15" s="1">
        <v>1343000000</v>
      </c>
      <c r="K15" s="1">
        <v>1322000000</v>
      </c>
      <c r="L15" s="1">
        <v>-186000000</v>
      </c>
      <c r="M15" s="1">
        <v>1212000000</v>
      </c>
      <c r="N15" s="1">
        <v>1297000000</v>
      </c>
      <c r="O15" s="1">
        <v>1438000000</v>
      </c>
      <c r="P15" s="1">
        <v>1328000000</v>
      </c>
      <c r="Q15" s="1">
        <v>1325000000</v>
      </c>
      <c r="R15" s="1">
        <v>1423000000</v>
      </c>
      <c r="S15" s="1">
        <v>1617000000</v>
      </c>
      <c r="T15" s="1">
        <v>1718000000</v>
      </c>
      <c r="U15" s="1">
        <v>2359000000</v>
      </c>
      <c r="V15" s="1">
        <v>1950000000</v>
      </c>
      <c r="W15" s="1">
        <v>2125000000</v>
      </c>
      <c r="AC15" s="18" t="s">
        <v>121</v>
      </c>
      <c r="AD15" s="19" t="s">
        <v>122</v>
      </c>
      <c r="AE15" s="19" t="s">
        <v>123</v>
      </c>
      <c r="AF15" s="19" t="s">
        <v>124</v>
      </c>
    </row>
    <row r="16" spans="1:32" ht="19" x14ac:dyDescent="0.25">
      <c r="A16" s="5" t="s">
        <v>11</v>
      </c>
      <c r="B16" s="1" t="s">
        <v>92</v>
      </c>
      <c r="C16" s="1">
        <v>4832000000</v>
      </c>
      <c r="D16" s="1" t="s">
        <v>92</v>
      </c>
      <c r="E16" s="1">
        <v>1725000000</v>
      </c>
      <c r="F16" s="1">
        <v>3411000000</v>
      </c>
      <c r="G16" s="1">
        <v>3233000000</v>
      </c>
      <c r="H16" s="1">
        <v>3120000000</v>
      </c>
      <c r="I16" s="1">
        <v>3284000000</v>
      </c>
      <c r="J16" s="1">
        <v>3041000000</v>
      </c>
      <c r="K16" s="1">
        <v>2894000000</v>
      </c>
      <c r="L16" s="1">
        <v>520000000</v>
      </c>
      <c r="M16" s="1">
        <v>2671000000</v>
      </c>
      <c r="N16" s="1">
        <v>2796000000</v>
      </c>
      <c r="O16" s="1">
        <v>3008000000</v>
      </c>
      <c r="P16" s="1">
        <v>2839000000</v>
      </c>
      <c r="Q16" s="1">
        <v>3032000000</v>
      </c>
      <c r="R16" s="1">
        <v>3354000000</v>
      </c>
      <c r="S16" s="1">
        <v>3788000000</v>
      </c>
      <c r="T16" s="1">
        <v>4119000000</v>
      </c>
      <c r="U16" s="1">
        <v>4692000000</v>
      </c>
      <c r="V16" s="1">
        <v>4692000000</v>
      </c>
      <c r="W16" s="1">
        <v>5205000000</v>
      </c>
      <c r="AC16" s="29">
        <f>(W35+V35+U35+T35+S35)/5</f>
        <v>-4.5739244395060774E-2</v>
      </c>
      <c r="AD16" s="30">
        <f>AE101/W3</f>
        <v>2.2708457045108972</v>
      </c>
      <c r="AE16" s="30">
        <f>AE101/W28</f>
        <v>24.394075725952813</v>
      </c>
      <c r="AF16" s="31">
        <f>AE101/W106</f>
        <v>32.310422415865382</v>
      </c>
    </row>
    <row r="17" spans="1:29" ht="19" x14ac:dyDescent="0.25">
      <c r="A17" s="5" t="s">
        <v>12</v>
      </c>
      <c r="B17" s="1" t="s">
        <v>92</v>
      </c>
      <c r="C17" s="1" t="s">
        <v>92</v>
      </c>
      <c r="D17" s="1" t="s">
        <v>92</v>
      </c>
      <c r="E17" s="1" t="s">
        <v>92</v>
      </c>
      <c r="F17" s="1" t="s">
        <v>92</v>
      </c>
      <c r="G17" s="1" t="s">
        <v>92</v>
      </c>
      <c r="H17" s="1" t="s">
        <v>92</v>
      </c>
      <c r="I17" s="1" t="s">
        <v>92</v>
      </c>
      <c r="J17" s="1">
        <v>195000000</v>
      </c>
      <c r="K17" s="1">
        <v>-190000000</v>
      </c>
      <c r="L17" s="1" t="s">
        <v>92</v>
      </c>
      <c r="M17" s="1">
        <v>-225000000</v>
      </c>
      <c r="N17" s="1">
        <v>-203000000</v>
      </c>
      <c r="O17" s="1">
        <v>-203000000</v>
      </c>
      <c r="P17" s="1">
        <v>-181000000</v>
      </c>
      <c r="Q17" s="1">
        <v>-173000000</v>
      </c>
      <c r="R17" s="1">
        <v>-149000000</v>
      </c>
      <c r="S17" s="1">
        <v>138000000</v>
      </c>
      <c r="T17" s="1">
        <v>142000000</v>
      </c>
      <c r="U17" s="1">
        <v>127000000</v>
      </c>
      <c r="V17" s="1">
        <v>122000000</v>
      </c>
      <c r="W17" s="1">
        <v>125000000</v>
      </c>
    </row>
    <row r="18" spans="1:29" ht="20" x14ac:dyDescent="0.25">
      <c r="A18" s="5" t="s">
        <v>13</v>
      </c>
      <c r="B18" s="1" t="s">
        <v>92</v>
      </c>
      <c r="C18" s="1" t="s">
        <v>92</v>
      </c>
      <c r="D18" s="1" t="s">
        <v>92</v>
      </c>
      <c r="E18" s="1">
        <v>140000000</v>
      </c>
      <c r="F18" s="1">
        <v>239000000</v>
      </c>
      <c r="G18" s="1">
        <v>236000000</v>
      </c>
      <c r="H18" s="1">
        <v>246000000</v>
      </c>
      <c r="I18" s="1">
        <v>268000000</v>
      </c>
      <c r="J18" s="1">
        <v>262000000</v>
      </c>
      <c r="K18" s="1">
        <v>258000000</v>
      </c>
      <c r="L18" s="1" t="s">
        <v>92</v>
      </c>
      <c r="M18" s="1">
        <v>244000000</v>
      </c>
      <c r="N18" s="1">
        <v>258000000</v>
      </c>
      <c r="O18" s="1">
        <v>321000000</v>
      </c>
      <c r="P18" s="1">
        <v>309000000</v>
      </c>
      <c r="Q18" s="1">
        <v>293000000</v>
      </c>
      <c r="R18" s="1">
        <v>251000000</v>
      </c>
      <c r="S18" s="1">
        <v>261000000</v>
      </c>
      <c r="T18" s="1">
        <v>269000000</v>
      </c>
      <c r="U18" s="1">
        <v>261000000</v>
      </c>
      <c r="V18" s="1">
        <v>306000000</v>
      </c>
      <c r="W18" s="1">
        <v>339000000</v>
      </c>
      <c r="Z18" t="s">
        <v>160</v>
      </c>
      <c r="AC18" s="18" t="s">
        <v>125</v>
      </c>
    </row>
    <row r="19" spans="1:29" ht="19" x14ac:dyDescent="0.25">
      <c r="A19" s="6" t="s">
        <v>14</v>
      </c>
      <c r="B19" s="10" t="s">
        <v>92</v>
      </c>
      <c r="C19" s="10">
        <v>-6026000000</v>
      </c>
      <c r="D19" s="10">
        <v>-1353000000</v>
      </c>
      <c r="E19" s="10">
        <v>-68000000</v>
      </c>
      <c r="F19" s="10">
        <v>125000000</v>
      </c>
      <c r="G19" s="10">
        <v>343000000</v>
      </c>
      <c r="H19" s="10">
        <v>274000000</v>
      </c>
      <c r="I19" s="10">
        <v>261000000</v>
      </c>
      <c r="J19" s="10">
        <v>407000000</v>
      </c>
      <c r="K19" s="10">
        <v>-34000000</v>
      </c>
      <c r="L19" s="10">
        <v>-34000000</v>
      </c>
      <c r="M19" s="10">
        <v>-92000000</v>
      </c>
      <c r="N19" s="10">
        <v>-174000000</v>
      </c>
      <c r="O19" s="10">
        <v>-216000000</v>
      </c>
      <c r="P19" s="10">
        <v>50000000</v>
      </c>
      <c r="Q19" s="10">
        <v>156000000</v>
      </c>
      <c r="R19" s="10">
        <v>94000000</v>
      </c>
      <c r="S19" s="10">
        <v>836000000</v>
      </c>
      <c r="T19" s="10">
        <v>676000000</v>
      </c>
      <c r="U19" s="10">
        <v>-64000000</v>
      </c>
      <c r="V19" s="10">
        <v>881000000</v>
      </c>
      <c r="W19" s="10">
        <v>1200000000</v>
      </c>
      <c r="AC19" s="32">
        <f>W40-W56-W61</f>
        <v>-3429000000</v>
      </c>
    </row>
    <row r="20" spans="1:29" ht="19" customHeight="1" x14ac:dyDescent="0.25">
      <c r="A20" s="14" t="s">
        <v>101</v>
      </c>
      <c r="B20" s="1"/>
      <c r="C20" s="15" t="e">
        <f>(C19/B19)-1</f>
        <v>#VALUE!</v>
      </c>
      <c r="D20" s="15">
        <f>(D19/C19)-1</f>
        <v>-0.77547295054762699</v>
      </c>
      <c r="E20" s="15">
        <f>(E19/D19)-1</f>
        <v>-0.9497413155949741</v>
      </c>
      <c r="F20" s="15">
        <f t="shared" ref="F20:W20" si="3">(F19/E19)-1</f>
        <v>-2.8382352941176467</v>
      </c>
      <c r="G20" s="15">
        <f t="shared" si="3"/>
        <v>1.7440000000000002</v>
      </c>
      <c r="H20" s="15">
        <f t="shared" si="3"/>
        <v>-0.20116618075801751</v>
      </c>
      <c r="I20" s="15">
        <f t="shared" si="3"/>
        <v>-4.7445255474452552E-2</v>
      </c>
      <c r="J20" s="15">
        <f t="shared" si="3"/>
        <v>0.55938697318007669</v>
      </c>
      <c r="K20" s="15">
        <f t="shared" si="3"/>
        <v>-1.0835380835380835</v>
      </c>
      <c r="L20" s="15">
        <f t="shared" si="3"/>
        <v>0</v>
      </c>
      <c r="M20" s="15">
        <f t="shared" si="3"/>
        <v>1.7058823529411766</v>
      </c>
      <c r="N20" s="15">
        <f t="shared" si="3"/>
        <v>0.89130434782608692</v>
      </c>
      <c r="O20" s="15">
        <f t="shared" si="3"/>
        <v>0.24137931034482762</v>
      </c>
      <c r="P20" s="15">
        <f t="shared" si="3"/>
        <v>-1.2314814814814814</v>
      </c>
      <c r="Q20" s="15">
        <f t="shared" si="3"/>
        <v>2.12</v>
      </c>
      <c r="R20" s="15">
        <f t="shared" si="3"/>
        <v>-0.39743589743589747</v>
      </c>
      <c r="S20" s="15">
        <f t="shared" si="3"/>
        <v>7.8936170212765955</v>
      </c>
      <c r="T20" s="15">
        <f t="shared" si="3"/>
        <v>-0.19138755980861244</v>
      </c>
      <c r="U20" s="15">
        <f t="shared" si="3"/>
        <v>-1.0946745562130178</v>
      </c>
      <c r="V20" s="15">
        <f t="shared" si="3"/>
        <v>-14.765625</v>
      </c>
      <c r="W20" s="15">
        <f t="shared" si="3"/>
        <v>0.36208853575482403</v>
      </c>
    </row>
    <row r="21" spans="1:29" ht="19" x14ac:dyDescent="0.25">
      <c r="A21" s="5" t="s">
        <v>15</v>
      </c>
      <c r="B21" s="2" t="s">
        <v>92</v>
      </c>
      <c r="C21" s="2">
        <v>-1.8315999999999999</v>
      </c>
      <c r="D21" s="2">
        <v>-0.40079999999999999</v>
      </c>
      <c r="E21" s="2">
        <v>-3.8399999999999997E-2</v>
      </c>
      <c r="F21" s="2">
        <v>3.5700000000000003E-2</v>
      </c>
      <c r="G21" s="2">
        <v>9.7600000000000006E-2</v>
      </c>
      <c r="H21" s="2">
        <v>8.09E-2</v>
      </c>
      <c r="I21" s="2">
        <v>7.4800000000000005E-2</v>
      </c>
      <c r="J21" s="2">
        <v>0.12809999999999999</v>
      </c>
      <c r="K21" s="2">
        <v>-1.14E-2</v>
      </c>
      <c r="L21" s="2">
        <v>-6.1400000000000003E-2</v>
      </c>
      <c r="M21" s="2">
        <v>-3.3099999999999997E-2</v>
      </c>
      <c r="N21" s="2">
        <v>-6.0600000000000001E-2</v>
      </c>
      <c r="O21" s="2">
        <v>-7.1400000000000005E-2</v>
      </c>
      <c r="P21" s="2">
        <v>1.6899999999999998E-2</v>
      </c>
      <c r="Q21" s="2">
        <v>4.8099999999999997E-2</v>
      </c>
      <c r="R21" s="2">
        <v>2.63E-2</v>
      </c>
      <c r="S21" s="2">
        <v>0.2087</v>
      </c>
      <c r="T21" s="2">
        <v>0.15110000000000001</v>
      </c>
      <c r="U21" s="2">
        <v>-1.43E-2</v>
      </c>
      <c r="V21" s="2">
        <v>0.16619999999999999</v>
      </c>
      <c r="W21" s="2">
        <v>0.20269999999999999</v>
      </c>
    </row>
    <row r="22" spans="1:29" ht="19" x14ac:dyDescent="0.25">
      <c r="A22" s="6" t="s">
        <v>16</v>
      </c>
      <c r="B22" s="10" t="s">
        <v>92</v>
      </c>
      <c r="C22" s="10">
        <v>-1542000000</v>
      </c>
      <c r="D22" s="10">
        <v>3376000000</v>
      </c>
      <c r="E22" s="10">
        <v>18000000</v>
      </c>
      <c r="F22" s="10">
        <v>84000000</v>
      </c>
      <c r="G22" s="10">
        <v>283000000</v>
      </c>
      <c r="H22" s="10">
        <v>215000000</v>
      </c>
      <c r="I22" s="10">
        <v>207000000</v>
      </c>
      <c r="J22" s="10">
        <v>135000000</v>
      </c>
      <c r="K22" s="10">
        <v>90000000</v>
      </c>
      <c r="L22" s="10">
        <v>34000000</v>
      </c>
      <c r="M22" s="10">
        <v>109000000</v>
      </c>
      <c r="N22" s="10">
        <v>75000000</v>
      </c>
      <c r="O22" s="10">
        <v>19000000</v>
      </c>
      <c r="P22" s="10">
        <v>127000000</v>
      </c>
      <c r="Q22" s="10">
        <v>214000000</v>
      </c>
      <c r="R22" s="10">
        <v>222000000</v>
      </c>
      <c r="S22" s="10">
        <v>217000000</v>
      </c>
      <c r="T22" s="10">
        <v>356000000</v>
      </c>
      <c r="U22" s="10">
        <v>-229000000</v>
      </c>
      <c r="V22" s="10">
        <v>609000000</v>
      </c>
      <c r="W22" s="10">
        <v>714000000</v>
      </c>
    </row>
    <row r="23" spans="1:29" ht="19" x14ac:dyDescent="0.25">
      <c r="A23" s="5" t="s">
        <v>17</v>
      </c>
      <c r="B23" s="2" t="s">
        <v>92</v>
      </c>
      <c r="C23" s="2">
        <v>-0.46870000000000001</v>
      </c>
      <c r="D23" s="2">
        <v>1</v>
      </c>
      <c r="E23" s="2">
        <v>1.0200000000000001E-2</v>
      </c>
      <c r="F23" s="2">
        <v>2.4E-2</v>
      </c>
      <c r="G23" s="2">
        <v>8.0500000000000002E-2</v>
      </c>
      <c r="H23" s="2">
        <v>6.3500000000000001E-2</v>
      </c>
      <c r="I23" s="2">
        <v>5.9299999999999999E-2</v>
      </c>
      <c r="J23" s="2">
        <v>4.2500000000000003E-2</v>
      </c>
      <c r="K23" s="2">
        <v>3.0200000000000001E-2</v>
      </c>
      <c r="L23" s="2">
        <v>6.1400000000000003E-2</v>
      </c>
      <c r="M23" s="2">
        <v>3.9199999999999999E-2</v>
      </c>
      <c r="N23" s="2">
        <v>2.6100000000000002E-2</v>
      </c>
      <c r="O23" s="2">
        <v>6.3E-3</v>
      </c>
      <c r="P23" s="2">
        <v>4.2799999999999998E-2</v>
      </c>
      <c r="Q23" s="2">
        <v>6.59E-2</v>
      </c>
      <c r="R23" s="2">
        <v>6.2100000000000002E-2</v>
      </c>
      <c r="S23" s="2">
        <v>5.4199999999999998E-2</v>
      </c>
      <c r="T23" s="2">
        <v>7.9600000000000004E-2</v>
      </c>
      <c r="U23" s="2">
        <v>-5.1299999999999998E-2</v>
      </c>
      <c r="V23" s="2">
        <v>0.1149</v>
      </c>
      <c r="W23" s="2">
        <v>0.1206</v>
      </c>
    </row>
    <row r="24" spans="1:29" ht="19" x14ac:dyDescent="0.25">
      <c r="A24" s="5" t="s">
        <v>18</v>
      </c>
      <c r="B24" s="1" t="s">
        <v>92</v>
      </c>
      <c r="C24" s="1" t="s">
        <v>92</v>
      </c>
      <c r="D24" s="1" t="s">
        <v>92</v>
      </c>
      <c r="E24" s="1">
        <v>-226000000</v>
      </c>
      <c r="F24" s="1">
        <v>-198000000</v>
      </c>
      <c r="G24" s="1">
        <v>-176000000</v>
      </c>
      <c r="H24" s="1">
        <v>-187000000</v>
      </c>
      <c r="I24" s="1">
        <v>-193000000</v>
      </c>
      <c r="J24" s="1">
        <v>-185000000</v>
      </c>
      <c r="K24" s="1">
        <v>-194000000</v>
      </c>
      <c r="L24" s="1">
        <v>-62000000</v>
      </c>
      <c r="M24" s="1">
        <v>-217000000</v>
      </c>
      <c r="N24" s="1">
        <v>-300000000</v>
      </c>
      <c r="O24" s="1">
        <v>-348000000</v>
      </c>
      <c r="P24" s="1">
        <v>-202000000</v>
      </c>
      <c r="Q24" s="1">
        <v>-173000000</v>
      </c>
      <c r="R24" s="1">
        <v>-224000000</v>
      </c>
      <c r="S24" s="1">
        <v>225000000</v>
      </c>
      <c r="T24" s="1">
        <v>-89000000</v>
      </c>
      <c r="U24" s="1">
        <v>-218000000</v>
      </c>
      <c r="V24" s="1">
        <v>-153000000</v>
      </c>
      <c r="W24" s="1">
        <v>26000000</v>
      </c>
    </row>
    <row r="25" spans="1:29" ht="19" x14ac:dyDescent="0.25">
      <c r="A25" s="6" t="s">
        <v>19</v>
      </c>
      <c r="B25" s="10" t="s">
        <v>92</v>
      </c>
      <c r="C25" s="10" t="s">
        <v>92</v>
      </c>
      <c r="D25" s="10" t="s">
        <v>92</v>
      </c>
      <c r="E25" s="10">
        <v>-208000000</v>
      </c>
      <c r="F25" s="10">
        <v>-114000000</v>
      </c>
      <c r="G25" s="10">
        <v>107000000</v>
      </c>
      <c r="H25" s="10">
        <v>28000000</v>
      </c>
      <c r="I25" s="10">
        <v>14000000</v>
      </c>
      <c r="J25" s="10">
        <v>-50000000</v>
      </c>
      <c r="K25" s="10">
        <v>-104000000</v>
      </c>
      <c r="L25" s="10">
        <v>-28000000</v>
      </c>
      <c r="M25" s="10">
        <v>-108000000</v>
      </c>
      <c r="N25" s="10">
        <v>-225000000</v>
      </c>
      <c r="O25" s="10">
        <v>-329000000</v>
      </c>
      <c r="P25" s="10">
        <v>-75000000</v>
      </c>
      <c r="Q25" s="10">
        <v>41000000</v>
      </c>
      <c r="R25" s="10">
        <v>-2000000</v>
      </c>
      <c r="S25" s="10">
        <v>442000000</v>
      </c>
      <c r="T25" s="10">
        <v>267000000</v>
      </c>
      <c r="U25" s="10">
        <v>-447000000</v>
      </c>
      <c r="V25" s="10">
        <v>456000000</v>
      </c>
      <c r="W25" s="10">
        <v>740000000</v>
      </c>
    </row>
    <row r="26" spans="1:29" ht="19" x14ac:dyDescent="0.25">
      <c r="A26" s="5" t="s">
        <v>20</v>
      </c>
      <c r="B26" s="2" t="s">
        <v>92</v>
      </c>
      <c r="C26" s="2" t="s">
        <v>92</v>
      </c>
      <c r="D26" s="2" t="s">
        <v>92</v>
      </c>
      <c r="E26" s="2">
        <v>-0.1176</v>
      </c>
      <c r="F26" s="2">
        <v>-3.2599999999999997E-2</v>
      </c>
      <c r="G26" s="2">
        <v>3.04E-2</v>
      </c>
      <c r="H26" s="2">
        <v>8.3000000000000001E-3</v>
      </c>
      <c r="I26" s="2">
        <v>4.0000000000000001E-3</v>
      </c>
      <c r="J26" s="2">
        <v>-1.5699999999999999E-2</v>
      </c>
      <c r="K26" s="2">
        <v>-3.49E-2</v>
      </c>
      <c r="L26" s="2">
        <v>-5.0500000000000003E-2</v>
      </c>
      <c r="M26" s="2">
        <v>-3.8800000000000001E-2</v>
      </c>
      <c r="N26" s="2">
        <v>-7.8399999999999997E-2</v>
      </c>
      <c r="O26" s="2">
        <v>-0.1087</v>
      </c>
      <c r="P26" s="2">
        <v>-2.53E-2</v>
      </c>
      <c r="Q26" s="2">
        <v>1.26E-2</v>
      </c>
      <c r="R26" s="2">
        <v>-5.9999999999999995E-4</v>
      </c>
      <c r="S26" s="2">
        <v>0.1104</v>
      </c>
      <c r="T26" s="2">
        <v>5.9700000000000003E-2</v>
      </c>
      <c r="U26" s="2">
        <v>-0.1002</v>
      </c>
      <c r="V26" s="2">
        <v>8.5999999999999993E-2</v>
      </c>
      <c r="W26" s="2">
        <v>0.125</v>
      </c>
    </row>
    <row r="27" spans="1:29" ht="19" x14ac:dyDescent="0.25">
      <c r="A27" s="5" t="s">
        <v>21</v>
      </c>
      <c r="B27" s="1" t="s">
        <v>92</v>
      </c>
      <c r="C27" s="1" t="s">
        <v>92</v>
      </c>
      <c r="D27" s="1" t="s">
        <v>92</v>
      </c>
      <c r="E27" s="1">
        <v>30000000</v>
      </c>
      <c r="F27" s="1">
        <v>55000000</v>
      </c>
      <c r="G27" s="1">
        <v>47000000</v>
      </c>
      <c r="H27" s="1">
        <v>49000000</v>
      </c>
      <c r="I27" s="1">
        <v>49000000</v>
      </c>
      <c r="J27" s="1">
        <v>50000000</v>
      </c>
      <c r="K27" s="1">
        <v>41000000</v>
      </c>
      <c r="L27" s="1">
        <v>-3000000</v>
      </c>
      <c r="M27" s="1">
        <v>1000000</v>
      </c>
      <c r="N27" s="1">
        <v>-31000000</v>
      </c>
      <c r="O27" s="1">
        <v>-26000000</v>
      </c>
      <c r="P27" s="1">
        <v>13000000</v>
      </c>
      <c r="Q27" s="1">
        <v>11000000</v>
      </c>
      <c r="R27" s="1">
        <v>-151000000</v>
      </c>
      <c r="S27" s="1">
        <v>130000000</v>
      </c>
      <c r="T27" s="1">
        <v>9000000</v>
      </c>
      <c r="U27" s="1">
        <v>23000000</v>
      </c>
      <c r="V27" s="1">
        <v>149000000</v>
      </c>
      <c r="W27" s="1">
        <v>185000000</v>
      </c>
    </row>
    <row r="28" spans="1:29" ht="20" thickBot="1" x14ac:dyDescent="0.3">
      <c r="A28" s="7" t="s">
        <v>22</v>
      </c>
      <c r="B28" s="11" t="s">
        <v>92</v>
      </c>
      <c r="C28" s="11">
        <v>-6026000000</v>
      </c>
      <c r="D28" s="11">
        <v>-1353000000</v>
      </c>
      <c r="E28" s="11">
        <v>-238000000</v>
      </c>
      <c r="F28" s="11">
        <v>-169000000</v>
      </c>
      <c r="G28" s="11">
        <v>60000000</v>
      </c>
      <c r="H28" s="11">
        <v>-21000000</v>
      </c>
      <c r="I28" s="11">
        <v>-56000000</v>
      </c>
      <c r="J28" s="11">
        <v>-100000000</v>
      </c>
      <c r="K28" s="11">
        <v>-143000000</v>
      </c>
      <c r="L28" s="11">
        <v>-31000000</v>
      </c>
      <c r="M28" s="11">
        <v>-112000000</v>
      </c>
      <c r="N28" s="11">
        <v>-198000000</v>
      </c>
      <c r="O28" s="11">
        <v>-308000000</v>
      </c>
      <c r="P28" s="11">
        <v>-91000000</v>
      </c>
      <c r="Q28" s="11">
        <v>25000000</v>
      </c>
      <c r="R28" s="11">
        <v>143000000</v>
      </c>
      <c r="S28" s="11">
        <v>307000000</v>
      </c>
      <c r="T28" s="11">
        <v>256000000</v>
      </c>
      <c r="U28" s="11">
        <v>-475000000</v>
      </c>
      <c r="V28" s="11">
        <v>304000000</v>
      </c>
      <c r="W28" s="11">
        <v>551000000</v>
      </c>
    </row>
    <row r="29" spans="1:29" ht="20" customHeight="1" thickTop="1" x14ac:dyDescent="0.25">
      <c r="A29" s="14" t="s">
        <v>102</v>
      </c>
      <c r="B29" s="1"/>
      <c r="C29" s="15" t="e">
        <f>(C28/B28)-1</f>
        <v>#VALUE!</v>
      </c>
      <c r="D29" s="15">
        <f>(D28/C28)-1</f>
        <v>-0.77547295054762699</v>
      </c>
      <c r="E29" s="15">
        <f>(E28/D28)-1</f>
        <v>-0.82409460458240946</v>
      </c>
      <c r="F29" s="15">
        <f t="shared" ref="F29:W29" si="4">(F28/E28)-1</f>
        <v>-0.28991596638655459</v>
      </c>
      <c r="G29" s="15">
        <f t="shared" si="4"/>
        <v>-1.3550295857988166</v>
      </c>
      <c r="H29" s="15">
        <f t="shared" si="4"/>
        <v>-1.35</v>
      </c>
      <c r="I29" s="15">
        <f t="shared" si="4"/>
        <v>1.6666666666666665</v>
      </c>
      <c r="J29" s="15">
        <f t="shared" si="4"/>
        <v>0.78571428571428581</v>
      </c>
      <c r="K29" s="15">
        <f t="shared" si="4"/>
        <v>0.42999999999999994</v>
      </c>
      <c r="L29" s="15">
        <f t="shared" si="4"/>
        <v>-0.78321678321678323</v>
      </c>
      <c r="M29" s="15">
        <f t="shared" si="4"/>
        <v>2.6129032258064515</v>
      </c>
      <c r="N29" s="15">
        <f t="shared" si="4"/>
        <v>0.76785714285714279</v>
      </c>
      <c r="O29" s="15">
        <f t="shared" si="4"/>
        <v>0.55555555555555558</v>
      </c>
      <c r="P29" s="15">
        <f t="shared" si="4"/>
        <v>-0.70454545454545459</v>
      </c>
      <c r="Q29" s="15">
        <f t="shared" si="4"/>
        <v>-1.2747252747252746</v>
      </c>
      <c r="R29" s="15">
        <f t="shared" si="4"/>
        <v>4.72</v>
      </c>
      <c r="S29" s="15">
        <f t="shared" si="4"/>
        <v>1.1468531468531467</v>
      </c>
      <c r="T29" s="15">
        <f t="shared" si="4"/>
        <v>-0.16612377850162863</v>
      </c>
      <c r="U29" s="15">
        <f t="shared" si="4"/>
        <v>-2.85546875</v>
      </c>
      <c r="V29" s="15">
        <f t="shared" si="4"/>
        <v>-1.6400000000000001</v>
      </c>
      <c r="W29" s="15">
        <f t="shared" si="4"/>
        <v>0.8125</v>
      </c>
    </row>
    <row r="30" spans="1:29" ht="19" x14ac:dyDescent="0.25">
      <c r="A30" s="5" t="s">
        <v>23</v>
      </c>
      <c r="B30" s="2" t="s">
        <v>92</v>
      </c>
      <c r="C30" s="2">
        <v>-1.8315999999999999</v>
      </c>
      <c r="D30" s="2">
        <v>-0.40079999999999999</v>
      </c>
      <c r="E30" s="2">
        <v>-0.13450000000000001</v>
      </c>
      <c r="F30" s="2">
        <v>-4.8300000000000003E-2</v>
      </c>
      <c r="G30" s="2">
        <v>1.7100000000000001E-2</v>
      </c>
      <c r="H30" s="2">
        <v>-6.1999999999999998E-3</v>
      </c>
      <c r="I30" s="2">
        <v>-1.6E-2</v>
      </c>
      <c r="J30" s="2">
        <v>-3.15E-2</v>
      </c>
      <c r="K30" s="2">
        <v>-4.7899999999999998E-2</v>
      </c>
      <c r="L30" s="2">
        <v>-5.6000000000000001E-2</v>
      </c>
      <c r="M30" s="2">
        <v>-4.0300000000000002E-2</v>
      </c>
      <c r="N30" s="2">
        <v>-6.9000000000000006E-2</v>
      </c>
      <c r="O30" s="2">
        <v>-0.1018</v>
      </c>
      <c r="P30" s="2">
        <v>-3.0700000000000002E-2</v>
      </c>
      <c r="Q30" s="2">
        <v>7.7000000000000002E-3</v>
      </c>
      <c r="R30" s="2">
        <v>0.04</v>
      </c>
      <c r="S30" s="2">
        <v>7.6700000000000004E-2</v>
      </c>
      <c r="T30" s="2">
        <v>5.7200000000000001E-2</v>
      </c>
      <c r="U30" s="2">
        <v>-0.10639999999999999</v>
      </c>
      <c r="V30" s="2">
        <v>5.7299999999999997E-2</v>
      </c>
      <c r="W30" s="2">
        <v>9.3100000000000002E-2</v>
      </c>
    </row>
    <row r="31" spans="1:29" ht="19" x14ac:dyDescent="0.25">
      <c r="A31" s="5" t="s">
        <v>24</v>
      </c>
      <c r="B31" s="12" t="s">
        <v>92</v>
      </c>
      <c r="C31" s="12">
        <v>-12</v>
      </c>
      <c r="D31" s="12">
        <v>-2.7</v>
      </c>
      <c r="E31" s="12">
        <v>-0.47</v>
      </c>
      <c r="F31" s="12">
        <v>-1.4</v>
      </c>
      <c r="G31" s="12">
        <v>0.42</v>
      </c>
      <c r="H31" s="12">
        <v>-0.14000000000000001</v>
      </c>
      <c r="I31" s="12">
        <v>-0.38</v>
      </c>
      <c r="J31" s="12">
        <v>-0.67</v>
      </c>
      <c r="K31" s="12">
        <v>-0.96</v>
      </c>
      <c r="L31" s="12">
        <v>-0.06</v>
      </c>
      <c r="M31" s="12">
        <v>-0.71</v>
      </c>
      <c r="N31" s="12">
        <v>-0.39</v>
      </c>
      <c r="O31" s="12">
        <v>-0.61</v>
      </c>
      <c r="P31" s="12">
        <v>-0.18</v>
      </c>
      <c r="Q31" s="12">
        <v>0.05</v>
      </c>
      <c r="R31" s="12">
        <v>0.28000000000000003</v>
      </c>
      <c r="S31" s="12">
        <v>0.61</v>
      </c>
      <c r="T31" s="12">
        <v>0.51</v>
      </c>
      <c r="U31" s="12">
        <v>-0.95</v>
      </c>
      <c r="V31" s="12">
        <v>0.57999999999999996</v>
      </c>
      <c r="W31" s="12">
        <v>1.05</v>
      </c>
    </row>
    <row r="32" spans="1:29" ht="19" x14ac:dyDescent="0.25">
      <c r="A32" s="5" t="s">
        <v>25</v>
      </c>
      <c r="B32" s="12" t="s">
        <v>92</v>
      </c>
      <c r="C32" s="12">
        <v>-12</v>
      </c>
      <c r="D32" s="12">
        <v>-2.7</v>
      </c>
      <c r="E32" s="12">
        <v>-0.47</v>
      </c>
      <c r="F32" s="12">
        <v>-1.4</v>
      </c>
      <c r="G32" s="12">
        <v>0.4</v>
      </c>
      <c r="H32" s="12">
        <v>-0.14000000000000001</v>
      </c>
      <c r="I32" s="12">
        <v>-0.38</v>
      </c>
      <c r="J32" s="12">
        <v>-0.67</v>
      </c>
      <c r="K32" s="12">
        <v>-0.96</v>
      </c>
      <c r="L32" s="12">
        <v>-0.06</v>
      </c>
      <c r="M32" s="12">
        <v>-0.71</v>
      </c>
      <c r="N32" s="12">
        <v>-0.39</v>
      </c>
      <c r="O32" s="12">
        <v>-0.61</v>
      </c>
      <c r="P32" s="12">
        <v>-0.18</v>
      </c>
      <c r="Q32" s="12">
        <v>0.05</v>
      </c>
      <c r="R32" s="12">
        <v>0.28000000000000003</v>
      </c>
      <c r="S32" s="12">
        <v>0.61</v>
      </c>
      <c r="T32" s="12">
        <v>0.51</v>
      </c>
      <c r="U32" s="12">
        <v>-0.95</v>
      </c>
      <c r="V32" s="12">
        <v>0.57999999999999996</v>
      </c>
      <c r="W32" s="12">
        <v>1.05</v>
      </c>
    </row>
    <row r="33" spans="1:23" ht="19" x14ac:dyDescent="0.25">
      <c r="A33" s="5" t="s">
        <v>26</v>
      </c>
      <c r="B33" s="1" t="s">
        <v>92</v>
      </c>
      <c r="C33" s="1">
        <v>501991944</v>
      </c>
      <c r="D33" s="1">
        <v>501991944</v>
      </c>
      <c r="E33" s="1">
        <v>501991944</v>
      </c>
      <c r="F33" s="1">
        <v>120900000</v>
      </c>
      <c r="G33" s="1">
        <v>142800000</v>
      </c>
      <c r="H33" s="1">
        <v>146200000</v>
      </c>
      <c r="I33" s="1">
        <v>148300000</v>
      </c>
      <c r="J33" s="1">
        <v>149400000</v>
      </c>
      <c r="K33" s="1">
        <v>149700000</v>
      </c>
      <c r="L33" s="1">
        <v>510000000</v>
      </c>
      <c r="M33" s="1">
        <v>501991944</v>
      </c>
      <c r="N33" s="1">
        <v>501991944</v>
      </c>
      <c r="O33" s="1">
        <v>501991944</v>
      </c>
      <c r="P33" s="1">
        <v>501991944</v>
      </c>
      <c r="Q33" s="1">
        <v>501991944</v>
      </c>
      <c r="R33" s="1">
        <v>501991944</v>
      </c>
      <c r="S33" s="1">
        <v>501991944</v>
      </c>
      <c r="T33" s="1">
        <v>501991944</v>
      </c>
      <c r="U33" s="1">
        <v>500000000</v>
      </c>
      <c r="V33" s="1">
        <v>524137931</v>
      </c>
      <c r="W33" s="1">
        <v>133662142</v>
      </c>
    </row>
    <row r="34" spans="1:23" ht="19" x14ac:dyDescent="0.25">
      <c r="A34" s="5" t="s">
        <v>27</v>
      </c>
      <c r="B34" s="1" t="s">
        <v>92</v>
      </c>
      <c r="C34" s="1">
        <v>501991944</v>
      </c>
      <c r="D34" s="1">
        <v>501991944</v>
      </c>
      <c r="E34" s="1">
        <v>501991944</v>
      </c>
      <c r="F34" s="1">
        <v>120900000</v>
      </c>
      <c r="G34" s="1">
        <v>150900000</v>
      </c>
      <c r="H34" s="1">
        <v>146200000</v>
      </c>
      <c r="I34" s="1">
        <v>148300000</v>
      </c>
      <c r="J34" s="1">
        <v>149400000</v>
      </c>
      <c r="K34" s="1">
        <v>149700000</v>
      </c>
      <c r="L34" s="1">
        <v>510000000</v>
      </c>
      <c r="M34" s="1">
        <v>501991944</v>
      </c>
      <c r="N34" s="1">
        <v>501991944</v>
      </c>
      <c r="O34" s="1">
        <v>501991944</v>
      </c>
      <c r="P34" s="1">
        <v>501991944</v>
      </c>
      <c r="Q34" s="1">
        <v>501991944</v>
      </c>
      <c r="R34" s="1">
        <v>501991944</v>
      </c>
      <c r="S34" s="1">
        <v>501991944</v>
      </c>
      <c r="T34" s="1">
        <v>501991944</v>
      </c>
      <c r="U34" s="1">
        <v>500000000</v>
      </c>
      <c r="V34" s="1">
        <v>524137931</v>
      </c>
      <c r="W34" s="1">
        <v>381046177</v>
      </c>
    </row>
    <row r="35" spans="1:23" ht="20" customHeight="1" x14ac:dyDescent="0.25">
      <c r="A35" s="14" t="s">
        <v>103</v>
      </c>
      <c r="B35" s="1"/>
      <c r="C35" s="22" t="e">
        <f>(C34-B34)/B34</f>
        <v>#VALUE!</v>
      </c>
      <c r="D35" s="22">
        <f t="shared" ref="D35:W35" si="5">(D34-C34)/C34</f>
        <v>0</v>
      </c>
      <c r="E35" s="22">
        <f t="shared" si="5"/>
        <v>0</v>
      </c>
      <c r="F35" s="22">
        <f t="shared" si="5"/>
        <v>-0.75915948165096447</v>
      </c>
      <c r="G35" s="22">
        <f t="shared" si="5"/>
        <v>0.24813895781637718</v>
      </c>
      <c r="H35" s="22">
        <f t="shared" si="5"/>
        <v>-3.1146454605699137E-2</v>
      </c>
      <c r="I35" s="22">
        <f t="shared" si="5"/>
        <v>1.4363885088919288E-2</v>
      </c>
      <c r="J35" s="22">
        <f t="shared" si="5"/>
        <v>7.4173971679028991E-3</v>
      </c>
      <c r="K35" s="22">
        <f t="shared" si="5"/>
        <v>2.008032128514056E-3</v>
      </c>
      <c r="L35" s="22">
        <f t="shared" si="5"/>
        <v>2.4068136272545089</v>
      </c>
      <c r="M35" s="22">
        <f t="shared" si="5"/>
        <v>-1.5702070588235296E-2</v>
      </c>
      <c r="N35" s="22">
        <f t="shared" si="5"/>
        <v>0</v>
      </c>
      <c r="O35" s="22">
        <f t="shared" si="5"/>
        <v>0</v>
      </c>
      <c r="P35" s="22">
        <f t="shared" si="5"/>
        <v>0</v>
      </c>
      <c r="Q35" s="22">
        <f t="shared" si="5"/>
        <v>0</v>
      </c>
      <c r="R35" s="22">
        <f t="shared" si="5"/>
        <v>0</v>
      </c>
      <c r="S35" s="22">
        <f t="shared" si="5"/>
        <v>0</v>
      </c>
      <c r="T35" s="22">
        <f t="shared" si="5"/>
        <v>0</v>
      </c>
      <c r="U35" s="22">
        <f t="shared" si="5"/>
        <v>-3.9680796152378097E-3</v>
      </c>
      <c r="V35" s="22">
        <f t="shared" si="5"/>
        <v>4.8275862000000003E-2</v>
      </c>
      <c r="W35" s="22">
        <f t="shared" si="5"/>
        <v>-0.27300400436006605</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41000000</v>
      </c>
      <c r="D38" s="1">
        <v>144000000</v>
      </c>
      <c r="E38" s="1">
        <v>555000000</v>
      </c>
      <c r="F38" s="1">
        <v>288000000</v>
      </c>
      <c r="G38" s="1">
        <v>367000000</v>
      </c>
      <c r="H38" s="1">
        <v>333000000</v>
      </c>
      <c r="I38" s="1">
        <v>411000000</v>
      </c>
      <c r="J38" s="1">
        <v>384000000</v>
      </c>
      <c r="K38" s="1">
        <v>439000000</v>
      </c>
      <c r="L38" s="1">
        <v>154000000</v>
      </c>
      <c r="M38" s="1">
        <v>302000000</v>
      </c>
      <c r="N38" s="1">
        <v>155000000</v>
      </c>
      <c r="O38" s="1">
        <v>157000000</v>
      </c>
      <c r="P38" s="1">
        <v>246000000</v>
      </c>
      <c r="Q38" s="1">
        <v>359000000</v>
      </c>
      <c r="R38" s="1">
        <v>647000000</v>
      </c>
      <c r="S38" s="1">
        <v>514000000</v>
      </c>
      <c r="T38" s="1">
        <v>619000000</v>
      </c>
      <c r="U38" s="1">
        <v>553000000</v>
      </c>
      <c r="V38" s="1">
        <v>499000000</v>
      </c>
      <c r="W38" s="1">
        <v>584000000</v>
      </c>
    </row>
    <row r="39" spans="1:23" ht="19" x14ac:dyDescent="0.25">
      <c r="A39" s="5" t="s">
        <v>31</v>
      </c>
      <c r="B39" s="1" t="s">
        <v>92</v>
      </c>
      <c r="C39" s="1" t="s">
        <v>92</v>
      </c>
      <c r="D39" s="1" t="s">
        <v>92</v>
      </c>
      <c r="E39" s="1" t="s">
        <v>92</v>
      </c>
      <c r="F39" s="1" t="s">
        <v>92</v>
      </c>
      <c r="G39" s="1">
        <v>18000000</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row>
    <row r="40" spans="1:23" ht="19" x14ac:dyDescent="0.25">
      <c r="A40" s="5" t="s">
        <v>32</v>
      </c>
      <c r="B40" s="1" t="s">
        <v>92</v>
      </c>
      <c r="C40" s="1">
        <v>41000000</v>
      </c>
      <c r="D40" s="1">
        <v>144000000</v>
      </c>
      <c r="E40" s="1">
        <v>555000000</v>
      </c>
      <c r="F40" s="1">
        <v>288000000</v>
      </c>
      <c r="G40" s="1">
        <v>385000000</v>
      </c>
      <c r="H40" s="1">
        <v>333000000</v>
      </c>
      <c r="I40" s="1">
        <v>411000000</v>
      </c>
      <c r="J40" s="1">
        <v>384000000</v>
      </c>
      <c r="K40" s="1">
        <v>439000000</v>
      </c>
      <c r="L40" s="1">
        <v>154000000</v>
      </c>
      <c r="M40" s="1">
        <v>302000000</v>
      </c>
      <c r="N40" s="1">
        <v>155000000</v>
      </c>
      <c r="O40" s="1">
        <v>157000000</v>
      </c>
      <c r="P40" s="1">
        <v>246000000</v>
      </c>
      <c r="Q40" s="1">
        <v>359000000</v>
      </c>
      <c r="R40" s="1">
        <v>647000000</v>
      </c>
      <c r="S40" s="1">
        <v>514000000</v>
      </c>
      <c r="T40" s="1">
        <v>619000000</v>
      </c>
      <c r="U40" s="1">
        <v>553000000</v>
      </c>
      <c r="V40" s="1">
        <v>499000000</v>
      </c>
      <c r="W40" s="1">
        <v>584000000</v>
      </c>
    </row>
    <row r="41" spans="1:23" ht="19" x14ac:dyDescent="0.25">
      <c r="A41" s="5" t="s">
        <v>33</v>
      </c>
      <c r="B41" s="1" t="s">
        <v>92</v>
      </c>
      <c r="C41" s="1" t="s">
        <v>92</v>
      </c>
      <c r="D41" s="1" t="s">
        <v>92</v>
      </c>
      <c r="E41" s="1">
        <v>571000000</v>
      </c>
      <c r="F41" s="1">
        <v>637000000</v>
      </c>
      <c r="G41" s="1">
        <v>585000000</v>
      </c>
      <c r="H41" s="1">
        <v>555000000</v>
      </c>
      <c r="I41" s="1">
        <v>538000000</v>
      </c>
      <c r="J41" s="1">
        <v>544000000</v>
      </c>
      <c r="K41" s="1">
        <v>434000000</v>
      </c>
      <c r="L41" s="1">
        <v>385000000</v>
      </c>
      <c r="M41" s="1">
        <v>398000000</v>
      </c>
      <c r="N41" s="1">
        <v>511000000</v>
      </c>
      <c r="O41" s="1">
        <v>383000000</v>
      </c>
      <c r="P41" s="1">
        <v>349000000</v>
      </c>
      <c r="Q41" s="1">
        <v>329000000</v>
      </c>
      <c r="R41" s="1">
        <v>404000000</v>
      </c>
      <c r="S41" s="1">
        <v>447000000</v>
      </c>
      <c r="T41" s="1">
        <v>775000000</v>
      </c>
      <c r="U41" s="1">
        <v>771000000</v>
      </c>
      <c r="V41" s="1">
        <v>839000000</v>
      </c>
      <c r="W41" s="1">
        <v>984000000</v>
      </c>
    </row>
    <row r="42" spans="1:23" ht="19" x14ac:dyDescent="0.25">
      <c r="A42" s="5" t="s">
        <v>34</v>
      </c>
      <c r="B42" s="1" t="s">
        <v>92</v>
      </c>
      <c r="C42" s="1" t="s">
        <v>92</v>
      </c>
      <c r="D42" s="1" t="s">
        <v>92</v>
      </c>
      <c r="E42" s="1">
        <v>65000000</v>
      </c>
      <c r="F42" s="1">
        <v>52000000</v>
      </c>
      <c r="G42" s="1">
        <v>59000000</v>
      </c>
      <c r="H42" s="1">
        <v>58000000</v>
      </c>
      <c r="I42" s="1">
        <v>57000000</v>
      </c>
      <c r="J42" s="1">
        <v>46000000</v>
      </c>
      <c r="K42" s="1">
        <v>37000000</v>
      </c>
      <c r="L42" s="1">
        <v>29000000</v>
      </c>
      <c r="M42" s="1">
        <v>28000000</v>
      </c>
      <c r="N42" s="1">
        <v>33000000</v>
      </c>
      <c r="O42" s="1">
        <v>39000000</v>
      </c>
      <c r="P42" s="1">
        <v>42000000</v>
      </c>
      <c r="Q42" s="1">
        <v>41000000</v>
      </c>
      <c r="R42" s="1">
        <v>39000000</v>
      </c>
      <c r="S42" s="1">
        <v>42000000</v>
      </c>
      <c r="T42" s="1">
        <v>74000000</v>
      </c>
      <c r="U42" s="1">
        <v>79000000</v>
      </c>
      <c r="V42" s="1">
        <v>99000000</v>
      </c>
      <c r="W42" s="1">
        <v>108000000</v>
      </c>
    </row>
    <row r="43" spans="1:23" ht="19" x14ac:dyDescent="0.25">
      <c r="A43" s="5" t="s">
        <v>35</v>
      </c>
      <c r="B43" s="1" t="s">
        <v>92</v>
      </c>
      <c r="C43" s="1" t="s">
        <v>92</v>
      </c>
      <c r="D43" s="1" t="s">
        <v>92</v>
      </c>
      <c r="E43" s="1">
        <v>347000000</v>
      </c>
      <c r="F43" s="1">
        <v>265000000</v>
      </c>
      <c r="G43" s="1">
        <v>271000000</v>
      </c>
      <c r="H43" s="1">
        <v>249000000</v>
      </c>
      <c r="I43" s="1">
        <v>242000000</v>
      </c>
      <c r="J43" s="1">
        <v>248000000</v>
      </c>
      <c r="K43" s="1">
        <v>219000000</v>
      </c>
      <c r="L43" s="1">
        <v>234000000</v>
      </c>
      <c r="M43" s="1">
        <v>211000000</v>
      </c>
      <c r="N43" s="1">
        <v>195000000</v>
      </c>
      <c r="O43" s="1">
        <v>203000000</v>
      </c>
      <c r="P43" s="1">
        <v>242000000</v>
      </c>
      <c r="Q43" s="1">
        <v>179000000</v>
      </c>
      <c r="R43" s="1">
        <v>185000000</v>
      </c>
      <c r="S43" s="1">
        <v>173000000</v>
      </c>
      <c r="T43" s="1">
        <v>223000000</v>
      </c>
      <c r="U43" s="1">
        <v>275000000</v>
      </c>
      <c r="V43" s="1">
        <v>459000000</v>
      </c>
      <c r="W43" s="1">
        <v>463000000</v>
      </c>
    </row>
    <row r="44" spans="1:23" ht="19" x14ac:dyDescent="0.25">
      <c r="A44" s="6" t="s">
        <v>36</v>
      </c>
      <c r="B44" s="10" t="s">
        <v>92</v>
      </c>
      <c r="C44" s="10" t="s">
        <v>92</v>
      </c>
      <c r="D44" s="10" t="s">
        <v>92</v>
      </c>
      <c r="E44" s="10">
        <v>1538000000</v>
      </c>
      <c r="F44" s="10">
        <v>1242000000</v>
      </c>
      <c r="G44" s="10">
        <v>1300000000</v>
      </c>
      <c r="H44" s="10">
        <v>1195000000</v>
      </c>
      <c r="I44" s="10">
        <v>1248000000</v>
      </c>
      <c r="J44" s="10">
        <v>1222000000</v>
      </c>
      <c r="K44" s="10">
        <v>1129000000</v>
      </c>
      <c r="L44" s="10">
        <v>802000000</v>
      </c>
      <c r="M44" s="10">
        <v>939000000</v>
      </c>
      <c r="N44" s="10">
        <v>894000000</v>
      </c>
      <c r="O44" s="10">
        <v>782000000</v>
      </c>
      <c r="P44" s="10">
        <v>879000000</v>
      </c>
      <c r="Q44" s="10">
        <v>908000000</v>
      </c>
      <c r="R44" s="10">
        <v>1275000000</v>
      </c>
      <c r="S44" s="10">
        <v>1176000000</v>
      </c>
      <c r="T44" s="10">
        <v>1691000000</v>
      </c>
      <c r="U44" s="10">
        <v>1678000000</v>
      </c>
      <c r="V44" s="10">
        <v>1896000000</v>
      </c>
      <c r="W44" s="10">
        <v>2139000000</v>
      </c>
    </row>
    <row r="45" spans="1:23" ht="19" x14ac:dyDescent="0.25">
      <c r="A45" s="5" t="s">
        <v>37</v>
      </c>
      <c r="B45" s="1" t="s">
        <v>92</v>
      </c>
      <c r="C45" s="1" t="s">
        <v>92</v>
      </c>
      <c r="D45" s="1" t="s">
        <v>92</v>
      </c>
      <c r="E45" s="1">
        <v>189000000</v>
      </c>
      <c r="F45" s="1">
        <v>157000000</v>
      </c>
      <c r="G45" s="1">
        <v>146000000</v>
      </c>
      <c r="H45" s="1">
        <v>133000000</v>
      </c>
      <c r="I45" s="1">
        <v>117000000</v>
      </c>
      <c r="J45" s="1">
        <v>100000000</v>
      </c>
      <c r="K45" s="1">
        <v>121000000</v>
      </c>
      <c r="L45" s="1">
        <v>182000000</v>
      </c>
      <c r="M45" s="1">
        <v>152000000</v>
      </c>
      <c r="N45" s="1">
        <v>180000000</v>
      </c>
      <c r="O45" s="1">
        <v>227000000</v>
      </c>
      <c r="P45" s="1">
        <v>220000000</v>
      </c>
      <c r="Q45" s="1">
        <v>203000000</v>
      </c>
      <c r="R45" s="1">
        <v>213000000</v>
      </c>
      <c r="S45" s="1">
        <v>229000000</v>
      </c>
      <c r="T45" s="1">
        <v>300000000</v>
      </c>
      <c r="U45" s="1">
        <v>604000000</v>
      </c>
      <c r="V45" s="1">
        <v>632000000</v>
      </c>
      <c r="W45" s="1">
        <v>641000000</v>
      </c>
    </row>
    <row r="46" spans="1:23" ht="19" x14ac:dyDescent="0.25">
      <c r="A46" s="5" t="s">
        <v>38</v>
      </c>
      <c r="B46" s="1" t="s">
        <v>92</v>
      </c>
      <c r="C46" s="1" t="s">
        <v>92</v>
      </c>
      <c r="D46" s="1" t="s">
        <v>92</v>
      </c>
      <c r="E46" s="1" t="s">
        <v>92</v>
      </c>
      <c r="F46" s="1" t="s">
        <v>92</v>
      </c>
      <c r="G46" s="1">
        <v>929000000</v>
      </c>
      <c r="H46" s="1">
        <v>1065000000</v>
      </c>
      <c r="I46" s="1">
        <v>1078000000</v>
      </c>
      <c r="J46" s="1">
        <v>1040000000</v>
      </c>
      <c r="K46" s="1">
        <v>1057000000</v>
      </c>
      <c r="L46" s="1">
        <v>1372000000</v>
      </c>
      <c r="M46" s="1">
        <v>1380000000</v>
      </c>
      <c r="N46" s="1">
        <v>1668000000</v>
      </c>
      <c r="O46" s="1">
        <v>1661000000</v>
      </c>
      <c r="P46" s="1">
        <v>1632000000</v>
      </c>
      <c r="Q46" s="1">
        <v>1627000000</v>
      </c>
      <c r="R46" s="1">
        <v>1685000000</v>
      </c>
      <c r="S46" s="1">
        <v>1692000000</v>
      </c>
      <c r="T46" s="1">
        <v>1761000000</v>
      </c>
      <c r="U46" s="1">
        <v>1831000000</v>
      </c>
      <c r="V46" s="1">
        <v>1830000000</v>
      </c>
      <c r="W46" s="1">
        <v>1920000000</v>
      </c>
    </row>
    <row r="47" spans="1:23" ht="19" x14ac:dyDescent="0.25">
      <c r="A47" s="5" t="s">
        <v>39</v>
      </c>
      <c r="B47" s="1" t="s">
        <v>92</v>
      </c>
      <c r="C47" s="1" t="s">
        <v>92</v>
      </c>
      <c r="D47" s="1" t="s">
        <v>92</v>
      </c>
      <c r="E47" s="1">
        <v>3015000000</v>
      </c>
      <c r="F47" s="1">
        <v>2784000000</v>
      </c>
      <c r="G47" s="1">
        <v>1811000000</v>
      </c>
      <c r="H47" s="1">
        <v>1732000000</v>
      </c>
      <c r="I47" s="1">
        <v>1596000000</v>
      </c>
      <c r="J47" s="1">
        <v>1417000000</v>
      </c>
      <c r="K47" s="1">
        <v>1219000000</v>
      </c>
      <c r="L47" s="1">
        <v>2780000000</v>
      </c>
      <c r="M47" s="1">
        <v>2601000000</v>
      </c>
      <c r="N47" s="1">
        <v>3227000000</v>
      </c>
      <c r="O47" s="1">
        <v>3004000000</v>
      </c>
      <c r="P47" s="1">
        <v>2633000000</v>
      </c>
      <c r="Q47" s="1">
        <v>2317000000</v>
      </c>
      <c r="R47" s="1">
        <v>2207000000</v>
      </c>
      <c r="S47" s="1">
        <v>2005000000</v>
      </c>
      <c r="T47" s="1">
        <v>1874000000</v>
      </c>
      <c r="U47" s="1">
        <v>1807000000</v>
      </c>
      <c r="V47" s="1">
        <v>2171000000</v>
      </c>
      <c r="W47" s="1">
        <v>2384000000</v>
      </c>
    </row>
    <row r="48" spans="1:23" ht="19" x14ac:dyDescent="0.25">
      <c r="A48" s="5" t="s">
        <v>40</v>
      </c>
      <c r="B48" s="1" t="s">
        <v>92</v>
      </c>
      <c r="C48" s="1" t="s">
        <v>92</v>
      </c>
      <c r="D48" s="1" t="s">
        <v>92</v>
      </c>
      <c r="E48" s="1">
        <v>3015000000</v>
      </c>
      <c r="F48" s="1">
        <v>2784000000</v>
      </c>
      <c r="G48" s="1">
        <v>2740000000</v>
      </c>
      <c r="H48" s="1">
        <v>2797000000</v>
      </c>
      <c r="I48" s="1">
        <v>2674000000</v>
      </c>
      <c r="J48" s="1">
        <v>2457000000</v>
      </c>
      <c r="K48" s="1">
        <v>2276000000</v>
      </c>
      <c r="L48" s="1">
        <v>4152000000</v>
      </c>
      <c r="M48" s="1">
        <v>3981000000</v>
      </c>
      <c r="N48" s="1">
        <v>4895000000</v>
      </c>
      <c r="O48" s="1">
        <v>4665000000</v>
      </c>
      <c r="P48" s="1">
        <v>4265000000</v>
      </c>
      <c r="Q48" s="1">
        <v>3944000000</v>
      </c>
      <c r="R48" s="1">
        <v>3892000000</v>
      </c>
      <c r="S48" s="1">
        <v>3697000000</v>
      </c>
      <c r="T48" s="1">
        <v>3635000000</v>
      </c>
      <c r="U48" s="1">
        <v>3638000000</v>
      </c>
      <c r="V48" s="1">
        <v>4001000000</v>
      </c>
      <c r="W48" s="1">
        <v>4304000000</v>
      </c>
    </row>
    <row r="49" spans="1:23" ht="19" x14ac:dyDescent="0.25">
      <c r="A49" s="5" t="s">
        <v>41</v>
      </c>
      <c r="B49" s="1" t="s">
        <v>92</v>
      </c>
      <c r="C49" s="1" t="s">
        <v>92</v>
      </c>
      <c r="D49" s="1" t="s">
        <v>92</v>
      </c>
      <c r="E49" s="1" t="s">
        <v>92</v>
      </c>
      <c r="F49" s="1" t="s">
        <v>92</v>
      </c>
      <c r="G49" s="1" t="s">
        <v>92</v>
      </c>
      <c r="H49" s="1" t="s">
        <v>92</v>
      </c>
      <c r="I49" s="1" t="s">
        <v>92</v>
      </c>
      <c r="J49" s="1">
        <v>227000000</v>
      </c>
      <c r="K49" s="1">
        <v>9000000</v>
      </c>
      <c r="L49" s="1" t="s">
        <v>92</v>
      </c>
      <c r="M49" s="1" t="s">
        <v>92</v>
      </c>
      <c r="N49" s="1" t="s">
        <v>92</v>
      </c>
      <c r="O49" s="1" t="s">
        <v>92</v>
      </c>
      <c r="P49" s="1" t="s">
        <v>92</v>
      </c>
      <c r="Q49" s="1" t="s">
        <v>92</v>
      </c>
      <c r="R49" s="1" t="s">
        <v>92</v>
      </c>
      <c r="S49" s="1" t="s">
        <v>92</v>
      </c>
      <c r="T49" s="1" t="s">
        <v>92</v>
      </c>
      <c r="U49" s="1" t="s">
        <v>92</v>
      </c>
      <c r="V49" s="1" t="s">
        <v>92</v>
      </c>
      <c r="W49" s="1" t="s">
        <v>92</v>
      </c>
    </row>
    <row r="50" spans="1:2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v>97000000</v>
      </c>
      <c r="S50" s="1">
        <v>11000000</v>
      </c>
      <c r="T50" s="1">
        <v>38000000</v>
      </c>
      <c r="U50" s="1">
        <v>68000000</v>
      </c>
      <c r="V50" s="1">
        <v>31000000</v>
      </c>
      <c r="W50" s="1">
        <v>29000000</v>
      </c>
    </row>
    <row r="51" spans="1:23" ht="19" x14ac:dyDescent="0.25">
      <c r="A51" s="5" t="s">
        <v>43</v>
      </c>
      <c r="B51" s="1" t="s">
        <v>92</v>
      </c>
      <c r="C51" s="1" t="s">
        <v>92</v>
      </c>
      <c r="D51" s="1" t="s">
        <v>92</v>
      </c>
      <c r="E51" s="1">
        <v>348000000</v>
      </c>
      <c r="F51" s="1">
        <v>315000000</v>
      </c>
      <c r="G51" s="1">
        <v>334000000</v>
      </c>
      <c r="H51" s="1">
        <v>447000000</v>
      </c>
      <c r="I51" s="1">
        <v>437000000</v>
      </c>
      <c r="J51" s="1">
        <v>64000000</v>
      </c>
      <c r="K51" s="1">
        <v>244000000</v>
      </c>
      <c r="L51" s="1">
        <v>244000000</v>
      </c>
      <c r="M51" s="1">
        <v>206000000</v>
      </c>
      <c r="N51" s="1">
        <v>283000000</v>
      </c>
      <c r="O51" s="1">
        <v>280000000</v>
      </c>
      <c r="P51" s="1">
        <v>307000000</v>
      </c>
      <c r="Q51" s="1">
        <v>314000000</v>
      </c>
      <c r="R51" s="1">
        <v>241000000</v>
      </c>
      <c r="S51" s="1">
        <v>231000000</v>
      </c>
      <c r="T51" s="1">
        <v>353000000</v>
      </c>
      <c r="U51" s="1">
        <v>422000000</v>
      </c>
      <c r="V51" s="1">
        <v>651000000</v>
      </c>
      <c r="W51" s="1">
        <v>715000000</v>
      </c>
    </row>
    <row r="52" spans="1:23" ht="19" x14ac:dyDescent="0.25">
      <c r="A52" s="5" t="s">
        <v>44</v>
      </c>
      <c r="B52" s="1" t="s">
        <v>92</v>
      </c>
      <c r="C52" s="1" t="s">
        <v>92</v>
      </c>
      <c r="D52" s="1" t="s">
        <v>92</v>
      </c>
      <c r="E52" s="1">
        <v>3552000000</v>
      </c>
      <c r="F52" s="1">
        <v>3256000000</v>
      </c>
      <c r="G52" s="1">
        <v>3220000000</v>
      </c>
      <c r="H52" s="1">
        <v>3377000000</v>
      </c>
      <c r="I52" s="1">
        <v>3228000000</v>
      </c>
      <c r="J52" s="1">
        <v>2848000000</v>
      </c>
      <c r="K52" s="1">
        <v>2650000000</v>
      </c>
      <c r="L52" s="1">
        <v>4578000000</v>
      </c>
      <c r="M52" s="1">
        <v>4339000000</v>
      </c>
      <c r="N52" s="1">
        <v>5358000000</v>
      </c>
      <c r="O52" s="1">
        <v>5172000000</v>
      </c>
      <c r="P52" s="1">
        <v>4792000000</v>
      </c>
      <c r="Q52" s="1">
        <v>4461000000</v>
      </c>
      <c r="R52" s="1">
        <v>4443000000</v>
      </c>
      <c r="S52" s="1">
        <v>4168000000</v>
      </c>
      <c r="T52" s="1">
        <v>4326000000</v>
      </c>
      <c r="U52" s="1">
        <v>4732000000</v>
      </c>
      <c r="V52" s="1">
        <v>5315000000</v>
      </c>
      <c r="W52" s="1">
        <v>5689000000</v>
      </c>
    </row>
    <row r="53" spans="1:23" ht="19" x14ac:dyDescent="0.25">
      <c r="A53" s="5" t="s">
        <v>45</v>
      </c>
      <c r="B53" s="1" t="s">
        <v>92</v>
      </c>
      <c r="C53" s="1">
        <v>5679000000</v>
      </c>
      <c r="D53" s="1">
        <v>4484000000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t="s">
        <v>92</v>
      </c>
      <c r="C54" s="11">
        <v>5679000000</v>
      </c>
      <c r="D54" s="11">
        <v>4484000000</v>
      </c>
      <c r="E54" s="11">
        <v>5090000000</v>
      </c>
      <c r="F54" s="11">
        <v>4498000000</v>
      </c>
      <c r="G54" s="11">
        <v>4520000000</v>
      </c>
      <c r="H54" s="11">
        <v>4572000000</v>
      </c>
      <c r="I54" s="11">
        <v>4476000000</v>
      </c>
      <c r="J54" s="11">
        <v>4070000000</v>
      </c>
      <c r="K54" s="11">
        <v>3779000000</v>
      </c>
      <c r="L54" s="11">
        <v>5380000000</v>
      </c>
      <c r="M54" s="11">
        <v>5278000000</v>
      </c>
      <c r="N54" s="11">
        <v>6252000000</v>
      </c>
      <c r="O54" s="11">
        <v>5954000000</v>
      </c>
      <c r="P54" s="11">
        <v>5671000000</v>
      </c>
      <c r="Q54" s="11">
        <v>5369000000</v>
      </c>
      <c r="R54" s="11">
        <v>5718000000</v>
      </c>
      <c r="S54" s="11">
        <v>5344000000</v>
      </c>
      <c r="T54" s="11">
        <v>6017000000</v>
      </c>
      <c r="U54" s="11">
        <v>6410000000</v>
      </c>
      <c r="V54" s="11">
        <v>7211000000</v>
      </c>
      <c r="W54" s="11">
        <v>7828000000</v>
      </c>
    </row>
    <row r="55" spans="1:23" ht="20" thickTop="1" x14ac:dyDescent="0.25">
      <c r="A55" s="5" t="s">
        <v>47</v>
      </c>
      <c r="B55" s="1" t="s">
        <v>92</v>
      </c>
      <c r="C55" s="1" t="s">
        <v>92</v>
      </c>
      <c r="D55" s="1" t="s">
        <v>92</v>
      </c>
      <c r="E55" s="1">
        <v>226000000</v>
      </c>
      <c r="F55" s="1">
        <v>247000000</v>
      </c>
      <c r="G55" s="1">
        <v>209000000</v>
      </c>
      <c r="H55" s="1">
        <v>225000000</v>
      </c>
      <c r="I55" s="1">
        <v>219000000</v>
      </c>
      <c r="J55" s="1">
        <v>219000000</v>
      </c>
      <c r="K55" s="1">
        <v>206000000</v>
      </c>
      <c r="L55" s="1">
        <v>165000000</v>
      </c>
      <c r="M55" s="1">
        <v>156000000</v>
      </c>
      <c r="N55" s="1">
        <v>280000000</v>
      </c>
      <c r="O55" s="1">
        <v>215000000</v>
      </c>
      <c r="P55" s="1">
        <v>173000000</v>
      </c>
      <c r="Q55" s="1">
        <v>204000000</v>
      </c>
      <c r="R55" s="1">
        <v>208000000</v>
      </c>
      <c r="S55" s="1">
        <v>281000000</v>
      </c>
      <c r="T55" s="1">
        <v>260000000</v>
      </c>
      <c r="U55" s="1">
        <v>264000000</v>
      </c>
      <c r="V55" s="1">
        <v>302000000</v>
      </c>
      <c r="W55" s="1">
        <v>268000000</v>
      </c>
    </row>
    <row r="56" spans="1:23" ht="19" x14ac:dyDescent="0.25">
      <c r="A56" s="5" t="s">
        <v>48</v>
      </c>
      <c r="B56" s="1" t="s">
        <v>92</v>
      </c>
      <c r="C56" s="1" t="s">
        <v>92</v>
      </c>
      <c r="D56" s="1" t="s">
        <v>92</v>
      </c>
      <c r="E56" s="1">
        <v>354000000</v>
      </c>
      <c r="F56" s="1">
        <v>17000000</v>
      </c>
      <c r="G56" s="1">
        <v>17000000</v>
      </c>
      <c r="H56" s="1">
        <v>17000000</v>
      </c>
      <c r="I56" s="1">
        <v>17000000</v>
      </c>
      <c r="J56" s="1" t="s">
        <v>92</v>
      </c>
      <c r="K56" s="1" t="s">
        <v>92</v>
      </c>
      <c r="L56" s="1" t="s">
        <v>92</v>
      </c>
      <c r="M56" s="1" t="s">
        <v>92</v>
      </c>
      <c r="N56" s="1">
        <v>13000000</v>
      </c>
      <c r="O56" s="1">
        <v>13000000</v>
      </c>
      <c r="P56" s="1">
        <v>13000000</v>
      </c>
      <c r="Q56" s="1" t="s">
        <v>92</v>
      </c>
      <c r="R56" s="1" t="s">
        <v>92</v>
      </c>
      <c r="S56" s="1" t="s">
        <v>92</v>
      </c>
      <c r="T56" s="1" t="s">
        <v>92</v>
      </c>
      <c r="U56" s="1">
        <v>39000000</v>
      </c>
      <c r="V56" s="1">
        <v>43000000</v>
      </c>
      <c r="W56" s="1">
        <v>40000000</v>
      </c>
    </row>
    <row r="57" spans="1:2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row>
    <row r="58" spans="1:23" ht="19" x14ac:dyDescent="0.25">
      <c r="A58" s="5" t="s">
        <v>50</v>
      </c>
      <c r="B58" s="1" t="s">
        <v>92</v>
      </c>
      <c r="C58" s="1" t="s">
        <v>92</v>
      </c>
      <c r="D58" s="1" t="s">
        <v>92</v>
      </c>
      <c r="E58" s="1" t="s">
        <v>92</v>
      </c>
      <c r="F58" s="1" t="s">
        <v>92</v>
      </c>
      <c r="G58" s="1" t="s">
        <v>92</v>
      </c>
      <c r="H58" s="1">
        <v>57000000</v>
      </c>
      <c r="I58" s="1">
        <v>117000000</v>
      </c>
      <c r="J58" s="1">
        <v>113000000</v>
      </c>
      <c r="K58" s="1">
        <v>100000000</v>
      </c>
      <c r="L58" s="1">
        <v>101000000</v>
      </c>
      <c r="M58" s="1">
        <v>101000000</v>
      </c>
      <c r="N58" s="1">
        <v>139000000</v>
      </c>
      <c r="O58" s="1">
        <v>219000000</v>
      </c>
      <c r="P58" s="1">
        <v>206000000</v>
      </c>
      <c r="Q58" s="1">
        <v>178000000</v>
      </c>
      <c r="R58" s="1">
        <v>197000000</v>
      </c>
      <c r="S58" s="1">
        <v>208000000</v>
      </c>
      <c r="T58" s="1">
        <v>180000000</v>
      </c>
      <c r="U58" s="1">
        <v>297000000</v>
      </c>
      <c r="V58" s="1">
        <v>348000000</v>
      </c>
      <c r="W58" s="1">
        <v>423000000</v>
      </c>
    </row>
    <row r="59" spans="1:23" ht="19" x14ac:dyDescent="0.25">
      <c r="A59" s="5" t="s">
        <v>51</v>
      </c>
      <c r="B59" s="1" t="s">
        <v>92</v>
      </c>
      <c r="C59" s="1" t="s">
        <v>92</v>
      </c>
      <c r="D59" s="1" t="s">
        <v>92</v>
      </c>
      <c r="E59" s="1">
        <v>1600000000</v>
      </c>
      <c r="F59" s="1">
        <v>1484000000</v>
      </c>
      <c r="G59" s="1">
        <v>1573000000</v>
      </c>
      <c r="H59" s="1">
        <v>1583000000</v>
      </c>
      <c r="I59" s="1">
        <v>1518000000</v>
      </c>
      <c r="J59" s="1">
        <v>1540000000</v>
      </c>
      <c r="K59" s="1">
        <v>1415000000</v>
      </c>
      <c r="L59" s="1">
        <v>1256000000</v>
      </c>
      <c r="M59" s="1">
        <v>1349000000</v>
      </c>
      <c r="N59" s="1">
        <v>1568000000</v>
      </c>
      <c r="O59" s="1">
        <v>1438000000</v>
      </c>
      <c r="P59" s="1">
        <v>1465000000</v>
      </c>
      <c r="Q59" s="1">
        <v>1460000000</v>
      </c>
      <c r="R59" s="1">
        <v>1695000000</v>
      </c>
      <c r="S59" s="1">
        <v>1884000000</v>
      </c>
      <c r="T59" s="1">
        <v>2379000000</v>
      </c>
      <c r="U59" s="1">
        <v>2120000000</v>
      </c>
      <c r="V59" s="1">
        <v>2457000000</v>
      </c>
      <c r="W59" s="1">
        <v>2637000000</v>
      </c>
    </row>
    <row r="60" spans="1:23" ht="19" x14ac:dyDescent="0.25">
      <c r="A60" s="6" t="s">
        <v>52</v>
      </c>
      <c r="B60" s="10" t="s">
        <v>92</v>
      </c>
      <c r="C60" s="10" t="s">
        <v>92</v>
      </c>
      <c r="D60" s="10" t="s">
        <v>92</v>
      </c>
      <c r="E60" s="10">
        <v>2180000000</v>
      </c>
      <c r="F60" s="10">
        <v>1748000000</v>
      </c>
      <c r="G60" s="10">
        <v>1799000000</v>
      </c>
      <c r="H60" s="10">
        <v>1882000000</v>
      </c>
      <c r="I60" s="10">
        <v>1871000000</v>
      </c>
      <c r="J60" s="10">
        <v>1872000000</v>
      </c>
      <c r="K60" s="10">
        <v>1721000000</v>
      </c>
      <c r="L60" s="10">
        <v>1522000000</v>
      </c>
      <c r="M60" s="10">
        <v>1606000000</v>
      </c>
      <c r="N60" s="10">
        <v>2000000000</v>
      </c>
      <c r="O60" s="10">
        <v>1885000000</v>
      </c>
      <c r="P60" s="10">
        <v>1857000000</v>
      </c>
      <c r="Q60" s="10">
        <v>1842000000</v>
      </c>
      <c r="R60" s="10">
        <v>2100000000</v>
      </c>
      <c r="S60" s="10">
        <v>2373000000</v>
      </c>
      <c r="T60" s="10">
        <v>2819000000</v>
      </c>
      <c r="U60" s="10">
        <v>2720000000</v>
      </c>
      <c r="V60" s="10">
        <v>3150000000</v>
      </c>
      <c r="W60" s="10">
        <v>3368000000</v>
      </c>
    </row>
    <row r="61" spans="1:23" ht="19" x14ac:dyDescent="0.25">
      <c r="A61" s="5" t="s">
        <v>53</v>
      </c>
      <c r="B61" s="1" t="s">
        <v>92</v>
      </c>
      <c r="C61" s="1" t="s">
        <v>92</v>
      </c>
      <c r="D61" s="1" t="s">
        <v>92</v>
      </c>
      <c r="E61" s="1">
        <v>1828000000</v>
      </c>
      <c r="F61" s="1">
        <v>2229000000</v>
      </c>
      <c r="G61" s="1">
        <v>2239000000</v>
      </c>
      <c r="H61" s="1">
        <v>2256000000</v>
      </c>
      <c r="I61" s="1">
        <v>2242000000</v>
      </c>
      <c r="J61" s="1">
        <v>1939000000</v>
      </c>
      <c r="K61" s="1">
        <v>1945000000</v>
      </c>
      <c r="L61" s="1">
        <v>2217000000</v>
      </c>
      <c r="M61" s="1">
        <v>2206000000</v>
      </c>
      <c r="N61" s="1">
        <v>2854000000</v>
      </c>
      <c r="O61" s="1">
        <v>3017000000</v>
      </c>
      <c r="P61" s="1">
        <v>2981000000</v>
      </c>
      <c r="Q61" s="1">
        <v>2812000000</v>
      </c>
      <c r="R61" s="1">
        <v>2811000000</v>
      </c>
      <c r="S61" s="1">
        <v>2819000000</v>
      </c>
      <c r="T61" s="1">
        <v>2974000000</v>
      </c>
      <c r="U61" s="1">
        <v>3403000000</v>
      </c>
      <c r="V61" s="1">
        <v>3633000000</v>
      </c>
      <c r="W61" s="1">
        <v>3973000000</v>
      </c>
    </row>
    <row r="62" spans="1:2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v>265000000</v>
      </c>
      <c r="F63" s="1">
        <v>201000000</v>
      </c>
      <c r="G63" s="1">
        <v>197000000</v>
      </c>
      <c r="H63" s="1">
        <v>244000000</v>
      </c>
      <c r="I63" s="1">
        <v>237000000</v>
      </c>
      <c r="J63" s="1">
        <v>172000000</v>
      </c>
      <c r="K63" s="1">
        <v>169000000</v>
      </c>
      <c r="L63" s="1">
        <v>411000000</v>
      </c>
      <c r="M63" s="1">
        <v>375000000</v>
      </c>
      <c r="N63" s="1">
        <v>439000000</v>
      </c>
      <c r="O63" s="1">
        <v>383000000</v>
      </c>
      <c r="P63" s="1">
        <v>352000000</v>
      </c>
      <c r="Q63" s="1">
        <v>269000000</v>
      </c>
      <c r="R63" s="1">
        <v>190000000</v>
      </c>
      <c r="S63" s="1">
        <v>165000000</v>
      </c>
      <c r="T63" s="1">
        <v>172000000</v>
      </c>
      <c r="U63" s="1">
        <v>163000000</v>
      </c>
      <c r="V63" s="1">
        <v>207000000</v>
      </c>
      <c r="W63" s="1">
        <v>220000000</v>
      </c>
    </row>
    <row r="64" spans="1:23" ht="19" x14ac:dyDescent="0.25">
      <c r="A64" s="5" t="s">
        <v>55</v>
      </c>
      <c r="B64" s="1" t="s">
        <v>92</v>
      </c>
      <c r="C64" s="1" t="s">
        <v>92</v>
      </c>
      <c r="D64" s="1" t="s">
        <v>92</v>
      </c>
      <c r="E64" s="1">
        <v>333000000</v>
      </c>
      <c r="F64" s="1">
        <v>231000000</v>
      </c>
      <c r="G64" s="1">
        <v>227000000</v>
      </c>
      <c r="H64" s="1">
        <v>214000000</v>
      </c>
      <c r="I64" s="1">
        <v>212000000</v>
      </c>
      <c r="J64" s="1">
        <v>230000000</v>
      </c>
      <c r="K64" s="1">
        <v>155000000</v>
      </c>
      <c r="L64" s="1">
        <v>148000000</v>
      </c>
      <c r="M64" s="1">
        <v>147000000</v>
      </c>
      <c r="N64" s="1">
        <v>216000000</v>
      </c>
      <c r="O64" s="1">
        <v>279000000</v>
      </c>
      <c r="P64" s="1">
        <v>242000000</v>
      </c>
      <c r="Q64" s="1">
        <v>236000000</v>
      </c>
      <c r="R64" s="1">
        <v>309000000</v>
      </c>
      <c r="S64" s="1">
        <v>307000000</v>
      </c>
      <c r="T64" s="1">
        <v>321000000</v>
      </c>
      <c r="U64" s="1">
        <v>169000000</v>
      </c>
      <c r="V64" s="1">
        <v>175000000</v>
      </c>
      <c r="W64" s="1">
        <v>99000000</v>
      </c>
    </row>
    <row r="65" spans="1:23" ht="19" x14ac:dyDescent="0.25">
      <c r="A65" s="5" t="s">
        <v>56</v>
      </c>
      <c r="B65" s="1" t="s">
        <v>92</v>
      </c>
      <c r="C65" s="1" t="s">
        <v>92</v>
      </c>
      <c r="D65" s="1" t="s">
        <v>92</v>
      </c>
      <c r="E65" s="1">
        <v>2426000000</v>
      </c>
      <c r="F65" s="1">
        <v>2661000000</v>
      </c>
      <c r="G65" s="1">
        <v>2663000000</v>
      </c>
      <c r="H65" s="1">
        <v>2714000000</v>
      </c>
      <c r="I65" s="1">
        <v>2691000000</v>
      </c>
      <c r="J65" s="1">
        <v>2341000000</v>
      </c>
      <c r="K65" s="1">
        <v>2269000000</v>
      </c>
      <c r="L65" s="1">
        <v>2776000000</v>
      </c>
      <c r="M65" s="1">
        <v>2728000000</v>
      </c>
      <c r="N65" s="1">
        <v>3509000000</v>
      </c>
      <c r="O65" s="1">
        <v>3679000000</v>
      </c>
      <c r="P65" s="1">
        <v>3575000000</v>
      </c>
      <c r="Q65" s="1">
        <v>3317000000</v>
      </c>
      <c r="R65" s="1">
        <v>3310000000</v>
      </c>
      <c r="S65" s="1">
        <v>3291000000</v>
      </c>
      <c r="T65" s="1">
        <v>3467000000</v>
      </c>
      <c r="U65" s="1">
        <v>3735000000</v>
      </c>
      <c r="V65" s="1">
        <v>4015000000</v>
      </c>
      <c r="W65" s="1">
        <v>4292000000</v>
      </c>
    </row>
    <row r="66" spans="1:23" ht="19" x14ac:dyDescent="0.25">
      <c r="A66" s="5" t="s">
        <v>57</v>
      </c>
      <c r="B66" s="1" t="s">
        <v>92</v>
      </c>
      <c r="C66" s="1">
        <v>2678000000</v>
      </c>
      <c r="D66" s="1">
        <v>2897000000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t="s">
        <v>92</v>
      </c>
      <c r="C67" s="10">
        <v>2678000000</v>
      </c>
      <c r="D67" s="10">
        <v>2897000000</v>
      </c>
      <c r="E67" s="10">
        <v>4606000000</v>
      </c>
      <c r="F67" s="10">
        <v>4409000000</v>
      </c>
      <c r="G67" s="10">
        <v>4462000000</v>
      </c>
      <c r="H67" s="10">
        <v>4596000000</v>
      </c>
      <c r="I67" s="10">
        <v>4562000000</v>
      </c>
      <c r="J67" s="10">
        <v>4213000000</v>
      </c>
      <c r="K67" s="10">
        <v>3990000000</v>
      </c>
      <c r="L67" s="10">
        <v>4298000000</v>
      </c>
      <c r="M67" s="10">
        <v>4334000000</v>
      </c>
      <c r="N67" s="10">
        <v>5509000000</v>
      </c>
      <c r="O67" s="10">
        <v>5564000000</v>
      </c>
      <c r="P67" s="10">
        <v>5432000000</v>
      </c>
      <c r="Q67" s="10">
        <v>5159000000</v>
      </c>
      <c r="R67" s="10">
        <v>5410000000</v>
      </c>
      <c r="S67" s="10">
        <v>5664000000</v>
      </c>
      <c r="T67" s="10">
        <v>6286000000</v>
      </c>
      <c r="U67" s="10">
        <v>6455000000</v>
      </c>
      <c r="V67" s="10">
        <v>7165000000</v>
      </c>
      <c r="W67" s="10">
        <v>7660000000</v>
      </c>
    </row>
    <row r="68" spans="1:23"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t="s">
        <v>92</v>
      </c>
      <c r="T68" s="1" t="s">
        <v>92</v>
      </c>
      <c r="U68" s="1">
        <v>1000000</v>
      </c>
      <c r="V68" s="1">
        <v>1000000</v>
      </c>
      <c r="W68" s="1">
        <v>1000000</v>
      </c>
    </row>
    <row r="69" spans="1:23" ht="19" x14ac:dyDescent="0.25">
      <c r="A69" s="5" t="s">
        <v>60</v>
      </c>
      <c r="B69" s="1" t="s">
        <v>92</v>
      </c>
      <c r="C69" s="1" t="s">
        <v>92</v>
      </c>
      <c r="D69" s="1" t="s">
        <v>92</v>
      </c>
      <c r="E69" s="1">
        <v>-238000000</v>
      </c>
      <c r="F69" s="1">
        <v>-480000000</v>
      </c>
      <c r="G69" s="1">
        <v>-516000000</v>
      </c>
      <c r="H69" s="1">
        <v>-614000000</v>
      </c>
      <c r="I69" s="1">
        <v>-686000000</v>
      </c>
      <c r="J69" s="1">
        <v>-786000000</v>
      </c>
      <c r="K69" s="1">
        <v>-929000000</v>
      </c>
      <c r="L69" s="1">
        <v>-31000000</v>
      </c>
      <c r="M69" s="1">
        <v>-143000000</v>
      </c>
      <c r="N69" s="1">
        <v>-341000000</v>
      </c>
      <c r="O69" s="1">
        <v>-649000000</v>
      </c>
      <c r="P69" s="1">
        <v>-740000000</v>
      </c>
      <c r="Q69" s="1">
        <v>-715000000</v>
      </c>
      <c r="R69" s="1">
        <v>-654000000</v>
      </c>
      <c r="S69" s="1">
        <v>-1272000000</v>
      </c>
      <c r="T69" s="1">
        <v>-1177000000</v>
      </c>
      <c r="U69" s="1">
        <v>-1749000000</v>
      </c>
      <c r="V69" s="1">
        <v>-1710000000</v>
      </c>
      <c r="W69" s="1">
        <v>-1477000000</v>
      </c>
    </row>
    <row r="70" spans="1:23" ht="19" x14ac:dyDescent="0.25">
      <c r="A70" s="5" t="s">
        <v>61</v>
      </c>
      <c r="B70" s="1" t="s">
        <v>92</v>
      </c>
      <c r="C70" s="1" t="s">
        <v>92</v>
      </c>
      <c r="D70" s="1" t="s">
        <v>92</v>
      </c>
      <c r="E70" s="1">
        <v>6000000</v>
      </c>
      <c r="F70" s="1">
        <v>21000000</v>
      </c>
      <c r="G70" s="1">
        <v>7000000</v>
      </c>
      <c r="H70" s="1">
        <v>-1000000</v>
      </c>
      <c r="I70" s="1">
        <v>10000000</v>
      </c>
      <c r="J70" s="1">
        <v>42000000</v>
      </c>
      <c r="K70" s="1">
        <v>53000000</v>
      </c>
      <c r="L70" s="1">
        <v>-33000000</v>
      </c>
      <c r="M70" s="1">
        <v>-59000000</v>
      </c>
      <c r="N70" s="1">
        <v>-61000000</v>
      </c>
      <c r="O70" s="1">
        <v>-108000000</v>
      </c>
      <c r="P70" s="1">
        <v>-167000000</v>
      </c>
      <c r="Q70" s="1">
        <v>-218000000</v>
      </c>
      <c r="R70" s="1">
        <v>-181000000</v>
      </c>
      <c r="S70" s="1">
        <v>-190000000</v>
      </c>
      <c r="T70" s="1">
        <v>-240000000</v>
      </c>
      <c r="U70" s="1">
        <v>-222000000</v>
      </c>
      <c r="V70" s="1">
        <v>-202000000</v>
      </c>
      <c r="W70" s="1">
        <v>-347000000</v>
      </c>
    </row>
    <row r="71" spans="1:23" ht="19" x14ac:dyDescent="0.25">
      <c r="A71" s="5" t="s">
        <v>62</v>
      </c>
      <c r="B71" s="1" t="s">
        <v>92</v>
      </c>
      <c r="C71" s="1">
        <v>3001000000</v>
      </c>
      <c r="D71" s="1">
        <v>1587000000</v>
      </c>
      <c r="E71" s="1">
        <v>512000000</v>
      </c>
      <c r="F71" s="1">
        <v>548000000</v>
      </c>
      <c r="G71" s="1">
        <v>567000000</v>
      </c>
      <c r="H71" s="1">
        <v>579000000</v>
      </c>
      <c r="I71" s="1">
        <v>590000000</v>
      </c>
      <c r="J71" s="1">
        <v>601000000</v>
      </c>
      <c r="K71" s="1">
        <v>611000000</v>
      </c>
      <c r="L71" s="1">
        <v>1129000000</v>
      </c>
      <c r="M71" s="1">
        <v>1129000000</v>
      </c>
      <c r="N71" s="1">
        <v>1128000000</v>
      </c>
      <c r="O71" s="1">
        <v>1128000000</v>
      </c>
      <c r="P71" s="1">
        <v>1128000000</v>
      </c>
      <c r="Q71" s="1">
        <v>1128000000</v>
      </c>
      <c r="R71" s="1">
        <v>1128000000</v>
      </c>
      <c r="S71" s="1">
        <v>1128000000</v>
      </c>
      <c r="T71" s="1">
        <v>1128000000</v>
      </c>
      <c r="U71" s="1">
        <v>1907000000</v>
      </c>
      <c r="V71" s="1">
        <v>1942000000</v>
      </c>
      <c r="W71" s="1">
        <v>1975000000</v>
      </c>
    </row>
    <row r="72" spans="1:23" ht="19" x14ac:dyDescent="0.25">
      <c r="A72" s="6" t="s">
        <v>63</v>
      </c>
      <c r="B72" s="10" t="s">
        <v>92</v>
      </c>
      <c r="C72" s="10">
        <v>3001000000</v>
      </c>
      <c r="D72" s="10">
        <v>1587000000</v>
      </c>
      <c r="E72" s="10">
        <v>280000000</v>
      </c>
      <c r="F72" s="10">
        <v>89000000</v>
      </c>
      <c r="G72" s="10">
        <v>58000000</v>
      </c>
      <c r="H72" s="10">
        <v>-36000000</v>
      </c>
      <c r="I72" s="10">
        <v>-86000000</v>
      </c>
      <c r="J72" s="10">
        <v>-143000000</v>
      </c>
      <c r="K72" s="10">
        <v>-265000000</v>
      </c>
      <c r="L72" s="10">
        <v>1065000000</v>
      </c>
      <c r="M72" s="10">
        <v>927000000</v>
      </c>
      <c r="N72" s="10">
        <v>726000000</v>
      </c>
      <c r="O72" s="10">
        <v>371000000</v>
      </c>
      <c r="P72" s="10">
        <v>221000000</v>
      </c>
      <c r="Q72" s="10">
        <v>195000000</v>
      </c>
      <c r="R72" s="10">
        <v>293000000</v>
      </c>
      <c r="S72" s="10">
        <v>-334000000</v>
      </c>
      <c r="T72" s="10">
        <v>-289000000</v>
      </c>
      <c r="U72" s="10">
        <v>-63000000</v>
      </c>
      <c r="V72" s="10">
        <v>31000000</v>
      </c>
      <c r="W72" s="10">
        <v>152000000</v>
      </c>
    </row>
    <row r="73" spans="1:23" ht="20" thickBot="1" x14ac:dyDescent="0.3">
      <c r="A73" s="7" t="s">
        <v>64</v>
      </c>
      <c r="B73" s="11" t="s">
        <v>92</v>
      </c>
      <c r="C73" s="11">
        <v>5679000000</v>
      </c>
      <c r="D73" s="11">
        <v>4484000000</v>
      </c>
      <c r="E73" s="11">
        <v>4886000000</v>
      </c>
      <c r="F73" s="11">
        <v>4498000000</v>
      </c>
      <c r="G73" s="11">
        <v>4520000000</v>
      </c>
      <c r="H73" s="11">
        <v>4560000000</v>
      </c>
      <c r="I73" s="11">
        <v>4476000000</v>
      </c>
      <c r="J73" s="11">
        <v>4070000000</v>
      </c>
      <c r="K73" s="11">
        <v>3725000000</v>
      </c>
      <c r="L73" s="11">
        <v>5363000000</v>
      </c>
      <c r="M73" s="11">
        <v>5261000000</v>
      </c>
      <c r="N73" s="11">
        <v>6235000000</v>
      </c>
      <c r="O73" s="11">
        <v>5935000000</v>
      </c>
      <c r="P73" s="11">
        <v>5653000000</v>
      </c>
      <c r="Q73" s="11">
        <v>5354000000</v>
      </c>
      <c r="R73" s="11">
        <v>5703000000</v>
      </c>
      <c r="S73" s="11">
        <v>5330000000</v>
      </c>
      <c r="T73" s="11">
        <v>5997000000</v>
      </c>
      <c r="U73" s="11">
        <v>6392000000</v>
      </c>
      <c r="V73" s="11">
        <v>7196000000</v>
      </c>
      <c r="W73" s="11">
        <v>7812000000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t="s">
        <v>92</v>
      </c>
      <c r="E76" s="1">
        <v>-238000000</v>
      </c>
      <c r="F76" s="1">
        <v>-169000000</v>
      </c>
      <c r="G76" s="1">
        <v>60000000</v>
      </c>
      <c r="H76" s="1">
        <v>-21000000</v>
      </c>
      <c r="I76" s="1">
        <v>-56000000</v>
      </c>
      <c r="J76" s="1">
        <v>-100000000</v>
      </c>
      <c r="K76" s="1">
        <v>-145000000</v>
      </c>
      <c r="L76" s="1">
        <v>-31000000</v>
      </c>
      <c r="M76" s="1">
        <v>-109000000</v>
      </c>
      <c r="N76" s="1">
        <v>-194000000</v>
      </c>
      <c r="O76" s="1">
        <v>-303000000</v>
      </c>
      <c r="P76" s="1">
        <v>-88000000</v>
      </c>
      <c r="Q76" s="1">
        <v>30000000</v>
      </c>
      <c r="R76" s="1">
        <v>149000000</v>
      </c>
      <c r="S76" s="1">
        <v>312000000</v>
      </c>
      <c r="T76" s="1">
        <v>258000000</v>
      </c>
      <c r="U76" s="1">
        <v>-470000000</v>
      </c>
      <c r="V76" s="1">
        <v>307000000</v>
      </c>
      <c r="W76" s="1">
        <v>555000000</v>
      </c>
    </row>
    <row r="77" spans="1:23" ht="19" x14ac:dyDescent="0.25">
      <c r="A77" s="5" t="s">
        <v>13</v>
      </c>
      <c r="B77" s="1" t="s">
        <v>92</v>
      </c>
      <c r="C77" s="1" t="s">
        <v>92</v>
      </c>
      <c r="D77" s="1" t="s">
        <v>92</v>
      </c>
      <c r="E77" s="1">
        <v>140000000</v>
      </c>
      <c r="F77" s="1">
        <v>239000000</v>
      </c>
      <c r="G77" s="1">
        <v>236000000</v>
      </c>
      <c r="H77" s="1">
        <v>246000000</v>
      </c>
      <c r="I77" s="1">
        <v>268000000</v>
      </c>
      <c r="J77" s="1">
        <v>262000000</v>
      </c>
      <c r="K77" s="1">
        <v>258000000</v>
      </c>
      <c r="L77" s="1" t="s">
        <v>92</v>
      </c>
      <c r="M77" s="1">
        <v>244000000</v>
      </c>
      <c r="N77" s="1">
        <v>258000000</v>
      </c>
      <c r="O77" s="1">
        <v>321000000</v>
      </c>
      <c r="P77" s="1">
        <v>309000000</v>
      </c>
      <c r="Q77" s="1">
        <v>293000000</v>
      </c>
      <c r="R77" s="1">
        <v>251000000</v>
      </c>
      <c r="S77" s="1">
        <v>261000000</v>
      </c>
      <c r="T77" s="1">
        <v>269000000</v>
      </c>
      <c r="U77" s="1">
        <v>261000000</v>
      </c>
      <c r="V77" s="1">
        <v>306000000</v>
      </c>
      <c r="W77" s="1">
        <v>339000000</v>
      </c>
    </row>
    <row r="78" spans="1:23" ht="19" x14ac:dyDescent="0.25">
      <c r="A78" s="5" t="s">
        <v>67</v>
      </c>
      <c r="B78" s="1" t="s">
        <v>92</v>
      </c>
      <c r="C78" s="1" t="s">
        <v>92</v>
      </c>
      <c r="D78" s="1" t="s">
        <v>92</v>
      </c>
      <c r="E78" s="1">
        <v>8000000</v>
      </c>
      <c r="F78" s="1" t="s">
        <v>92</v>
      </c>
      <c r="G78" s="1">
        <v>-11000000</v>
      </c>
      <c r="H78" s="1">
        <v>-2000000</v>
      </c>
      <c r="I78" s="1">
        <v>-3000000</v>
      </c>
      <c r="J78" s="1" t="s">
        <v>92</v>
      </c>
      <c r="K78" s="1" t="s">
        <v>92</v>
      </c>
      <c r="L78" s="1" t="s">
        <v>92</v>
      </c>
      <c r="M78" s="1">
        <v>-26000000</v>
      </c>
      <c r="N78" s="1">
        <v>-73000000</v>
      </c>
      <c r="O78" s="1">
        <v>-55000000</v>
      </c>
      <c r="P78" s="1">
        <v>-11000000</v>
      </c>
      <c r="Q78" s="1">
        <v>-26000000</v>
      </c>
      <c r="R78" s="1">
        <v>-192000000</v>
      </c>
      <c r="S78" s="1">
        <v>66000000</v>
      </c>
      <c r="T78" s="1">
        <v>-68000000</v>
      </c>
      <c r="U78" s="1">
        <v>-57000000</v>
      </c>
      <c r="V78" s="1">
        <v>27000000</v>
      </c>
      <c r="W78" s="1">
        <v>13000000</v>
      </c>
    </row>
    <row r="79" spans="1:23" ht="19" x14ac:dyDescent="0.25">
      <c r="A79" s="5" t="s">
        <v>68</v>
      </c>
      <c r="B79" s="1" t="s">
        <v>92</v>
      </c>
      <c r="C79" s="1" t="s">
        <v>92</v>
      </c>
      <c r="D79" s="1" t="s">
        <v>92</v>
      </c>
      <c r="E79" s="1" t="s">
        <v>92</v>
      </c>
      <c r="F79" s="1" t="s">
        <v>92</v>
      </c>
      <c r="G79" s="1" t="s">
        <v>92</v>
      </c>
      <c r="H79" s="1" t="s">
        <v>92</v>
      </c>
      <c r="I79" s="1" t="s">
        <v>92</v>
      </c>
      <c r="J79" s="1">
        <v>11000000</v>
      </c>
      <c r="K79" s="1">
        <v>10000000</v>
      </c>
      <c r="L79" s="1" t="s">
        <v>92</v>
      </c>
      <c r="M79" s="1" t="s">
        <v>92</v>
      </c>
      <c r="N79" s="1">
        <v>19000000</v>
      </c>
      <c r="O79" s="1">
        <v>8000000</v>
      </c>
      <c r="P79" s="1">
        <v>3000000</v>
      </c>
      <c r="Q79" s="1">
        <v>23000000</v>
      </c>
      <c r="R79" s="1">
        <v>70000000</v>
      </c>
      <c r="S79" s="1">
        <v>62000000</v>
      </c>
      <c r="T79" s="1">
        <v>50000000</v>
      </c>
      <c r="U79" s="1">
        <v>608000000</v>
      </c>
      <c r="V79" s="1">
        <v>45000000</v>
      </c>
      <c r="W79" s="1">
        <v>39000000</v>
      </c>
    </row>
    <row r="80" spans="1:23" ht="19" x14ac:dyDescent="0.25">
      <c r="A80" s="14" t="s">
        <v>104</v>
      </c>
      <c r="B80" s="15" t="e">
        <f t="shared" ref="B80:W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f t="shared" si="6"/>
        <v>3.4634760705289673E-3</v>
      </c>
      <c r="K80" s="15">
        <f t="shared" si="6"/>
        <v>3.351206434316354E-3</v>
      </c>
      <c r="L80" s="15" t="e">
        <f t="shared" si="6"/>
        <v>#VALUE!</v>
      </c>
      <c r="M80" s="15" t="e">
        <f t="shared" si="6"/>
        <v>#VALUE!</v>
      </c>
      <c r="N80" s="15">
        <f t="shared" si="6"/>
        <v>6.6179031696273075E-3</v>
      </c>
      <c r="O80" s="15">
        <f t="shared" si="6"/>
        <v>2.642880740006607E-3</v>
      </c>
      <c r="P80" s="15">
        <f t="shared" si="6"/>
        <v>1.0114632501685772E-3</v>
      </c>
      <c r="Q80" s="15">
        <f t="shared" si="6"/>
        <v>7.0856438693776957E-3</v>
      </c>
      <c r="R80" s="15">
        <f t="shared" si="6"/>
        <v>1.9574944071588368E-2</v>
      </c>
      <c r="S80" s="15">
        <f t="shared" si="6"/>
        <v>1.5480649188514358E-2</v>
      </c>
      <c r="T80" s="15">
        <f t="shared" si="6"/>
        <v>1.11731843575419E-2</v>
      </c>
      <c r="U80" s="15">
        <f t="shared" si="6"/>
        <v>0.13623123459556352</v>
      </c>
      <c r="V80" s="15">
        <f t="shared" si="6"/>
        <v>8.4889643463497456E-3</v>
      </c>
      <c r="W80" s="15">
        <f t="shared" si="6"/>
        <v>6.5889508362899137E-3</v>
      </c>
    </row>
    <row r="81" spans="1:31" ht="19" x14ac:dyDescent="0.25">
      <c r="A81" s="5" t="s">
        <v>69</v>
      </c>
      <c r="B81" s="1" t="s">
        <v>92</v>
      </c>
      <c r="C81" s="1" t="s">
        <v>92</v>
      </c>
      <c r="D81" s="1" t="s">
        <v>92</v>
      </c>
      <c r="E81" s="1">
        <v>14000000</v>
      </c>
      <c r="F81" s="1">
        <v>19000000</v>
      </c>
      <c r="G81" s="1">
        <v>-45000000</v>
      </c>
      <c r="H81" s="1">
        <v>8000000</v>
      </c>
      <c r="I81" s="1">
        <v>15000000</v>
      </c>
      <c r="J81" s="1">
        <v>11000000</v>
      </c>
      <c r="K81" s="1">
        <v>6000000</v>
      </c>
      <c r="L81" s="1">
        <v>829000000</v>
      </c>
      <c r="M81" s="1">
        <v>104000000</v>
      </c>
      <c r="N81" s="1">
        <v>48000000</v>
      </c>
      <c r="O81" s="1">
        <v>7000000</v>
      </c>
      <c r="P81" s="1">
        <v>-30000000</v>
      </c>
      <c r="Q81" s="1">
        <v>26000000</v>
      </c>
      <c r="R81" s="1">
        <v>173000000</v>
      </c>
      <c r="S81" s="1">
        <v>79000000</v>
      </c>
      <c r="T81" s="1">
        <v>-74000000</v>
      </c>
      <c r="U81" s="1">
        <v>30000000</v>
      </c>
      <c r="V81" s="1">
        <v>-81000000</v>
      </c>
      <c r="W81" s="1">
        <v>-87000000</v>
      </c>
    </row>
    <row r="82" spans="1:31" ht="19" x14ac:dyDescent="0.25">
      <c r="A82" s="5" t="s">
        <v>70</v>
      </c>
      <c r="B82" s="1" t="s">
        <v>92</v>
      </c>
      <c r="C82" s="1" t="s">
        <v>92</v>
      </c>
      <c r="D82" s="1" t="s">
        <v>92</v>
      </c>
      <c r="E82" s="1" t="s">
        <v>92</v>
      </c>
      <c r="F82" s="1" t="s">
        <v>92</v>
      </c>
      <c r="G82" s="1" t="s">
        <v>92</v>
      </c>
      <c r="H82" s="1" t="s">
        <v>92</v>
      </c>
      <c r="I82" s="1" t="s">
        <v>92</v>
      </c>
      <c r="J82" s="1">
        <v>-8000000</v>
      </c>
      <c r="K82" s="1">
        <v>118000000</v>
      </c>
      <c r="L82" s="1" t="s">
        <v>92</v>
      </c>
      <c r="M82" s="1">
        <v>-16000000</v>
      </c>
      <c r="N82" s="1">
        <v>-15000000</v>
      </c>
      <c r="O82" s="1">
        <v>72000000</v>
      </c>
      <c r="P82" s="1">
        <v>6000000</v>
      </c>
      <c r="Q82" s="1">
        <v>17000000</v>
      </c>
      <c r="R82" s="1">
        <v>-60000000</v>
      </c>
      <c r="S82" s="1">
        <v>-43000000</v>
      </c>
      <c r="T82" s="1">
        <v>-90000000</v>
      </c>
      <c r="U82" s="1">
        <v>18000000</v>
      </c>
      <c r="V82" s="1">
        <v>-58000000</v>
      </c>
      <c r="W82" s="1">
        <v>-195000000</v>
      </c>
    </row>
    <row r="83" spans="1:31" ht="21" x14ac:dyDescent="0.25">
      <c r="A83" s="5" t="s">
        <v>34</v>
      </c>
      <c r="B83" s="1" t="s">
        <v>92</v>
      </c>
      <c r="C83" s="1" t="s">
        <v>92</v>
      </c>
      <c r="D83" s="1" t="s">
        <v>92</v>
      </c>
      <c r="E83" s="1">
        <v>-10000000</v>
      </c>
      <c r="F83" s="1">
        <v>-3000000</v>
      </c>
      <c r="G83" s="1" t="s">
        <v>92</v>
      </c>
      <c r="H83" s="1">
        <v>3000000</v>
      </c>
      <c r="I83" s="1">
        <v>2000000</v>
      </c>
      <c r="J83" s="1">
        <v>10000000</v>
      </c>
      <c r="K83" s="1">
        <v>8000000</v>
      </c>
      <c r="L83" s="1" t="s">
        <v>92</v>
      </c>
      <c r="M83" s="1">
        <v>1000000</v>
      </c>
      <c r="N83" s="1">
        <v>-5000000</v>
      </c>
      <c r="O83" s="1">
        <v>-7000000</v>
      </c>
      <c r="P83" s="1">
        <v>-6000000</v>
      </c>
      <c r="Q83" s="1" t="s">
        <v>92</v>
      </c>
      <c r="R83" s="1">
        <v>1000000</v>
      </c>
      <c r="S83" s="1">
        <v>-3000000</v>
      </c>
      <c r="T83" s="1">
        <v>3000000</v>
      </c>
      <c r="U83" s="1">
        <v>-2000000</v>
      </c>
      <c r="V83" s="1">
        <v>-19000000</v>
      </c>
      <c r="W83" s="1">
        <v>-22000000</v>
      </c>
      <c r="AD83" s="61" t="s">
        <v>126</v>
      </c>
      <c r="AE83" s="62"/>
    </row>
    <row r="84" spans="1:31" ht="19" x14ac:dyDescent="0.25">
      <c r="A84" s="5" t="s">
        <v>47</v>
      </c>
      <c r="B84" s="1" t="s">
        <v>92</v>
      </c>
      <c r="C84" s="1" t="s">
        <v>92</v>
      </c>
      <c r="D84" s="1" t="s">
        <v>92</v>
      </c>
      <c r="E84" s="1" t="s">
        <v>92</v>
      </c>
      <c r="F84" s="1" t="s">
        <v>92</v>
      </c>
      <c r="G84" s="1" t="s">
        <v>92</v>
      </c>
      <c r="H84" s="1" t="s">
        <v>92</v>
      </c>
      <c r="I84" s="1" t="s">
        <v>92</v>
      </c>
      <c r="J84" s="1" t="s">
        <v>92</v>
      </c>
      <c r="K84" s="1" t="s">
        <v>92</v>
      </c>
      <c r="L84" s="1">
        <v>-185000000</v>
      </c>
      <c r="M84" s="1" t="s">
        <v>92</v>
      </c>
      <c r="N84" s="1" t="s">
        <v>92</v>
      </c>
      <c r="O84" s="1" t="s">
        <v>92</v>
      </c>
      <c r="P84" s="1" t="s">
        <v>92</v>
      </c>
      <c r="Q84" s="1" t="s">
        <v>92</v>
      </c>
      <c r="R84" s="1" t="s">
        <v>92</v>
      </c>
      <c r="S84" s="1">
        <v>82000000</v>
      </c>
      <c r="T84" s="1">
        <v>3000000</v>
      </c>
      <c r="U84" s="1">
        <v>-32000000</v>
      </c>
      <c r="V84" s="1">
        <v>91000000</v>
      </c>
      <c r="W84" s="1">
        <v>-21000000</v>
      </c>
      <c r="AD84" s="63" t="s">
        <v>127</v>
      </c>
      <c r="AE84" s="64"/>
    </row>
    <row r="85" spans="1:31" ht="20" x14ac:dyDescent="0.25">
      <c r="A85" s="5" t="s">
        <v>71</v>
      </c>
      <c r="B85" s="1" t="s">
        <v>92</v>
      </c>
      <c r="C85" s="1" t="s">
        <v>92</v>
      </c>
      <c r="D85" s="1" t="s">
        <v>92</v>
      </c>
      <c r="E85" s="1">
        <v>3000000</v>
      </c>
      <c r="F85" s="1">
        <v>70000000</v>
      </c>
      <c r="G85" s="1">
        <v>-40000000</v>
      </c>
      <c r="H85" s="1">
        <v>10000000</v>
      </c>
      <c r="I85" s="1">
        <v>1000000</v>
      </c>
      <c r="J85" s="1">
        <v>-31000000</v>
      </c>
      <c r="K85" s="1">
        <v>9000000</v>
      </c>
      <c r="L85" s="1">
        <v>-716000000</v>
      </c>
      <c r="M85" s="1">
        <v>-23000000</v>
      </c>
      <c r="N85" s="1">
        <v>4000000</v>
      </c>
      <c r="O85" s="1">
        <v>51000000</v>
      </c>
      <c r="P85" s="1">
        <v>8000000</v>
      </c>
      <c r="Q85" s="1">
        <v>-30000000</v>
      </c>
      <c r="R85" s="1">
        <v>28000000</v>
      </c>
      <c r="S85" s="1" t="s">
        <v>92</v>
      </c>
      <c r="T85" s="1">
        <v>-13000000</v>
      </c>
      <c r="U85" s="1">
        <v>125000000</v>
      </c>
      <c r="V85" s="1">
        <v>39000000</v>
      </c>
      <c r="W85" s="1">
        <v>90000000</v>
      </c>
      <c r="AD85" s="23" t="s">
        <v>128</v>
      </c>
      <c r="AE85" s="24">
        <f>W17</f>
        <v>125000000</v>
      </c>
    </row>
    <row r="86" spans="1:31" ht="20" x14ac:dyDescent="0.25">
      <c r="A86" s="5" t="s">
        <v>72</v>
      </c>
      <c r="B86" s="1" t="s">
        <v>92</v>
      </c>
      <c r="C86" s="1">
        <v>-13000000</v>
      </c>
      <c r="D86" s="1">
        <v>278000000</v>
      </c>
      <c r="E86" s="1">
        <v>162000000</v>
      </c>
      <c r="F86" s="1">
        <v>116000000</v>
      </c>
      <c r="G86" s="1">
        <v>67000000</v>
      </c>
      <c r="H86" s="1">
        <v>71000000</v>
      </c>
      <c r="I86" s="1">
        <v>80000000</v>
      </c>
      <c r="J86" s="1">
        <v>50000000</v>
      </c>
      <c r="K86" s="1">
        <v>21000000</v>
      </c>
      <c r="L86" s="1">
        <v>-997000000</v>
      </c>
      <c r="M86" s="1">
        <v>-4000000</v>
      </c>
      <c r="N86" s="1">
        <v>101000000</v>
      </c>
      <c r="O86" s="1">
        <v>152000000</v>
      </c>
      <c r="P86" s="1">
        <v>39000000</v>
      </c>
      <c r="Q86" s="1">
        <v>-4000000</v>
      </c>
      <c r="R86" s="1">
        <v>84000000</v>
      </c>
      <c r="S86" s="1">
        <v>-355000000</v>
      </c>
      <c r="T86" s="1">
        <v>-35000000</v>
      </c>
      <c r="U86" s="1">
        <v>91000000</v>
      </c>
      <c r="V86" s="1">
        <v>34000000</v>
      </c>
      <c r="W86" s="1">
        <v>-117000000</v>
      </c>
      <c r="AD86" s="23" t="s">
        <v>129</v>
      </c>
      <c r="AE86" s="24">
        <f>W56</f>
        <v>40000000</v>
      </c>
    </row>
    <row r="87" spans="1:31" ht="20" x14ac:dyDescent="0.25">
      <c r="A87" s="6" t="s">
        <v>73</v>
      </c>
      <c r="B87" s="10" t="s">
        <v>92</v>
      </c>
      <c r="C87" s="10">
        <v>-13000000</v>
      </c>
      <c r="D87" s="10">
        <v>278000000</v>
      </c>
      <c r="E87" s="10">
        <v>86000000</v>
      </c>
      <c r="F87" s="10">
        <v>205000000</v>
      </c>
      <c r="G87" s="10">
        <v>307000000</v>
      </c>
      <c r="H87" s="10">
        <v>302000000</v>
      </c>
      <c r="I87" s="10">
        <v>304000000</v>
      </c>
      <c r="J87" s="10">
        <v>234000000</v>
      </c>
      <c r="K87" s="10">
        <v>150000000</v>
      </c>
      <c r="L87" s="10">
        <v>-199000000</v>
      </c>
      <c r="M87" s="10">
        <v>209000000</v>
      </c>
      <c r="N87" s="10">
        <v>159000000</v>
      </c>
      <c r="O87" s="10">
        <v>130000000</v>
      </c>
      <c r="P87" s="10">
        <v>222000000</v>
      </c>
      <c r="Q87" s="10">
        <v>342000000</v>
      </c>
      <c r="R87" s="10">
        <v>535000000</v>
      </c>
      <c r="S87" s="10">
        <v>425000000</v>
      </c>
      <c r="T87" s="10">
        <v>400000000</v>
      </c>
      <c r="U87" s="10">
        <v>463000000</v>
      </c>
      <c r="V87" s="10">
        <v>638000000</v>
      </c>
      <c r="W87" s="10">
        <v>742000000</v>
      </c>
      <c r="AD87" s="23" t="s">
        <v>130</v>
      </c>
      <c r="AE87" s="24">
        <f>W61</f>
        <v>3973000000</v>
      </c>
    </row>
    <row r="88" spans="1:31" ht="20" x14ac:dyDescent="0.25">
      <c r="A88" s="5" t="s">
        <v>74</v>
      </c>
      <c r="B88" s="1" t="s">
        <v>92</v>
      </c>
      <c r="C88" s="1" t="s">
        <v>92</v>
      </c>
      <c r="D88" s="1" t="s">
        <v>92</v>
      </c>
      <c r="E88" s="1">
        <v>-15000000</v>
      </c>
      <c r="F88" s="1">
        <v>-30000000</v>
      </c>
      <c r="G88" s="1">
        <v>-30000000</v>
      </c>
      <c r="H88" s="1">
        <v>-29000000</v>
      </c>
      <c r="I88" s="1">
        <v>-57000000</v>
      </c>
      <c r="J88" s="1" t="s">
        <v>92</v>
      </c>
      <c r="K88" s="1" t="s">
        <v>92</v>
      </c>
      <c r="L88" s="1">
        <v>-48000000</v>
      </c>
      <c r="M88" s="1">
        <v>0</v>
      </c>
      <c r="N88" s="1">
        <v>0</v>
      </c>
      <c r="O88" s="1">
        <v>0</v>
      </c>
      <c r="P88" s="1">
        <v>0</v>
      </c>
      <c r="Q88" s="1">
        <v>0</v>
      </c>
      <c r="R88" s="1">
        <v>0</v>
      </c>
      <c r="S88" s="1">
        <v>0</v>
      </c>
      <c r="T88" s="1">
        <v>0</v>
      </c>
      <c r="U88" s="1">
        <v>0</v>
      </c>
      <c r="V88" s="1">
        <v>0</v>
      </c>
      <c r="W88" s="1">
        <v>0</v>
      </c>
      <c r="AD88" s="33" t="s">
        <v>131</v>
      </c>
      <c r="AE88" s="34">
        <f>AE85/(AE86+AE87)</f>
        <v>3.1148766508846251E-2</v>
      </c>
    </row>
    <row r="89" spans="1:31" ht="20" customHeight="1" x14ac:dyDescent="0.25">
      <c r="A89" s="14" t="s">
        <v>105</v>
      </c>
      <c r="B89" s="15" t="e">
        <f t="shared" ref="B89:W89" si="7">(-1*B88)/B3</f>
        <v>#VALUE!</v>
      </c>
      <c r="C89" s="15" t="e">
        <f t="shared" si="7"/>
        <v>#VALUE!</v>
      </c>
      <c r="D89" s="15" t="e">
        <f t="shared" si="7"/>
        <v>#VALUE!</v>
      </c>
      <c r="E89" s="15">
        <f t="shared" si="7"/>
        <v>8.4793668739400786E-3</v>
      </c>
      <c r="F89" s="15">
        <f t="shared" si="7"/>
        <v>8.5665334094802963E-3</v>
      </c>
      <c r="G89" s="15">
        <f t="shared" si="7"/>
        <v>8.5324232081911266E-3</v>
      </c>
      <c r="H89" s="15">
        <f t="shared" si="7"/>
        <v>8.5672082717872973E-3</v>
      </c>
      <c r="I89" s="15">
        <f t="shared" si="7"/>
        <v>1.6327699799484389E-2</v>
      </c>
      <c r="J89" s="15" t="e">
        <f t="shared" si="7"/>
        <v>#VALUE!</v>
      </c>
      <c r="K89" s="15" t="e">
        <f t="shared" si="7"/>
        <v>#VALUE!</v>
      </c>
      <c r="L89" s="15">
        <f t="shared" si="7"/>
        <v>8.6642599277978335E-2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AD89" s="23" t="s">
        <v>106</v>
      </c>
      <c r="AE89" s="24">
        <f>W27</f>
        <v>185000000</v>
      </c>
    </row>
    <row r="90" spans="1:31" ht="20" x14ac:dyDescent="0.25">
      <c r="A90" s="5" t="s">
        <v>75</v>
      </c>
      <c r="B90" s="1" t="s">
        <v>92</v>
      </c>
      <c r="C90" s="1" t="s">
        <v>92</v>
      </c>
      <c r="D90" s="1" t="s">
        <v>92</v>
      </c>
      <c r="E90" s="1">
        <v>-2638000000</v>
      </c>
      <c r="F90" s="1" t="s">
        <v>92</v>
      </c>
      <c r="G90" s="1" t="s">
        <v>92</v>
      </c>
      <c r="H90" s="1" t="s">
        <v>92</v>
      </c>
      <c r="I90" s="1" t="s">
        <v>92</v>
      </c>
      <c r="J90" s="1">
        <v>-16000000</v>
      </c>
      <c r="K90" s="1">
        <v>-7000000</v>
      </c>
      <c r="L90" s="1">
        <v>-1340000000</v>
      </c>
      <c r="M90" s="1">
        <v>-8000000</v>
      </c>
      <c r="N90" s="1" t="s">
        <v>92</v>
      </c>
      <c r="O90" s="1" t="s">
        <v>92</v>
      </c>
      <c r="P90" s="1">
        <v>-16000000</v>
      </c>
      <c r="Q90" s="1">
        <v>-53000000</v>
      </c>
      <c r="R90" s="1">
        <v>73000000</v>
      </c>
      <c r="S90" s="1">
        <v>-23000000</v>
      </c>
      <c r="T90" s="1">
        <v>-231000000</v>
      </c>
      <c r="U90" s="1">
        <v>-94000000</v>
      </c>
      <c r="V90" s="1">
        <v>-64000000</v>
      </c>
      <c r="W90" s="1" t="s">
        <v>92</v>
      </c>
      <c r="AD90" s="23" t="s">
        <v>19</v>
      </c>
      <c r="AE90" s="24">
        <f>W25</f>
        <v>740000000</v>
      </c>
    </row>
    <row r="91" spans="1:31" ht="20" x14ac:dyDescent="0.25">
      <c r="A91" s="5" t="s">
        <v>76</v>
      </c>
      <c r="B91" s="1" t="s">
        <v>92</v>
      </c>
      <c r="C91" s="1" t="s">
        <v>92</v>
      </c>
      <c r="D91" s="1" t="s">
        <v>92</v>
      </c>
      <c r="E91" s="1" t="s">
        <v>92</v>
      </c>
      <c r="F91" s="1" t="s">
        <v>92</v>
      </c>
      <c r="G91" s="1">
        <v>-19000000</v>
      </c>
      <c r="H91" s="1" t="s">
        <v>92</v>
      </c>
      <c r="I91" s="1" t="s">
        <v>92</v>
      </c>
      <c r="J91" s="1" t="s">
        <v>92</v>
      </c>
      <c r="K91" s="1" t="s">
        <v>92</v>
      </c>
      <c r="L91" s="1" t="s">
        <v>92</v>
      </c>
      <c r="M91" s="1" t="s">
        <v>92</v>
      </c>
      <c r="N91" s="1">
        <v>-737000000</v>
      </c>
      <c r="O91" s="1">
        <v>-53000000</v>
      </c>
      <c r="P91" s="1" t="s">
        <v>92</v>
      </c>
      <c r="Q91" s="1" t="s">
        <v>92</v>
      </c>
      <c r="R91" s="1" t="s">
        <v>92</v>
      </c>
      <c r="S91" s="1" t="s">
        <v>92</v>
      </c>
      <c r="T91" s="1" t="s">
        <v>92</v>
      </c>
      <c r="U91" s="1" t="s">
        <v>92</v>
      </c>
      <c r="V91" s="1" t="s">
        <v>92</v>
      </c>
      <c r="W91" s="1">
        <v>-509000000</v>
      </c>
      <c r="AD91" s="33" t="s">
        <v>132</v>
      </c>
      <c r="AE91" s="34">
        <f>AE89/AE90</f>
        <v>0.25</v>
      </c>
    </row>
    <row r="92" spans="1:31" ht="20" x14ac:dyDescent="0.25">
      <c r="A92" s="5" t="s">
        <v>77</v>
      </c>
      <c r="B92" s="1" t="s">
        <v>92</v>
      </c>
      <c r="C92" s="1" t="s">
        <v>92</v>
      </c>
      <c r="D92" s="1" t="s">
        <v>92</v>
      </c>
      <c r="E92" s="1" t="s">
        <v>92</v>
      </c>
      <c r="F92" s="1" t="s">
        <v>92</v>
      </c>
      <c r="G92" s="1" t="s">
        <v>92</v>
      </c>
      <c r="H92" s="1">
        <v>25000000</v>
      </c>
      <c r="I92" s="1">
        <v>25000000</v>
      </c>
      <c r="J92" s="1">
        <v>128000000</v>
      </c>
      <c r="K92" s="1">
        <v>9000000</v>
      </c>
      <c r="L92" s="1" t="s">
        <v>92</v>
      </c>
      <c r="M92" s="1" t="s">
        <v>92</v>
      </c>
      <c r="N92" s="1" t="s">
        <v>92</v>
      </c>
      <c r="O92" s="1" t="s">
        <v>92</v>
      </c>
      <c r="P92" s="1" t="s">
        <v>92</v>
      </c>
      <c r="Q92" s="1" t="s">
        <v>92</v>
      </c>
      <c r="R92" s="1" t="s">
        <v>92</v>
      </c>
      <c r="S92" s="1">
        <v>516000000</v>
      </c>
      <c r="T92" s="1" t="s">
        <v>92</v>
      </c>
      <c r="U92" s="1" t="s">
        <v>92</v>
      </c>
      <c r="V92" s="1" t="s">
        <v>92</v>
      </c>
      <c r="W92" s="1">
        <v>11000000</v>
      </c>
      <c r="AD92" s="35" t="s">
        <v>133</v>
      </c>
      <c r="AE92" s="36">
        <f>AE88*(1-AE91)</f>
        <v>2.3361574881634688E-2</v>
      </c>
    </row>
    <row r="93" spans="1:31" ht="19" x14ac:dyDescent="0.25">
      <c r="A93" s="5" t="s">
        <v>78</v>
      </c>
      <c r="B93" s="1" t="s">
        <v>92</v>
      </c>
      <c r="C93" s="1">
        <v>-365000000</v>
      </c>
      <c r="D93" s="1">
        <v>-65000000</v>
      </c>
      <c r="E93" s="1">
        <v>-10000000</v>
      </c>
      <c r="F93" s="1">
        <v>-24000000</v>
      </c>
      <c r="G93" s="1">
        <v>-104000000</v>
      </c>
      <c r="H93" s="1">
        <v>-251000000</v>
      </c>
      <c r="I93" s="1">
        <v>-135000000</v>
      </c>
      <c r="J93" s="1">
        <v>-30000000</v>
      </c>
      <c r="K93" s="1">
        <v>-87000000</v>
      </c>
      <c r="L93" s="1">
        <v>1542000000</v>
      </c>
      <c r="M93" s="1">
        <v>-50000000</v>
      </c>
      <c r="N93" s="1">
        <v>-71000000</v>
      </c>
      <c r="O93" s="1">
        <v>-102000000</v>
      </c>
      <c r="P93" s="1">
        <v>-79000000</v>
      </c>
      <c r="Q93" s="1">
        <v>45000000</v>
      </c>
      <c r="R93" s="1">
        <v>-199000000</v>
      </c>
      <c r="S93" s="1">
        <v>-88000000</v>
      </c>
      <c r="T93" s="1">
        <v>-145000000</v>
      </c>
      <c r="U93" s="1">
        <v>-125000000</v>
      </c>
      <c r="V93" s="1">
        <v>-574000000</v>
      </c>
      <c r="W93" s="1">
        <v>-326000000</v>
      </c>
      <c r="AD93" s="63" t="s">
        <v>134</v>
      </c>
      <c r="AE93" s="64"/>
    </row>
    <row r="94" spans="1:31" ht="20" x14ac:dyDescent="0.25">
      <c r="A94" s="6" t="s">
        <v>79</v>
      </c>
      <c r="B94" s="10" t="s">
        <v>92</v>
      </c>
      <c r="C94" s="10">
        <v>-365000000</v>
      </c>
      <c r="D94" s="10">
        <v>-65000000</v>
      </c>
      <c r="E94" s="10">
        <v>-2663000000</v>
      </c>
      <c r="F94" s="10">
        <v>-54000000</v>
      </c>
      <c r="G94" s="10">
        <v>-153000000</v>
      </c>
      <c r="H94" s="10">
        <v>-255000000</v>
      </c>
      <c r="I94" s="10">
        <v>-167000000</v>
      </c>
      <c r="J94" s="10">
        <v>82000000</v>
      </c>
      <c r="K94" s="10">
        <v>-85000000</v>
      </c>
      <c r="L94" s="10">
        <v>154000000</v>
      </c>
      <c r="M94" s="10">
        <v>-58000000</v>
      </c>
      <c r="N94" s="10">
        <v>-808000000</v>
      </c>
      <c r="O94" s="10">
        <v>-155000000</v>
      </c>
      <c r="P94" s="10">
        <v>-95000000</v>
      </c>
      <c r="Q94" s="10">
        <v>-8000000</v>
      </c>
      <c r="R94" s="10">
        <v>-126000000</v>
      </c>
      <c r="S94" s="10">
        <v>405000000</v>
      </c>
      <c r="T94" s="10">
        <v>-376000000</v>
      </c>
      <c r="U94" s="10">
        <v>-219000000</v>
      </c>
      <c r="V94" s="10">
        <v>-638000000</v>
      </c>
      <c r="W94" s="10">
        <v>-824000000</v>
      </c>
      <c r="AD94" s="23" t="s">
        <v>135</v>
      </c>
      <c r="AE94" s="37">
        <v>4.095E-2</v>
      </c>
    </row>
    <row r="95" spans="1:31" ht="20" x14ac:dyDescent="0.25">
      <c r="A95" s="5" t="s">
        <v>80</v>
      </c>
      <c r="B95" s="1" t="s">
        <v>92</v>
      </c>
      <c r="C95" s="1" t="s">
        <v>92</v>
      </c>
      <c r="D95" s="1" t="s">
        <v>92</v>
      </c>
      <c r="E95" s="1" t="s">
        <v>92</v>
      </c>
      <c r="F95" s="1" t="s">
        <v>92</v>
      </c>
      <c r="G95" s="1" t="s">
        <v>92</v>
      </c>
      <c r="H95" s="1" t="s">
        <v>92</v>
      </c>
      <c r="I95" s="1" t="s">
        <v>92</v>
      </c>
      <c r="J95" s="1">
        <v>-1379000000</v>
      </c>
      <c r="K95" s="1" t="s">
        <v>92</v>
      </c>
      <c r="L95" s="1" t="s">
        <v>92</v>
      </c>
      <c r="M95" s="1" t="s">
        <v>92</v>
      </c>
      <c r="N95" s="1">
        <v>-1569000000</v>
      </c>
      <c r="O95" s="1">
        <v>-1378000000</v>
      </c>
      <c r="P95" s="1">
        <v>-274000000</v>
      </c>
      <c r="Q95" s="1">
        <v>-497000000</v>
      </c>
      <c r="R95" s="1">
        <v>-651000000</v>
      </c>
      <c r="S95" s="1">
        <v>-635000000</v>
      </c>
      <c r="T95" s="1">
        <v>-317000000</v>
      </c>
      <c r="U95" s="1">
        <v>-1375000000</v>
      </c>
      <c r="V95" s="1">
        <v>-849000000</v>
      </c>
      <c r="W95" s="1" t="s">
        <v>92</v>
      </c>
      <c r="AD95" s="23" t="s">
        <v>136</v>
      </c>
      <c r="AE95" s="38" cm="1">
        <f t="array" ref="AE95">_FV(A1,"Beta")</f>
        <v>1.135</v>
      </c>
    </row>
    <row r="96" spans="1:31" ht="20" x14ac:dyDescent="0.25">
      <c r="A96" s="5" t="s">
        <v>81</v>
      </c>
      <c r="B96" s="1" t="s">
        <v>92</v>
      </c>
      <c r="C96" s="1" t="s">
        <v>92</v>
      </c>
      <c r="D96" s="1" t="s">
        <v>92</v>
      </c>
      <c r="E96" s="1">
        <v>1253000000</v>
      </c>
      <c r="F96" s="1">
        <v>555000000</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137</v>
      </c>
      <c r="AE96" s="37">
        <v>8.4000000000000005E-2</v>
      </c>
    </row>
    <row r="97" spans="1:31" ht="20" x14ac:dyDescent="0.25">
      <c r="A97" s="5" t="s">
        <v>82</v>
      </c>
      <c r="B97" s="1" t="s">
        <v>92</v>
      </c>
      <c r="C97" s="1" t="s">
        <v>92</v>
      </c>
      <c r="D97" s="1" t="s">
        <v>92</v>
      </c>
      <c r="E97" s="1">
        <v>-202000000</v>
      </c>
      <c r="F97" s="1">
        <v>-380000000</v>
      </c>
      <c r="G97" s="1" t="s">
        <v>92</v>
      </c>
      <c r="H97" s="1" t="s">
        <v>92</v>
      </c>
      <c r="I97" s="1" t="s">
        <v>92</v>
      </c>
      <c r="J97" s="1" t="s">
        <v>92</v>
      </c>
      <c r="K97" s="1" t="s">
        <v>92</v>
      </c>
      <c r="L97" s="1">
        <v>-154000000</v>
      </c>
      <c r="M97" s="1" t="s">
        <v>92</v>
      </c>
      <c r="N97" s="1" t="s">
        <v>92</v>
      </c>
      <c r="O97" s="1" t="s">
        <v>92</v>
      </c>
      <c r="P97" s="1" t="s">
        <v>92</v>
      </c>
      <c r="Q97" s="1" t="s">
        <v>92</v>
      </c>
      <c r="R97" s="1" t="s">
        <v>92</v>
      </c>
      <c r="S97" s="1" t="s">
        <v>92</v>
      </c>
      <c r="T97" s="1" t="s">
        <v>92</v>
      </c>
      <c r="U97" s="1" t="s">
        <v>92</v>
      </c>
      <c r="V97" s="1" t="s">
        <v>92</v>
      </c>
      <c r="W97" s="1" t="s">
        <v>92</v>
      </c>
      <c r="AD97" s="35" t="s">
        <v>138</v>
      </c>
      <c r="AE97" s="36">
        <f>(AE94)+((AE95)*(AE96-AE94))</f>
        <v>8.981175000000001E-2</v>
      </c>
    </row>
    <row r="98" spans="1:31" ht="19" x14ac:dyDescent="0.25">
      <c r="A98" s="5" t="s">
        <v>83</v>
      </c>
      <c r="B98" s="1" t="s">
        <v>92</v>
      </c>
      <c r="C98" s="1" t="s">
        <v>92</v>
      </c>
      <c r="D98" s="1" t="s">
        <v>92</v>
      </c>
      <c r="E98" s="1">
        <v>-8000000</v>
      </c>
      <c r="F98" s="1">
        <v>-926000000</v>
      </c>
      <c r="G98" s="1">
        <v>-74000000</v>
      </c>
      <c r="H98" s="1">
        <v>-79000000</v>
      </c>
      <c r="I98" s="1">
        <v>-42000000</v>
      </c>
      <c r="J98" s="1" t="s">
        <v>92</v>
      </c>
      <c r="K98" s="1" t="s">
        <v>92</v>
      </c>
      <c r="L98" s="1" t="s">
        <v>92</v>
      </c>
      <c r="M98" s="1" t="s">
        <v>92</v>
      </c>
      <c r="N98" s="1" t="s">
        <v>92</v>
      </c>
      <c r="O98" s="1" t="s">
        <v>92</v>
      </c>
      <c r="P98" s="1" t="s">
        <v>92</v>
      </c>
      <c r="Q98" s="1" t="s">
        <v>92</v>
      </c>
      <c r="R98" s="1">
        <v>-84000000</v>
      </c>
      <c r="S98" s="1">
        <v>-925000000</v>
      </c>
      <c r="T98" s="1">
        <v>-94000000</v>
      </c>
      <c r="U98" s="1">
        <v>-344000000</v>
      </c>
      <c r="V98" s="1">
        <v>-265000000</v>
      </c>
      <c r="W98" s="1">
        <v>-318000000</v>
      </c>
      <c r="AD98" s="63" t="s">
        <v>139</v>
      </c>
      <c r="AE98" s="64"/>
    </row>
    <row r="99" spans="1:31" ht="20" x14ac:dyDescent="0.25">
      <c r="A99" s="5" t="s">
        <v>84</v>
      </c>
      <c r="B99" s="1" t="s">
        <v>92</v>
      </c>
      <c r="C99" s="1">
        <v>385000000</v>
      </c>
      <c r="D99" s="1">
        <v>-121000000</v>
      </c>
      <c r="E99" s="1">
        <v>1618000000</v>
      </c>
      <c r="F99" s="1">
        <v>335000000</v>
      </c>
      <c r="G99" s="1">
        <v>-7000000</v>
      </c>
      <c r="H99" s="1">
        <v>-15000000</v>
      </c>
      <c r="I99" s="1">
        <v>-17000000</v>
      </c>
      <c r="J99" s="1">
        <v>1036000000</v>
      </c>
      <c r="K99" s="1">
        <v>-3000000</v>
      </c>
      <c r="L99" s="1">
        <v>370000000</v>
      </c>
      <c r="M99" s="1">
        <v>-3000000</v>
      </c>
      <c r="N99" s="1">
        <v>2080000000</v>
      </c>
      <c r="O99" s="1">
        <v>1415000000</v>
      </c>
      <c r="P99" s="1">
        <v>255000000</v>
      </c>
      <c r="Q99" s="1">
        <v>281000000</v>
      </c>
      <c r="R99" s="1">
        <v>607000000</v>
      </c>
      <c r="S99" s="1">
        <v>605000000</v>
      </c>
      <c r="T99" s="1">
        <v>499000000</v>
      </c>
      <c r="U99" s="1">
        <v>1403000000</v>
      </c>
      <c r="V99" s="1">
        <v>1053000000</v>
      </c>
      <c r="W99" s="1">
        <v>506000000</v>
      </c>
      <c r="AD99" s="23" t="s">
        <v>140</v>
      </c>
      <c r="AE99" s="24">
        <f>AE86+AE87</f>
        <v>4013000000</v>
      </c>
    </row>
    <row r="100" spans="1:31" ht="20" x14ac:dyDescent="0.25">
      <c r="A100" s="6" t="s">
        <v>85</v>
      </c>
      <c r="B100" s="10" t="s">
        <v>92</v>
      </c>
      <c r="C100" s="10">
        <v>385000000</v>
      </c>
      <c r="D100" s="10">
        <v>-121000000</v>
      </c>
      <c r="E100" s="10">
        <v>2661000000</v>
      </c>
      <c r="F100" s="10">
        <v>-416000000</v>
      </c>
      <c r="G100" s="10">
        <v>-81000000</v>
      </c>
      <c r="H100" s="10">
        <v>-94000000</v>
      </c>
      <c r="I100" s="10">
        <v>-59000000</v>
      </c>
      <c r="J100" s="10">
        <v>-343000000</v>
      </c>
      <c r="K100" s="10">
        <v>-3000000</v>
      </c>
      <c r="L100" s="10">
        <v>216000000</v>
      </c>
      <c r="M100" s="10">
        <v>-3000000</v>
      </c>
      <c r="N100" s="10">
        <v>511000000</v>
      </c>
      <c r="O100" s="10">
        <v>37000000</v>
      </c>
      <c r="P100" s="10">
        <v>-19000000</v>
      </c>
      <c r="Q100" s="10">
        <v>-216000000</v>
      </c>
      <c r="R100" s="10">
        <v>-128000000</v>
      </c>
      <c r="S100" s="10">
        <v>-955000000</v>
      </c>
      <c r="T100" s="10">
        <v>88000000</v>
      </c>
      <c r="U100" s="10">
        <v>-316000000</v>
      </c>
      <c r="V100" s="10">
        <v>-61000000</v>
      </c>
      <c r="W100" s="10">
        <v>188000000</v>
      </c>
      <c r="AD100" s="33" t="s">
        <v>141</v>
      </c>
      <c r="AE100" s="34">
        <f>AE99/AE103</f>
        <v>0.22991685542195472</v>
      </c>
    </row>
    <row r="101" spans="1:31" ht="20" x14ac:dyDescent="0.25">
      <c r="A101" s="5" t="s">
        <v>86</v>
      </c>
      <c r="B101" s="1" t="s">
        <v>92</v>
      </c>
      <c r="C101" s="1" t="s">
        <v>92</v>
      </c>
      <c r="D101" s="1" t="s">
        <v>92</v>
      </c>
      <c r="E101" s="1" t="s">
        <v>92</v>
      </c>
      <c r="F101" s="1">
        <v>-2000000</v>
      </c>
      <c r="G101" s="1">
        <v>6000000</v>
      </c>
      <c r="H101" s="1">
        <v>13000000</v>
      </c>
      <c r="I101" s="1" t="s">
        <v>92</v>
      </c>
      <c r="J101" s="1" t="s">
        <v>92</v>
      </c>
      <c r="K101" s="1">
        <v>-7000000</v>
      </c>
      <c r="L101" s="1" t="s">
        <v>92</v>
      </c>
      <c r="M101" s="1" t="s">
        <v>92</v>
      </c>
      <c r="N101" s="1">
        <v>-9000000</v>
      </c>
      <c r="O101" s="1">
        <v>-10000000</v>
      </c>
      <c r="P101" s="1">
        <v>-19000000</v>
      </c>
      <c r="Q101" s="1">
        <v>-5000000</v>
      </c>
      <c r="R101" s="1">
        <v>7000000</v>
      </c>
      <c r="S101" s="1">
        <v>-8000000</v>
      </c>
      <c r="T101" s="1">
        <v>-7000000</v>
      </c>
      <c r="U101" s="1">
        <v>6000000</v>
      </c>
      <c r="V101" s="1">
        <v>7000000</v>
      </c>
      <c r="W101" s="1">
        <v>-21000000</v>
      </c>
      <c r="AD101" s="23" t="s">
        <v>142</v>
      </c>
      <c r="AE101" s="39" cm="1">
        <f t="array" ref="AE101">_FV(A1,"Market cap",TRUE)</f>
        <v>13441135725</v>
      </c>
    </row>
    <row r="102" spans="1:31" ht="20" x14ac:dyDescent="0.25">
      <c r="A102" s="6" t="s">
        <v>87</v>
      </c>
      <c r="B102" s="10" t="s">
        <v>92</v>
      </c>
      <c r="C102" s="10">
        <v>385000000</v>
      </c>
      <c r="D102" s="10">
        <v>-121000000</v>
      </c>
      <c r="E102" s="10">
        <v>84000000</v>
      </c>
      <c r="F102" s="10">
        <v>-267000000</v>
      </c>
      <c r="G102" s="10">
        <v>79000000</v>
      </c>
      <c r="H102" s="10">
        <v>-34000000</v>
      </c>
      <c r="I102" s="10">
        <v>78000000</v>
      </c>
      <c r="J102" s="10">
        <v>-27000000</v>
      </c>
      <c r="K102" s="10">
        <v>55000000</v>
      </c>
      <c r="L102" s="10">
        <v>154000000</v>
      </c>
      <c r="M102" s="10">
        <v>148000000</v>
      </c>
      <c r="N102" s="10">
        <v>-147000000</v>
      </c>
      <c r="O102" s="10">
        <v>2000000</v>
      </c>
      <c r="P102" s="10">
        <v>89000000</v>
      </c>
      <c r="Q102" s="10">
        <v>113000000</v>
      </c>
      <c r="R102" s="10">
        <v>288000000</v>
      </c>
      <c r="S102" s="10">
        <v>-133000000</v>
      </c>
      <c r="T102" s="10">
        <v>105000000</v>
      </c>
      <c r="U102" s="10">
        <v>-66000000</v>
      </c>
      <c r="V102" s="10">
        <v>-54000000</v>
      </c>
      <c r="W102" s="10">
        <v>85000000</v>
      </c>
      <c r="AD102" s="33" t="s">
        <v>143</v>
      </c>
      <c r="AE102" s="34">
        <f>AE101/AE103</f>
        <v>0.77008314457804528</v>
      </c>
    </row>
    <row r="103" spans="1:31" ht="20" x14ac:dyDescent="0.25">
      <c r="A103" s="5" t="s">
        <v>88</v>
      </c>
      <c r="B103" s="1" t="s">
        <v>92</v>
      </c>
      <c r="C103" s="1" t="s">
        <v>92</v>
      </c>
      <c r="D103" s="1" t="s">
        <v>92</v>
      </c>
      <c r="E103" s="1">
        <v>471000000</v>
      </c>
      <c r="F103" s="1">
        <v>555000000</v>
      </c>
      <c r="G103" s="1">
        <v>288000000</v>
      </c>
      <c r="H103" s="1">
        <v>367000000</v>
      </c>
      <c r="I103" s="1">
        <v>333000000</v>
      </c>
      <c r="J103" s="1">
        <v>411000000</v>
      </c>
      <c r="K103" s="1">
        <v>384000000</v>
      </c>
      <c r="L103" s="1" t="s">
        <v>92</v>
      </c>
      <c r="M103" s="1">
        <v>154000000</v>
      </c>
      <c r="N103" s="1">
        <v>302000000</v>
      </c>
      <c r="O103" s="1">
        <v>155000000</v>
      </c>
      <c r="P103" s="1">
        <v>157000000</v>
      </c>
      <c r="Q103" s="1">
        <v>246000000</v>
      </c>
      <c r="R103" s="1">
        <v>359000000</v>
      </c>
      <c r="S103" s="1">
        <v>647000000</v>
      </c>
      <c r="T103" s="1">
        <v>514000000</v>
      </c>
      <c r="U103" s="1">
        <v>619000000</v>
      </c>
      <c r="V103" s="1">
        <v>553000000</v>
      </c>
      <c r="W103" s="1">
        <v>499000000</v>
      </c>
      <c r="AD103" s="35" t="s">
        <v>144</v>
      </c>
      <c r="AE103" s="40">
        <f>AE99+AE101</f>
        <v>17454135725</v>
      </c>
    </row>
    <row r="104" spans="1:31" ht="20" thickBot="1" x14ac:dyDescent="0.3">
      <c r="A104" s="7" t="s">
        <v>89</v>
      </c>
      <c r="B104" s="11" t="s">
        <v>92</v>
      </c>
      <c r="C104" s="11" t="s">
        <v>92</v>
      </c>
      <c r="D104" s="11" t="s">
        <v>92</v>
      </c>
      <c r="E104" s="11">
        <v>555000000</v>
      </c>
      <c r="F104" s="11">
        <v>288000000</v>
      </c>
      <c r="G104" s="11">
        <v>367000000</v>
      </c>
      <c r="H104" s="11">
        <v>333000000</v>
      </c>
      <c r="I104" s="11">
        <v>411000000</v>
      </c>
      <c r="J104" s="11">
        <v>384000000</v>
      </c>
      <c r="K104" s="11">
        <v>439000000</v>
      </c>
      <c r="L104" s="11">
        <v>154000000</v>
      </c>
      <c r="M104" s="11">
        <v>302000000</v>
      </c>
      <c r="N104" s="11">
        <v>155000000</v>
      </c>
      <c r="O104" s="11">
        <v>157000000</v>
      </c>
      <c r="P104" s="11">
        <v>246000000</v>
      </c>
      <c r="Q104" s="11">
        <v>359000000</v>
      </c>
      <c r="R104" s="11">
        <v>647000000</v>
      </c>
      <c r="S104" s="11">
        <v>514000000</v>
      </c>
      <c r="T104" s="11">
        <v>619000000</v>
      </c>
      <c r="U104" s="11">
        <v>553000000</v>
      </c>
      <c r="V104" s="11">
        <v>499000000</v>
      </c>
      <c r="W104" s="11">
        <v>584000000</v>
      </c>
      <c r="AD104" s="63" t="s">
        <v>145</v>
      </c>
      <c r="AE104" s="64"/>
    </row>
    <row r="105" spans="1:31" ht="21" thickTop="1" x14ac:dyDescent="0.25">
      <c r="A105" s="14" t="s">
        <v>107</v>
      </c>
      <c r="B105" s="1"/>
      <c r="C105" s="15" t="e">
        <f>(C106/B106)-1</f>
        <v>#VALUE!</v>
      </c>
      <c r="D105" s="15">
        <f>(D106/C106)-1</f>
        <v>-3.2475247524752477</v>
      </c>
      <c r="E105" s="15">
        <f>(E106/D106)-1</f>
        <v>-0.68722466960352424</v>
      </c>
      <c r="F105" s="15">
        <f>(F106/E106)-1</f>
        <v>1.464788732394366</v>
      </c>
      <c r="G105" s="15">
        <f>(G106/F106)-1</f>
        <v>0.58285714285714296</v>
      </c>
      <c r="H105" s="15">
        <f t="shared" ref="H105:W105" si="8">(H106/G106)-1</f>
        <v>-1.4440433212996373E-2</v>
      </c>
      <c r="I105" s="15">
        <f t="shared" si="8"/>
        <v>-9.5238095238095233E-2</v>
      </c>
      <c r="J105" s="15">
        <f t="shared" si="8"/>
        <v>-0.20647773279352222</v>
      </c>
      <c r="K105" s="15">
        <f t="shared" si="8"/>
        <v>-0.6785714285714286</v>
      </c>
      <c r="L105" s="15">
        <f t="shared" si="8"/>
        <v>-4.1587301587301582</v>
      </c>
      <c r="M105" s="15">
        <f t="shared" si="8"/>
        <v>-1.7286432160804019</v>
      </c>
      <c r="N105" s="15">
        <f t="shared" si="8"/>
        <v>-0.39310344827586208</v>
      </c>
      <c r="O105" s="15">
        <f t="shared" si="8"/>
        <v>-0.68181818181818188</v>
      </c>
      <c r="P105" s="15">
        <f t="shared" si="8"/>
        <v>4.1071428571428568</v>
      </c>
      <c r="Q105" s="15">
        <f t="shared" si="8"/>
        <v>1.0979020979020979</v>
      </c>
      <c r="R105" s="15">
        <f t="shared" si="8"/>
        <v>0.58333333333333326</v>
      </c>
      <c r="S105" s="15">
        <f t="shared" si="8"/>
        <v>-0.29052631578947363</v>
      </c>
      <c r="T105" s="15">
        <f t="shared" si="8"/>
        <v>-0.24332344213649848</v>
      </c>
      <c r="U105" s="15">
        <f t="shared" si="8"/>
        <v>0.32549019607843133</v>
      </c>
      <c r="V105" s="15">
        <f t="shared" si="8"/>
        <v>-0.81065088757396453</v>
      </c>
      <c r="W105" s="15">
        <f t="shared" si="8"/>
        <v>5.5</v>
      </c>
      <c r="X105" s="15"/>
      <c r="Y105" s="15"/>
      <c r="Z105" s="15"/>
      <c r="AA105" s="15"/>
      <c r="AB105" s="15"/>
      <c r="AC105" s="15"/>
      <c r="AD105" s="25" t="s">
        <v>108</v>
      </c>
      <c r="AE105" s="26">
        <f>(AE100*AE92)+(AE102*AE97)</f>
        <v>7.4533734694547243E-2</v>
      </c>
    </row>
    <row r="106" spans="1:31" ht="19" x14ac:dyDescent="0.25">
      <c r="A106" s="5" t="s">
        <v>90</v>
      </c>
      <c r="B106" s="1" t="s">
        <v>92</v>
      </c>
      <c r="C106" s="1">
        <v>-101000000</v>
      </c>
      <c r="D106" s="1">
        <v>227000000</v>
      </c>
      <c r="E106" s="1">
        <v>71000000</v>
      </c>
      <c r="F106" s="1">
        <v>175000000</v>
      </c>
      <c r="G106" s="1">
        <v>277000000</v>
      </c>
      <c r="H106" s="1">
        <v>273000000</v>
      </c>
      <c r="I106" s="1">
        <v>247000000</v>
      </c>
      <c r="J106" s="1">
        <v>196000000</v>
      </c>
      <c r="K106" s="1">
        <v>63000000</v>
      </c>
      <c r="L106" s="1">
        <v>-199000000</v>
      </c>
      <c r="M106" s="1">
        <v>145000000</v>
      </c>
      <c r="N106" s="1">
        <v>88000000</v>
      </c>
      <c r="O106" s="1">
        <v>28000000</v>
      </c>
      <c r="P106" s="1">
        <v>143000000</v>
      </c>
      <c r="Q106" s="1">
        <v>300000000</v>
      </c>
      <c r="R106" s="1">
        <v>475000000</v>
      </c>
      <c r="S106" s="1">
        <v>337000000</v>
      </c>
      <c r="T106" s="1">
        <v>255000000</v>
      </c>
      <c r="U106" s="1">
        <v>338000000</v>
      </c>
      <c r="V106" s="1">
        <v>64000000</v>
      </c>
      <c r="W106" s="1">
        <v>416000000</v>
      </c>
      <c r="X106" s="41">
        <f>W106*(1+$AE$106)</f>
        <v>442247172.9387058</v>
      </c>
      <c r="Y106" s="41">
        <f t="shared" ref="Y106:AB106" si="9">X106*(1+$AE$106)</f>
        <v>470150389.35643643</v>
      </c>
      <c r="Z106" s="41">
        <f t="shared" si="9"/>
        <v>499814135.93489379</v>
      </c>
      <c r="AA106" s="41">
        <f t="shared" si="9"/>
        <v>531349491.85579038</v>
      </c>
      <c r="AB106" s="41">
        <f t="shared" si="9"/>
        <v>564874544.74913752</v>
      </c>
      <c r="AC106" s="42" t="s">
        <v>146</v>
      </c>
      <c r="AD106" s="43" t="s">
        <v>147</v>
      </c>
      <c r="AE106" s="44">
        <f>(SUM(X4:AB4)/5)</f>
        <v>6.3094165718042786E-2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42"/>
      <c r="Y107" s="42"/>
      <c r="Z107" s="42"/>
      <c r="AA107" s="42"/>
      <c r="AB107" s="45">
        <f>AB106*(1+AE107)/(AE108-AE107)</f>
        <v>11688931027.274284</v>
      </c>
      <c r="AC107" s="46" t="s">
        <v>148</v>
      </c>
      <c r="AD107" s="47" t="s">
        <v>149</v>
      </c>
      <c r="AE107" s="48">
        <v>2.5000000000000001E-2</v>
      </c>
    </row>
    <row r="108" spans="1:31" ht="19" x14ac:dyDescent="0.25">
      <c r="X108" s="45">
        <f t="shared" ref="X108:Z108" si="10">X107+X106</f>
        <v>442247172.9387058</v>
      </c>
      <c r="Y108" s="45">
        <f t="shared" si="10"/>
        <v>470150389.35643643</v>
      </c>
      <c r="Z108" s="45">
        <f t="shared" si="10"/>
        <v>499814135.93489379</v>
      </c>
      <c r="AA108" s="45">
        <f>AA107+AA106</f>
        <v>531349491.85579038</v>
      </c>
      <c r="AB108" s="45">
        <f>AB107+AB106</f>
        <v>12253805572.023422</v>
      </c>
      <c r="AC108" s="46" t="s">
        <v>144</v>
      </c>
      <c r="AD108" s="49" t="s">
        <v>150</v>
      </c>
      <c r="AE108" s="50">
        <f>AE105</f>
        <v>7.4533734694547243E-2</v>
      </c>
    </row>
    <row r="109" spans="1:31" ht="19" x14ac:dyDescent="0.25">
      <c r="X109" s="59" t="s">
        <v>151</v>
      </c>
      <c r="Y109" s="60"/>
    </row>
    <row r="110" spans="1:31" ht="20" x14ac:dyDescent="0.25">
      <c r="X110" s="51" t="s">
        <v>152</v>
      </c>
      <c r="Y110" s="39">
        <f>NPV(AE108,X108,Y108,Z108,AA108,AB108)</f>
        <v>10174210185.652575</v>
      </c>
    </row>
    <row r="111" spans="1:31" ht="20" x14ac:dyDescent="0.25">
      <c r="X111" s="51" t="s">
        <v>153</v>
      </c>
      <c r="Y111" s="39">
        <f>W40</f>
        <v>584000000</v>
      </c>
    </row>
    <row r="112" spans="1:31" ht="20" x14ac:dyDescent="0.25">
      <c r="X112" s="51" t="s">
        <v>140</v>
      </c>
      <c r="Y112" s="39">
        <f>AE99</f>
        <v>4013000000</v>
      </c>
    </row>
    <row r="113" spans="24:25" ht="20" x14ac:dyDescent="0.25">
      <c r="X113" s="51" t="s">
        <v>154</v>
      </c>
      <c r="Y113" s="39">
        <f>Y110+Y111-Y112</f>
        <v>6745210185.6525745</v>
      </c>
    </row>
    <row r="114" spans="24:25" ht="20" x14ac:dyDescent="0.25">
      <c r="X114" s="51" t="s">
        <v>155</v>
      </c>
      <c r="Y114" s="52">
        <f>W34*(1+(5*AC16))</f>
        <v>293902355.92196703</v>
      </c>
    </row>
    <row r="115" spans="24:25" ht="20" x14ac:dyDescent="0.25">
      <c r="X115" s="53" t="s">
        <v>156</v>
      </c>
      <c r="Y115" s="54">
        <f>Y113/Y114</f>
        <v>22.950514174998553</v>
      </c>
    </row>
    <row r="116" spans="24:25" ht="20" x14ac:dyDescent="0.25">
      <c r="X116" s="51" t="s">
        <v>157</v>
      </c>
      <c r="Y116" s="55" cm="1">
        <f t="array" ref="Y116">_FV(A1,"Price")</f>
        <v>26.05</v>
      </c>
    </row>
    <row r="117" spans="24:25" ht="20" x14ac:dyDescent="0.25">
      <c r="X117" s="56" t="s">
        <v>158</v>
      </c>
      <c r="Y117" s="57">
        <f>Y115/Y116-1</f>
        <v>-0.11898218138201333</v>
      </c>
    </row>
    <row r="118" spans="24:25" ht="20" x14ac:dyDescent="0.25">
      <c r="X118" s="56" t="s">
        <v>159</v>
      </c>
      <c r="Y118" s="58" t="str">
        <f>IF(Y115&gt;Y116,"BUY","SELL")</f>
        <v>SELL</v>
      </c>
    </row>
  </sheetData>
  <mergeCells count="6">
    <mergeCell ref="X109:Y109"/>
    <mergeCell ref="AD83:AE83"/>
    <mergeCell ref="AD84:AE84"/>
    <mergeCell ref="AD93:AE93"/>
    <mergeCell ref="AD98:AE98"/>
    <mergeCell ref="AD104:AE104"/>
  </mergeCells>
  <hyperlinks>
    <hyperlink ref="A1" r:id="rId1" tooltip="https://roic.ai/company/WMG" display="ROIC.AI | WM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19161/000119312505234771/0001193125-05-234771-index.htm" xr:uid="{00000000-0004-0000-0000-00000D000000}"/>
    <hyperlink ref="F74" r:id="rId11" tooltip="https://www.sec.gov/Archives/edgar/data/1319161/000119312505234771/0001193125-05-234771-index.htm" xr:uid="{00000000-0004-0000-0000-00000E000000}"/>
    <hyperlink ref="G36" r:id="rId12" tooltip="https://www.sec.gov/Archives/edgar/data/1319161/000119312506244913/0001193125-06-244913-index.htm" xr:uid="{00000000-0004-0000-0000-000010000000}"/>
    <hyperlink ref="G74" r:id="rId13" tooltip="https://www.sec.gov/Archives/edgar/data/1319161/000119312506244913/0001193125-06-244913-index.htm" xr:uid="{00000000-0004-0000-0000-000011000000}"/>
    <hyperlink ref="H36" r:id="rId14" tooltip="https://www.sec.gov/Archives/edgar/data/1319161/000119312507255544/0001193125-07-255544-index.html" xr:uid="{00000000-0004-0000-0000-000013000000}"/>
    <hyperlink ref="H74" r:id="rId15" tooltip="https://www.sec.gov/Archives/edgar/data/1319161/000119312507255544/0001193125-07-255544-index.html" xr:uid="{00000000-0004-0000-0000-000014000000}"/>
    <hyperlink ref="I36" r:id="rId16" tooltip="https://www.sec.gov/Archives/edgar/data/1319161/000119312508242720/0001193125-08-242720-index.html" xr:uid="{00000000-0004-0000-0000-000016000000}"/>
    <hyperlink ref="I74" r:id="rId17" tooltip="https://www.sec.gov/Archives/edgar/data/1319161/000119312508242720/0001193125-08-242720-index.html" xr:uid="{00000000-0004-0000-0000-000017000000}"/>
    <hyperlink ref="J36" r:id="rId18" tooltip="https://www.sec.gov/Archives/edgar/data/1319161/000119312509240833/0001193125-09-240833-index.html" xr:uid="{00000000-0004-0000-0000-000019000000}"/>
    <hyperlink ref="J74" r:id="rId19" tooltip="https://www.sec.gov/Archives/edgar/data/1319161/000119312509240833/0001193125-09-240833-index.html" xr:uid="{00000000-0004-0000-0000-00001A000000}"/>
    <hyperlink ref="K36" r:id="rId20" tooltip="https://www.sec.gov/Archives/edgar/data/1319161/000119312510262567/0001193125-10-262567-index.html" xr:uid="{00000000-0004-0000-0000-00001C000000}"/>
    <hyperlink ref="K74" r:id="rId21" tooltip="https://www.sec.gov/Archives/edgar/data/1319161/000119312510262567/0001193125-10-262567-index.html" xr:uid="{00000000-0004-0000-0000-00001D000000}"/>
    <hyperlink ref="L36" r:id="rId22" tooltip="https://www.sec.gov/Archives/edgar/data/1319161/000119312511334332/0001193125-11-334332-index.html" xr:uid="{00000000-0004-0000-0000-00001F000000}"/>
    <hyperlink ref="L74" r:id="rId23" tooltip="https://www.sec.gov/Archives/edgar/data/1319161/000119312511334332/0001193125-11-334332-index.html" xr:uid="{00000000-0004-0000-0000-000020000000}"/>
    <hyperlink ref="M36" r:id="rId24" tooltip="https://www.sec.gov/Archives/edgar/data/1319161/000119312512500884/0001193125-12-500884-index.html" xr:uid="{00000000-0004-0000-0000-000022000000}"/>
    <hyperlink ref="M74" r:id="rId25" tooltip="https://www.sec.gov/Archives/edgar/data/1319161/000119312512500884/0001193125-12-500884-index.html" xr:uid="{00000000-0004-0000-0000-000023000000}"/>
    <hyperlink ref="N36" r:id="rId26" tooltip="https://www.sec.gov/Archives/edgar/data/1319161/000119312513470757/0001193125-13-470757-index.html" xr:uid="{00000000-0004-0000-0000-000025000000}"/>
    <hyperlink ref="N74" r:id="rId27" tooltip="https://www.sec.gov/Archives/edgar/data/1319161/000119312513470757/0001193125-13-470757-index.html" xr:uid="{00000000-0004-0000-0000-000026000000}"/>
    <hyperlink ref="O36" r:id="rId28" tooltip="https://www.sec.gov/Archives/edgar/data/1319161/000156459014006162/0001564590-14-006162-index.html" xr:uid="{00000000-0004-0000-0000-000028000000}"/>
    <hyperlink ref="O74" r:id="rId29" tooltip="https://www.sec.gov/Archives/edgar/data/1319161/000156459014006162/0001564590-14-006162-index.html" xr:uid="{00000000-0004-0000-0000-000029000000}"/>
    <hyperlink ref="P36" r:id="rId30" tooltip="https://www.sec.gov/Archives/edgar/data/1319161/000156459015011396/0001564590-15-011396-index.html" xr:uid="{00000000-0004-0000-0000-00002B000000}"/>
    <hyperlink ref="P74" r:id="rId31" tooltip="https://www.sec.gov/Archives/edgar/data/1319161/000156459015011396/0001564590-15-011396-index.html" xr:uid="{00000000-0004-0000-0000-00002C000000}"/>
    <hyperlink ref="Q36" r:id="rId32" tooltip="https://www.sec.gov/Archives/edgar/data/1319161/000156459016029963/0001564590-16-029963-index.html" xr:uid="{00000000-0004-0000-0000-00002E000000}"/>
    <hyperlink ref="Q74" r:id="rId33" tooltip="https://www.sec.gov/Archives/edgar/data/1319161/000156459016029963/0001564590-16-029963-index.html" xr:uid="{00000000-0004-0000-0000-00002F000000}"/>
    <hyperlink ref="R36" r:id="rId34" tooltip="https://www.sec.gov/Archives/edgar/data/1319161/000156459017024528/0001564590-17-024528-index.html" xr:uid="{00000000-0004-0000-0000-000031000000}"/>
    <hyperlink ref="R74" r:id="rId35" tooltip="https://www.sec.gov/Archives/edgar/data/1319161/000156459017024528/0001564590-17-024528-index.html" xr:uid="{00000000-0004-0000-0000-000032000000}"/>
    <hyperlink ref="S36" r:id="rId36" tooltip="https://www.sec.gov/Archives/edgar/data/1319161/000156459018031166/0001564590-18-031166-index.html" xr:uid="{00000000-0004-0000-0000-000034000000}"/>
    <hyperlink ref="S74" r:id="rId37" tooltip="https://www.sec.gov/Archives/edgar/data/1319161/000156459018031166/0001564590-18-031166-index.html" xr:uid="{00000000-0004-0000-0000-000035000000}"/>
    <hyperlink ref="T36" r:id="rId38" tooltip="https://www.sec.gov/Archives/edgar/data/1319161/000131916119000010/0001319161-19-000010-index.html" xr:uid="{00000000-0004-0000-0000-000037000000}"/>
    <hyperlink ref="T74" r:id="rId39" tooltip="https://www.sec.gov/Archives/edgar/data/1319161/000131916119000010/0001319161-19-000010-index.html" xr:uid="{00000000-0004-0000-0000-000038000000}"/>
    <hyperlink ref="U36" r:id="rId40" tooltip="https://www.sec.gov/Archives/edgar/data/1319161/000131916120000032/0001319161-20-000032-index.htm" xr:uid="{00000000-0004-0000-0000-00003A000000}"/>
    <hyperlink ref="U74" r:id="rId41" tooltip="https://www.sec.gov/Archives/edgar/data/1319161/000131916120000032/0001319161-20-000032-index.htm" xr:uid="{00000000-0004-0000-0000-00003B000000}"/>
    <hyperlink ref="V36" r:id="rId42" tooltip="https://www.sec.gov/Archives/edgar/data/1319161/000131916121000036/0001319161-21-000036-index.htm" xr:uid="{00000000-0004-0000-0000-00003D000000}"/>
    <hyperlink ref="V74" r:id="rId43" tooltip="https://www.sec.gov/Archives/edgar/data/1319161/000131916121000036/0001319161-21-000036-index.htm" xr:uid="{00000000-0004-0000-0000-00003E000000}"/>
    <hyperlink ref="W36" r:id="rId44" tooltip="https://www.sec.gov/Archives/edgar/data/1319161/000131916122000035/0001319161-22-000035-index.htm" xr:uid="{00000000-0004-0000-0000-000040000000}"/>
    <hyperlink ref="W74" r:id="rId45" tooltip="https://www.sec.gov/Archives/edgar/data/1319161/000131916122000035/0001319161-22-000035-index.htm" xr:uid="{00000000-0004-0000-0000-000041000000}"/>
    <hyperlink ref="X1" r:id="rId46" display="https://finbox.com/NASDAQGS:WMG/explorer/revenue_proj" xr:uid="{D8A528BF-5F66-5847-B8BA-F4B07CB3A2F8}"/>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2023-03-13T08:21:33Z</dcterms:created>
  <dcterms:modified xsi:type="dcterms:W3CDTF">2023-06-23T18:48:54Z</dcterms:modified>
</cp:coreProperties>
</file>