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3E388BBE-20E8-0842-97DF-620B3C737220}"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1'!$B$3:$AC$3</definedName>
    <definedName name="_xlchart.v1.2" hidden="1">'Sheet 1'!$B$107:$AC$107</definedName>
    <definedName name="_xlchart.v1.3" hidden="1">'Sheet 1'!$B$28:$AC$28</definedName>
    <definedName name="_xlchart.v1.4" hidden="1">'Sheet 1'!$B$3:$AC$3</definedName>
    <definedName name="_xlchart.v1.5" hidden="1">'Sheet 1'!$A$107</definedName>
    <definedName name="_xlchart.v1.6" hidden="1">'Sheet 1'!$A$28</definedName>
    <definedName name="_xlchart.v1.7" hidden="1">'Sheet 1'!$A$3</definedName>
    <definedName name="_xlchart.v1.8" hidden="1">'Sheet 1'!$B$107:$AC$107</definedName>
    <definedName name="_xlchart.v1.9" hidden="1">'Sheet 1'!$B$28:$AC$28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K101" i="1" a="1"/>
  <c r="AK101" i="1" s="1"/>
  <c r="AK95" i="1" a="1"/>
  <c r="AK95" i="1" s="1"/>
  <c r="AK97" i="1" s="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E111" i="1"/>
  <c r="AG108" i="1"/>
  <c r="AF108" i="1"/>
  <c r="AE108" i="1"/>
  <c r="AD108" i="1"/>
  <c r="AK94" i="1"/>
  <c r="AK90" i="1"/>
  <c r="AK89" i="1"/>
  <c r="AK91" i="1" s="1"/>
  <c r="AK87" i="1"/>
  <c r="AK86" i="1"/>
  <c r="AK99" i="1" s="1"/>
  <c r="AK85" i="1"/>
  <c r="AH30" i="1"/>
  <c r="AG30" i="1"/>
  <c r="AF30" i="1"/>
  <c r="AE30" i="1"/>
  <c r="AD30" i="1"/>
  <c r="AH29" i="1"/>
  <c r="AG29" i="1"/>
  <c r="AF29" i="1"/>
  <c r="AE29" i="1"/>
  <c r="AD29" i="1"/>
  <c r="AH21" i="1"/>
  <c r="AG21" i="1"/>
  <c r="AF21" i="1"/>
  <c r="AE21" i="1"/>
  <c r="AD21" i="1"/>
  <c r="AH20" i="1"/>
  <c r="AG20" i="1"/>
  <c r="AF20" i="1"/>
  <c r="AE20" i="1"/>
  <c r="AD20" i="1"/>
  <c r="AI19" i="1"/>
  <c r="AI16" i="1"/>
  <c r="AE114" i="1" s="1"/>
  <c r="AL13" i="1"/>
  <c r="AK13" i="1"/>
  <c r="AJ13" i="1"/>
  <c r="AI13" i="1"/>
  <c r="AL10" i="1"/>
  <c r="AK10" i="1"/>
  <c r="AJ10" i="1"/>
  <c r="AL7" i="1"/>
  <c r="AK7" i="1"/>
  <c r="AJ7" i="1"/>
  <c r="AI7" i="1"/>
  <c r="AL4" i="1"/>
  <c r="AK4" i="1"/>
  <c r="AJ4" i="1"/>
  <c r="AI4" i="1"/>
  <c r="AH4" i="1"/>
  <c r="AG4" i="1"/>
  <c r="AF4" i="1"/>
  <c r="AE4" i="1"/>
  <c r="AD4"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I10" i="1" s="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K106" i="1" l="1"/>
  <c r="AD105" i="1" s="1"/>
  <c r="AE105" i="1" s="1"/>
  <c r="AF105" i="1" s="1"/>
  <c r="AG105" i="1" s="1"/>
  <c r="AH105" i="1" s="1"/>
  <c r="AK19" i="1"/>
  <c r="AK22" i="1"/>
  <c r="AJ19" i="1"/>
  <c r="AL19" i="1"/>
  <c r="AL22" i="1"/>
  <c r="AL16" i="1"/>
  <c r="AK16" i="1"/>
  <c r="AJ16" i="1"/>
  <c r="AK103" i="1"/>
  <c r="AK102" i="1" s="1"/>
  <c r="AE112" i="1"/>
  <c r="AK88" i="1"/>
  <c r="AK92" i="1" s="1"/>
  <c r="AK100" i="1" l="1"/>
  <c r="AK105" i="1" s="1"/>
  <c r="AK108" i="1" s="1"/>
  <c r="AH107" i="1" l="1"/>
  <c r="AH108" i="1" s="1"/>
  <c r="AE110" i="1" s="1"/>
  <c r="AE113" i="1" s="1"/>
  <c r="AE115" i="1" s="1"/>
  <c r="AE118" i="1" l="1"/>
  <c r="AE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<sst xmlns="http://schemas.openxmlformats.org/spreadsheetml/2006/main" count="842" uniqueCount="167">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</sst>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0" fontId="1" fillId="6" borderId="14" xfId="0" applyFont="1" applyFill="1" applyBorder="1" applyAlignment="1">
      <alignment horizontal="center"/>
    </xf>
    <xf numFmtId="0" fontId="1" fillId="6" borderId="15"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DRI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83471074380153E-2"/>
          <c:y val="0.13146648971466493"/>
          <c:w val="0.85072396694214891"/>
          <c:h val="0.685228304657007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3163300000</c:v>
                </c:pt>
                <c:pt idx="1">
                  <c:v>3191800000</c:v>
                </c:pt>
                <c:pt idx="2">
                  <c:v>3171800000</c:v>
                </c:pt>
                <c:pt idx="3">
                  <c:v>3287000000</c:v>
                </c:pt>
                <c:pt idx="4">
                  <c:v>3458100000</c:v>
                </c:pt>
                <c:pt idx="5">
                  <c:v>3701256000</c:v>
                </c:pt>
                <c:pt idx="6">
                  <c:v>4021157000</c:v>
                </c:pt>
                <c:pt idx="7">
                  <c:v>4368701000</c:v>
                </c:pt>
                <c:pt idx="8">
                  <c:v>4654971000</c:v>
                </c:pt>
                <c:pt idx="9">
                  <c:v>5003355000</c:v>
                </c:pt>
                <c:pt idx="10">
                  <c:v>5278110000</c:v>
                </c:pt>
                <c:pt idx="11">
                  <c:v>5720640000</c:v>
                </c:pt>
                <c:pt idx="12">
                  <c:v>5567100000</c:v>
                </c:pt>
                <c:pt idx="13">
                  <c:v>6626500000</c:v>
                </c:pt>
                <c:pt idx="14">
                  <c:v>7217500000</c:v>
                </c:pt>
                <c:pt idx="15">
                  <c:v>7113100000</c:v>
                </c:pt>
                <c:pt idx="16">
                  <c:v>7500200000</c:v>
                </c:pt>
                <c:pt idx="17">
                  <c:v>7998700000</c:v>
                </c:pt>
                <c:pt idx="18">
                  <c:v>8551900000</c:v>
                </c:pt>
                <c:pt idx="19">
                  <c:v>6285600000</c:v>
                </c:pt>
                <c:pt idx="20">
                  <c:v>6764000000</c:v>
                </c:pt>
                <c:pt idx="21">
                  <c:v>6933500000</c:v>
                </c:pt>
                <c:pt idx="22">
                  <c:v>7170200000</c:v>
                </c:pt>
                <c:pt idx="23">
                  <c:v>8080100000</c:v>
                </c:pt>
                <c:pt idx="24">
                  <c:v>8510400000</c:v>
                </c:pt>
                <c:pt idx="25">
                  <c:v>7806900000</c:v>
                </c:pt>
                <c:pt idx="26">
                  <c:v>7196100000</c:v>
                </c:pt>
                <c:pt idx="27">
                  <c:v>9630000000</c:v>
                </c:pt>
              </c:numCache>
            </c:numRef>
          </c:val>
          <c:extLst>
            <c:ext xmlns:c16="http://schemas.microsoft.com/office/drawing/2014/chart" uri="{C3380CC4-5D6E-409C-BE32-E72D297353CC}">
              <c16:uniqueId val="{00000000-131C-8F4F-AA98-F1EFD2AE2A3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1'!$B$28:$AC$28</c:f>
              <c:numCache>
                <c:formatCode>#,###,,;\(#,###,,\);\ \-\ \-</c:formatCode>
                <c:ptCount val="28"/>
                <c:pt idx="0">
                  <c:v>52400000</c:v>
                </c:pt>
                <c:pt idx="1">
                  <c:v>74400000</c:v>
                </c:pt>
                <c:pt idx="2">
                  <c:v>-91000000</c:v>
                </c:pt>
                <c:pt idx="3">
                  <c:v>101700000</c:v>
                </c:pt>
                <c:pt idx="4">
                  <c:v>140500000</c:v>
                </c:pt>
                <c:pt idx="5">
                  <c:v>176705000</c:v>
                </c:pt>
                <c:pt idx="6">
                  <c:v>197000000</c:v>
                </c:pt>
                <c:pt idx="7">
                  <c:v>237788000</c:v>
                </c:pt>
                <c:pt idx="8">
                  <c:v>232260000</c:v>
                </c:pt>
                <c:pt idx="9">
                  <c:v>231462000</c:v>
                </c:pt>
                <c:pt idx="10">
                  <c:v>290606000</c:v>
                </c:pt>
                <c:pt idx="11">
                  <c:v>338194000</c:v>
                </c:pt>
                <c:pt idx="12">
                  <c:v>201400000</c:v>
                </c:pt>
                <c:pt idx="13">
                  <c:v>377200000</c:v>
                </c:pt>
                <c:pt idx="14">
                  <c:v>372200000</c:v>
                </c:pt>
                <c:pt idx="15">
                  <c:v>404500000</c:v>
                </c:pt>
                <c:pt idx="16">
                  <c:v>476300000</c:v>
                </c:pt>
                <c:pt idx="17">
                  <c:v>475500000</c:v>
                </c:pt>
                <c:pt idx="18">
                  <c:v>411900000</c:v>
                </c:pt>
                <c:pt idx="19">
                  <c:v>286200000</c:v>
                </c:pt>
                <c:pt idx="20">
                  <c:v>709500000</c:v>
                </c:pt>
                <c:pt idx="21">
                  <c:v>375000000</c:v>
                </c:pt>
                <c:pt idx="22">
                  <c:v>479100000</c:v>
                </c:pt>
                <c:pt idx="23">
                  <c:v>596000000</c:v>
                </c:pt>
                <c:pt idx="24">
                  <c:v>713400000</c:v>
                </c:pt>
                <c:pt idx="25">
                  <c:v>-52400000</c:v>
                </c:pt>
                <c:pt idx="26">
                  <c:v>629300000</c:v>
                </c:pt>
                <c:pt idx="27">
                  <c:v>952800000</c:v>
                </c:pt>
              </c:numCache>
            </c:numRef>
          </c:val>
          <c:extLst>
            <c:ext xmlns:c16="http://schemas.microsoft.com/office/drawing/2014/chart" uri="{C3380CC4-5D6E-409C-BE32-E72D297353CC}">
              <c16:uniqueId val="{00000001-131C-8F4F-AA98-F1EFD2AE2A3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1'!$B$107:$AC$107</c:f>
              <c:numCache>
                <c:formatCode>#,###,,;\(#,###,,\);\ \-\ \-</c:formatCode>
                <c:ptCount val="28"/>
                <c:pt idx="0">
                  <c:v>-92400000</c:v>
                </c:pt>
                <c:pt idx="1">
                  <c:v>80100000</c:v>
                </c:pt>
                <c:pt idx="2">
                  <c:v>29500000</c:v>
                </c:pt>
                <c:pt idx="3">
                  <c:v>123900000</c:v>
                </c:pt>
                <c:pt idx="4">
                  <c:v>224500000</c:v>
                </c:pt>
                <c:pt idx="5">
                  <c:v>68174000</c:v>
                </c:pt>
                <c:pt idx="6">
                  <c:v>65431000</c:v>
                </c:pt>
                <c:pt idx="7">
                  <c:v>189750000</c:v>
                </c:pt>
                <c:pt idx="8">
                  <c:v>86019000</c:v>
                </c:pt>
                <c:pt idx="9">
                  <c:v>171085000</c:v>
                </c:pt>
                <c:pt idx="10">
                  <c:v>254004000</c:v>
                </c:pt>
                <c:pt idx="11">
                  <c:v>378935000</c:v>
                </c:pt>
                <c:pt idx="12">
                  <c:v>261200000</c:v>
                </c:pt>
                <c:pt idx="13">
                  <c:v>305000000</c:v>
                </c:pt>
                <c:pt idx="14">
                  <c:v>247100000</c:v>
                </c:pt>
                <c:pt idx="15">
                  <c:v>463500000</c:v>
                </c:pt>
                <c:pt idx="16">
                  <c:v>344900000</c:v>
                </c:pt>
                <c:pt idx="17">
                  <c:v>122000000</c:v>
                </c:pt>
                <c:pt idx="18">
                  <c:v>263700000</c:v>
                </c:pt>
                <c:pt idx="19">
                  <c:v>-3900000</c:v>
                </c:pt>
                <c:pt idx="20">
                  <c:v>174500000</c:v>
                </c:pt>
                <c:pt idx="21">
                  <c:v>526400000</c:v>
                </c:pt>
                <c:pt idx="22">
                  <c:v>581600000</c:v>
                </c:pt>
                <c:pt idx="23">
                  <c:v>582500000</c:v>
                </c:pt>
                <c:pt idx="24">
                  <c:v>779300000</c:v>
                </c:pt>
                <c:pt idx="25">
                  <c:v>226800000</c:v>
                </c:pt>
                <c:pt idx="26">
                  <c:v>923700000</c:v>
                </c:pt>
                <c:pt idx="27">
                  <c:v>853600000</c:v>
                </c:pt>
              </c:numCache>
            </c:numRef>
          </c:val>
          <c:extLst>
            <c:ext xmlns:c16="http://schemas.microsoft.com/office/drawing/2014/chart" uri="{C3380CC4-5D6E-409C-BE32-E72D297353CC}">
              <c16:uniqueId val="{00000002-131C-8F4F-AA98-F1EFD2AE2A3D}"/>
            </c:ext>
          </c:extLst>
        </c:ser>
        <c:dLbls>
          <c:showLegendKey val="0"/>
          <c:showVal val="0"/>
          <c:showCatName val="0"/>
          <c:showSerName val="0"/>
          <c:showPercent val="0"/>
          <c:showBubbleSize val="0"/>
        </c:dLbls>
        <c:gapWidth val="100"/>
        <c:overlap val="-24"/>
        <c:axId val="710474288"/>
        <c:axId val="709974992"/>
      </c:barChart>
      <c:catAx>
        <c:axId val="71047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9974992"/>
        <c:crosses val="autoZero"/>
        <c:auto val="1"/>
        <c:lblAlgn val="ctr"/>
        <c:lblOffset val="100"/>
        <c:noMultiLvlLbl val="0"/>
      </c:catAx>
      <c:valAx>
        <c:axId val="70997499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0474288"/>
        <c:crosses val="autoZero"/>
        <c:crossBetween val="between"/>
      </c:valAx>
      <c:spPr>
        <a:noFill/>
        <a:ln>
          <a:noFill/>
        </a:ln>
        <a:effectLst/>
      </c:spPr>
    </c:plotArea>
    <c:legend>
      <c:legendPos val="b"/>
      <c:layout>
        <c:manualLayout>
          <c:xMode val="edge"/>
          <c:yMode val="edge"/>
          <c:x val="0.35104366499642092"/>
          <c:y val="0.89515990992167782"/>
          <c:w val="0.31378033448298304"/>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15874</xdr:colOff>
      <xdr:row>108</xdr:row>
      <xdr:rowOff>9524</xdr:rowOff>
    </xdr:from>
    <xdr:to>
      <xdr:col>36</xdr:col>
      <xdr:colOff>1603374</xdr:colOff>
      <xdr:row>128</xdr:row>
      <xdr:rowOff>206374</xdr:rowOff>
    </xdr:to>
    <xdr:graphicFrame macro="">
      <xdr:nvGraphicFramePr>
        <xdr:cNvPr id="2" name="Chart 1">
          <a:extLst>
            <a:ext uri="{FF2B5EF4-FFF2-40B4-BE49-F238E27FC236}">
              <a16:creationId xmlns:a16="http://schemas.microsoft.com/office/drawing/2014/main" id="{617CD99E-D3FA-700E-B415-21D0876C9A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https://www.bing.com/financeapi/forcetrigger?t=a1ra3m&amp;q=XNYS%3aDRI&amp;form=skydnc</v>
    <v>Learn more on Bing</v>
  </rv>
  <rv s="1">
    <v>0</v>
    <v>DARDEN RESTAURANTS, INC. (XNYS:DRI)</v>
    <v>2</v>
    <v>3</v>
    <v>Finance</v>
    <v>4</v>
    <v>en-US</v>
    <v>a1ra3m</v>
    <v>268435456</v>
    <v>1</v>
    <v>Powered by Refinitiv</v>
    <v>168.98</v>
    <v>111.38</v>
    <v>1.2246999999999999</v>
    <v>0.15</v>
    <v>9.2520000000000005E-4</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178956</v>
    <v>New York Stock Exchange</v>
    <v>XNYS</v>
    <v>XNYS</v>
    <v>1000 Darden Center Dr, ORLANDO, FL, 32837 US</v>
    <v>165.54499999999999</v>
    <v>Hotels &amp; Entertainment Services</v>
    <v>Stock</v>
    <v>45100.77003006875</v>
    <v>0</v>
    <v>160.1</v>
    <v>19606290000</v>
    <v>DARDEN RESTAURANTS, INC.</v>
    <v>DARDEN RESTAURANTS, INC.</v>
    <v>161.01</v>
    <v>20.236699999999999</v>
    <v>162.13</v>
    <v>162.28</v>
    <v>120929500</v>
    <v>DRI</v>
    <v>DARDEN RESTAURANTS, INC. (XNYS:DRI)</v>
    <v>1050893</v>
    <v>1426297</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940944/000094094400000118/0000940944-00-000118-index.htm"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40944/000119312507158244/0001193125-07-158244-index.htm" TargetMode="External"/><Relationship Id="rId39" Type="http://schemas.openxmlformats.org/officeDocument/2006/relationships/hyperlink" Target="https://www.sec.gov/Archives/edgar/data/940944/000094094413000027/0000940944-13-000027-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940944/000119312511194810/0001193125-11-194810-index.htm" TargetMode="External"/><Relationship Id="rId42" Type="http://schemas.openxmlformats.org/officeDocument/2006/relationships/hyperlink" Target="https://www.sec.gov/Archives/edgar/data/940944/000094094415000039/0000940944-15-000039-index.htm" TargetMode="External"/><Relationship Id="rId47" Type="http://schemas.openxmlformats.org/officeDocument/2006/relationships/hyperlink" Target="https://www.sec.gov/Archives/edgar/data/940944/000094094417000027/0000940944-17-000027-index.htm" TargetMode="External"/><Relationship Id="rId50" Type="http://schemas.openxmlformats.org/officeDocument/2006/relationships/hyperlink" Target="https://www.sec.gov/Archives/edgar/data/940944/000094094419000025/0000940944-19-000025-index.htm" TargetMode="External"/><Relationship Id="rId55" Type="http://schemas.openxmlformats.org/officeDocument/2006/relationships/hyperlink" Target="https://www.sec.gov/Archives/edgar/data/940944/000094094421000041/0000940944-21-00004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40944/000119312508152760/0001193125-08-152760-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40944/000119312510165061/0001193125-10-165061-index.htm" TargetMode="External"/><Relationship Id="rId37" Type="http://schemas.openxmlformats.org/officeDocument/2006/relationships/hyperlink" Target="https://www.sec.gov/Archives/edgar/data/940944/000094094412000031/0000940944-12-000031-index.htm" TargetMode="External"/><Relationship Id="rId40" Type="http://schemas.openxmlformats.org/officeDocument/2006/relationships/hyperlink" Target="https://www.sec.gov/Archives/edgar/data/940944/000094094414000064/0000940944-14-000064-index.htm" TargetMode="External"/><Relationship Id="rId45" Type="http://schemas.openxmlformats.org/officeDocument/2006/relationships/hyperlink" Target="https://www.sec.gov/Archives/edgar/data/940944/000094094416000116/0000940944-16-000116-index.htm" TargetMode="External"/><Relationship Id="rId53" Type="http://schemas.openxmlformats.org/officeDocument/2006/relationships/hyperlink" Target="https://www.sec.gov/Archives/edgar/data/940944/000094094420000046/0000940944-20-000046-index.htm" TargetMode="External"/><Relationship Id="rId58" Type="http://schemas.openxmlformats.org/officeDocument/2006/relationships/hyperlink" Target="https://finbox.com/NYSE:DRI/explorer/revenue_proj"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940944/000094094401500072/0000940944-01-500072-index.html" TargetMode="External"/><Relationship Id="rId22" Type="http://schemas.openxmlformats.org/officeDocument/2006/relationships/hyperlink" Target="https://www.sec.gov/Archives/edgar/data/940944/000094094405000153/0000940944-05-000153-index.htm" TargetMode="External"/><Relationship Id="rId27" Type="http://schemas.openxmlformats.org/officeDocument/2006/relationships/hyperlink" Target="https://www.sec.gov/Archives/edgar/data/940944/000119312507158244/0001193125-07-158244-index.htm" TargetMode="External"/><Relationship Id="rId30" Type="http://schemas.openxmlformats.org/officeDocument/2006/relationships/hyperlink" Target="https://www.sec.gov/Archives/edgar/data/940944/000119312509155014/0001193125-09-155014-index.htm" TargetMode="External"/><Relationship Id="rId35" Type="http://schemas.openxmlformats.org/officeDocument/2006/relationships/hyperlink" Target="https://www.sec.gov/Archives/edgar/data/940944/000119312511194810/0001193125-11-194810-index.htm" TargetMode="External"/><Relationship Id="rId43" Type="http://schemas.openxmlformats.org/officeDocument/2006/relationships/hyperlink" Target="https://www.sec.gov/Archives/edgar/data/940944/000094094415000039/0000940944-15-000039-index.htm" TargetMode="External"/><Relationship Id="rId48" Type="http://schemas.openxmlformats.org/officeDocument/2006/relationships/hyperlink" Target="https://www.sec.gov/Archives/edgar/data/940944/000094094418000050/0000940944-18-000050-index.htm" TargetMode="External"/><Relationship Id="rId56" Type="http://schemas.openxmlformats.org/officeDocument/2006/relationships/hyperlink" Target="https://www.sec.gov/Archives/edgar/data/940944/000094094422000042/0000940944-22-00004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40944/000094094419000025/0000940944-19-000025-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940944/000094094400000118/0000940944-00-000118-index.htm"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40944/000119312510165061/0001193125-10-165061-index.htm" TargetMode="External"/><Relationship Id="rId38" Type="http://schemas.openxmlformats.org/officeDocument/2006/relationships/hyperlink" Target="https://www.sec.gov/Archives/edgar/data/940944/000094094413000027/0000940944-13-000027-index.htm" TargetMode="External"/><Relationship Id="rId46" Type="http://schemas.openxmlformats.org/officeDocument/2006/relationships/hyperlink" Target="https://www.sec.gov/Archives/edgar/data/940944/000094094417000027/0000940944-17-000027-index.htm" TargetMode="External"/><Relationship Id="rId59" Type="http://schemas.openxmlformats.org/officeDocument/2006/relationships/hyperlink" Target="https://finbox.com/NYSE:DRI/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40944/000094094414000064/0000940944-14-000064-index.htm" TargetMode="External"/><Relationship Id="rId54" Type="http://schemas.openxmlformats.org/officeDocument/2006/relationships/hyperlink" Target="https://www.sec.gov/Archives/edgar/data/940944/000094094421000041/0000940944-21-000041-index.htm" TargetMode="External"/><Relationship Id="rId1" Type="http://schemas.openxmlformats.org/officeDocument/2006/relationships/hyperlink" Target="https://roic.ai/company/DRI"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40944/000094094401500072/0000940944-01-500072-index.html" TargetMode="External"/><Relationship Id="rId23" Type="http://schemas.openxmlformats.org/officeDocument/2006/relationships/hyperlink" Target="https://www.sec.gov/Archives/edgar/data/940944/000094094405000153/0000940944-05-000153-index.htm" TargetMode="External"/><Relationship Id="rId28" Type="http://schemas.openxmlformats.org/officeDocument/2006/relationships/hyperlink" Target="https://www.sec.gov/Archives/edgar/data/940944/000119312508152760/0001193125-08-152760-index.htm" TargetMode="External"/><Relationship Id="rId36" Type="http://schemas.openxmlformats.org/officeDocument/2006/relationships/hyperlink" Target="https://www.sec.gov/Archives/edgar/data/940944/000094094412000031/0000940944-12-000031-index.htm" TargetMode="External"/><Relationship Id="rId49" Type="http://schemas.openxmlformats.org/officeDocument/2006/relationships/hyperlink" Target="https://www.sec.gov/Archives/edgar/data/940944/000094094418000050/0000940944-18-000050-index.htm" TargetMode="External"/><Relationship Id="rId57" Type="http://schemas.openxmlformats.org/officeDocument/2006/relationships/hyperlink" Target="https://www.sec.gov/Archives/edgar/data/940944/000094094422000042/0000940944-22-00004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40944/000119312509155014/0001193125-09-155014-index.htm" TargetMode="External"/><Relationship Id="rId44" Type="http://schemas.openxmlformats.org/officeDocument/2006/relationships/hyperlink" Target="https://www.sec.gov/Archives/edgar/data/940944/000094094416000116/0000940944-16-000116-index.htm" TargetMode="External"/><Relationship Id="rId52" Type="http://schemas.openxmlformats.org/officeDocument/2006/relationships/hyperlink" Target="https://www.sec.gov/Archives/edgar/data/940944/000094094420000046/0000940944-20-000046-index.htm"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X76" activePane="bottomRight" state="frozen"/>
      <selection pane="topRight"/>
      <selection pane="bottomLeft"/>
      <selection pane="bottomRight" activeCell="AF93" sqref="AF93"/>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33">
        <v>2023</v>
      </c>
      <c r="AE1" s="33">
        <v>2024</v>
      </c>
      <c r="AF1" s="33">
        <v>2025</v>
      </c>
      <c r="AG1" s="33">
        <v>2026</v>
      </c>
      <c r="AH1" s="3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c r="AI2" s="9"/>
      <c r="AJ2" s="9"/>
      <c r="AK2" s="9"/>
      <c r="AL2" s="9"/>
    </row>
    <row r="3" spans="1:38" ht="40" x14ac:dyDescent="0.25">
      <c r="A3" s="5" t="s">
        <v>1</v>
      </c>
      <c r="B3" s="1">
        <v>3163300000</v>
      </c>
      <c r="C3" s="1">
        <v>3191800000</v>
      </c>
      <c r="D3" s="1">
        <v>3171800000</v>
      </c>
      <c r="E3" s="1">
        <v>3287000000</v>
      </c>
      <c r="F3" s="1">
        <v>3458100000</v>
      </c>
      <c r="G3" s="1">
        <v>3701256000</v>
      </c>
      <c r="H3" s="1">
        <v>4021157000</v>
      </c>
      <c r="I3" s="1">
        <v>4368701000</v>
      </c>
      <c r="J3" s="1">
        <v>4654971000</v>
      </c>
      <c r="K3" s="1">
        <v>5003355000</v>
      </c>
      <c r="L3" s="1">
        <v>5278110000</v>
      </c>
      <c r="M3" s="1">
        <v>5720640000</v>
      </c>
      <c r="N3" s="1">
        <v>5567100000</v>
      </c>
      <c r="O3" s="1">
        <v>6626500000</v>
      </c>
      <c r="P3" s="1">
        <v>7217500000</v>
      </c>
      <c r="Q3" s="1">
        <v>7113100000</v>
      </c>
      <c r="R3" s="1">
        <v>7500200000</v>
      </c>
      <c r="S3" s="1">
        <v>7998700000</v>
      </c>
      <c r="T3" s="1">
        <v>8551900000</v>
      </c>
      <c r="U3" s="1">
        <v>6285600000</v>
      </c>
      <c r="V3" s="1">
        <v>6764000000</v>
      </c>
      <c r="W3" s="1">
        <v>6933500000</v>
      </c>
      <c r="X3" s="1">
        <v>7170200000</v>
      </c>
      <c r="Y3" s="1">
        <v>8080100000</v>
      </c>
      <c r="Z3" s="1">
        <v>8510400000</v>
      </c>
      <c r="AA3" s="1">
        <v>7806900000</v>
      </c>
      <c r="AB3" s="1">
        <v>7196100000</v>
      </c>
      <c r="AC3" s="1">
        <v>9630000000</v>
      </c>
      <c r="AD3" s="34">
        <v>11546000000</v>
      </c>
      <c r="AE3" s="34">
        <v>12164000000</v>
      </c>
      <c r="AF3" s="34">
        <v>12136000000</v>
      </c>
      <c r="AG3" s="34">
        <v>12469000000</v>
      </c>
      <c r="AH3" s="34">
        <v>13091000000</v>
      </c>
      <c r="AI3" s="19" t="s">
        <v>113</v>
      </c>
      <c r="AJ3" s="20" t="s">
        <v>114</v>
      </c>
      <c r="AK3" s="20" t="s">
        <v>115</v>
      </c>
      <c r="AL3" s="20" t="s">
        <v>116</v>
      </c>
    </row>
    <row r="4" spans="1:38" ht="19" x14ac:dyDescent="0.25">
      <c r="A4" s="15" t="s">
        <v>94</v>
      </c>
      <c r="B4" s="1"/>
      <c r="C4" s="16">
        <f>(C3/B3)-1</f>
        <v>9.0095786046218151E-3</v>
      </c>
      <c r="D4" s="16">
        <f>(D3/C3)-1</f>
        <v>-6.2660567704743153E-3</v>
      </c>
      <c r="E4" s="16">
        <f>(E3/D3)-1</f>
        <v>3.6320070622359646E-2</v>
      </c>
      <c r="F4" s="16">
        <f t="shared" ref="F4:U4" si="0">(F3/E3)-1</f>
        <v>5.205354426528741E-2</v>
      </c>
      <c r="G4" s="16">
        <f t="shared" si="0"/>
        <v>7.0314912813394637E-2</v>
      </c>
      <c r="H4" s="17">
        <f t="shared" si="0"/>
        <v>8.6430390116220002E-2</v>
      </c>
      <c r="I4" s="17">
        <f t="shared" si="0"/>
        <v>8.6428856172489743E-2</v>
      </c>
      <c r="J4" s="17">
        <f t="shared" si="0"/>
        <v>6.5527487461375822E-2</v>
      </c>
      <c r="K4" s="17">
        <f t="shared" si="0"/>
        <v>7.4841282577270629E-2</v>
      </c>
      <c r="L4" s="17">
        <f t="shared" si="0"/>
        <v>5.4914152603602995E-2</v>
      </c>
      <c r="M4" s="17">
        <f t="shared" si="0"/>
        <v>8.3842511808204012E-2</v>
      </c>
      <c r="N4" s="17">
        <f t="shared" si="0"/>
        <v>-2.6839654304413485E-2</v>
      </c>
      <c r="O4" s="17">
        <f t="shared" si="0"/>
        <v>0.19029656374054715</v>
      </c>
      <c r="P4" s="17">
        <f t="shared" si="0"/>
        <v>8.9187353806685188E-2</v>
      </c>
      <c r="Q4" s="17">
        <f t="shared" si="0"/>
        <v>-1.4464842396951894E-2</v>
      </c>
      <c r="R4" s="17">
        <f t="shared" si="0"/>
        <v>5.4420716705796401E-2</v>
      </c>
      <c r="S4" s="17">
        <f t="shared" si="0"/>
        <v>6.6464894269486097E-2</v>
      </c>
      <c r="T4" s="17">
        <f t="shared" si="0"/>
        <v>6.9161238701288985E-2</v>
      </c>
      <c r="U4" s="17">
        <f t="shared" si="0"/>
        <v>-0.26500543738818272</v>
      </c>
      <c r="V4" s="17">
        <f>(V3/U3)-1</f>
        <v>7.6110474735904265E-2</v>
      </c>
      <c r="W4" s="17">
        <f t="shared" ref="W4:AM4" si="1">(W3/V3)-1</f>
        <v>2.5059136605558807E-2</v>
      </c>
      <c r="X4" s="17">
        <f t="shared" si="1"/>
        <v>3.413860243744149E-2</v>
      </c>
      <c r="Y4" s="17">
        <f t="shared" si="1"/>
        <v>0.1269002259351204</v>
      </c>
      <c r="Z4" s="17">
        <f t="shared" si="1"/>
        <v>5.325429140728466E-2</v>
      </c>
      <c r="AA4" s="17">
        <f t="shared" si="1"/>
        <v>-8.266356457980828E-2</v>
      </c>
      <c r="AB4" s="17">
        <f t="shared" si="1"/>
        <v>-7.8238481343426924E-2</v>
      </c>
      <c r="AC4" s="17">
        <f t="shared" si="1"/>
        <v>0.33822487180556138</v>
      </c>
      <c r="AD4" s="17">
        <f>(AD3/AC3)-1</f>
        <v>0.19896157840083073</v>
      </c>
      <c r="AE4" s="17">
        <f t="shared" ref="AE4:AH4" si="2">(AE3/AD3)-1</f>
        <v>5.3525030313528399E-2</v>
      </c>
      <c r="AF4" s="17">
        <f t="shared" si="2"/>
        <v>-2.3018743834265498E-3</v>
      </c>
      <c r="AG4" s="17">
        <f t="shared" si="2"/>
        <v>2.7439024390243816E-2</v>
      </c>
      <c r="AH4" s="17">
        <f t="shared" si="2"/>
        <v>4.988371160477989E-2</v>
      </c>
      <c r="AI4" s="18">
        <f>(AB4+AA4+AC4)/3</f>
        <v>5.9107608627442056E-2</v>
      </c>
      <c r="AJ4" s="18">
        <f>(AB20+AA20+AC20)/3</f>
        <v>0.88715427625797327</v>
      </c>
      <c r="AK4" s="18">
        <f>(AB29+AA29+AC29)/3</f>
        <v>-4.5229766063986485</v>
      </c>
      <c r="AL4" s="18">
        <f>(AB106+AA106+AC106)/3</f>
        <v>0.76263043134673225</v>
      </c>
    </row>
    <row r="5" spans="1:38" ht="19" x14ac:dyDescent="0.25">
      <c r="A5" s="5" t="s">
        <v>2</v>
      </c>
      <c r="B5" s="1">
        <v>2495800000</v>
      </c>
      <c r="C5" s="1">
        <v>2471200000</v>
      </c>
      <c r="D5" s="1">
        <v>2572200000</v>
      </c>
      <c r="E5" s="1">
        <v>2623700000</v>
      </c>
      <c r="F5" s="1">
        <v>2740000000</v>
      </c>
      <c r="G5" s="1">
        <v>2895063000</v>
      </c>
      <c r="H5" s="1">
        <v>3134726000</v>
      </c>
      <c r="I5" s="1">
        <v>3384599000</v>
      </c>
      <c r="J5" s="1">
        <v>3634390000</v>
      </c>
      <c r="K5" s="1">
        <v>3895717000</v>
      </c>
      <c r="L5" s="1">
        <v>4095828000</v>
      </c>
      <c r="M5" s="1">
        <v>4427508000</v>
      </c>
      <c r="N5" s="1">
        <v>4258800000</v>
      </c>
      <c r="O5" s="1">
        <v>5138700000</v>
      </c>
      <c r="P5" s="1">
        <v>5636900000</v>
      </c>
      <c r="Q5" s="1">
        <v>5484000000</v>
      </c>
      <c r="R5" s="1">
        <v>5699500000</v>
      </c>
      <c r="S5" s="1">
        <v>6163200000</v>
      </c>
      <c r="T5" s="1">
        <v>6661000000</v>
      </c>
      <c r="U5" s="1">
        <v>4990500000</v>
      </c>
      <c r="V5" s="1">
        <v>5341500000</v>
      </c>
      <c r="W5" s="1">
        <v>5392400000</v>
      </c>
      <c r="X5" s="1">
        <v>5600800000</v>
      </c>
      <c r="Y5" s="1">
        <v>6334700000</v>
      </c>
      <c r="Z5" s="1">
        <v>6661400000</v>
      </c>
      <c r="AA5" s="1">
        <v>6398500000</v>
      </c>
      <c r="AB5" s="1">
        <v>5702600000</v>
      </c>
      <c r="AC5" s="1">
        <v>7635000000</v>
      </c>
    </row>
    <row r="6" spans="1:38" ht="20" x14ac:dyDescent="0.25">
      <c r="A6" s="6" t="s">
        <v>3</v>
      </c>
      <c r="B6" s="10">
        <v>667500000</v>
      </c>
      <c r="C6" s="10">
        <v>720600000</v>
      </c>
      <c r="D6" s="10">
        <v>599600000</v>
      </c>
      <c r="E6" s="10">
        <v>663300000</v>
      </c>
      <c r="F6" s="10">
        <v>718100000</v>
      </c>
      <c r="G6" s="10">
        <v>806193000</v>
      </c>
      <c r="H6" s="10">
        <v>886431000</v>
      </c>
      <c r="I6" s="10">
        <v>984102000</v>
      </c>
      <c r="J6" s="10">
        <v>1020581000</v>
      </c>
      <c r="K6" s="10">
        <v>1107638000</v>
      </c>
      <c r="L6" s="10">
        <v>1182282000</v>
      </c>
      <c r="M6" s="10">
        <v>1293132000</v>
      </c>
      <c r="N6" s="10">
        <v>1308300000</v>
      </c>
      <c r="O6" s="10">
        <v>1487800000</v>
      </c>
      <c r="P6" s="10">
        <v>1580600000</v>
      </c>
      <c r="Q6" s="10">
        <v>1629100000</v>
      </c>
      <c r="R6" s="10">
        <v>1800700000</v>
      </c>
      <c r="S6" s="10">
        <v>1835500000</v>
      </c>
      <c r="T6" s="10">
        <v>1890900000</v>
      </c>
      <c r="U6" s="10">
        <v>1295100000</v>
      </c>
      <c r="V6" s="10">
        <v>1422500000</v>
      </c>
      <c r="W6" s="10">
        <v>1541100000</v>
      </c>
      <c r="X6" s="10">
        <v>1569400000</v>
      </c>
      <c r="Y6" s="10">
        <v>1745400000</v>
      </c>
      <c r="Z6" s="10">
        <v>1849000000</v>
      </c>
      <c r="AA6" s="10">
        <v>1408400000</v>
      </c>
      <c r="AB6" s="10">
        <v>1493500000</v>
      </c>
      <c r="AC6" s="10">
        <v>1995000000</v>
      </c>
      <c r="AI6" s="19" t="s">
        <v>117</v>
      </c>
      <c r="AJ6" s="20" t="s">
        <v>118</v>
      </c>
      <c r="AK6" s="20" t="s">
        <v>119</v>
      </c>
      <c r="AL6" s="20" t="s">
        <v>120</v>
      </c>
    </row>
    <row r="7" spans="1:38" ht="19" x14ac:dyDescent="0.25">
      <c r="A7" s="5" t="s">
        <v>4</v>
      </c>
      <c r="B7" s="2">
        <v>0.21099999999999999</v>
      </c>
      <c r="C7" s="2">
        <v>0.2258</v>
      </c>
      <c r="D7" s="2">
        <v>0.189</v>
      </c>
      <c r="E7" s="2">
        <v>0.20180000000000001</v>
      </c>
      <c r="F7" s="2">
        <v>0.2077</v>
      </c>
      <c r="G7" s="2">
        <v>0.21779999999999999</v>
      </c>
      <c r="H7" s="2">
        <v>0.22040000000000001</v>
      </c>
      <c r="I7" s="2">
        <v>0.2253</v>
      </c>
      <c r="J7" s="2">
        <v>0.21920000000000001</v>
      </c>
      <c r="K7" s="2">
        <v>0.22140000000000001</v>
      </c>
      <c r="L7" s="2">
        <v>0.224</v>
      </c>
      <c r="M7" s="2">
        <v>0.22600000000000001</v>
      </c>
      <c r="N7" s="2">
        <v>0.23499999999999999</v>
      </c>
      <c r="O7" s="2">
        <v>0.22450000000000001</v>
      </c>
      <c r="P7" s="2">
        <v>0.219</v>
      </c>
      <c r="Q7" s="2">
        <v>0.22900000000000001</v>
      </c>
      <c r="R7" s="2">
        <v>0.24010000000000001</v>
      </c>
      <c r="S7" s="2">
        <v>0.22950000000000001</v>
      </c>
      <c r="T7" s="2">
        <v>0.22109999999999999</v>
      </c>
      <c r="U7" s="2">
        <v>0.20599999999999999</v>
      </c>
      <c r="V7" s="2">
        <v>0.21029999999999999</v>
      </c>
      <c r="W7" s="2">
        <v>0.2223</v>
      </c>
      <c r="X7" s="2">
        <v>0.21890000000000001</v>
      </c>
      <c r="Y7" s="2">
        <v>0.216</v>
      </c>
      <c r="Z7" s="2">
        <v>0.21729999999999999</v>
      </c>
      <c r="AA7" s="2">
        <v>0.1804</v>
      </c>
      <c r="AB7" s="2">
        <v>0.20749999999999999</v>
      </c>
      <c r="AC7" s="2">
        <v>0.2072</v>
      </c>
      <c r="AI7" s="18">
        <f>AC7</f>
        <v>0.2072</v>
      </c>
      <c r="AJ7" s="21">
        <f>AC21</f>
        <v>0.15890000000000001</v>
      </c>
      <c r="AK7" s="21">
        <f>AC30</f>
        <v>9.8900000000000002E-2</v>
      </c>
      <c r="AL7" s="21">
        <f>AC107/AC3</f>
        <v>8.8639667705088271E-2</v>
      </c>
    </row>
    <row r="8" spans="1:3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v>0</v>
      </c>
    </row>
    <row r="9" spans="1:38"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t="e">
        <f t="shared" si="3"/>
        <v>#VALUE!</v>
      </c>
      <c r="L9" s="16" t="e">
        <f t="shared" si="3"/>
        <v>#VALUE!</v>
      </c>
      <c r="M9" s="16" t="e">
        <f t="shared" si="3"/>
        <v>#VALUE!</v>
      </c>
      <c r="N9" s="16" t="e">
        <f t="shared" si="3"/>
        <v>#VALUE!</v>
      </c>
      <c r="O9" s="16" t="e">
        <f t="shared" si="3"/>
        <v>#VALUE!</v>
      </c>
      <c r="P9" s="16" t="e">
        <f t="shared" si="3"/>
        <v>#VALUE!</v>
      </c>
      <c r="Q9" s="16" t="e">
        <f t="shared" si="3"/>
        <v>#VALUE!</v>
      </c>
      <c r="R9" s="16" t="e">
        <f t="shared" si="3"/>
        <v>#VALUE!</v>
      </c>
      <c r="S9" s="16" t="e">
        <f t="shared" si="3"/>
        <v>#VALUE!</v>
      </c>
      <c r="T9" s="16" t="e">
        <f t="shared" si="3"/>
        <v>#VALUE!</v>
      </c>
      <c r="U9" s="16" t="e">
        <f t="shared" si="3"/>
        <v>#VALUE!</v>
      </c>
      <c r="V9" s="16" t="e">
        <f t="shared" si="3"/>
        <v>#VALUE!</v>
      </c>
      <c r="W9" s="16" t="e">
        <f t="shared" si="3"/>
        <v>#VALUE!</v>
      </c>
      <c r="X9" s="16" t="e">
        <f t="shared" si="3"/>
        <v>#VALUE!</v>
      </c>
      <c r="Y9" s="16" t="e">
        <f t="shared" si="3"/>
        <v>#VALUE!</v>
      </c>
      <c r="Z9" s="16" t="e">
        <f t="shared" si="3"/>
        <v>#VALUE!</v>
      </c>
      <c r="AA9" s="16" t="e">
        <f t="shared" si="3"/>
        <v>#VALUE!</v>
      </c>
      <c r="AB9" s="16" t="e">
        <f t="shared" si="3"/>
        <v>#VALUE!</v>
      </c>
      <c r="AC9" s="16">
        <f t="shared" si="3"/>
        <v>0</v>
      </c>
      <c r="AI9" s="19" t="s">
        <v>96</v>
      </c>
      <c r="AJ9" s="20" t="s">
        <v>97</v>
      </c>
      <c r="AK9" s="20" t="s">
        <v>98</v>
      </c>
      <c r="AL9" s="20" t="s">
        <v>99</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v>746800000</v>
      </c>
      <c r="T10" s="1">
        <v>847800000</v>
      </c>
      <c r="U10" s="1">
        <v>663500000</v>
      </c>
      <c r="V10" s="1">
        <v>430200000</v>
      </c>
      <c r="W10" s="1">
        <v>384900000</v>
      </c>
      <c r="X10" s="1">
        <v>387700000</v>
      </c>
      <c r="Y10" s="1">
        <v>409800000</v>
      </c>
      <c r="Z10" s="1">
        <v>405500000</v>
      </c>
      <c r="AA10" s="1">
        <v>376400000</v>
      </c>
      <c r="AB10" s="1">
        <v>396200000</v>
      </c>
      <c r="AC10" s="1">
        <v>373200000</v>
      </c>
      <c r="AI10" s="18">
        <f>AC9</f>
        <v>0</v>
      </c>
      <c r="AJ10" s="21">
        <f>AC13</f>
        <v>4.8431983385254417E-2</v>
      </c>
      <c r="AK10" s="21">
        <f>AC80</f>
        <v>6.2824506749740395E-3</v>
      </c>
      <c r="AL10" s="21">
        <f>AC89</f>
        <v>3.9138110072689511E-2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243300000</v>
      </c>
      <c r="W11" s="1">
        <v>238000000</v>
      </c>
      <c r="X11" s="1">
        <v>239700000</v>
      </c>
      <c r="Y11" s="1">
        <v>252300000</v>
      </c>
      <c r="Z11" s="1">
        <v>255300000</v>
      </c>
      <c r="AA11" s="1">
        <v>238000000</v>
      </c>
      <c r="AB11" s="1">
        <v>91100000</v>
      </c>
      <c r="AC11" s="1">
        <v>93200000</v>
      </c>
    </row>
    <row r="12" spans="1:38" ht="20" x14ac:dyDescent="0.25">
      <c r="A12" s="5" t="s">
        <v>8</v>
      </c>
      <c r="B12" s="1">
        <v>345900000</v>
      </c>
      <c r="C12" s="1">
        <v>373900000</v>
      </c>
      <c r="D12" s="1">
        <v>361300000</v>
      </c>
      <c r="E12" s="1">
        <v>358500000</v>
      </c>
      <c r="F12" s="1">
        <v>360900000</v>
      </c>
      <c r="G12" s="1">
        <v>379470000</v>
      </c>
      <c r="H12" s="1">
        <v>407685000</v>
      </c>
      <c r="I12" s="1">
        <v>420947000</v>
      </c>
      <c r="J12" s="1">
        <v>439376000</v>
      </c>
      <c r="K12" s="1">
        <v>472109000</v>
      </c>
      <c r="L12" s="1">
        <v>497478000</v>
      </c>
      <c r="M12" s="1">
        <v>536379000</v>
      </c>
      <c r="N12" s="1">
        <v>534600000</v>
      </c>
      <c r="O12" s="1">
        <v>641700000</v>
      </c>
      <c r="P12" s="1">
        <v>665600000</v>
      </c>
      <c r="Q12" s="1">
        <v>684500000</v>
      </c>
      <c r="R12" s="1">
        <v>738000000</v>
      </c>
      <c r="S12" s="1">
        <v>746800000</v>
      </c>
      <c r="T12" s="1">
        <v>847800000</v>
      </c>
      <c r="U12" s="1">
        <v>663500000</v>
      </c>
      <c r="V12" s="1">
        <v>673500000</v>
      </c>
      <c r="W12" s="1">
        <v>622900000</v>
      </c>
      <c r="X12" s="1">
        <v>627400000</v>
      </c>
      <c r="Y12" s="1">
        <v>662100000</v>
      </c>
      <c r="Z12" s="1">
        <v>660800000</v>
      </c>
      <c r="AA12" s="1">
        <v>614400000</v>
      </c>
      <c r="AB12" s="1">
        <v>487300000</v>
      </c>
      <c r="AC12" s="1">
        <v>466400000</v>
      </c>
      <c r="AI12" s="19" t="s">
        <v>121</v>
      </c>
      <c r="AJ12" s="20" t="s">
        <v>122</v>
      </c>
      <c r="AK12" s="20" t="s">
        <v>123</v>
      </c>
      <c r="AL12" s="20" t="s">
        <v>124</v>
      </c>
    </row>
    <row r="13" spans="1:38" ht="19" x14ac:dyDescent="0.25">
      <c r="A13" s="15" t="s">
        <v>100</v>
      </c>
      <c r="B13" s="16">
        <f>B12/B3</f>
        <v>0.10934783295925142</v>
      </c>
      <c r="C13" s="16">
        <f t="shared" ref="C13:AM13" si="4">C12/C3</f>
        <v>0.11714393132401779</v>
      </c>
      <c r="D13" s="16">
        <f t="shared" si="4"/>
        <v>0.11391008260293839</v>
      </c>
      <c r="E13" s="16">
        <f t="shared" si="4"/>
        <v>0.10906601764526924</v>
      </c>
      <c r="F13" s="16">
        <f t="shared" si="4"/>
        <v>0.10436366791012405</v>
      </c>
      <c r="G13" s="16">
        <f t="shared" si="4"/>
        <v>0.10252465649498441</v>
      </c>
      <c r="H13" s="16">
        <f t="shared" si="4"/>
        <v>0.10138499939196605</v>
      </c>
      <c r="I13" s="16">
        <f t="shared" si="4"/>
        <v>9.6355186587500488E-2</v>
      </c>
      <c r="J13" s="16">
        <f t="shared" si="4"/>
        <v>9.4388557952348143E-2</v>
      </c>
      <c r="K13" s="16">
        <f t="shared" si="4"/>
        <v>9.4358485456258856E-2</v>
      </c>
      <c r="L13" s="16">
        <f t="shared" si="4"/>
        <v>9.4253056491812412E-2</v>
      </c>
      <c r="M13" s="16">
        <f t="shared" si="4"/>
        <v>9.3762061587514683E-2</v>
      </c>
      <c r="N13" s="16">
        <f t="shared" si="4"/>
        <v>9.602845287492591E-2</v>
      </c>
      <c r="O13" s="16">
        <f t="shared" si="4"/>
        <v>9.68384516713197E-2</v>
      </c>
      <c r="P13" s="16">
        <f t="shared" si="4"/>
        <v>9.2220297887080013E-2</v>
      </c>
      <c r="Q13" s="16">
        <f t="shared" si="4"/>
        <v>9.6230897920737787E-2</v>
      </c>
      <c r="R13" s="16">
        <f t="shared" si="4"/>
        <v>9.8397376069971468E-2</v>
      </c>
      <c r="S13" s="16">
        <f t="shared" si="4"/>
        <v>9.3365171840424074E-2</v>
      </c>
      <c r="T13" s="16">
        <f t="shared" si="4"/>
        <v>9.913586454472105E-2</v>
      </c>
      <c r="U13" s="16">
        <f t="shared" si="4"/>
        <v>0.10555873743158967</v>
      </c>
      <c r="V13" s="16">
        <f t="shared" si="4"/>
        <v>9.9571259609698398E-2</v>
      </c>
      <c r="W13" s="16">
        <f t="shared" si="4"/>
        <v>8.9839186558015427E-2</v>
      </c>
      <c r="X13" s="16">
        <f t="shared" si="4"/>
        <v>8.750104599592759E-2</v>
      </c>
      <c r="Y13" s="16">
        <f t="shared" si="4"/>
        <v>8.1942055172584502E-2</v>
      </c>
      <c r="Z13" s="16">
        <f t="shared" si="4"/>
        <v>7.7646174092874595E-2</v>
      </c>
      <c r="AA13" s="16">
        <f t="shared" si="4"/>
        <v>7.8699611881796874E-2</v>
      </c>
      <c r="AB13" s="16">
        <f t="shared" si="4"/>
        <v>6.7717235724906552E-2</v>
      </c>
      <c r="AC13" s="16">
        <f t="shared" si="4"/>
        <v>4.8431983385254417E-2</v>
      </c>
      <c r="AI13" s="18">
        <f>AC28/AC72</f>
        <v>0.43344554635610955</v>
      </c>
      <c r="AJ13" s="21">
        <f>AC28/AC54</f>
        <v>9.4003433374770615E-2</v>
      </c>
      <c r="AK13" s="21">
        <f>AC22/(AC72+AC56+AC61)</f>
        <v>0.16402512172747161</v>
      </c>
      <c r="AL13" s="22">
        <f>AC67/AC72</f>
        <v>3.6109544172504777</v>
      </c>
    </row>
    <row r="14" spans="1:38" ht="19" x14ac:dyDescent="0.25">
      <c r="A14" s="5" t="s">
        <v>9</v>
      </c>
      <c r="B14" s="1">
        <v>135500000</v>
      </c>
      <c r="C14" s="1">
        <v>136500000</v>
      </c>
      <c r="D14" s="1">
        <v>140700000</v>
      </c>
      <c r="E14" s="1">
        <v>131000000</v>
      </c>
      <c r="F14" s="1">
        <v>130200000</v>
      </c>
      <c r="G14" s="1">
        <v>136359000</v>
      </c>
      <c r="H14" s="1">
        <v>146864000</v>
      </c>
      <c r="I14" s="1">
        <v>165829000</v>
      </c>
      <c r="J14" s="1">
        <v>191218000</v>
      </c>
      <c r="K14" s="1">
        <v>210004000</v>
      </c>
      <c r="L14" s="1">
        <v>213219000</v>
      </c>
      <c r="M14" s="1">
        <v>221456000</v>
      </c>
      <c r="N14" s="1">
        <v>200400000</v>
      </c>
      <c r="O14" s="1">
        <v>245700000</v>
      </c>
      <c r="P14" s="1">
        <v>283100000</v>
      </c>
      <c r="Q14" s="1">
        <v>300900000</v>
      </c>
      <c r="R14" s="1">
        <v>316800000</v>
      </c>
      <c r="S14" s="1">
        <v>349100000</v>
      </c>
      <c r="T14" s="1">
        <v>394800000</v>
      </c>
      <c r="U14" s="1">
        <v>304400000</v>
      </c>
      <c r="V14" s="1">
        <v>319300000</v>
      </c>
      <c r="W14" s="1">
        <v>290200000</v>
      </c>
      <c r="X14" s="1">
        <v>272900000</v>
      </c>
      <c r="Y14" s="1">
        <v>313100000</v>
      </c>
      <c r="Z14" s="1">
        <v>336700000</v>
      </c>
      <c r="AA14" s="1">
        <v>355900000</v>
      </c>
      <c r="AB14" s="1">
        <v>350900000</v>
      </c>
      <c r="AC14" s="1">
        <v>368400000</v>
      </c>
    </row>
    <row r="15" spans="1:38" ht="20" x14ac:dyDescent="0.25">
      <c r="A15" s="5" t="s">
        <v>10</v>
      </c>
      <c r="B15" s="1">
        <v>481400000</v>
      </c>
      <c r="C15" s="1">
        <v>510400000</v>
      </c>
      <c r="D15" s="1">
        <v>502000000</v>
      </c>
      <c r="E15" s="1">
        <v>489500000</v>
      </c>
      <c r="F15" s="1">
        <v>491100000</v>
      </c>
      <c r="G15" s="1">
        <v>515829000</v>
      </c>
      <c r="H15" s="1">
        <v>554549000</v>
      </c>
      <c r="I15" s="1">
        <v>586776000</v>
      </c>
      <c r="J15" s="1">
        <v>630594000</v>
      </c>
      <c r="K15" s="1">
        <v>682113000</v>
      </c>
      <c r="L15" s="1">
        <v>710697000</v>
      </c>
      <c r="M15" s="1">
        <v>757835000</v>
      </c>
      <c r="N15" s="1">
        <v>735000000</v>
      </c>
      <c r="O15" s="1">
        <v>887400000</v>
      </c>
      <c r="P15" s="1">
        <v>948700000</v>
      </c>
      <c r="Q15" s="1">
        <v>985400000</v>
      </c>
      <c r="R15" s="1">
        <v>1054800000</v>
      </c>
      <c r="S15" s="1">
        <v>1095900000</v>
      </c>
      <c r="T15" s="1">
        <v>1242600000</v>
      </c>
      <c r="U15" s="1">
        <v>967900000</v>
      </c>
      <c r="V15" s="1">
        <v>992800000</v>
      </c>
      <c r="W15" s="1">
        <v>913100000</v>
      </c>
      <c r="X15" s="1">
        <v>900300000</v>
      </c>
      <c r="Y15" s="1">
        <v>975200000</v>
      </c>
      <c r="Z15" s="1">
        <v>997500000</v>
      </c>
      <c r="AA15" s="1">
        <v>970300000</v>
      </c>
      <c r="AB15" s="1">
        <v>838200000</v>
      </c>
      <c r="AC15" s="1">
        <v>834800000</v>
      </c>
      <c r="AI15" s="19" t="s">
        <v>125</v>
      </c>
      <c r="AJ15" s="20" t="s">
        <v>126</v>
      </c>
      <c r="AK15" s="20" t="s">
        <v>127</v>
      </c>
      <c r="AL15" s="20" t="s">
        <v>128</v>
      </c>
    </row>
    <row r="16" spans="1:38" ht="19" x14ac:dyDescent="0.25">
      <c r="A16" s="5" t="s">
        <v>11</v>
      </c>
      <c r="B16" s="1">
        <v>2977200000</v>
      </c>
      <c r="C16" s="1">
        <v>2981600000</v>
      </c>
      <c r="D16" s="1">
        <v>3074200000</v>
      </c>
      <c r="E16" s="1">
        <v>3113200000</v>
      </c>
      <c r="F16" s="1">
        <v>3231100000</v>
      </c>
      <c r="G16" s="1">
        <v>3410892000</v>
      </c>
      <c r="H16" s="1">
        <v>3689275000</v>
      </c>
      <c r="I16" s="1">
        <v>3971375000</v>
      </c>
      <c r="J16" s="1">
        <v>4264984000</v>
      </c>
      <c r="K16" s="1">
        <v>4577830000</v>
      </c>
      <c r="L16" s="1">
        <v>4806525000</v>
      </c>
      <c r="M16" s="1">
        <v>5185343000</v>
      </c>
      <c r="N16" s="1">
        <v>4993800000</v>
      </c>
      <c r="O16" s="1">
        <v>6026100000</v>
      </c>
      <c r="P16" s="1">
        <v>6585600000</v>
      </c>
      <c r="Q16" s="1">
        <v>6469400000</v>
      </c>
      <c r="R16" s="1">
        <v>6754300000</v>
      </c>
      <c r="S16" s="1">
        <v>7259100000</v>
      </c>
      <c r="T16" s="1">
        <v>7903600000</v>
      </c>
      <c r="U16" s="1">
        <v>5958400000</v>
      </c>
      <c r="V16" s="1">
        <v>6334300000</v>
      </c>
      <c r="W16" s="1">
        <v>6305500000</v>
      </c>
      <c r="X16" s="1">
        <v>6501100000</v>
      </c>
      <c r="Y16" s="1">
        <v>7309900000</v>
      </c>
      <c r="Z16" s="1">
        <v>7658900000</v>
      </c>
      <c r="AA16" s="1">
        <v>7368800000</v>
      </c>
      <c r="AB16" s="1">
        <v>6540800000</v>
      </c>
      <c r="AC16" s="1">
        <v>8469800000</v>
      </c>
      <c r="AI16" s="35">
        <f>(AB35+AA35+Z35+Y35+AC35)/5</f>
        <v>5.32546287530823E-3</v>
      </c>
      <c r="AJ16" s="36">
        <f>AK101/AC3</f>
        <v>2.0359595015576324</v>
      </c>
      <c r="AK16" s="36">
        <f>AK101/AC28</f>
        <v>20.577550377833752</v>
      </c>
      <c r="AL16" s="37">
        <f>AK101/AC107</f>
        <v>22.968943298969073</v>
      </c>
    </row>
    <row r="17" spans="1:3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v>108300000</v>
      </c>
      <c r="Q17" s="1">
        <v>95200000</v>
      </c>
      <c r="R17" s="1">
        <v>94500000</v>
      </c>
      <c r="S17" s="1">
        <v>102500000</v>
      </c>
      <c r="T17" s="1">
        <v>126800000</v>
      </c>
      <c r="U17" s="1">
        <v>134900000</v>
      </c>
      <c r="V17" s="1">
        <v>192900000</v>
      </c>
      <c r="W17" s="1">
        <v>173600000</v>
      </c>
      <c r="X17" s="1">
        <v>41500000</v>
      </c>
      <c r="Y17" s="1">
        <v>161900000</v>
      </c>
      <c r="Z17" s="1">
        <v>54000000</v>
      </c>
      <c r="AA17" s="1">
        <v>62200000</v>
      </c>
      <c r="AB17" s="1">
        <v>65200000</v>
      </c>
      <c r="AC17" s="1">
        <v>70600000</v>
      </c>
    </row>
    <row r="18" spans="1:38" ht="20" x14ac:dyDescent="0.25">
      <c r="A18" s="5" t="s">
        <v>13</v>
      </c>
      <c r="B18" s="1">
        <v>135500000</v>
      </c>
      <c r="C18" s="1">
        <v>136500000</v>
      </c>
      <c r="D18" s="1">
        <v>140700000</v>
      </c>
      <c r="E18" s="1">
        <v>131000000</v>
      </c>
      <c r="F18" s="1">
        <v>130200000</v>
      </c>
      <c r="G18" s="1">
        <v>136359000</v>
      </c>
      <c r="H18" s="1">
        <v>153895000</v>
      </c>
      <c r="I18" s="1">
        <v>173407000</v>
      </c>
      <c r="J18" s="1">
        <v>198119000</v>
      </c>
      <c r="K18" s="1">
        <v>217603000</v>
      </c>
      <c r="L18" s="1">
        <v>224260000</v>
      </c>
      <c r="M18" s="1">
        <v>233087000</v>
      </c>
      <c r="N18" s="1">
        <v>202100000</v>
      </c>
      <c r="O18" s="1">
        <v>248000000</v>
      </c>
      <c r="P18" s="1">
        <v>283100000</v>
      </c>
      <c r="Q18" s="1">
        <v>300900000</v>
      </c>
      <c r="R18" s="1">
        <v>316800000</v>
      </c>
      <c r="S18" s="1">
        <v>349100000</v>
      </c>
      <c r="T18" s="1">
        <v>394800000</v>
      </c>
      <c r="U18" s="1">
        <v>304400000</v>
      </c>
      <c r="V18" s="1">
        <v>319300000</v>
      </c>
      <c r="W18" s="1">
        <v>290200000</v>
      </c>
      <c r="X18" s="1">
        <v>272900000</v>
      </c>
      <c r="Y18" s="1">
        <v>313100000</v>
      </c>
      <c r="Z18" s="1">
        <v>336700000</v>
      </c>
      <c r="AA18" s="1">
        <v>355900000</v>
      </c>
      <c r="AB18" s="1">
        <v>350900000</v>
      </c>
      <c r="AC18" s="1">
        <v>368400000</v>
      </c>
      <c r="AI18" s="19" t="s">
        <v>129</v>
      </c>
      <c r="AJ18" s="20" t="s">
        <v>130</v>
      </c>
      <c r="AK18" s="20" t="s">
        <v>131</v>
      </c>
      <c r="AL18" s="20" t="s">
        <v>132</v>
      </c>
    </row>
    <row r="19" spans="1:38" ht="19" x14ac:dyDescent="0.25">
      <c r="A19" s="6" t="s">
        <v>14</v>
      </c>
      <c r="B19" s="10">
        <v>200600000</v>
      </c>
      <c r="C19" s="10">
        <v>250300000</v>
      </c>
      <c r="D19" s="10">
        <v>-13800000</v>
      </c>
      <c r="E19" s="10">
        <v>284700000</v>
      </c>
      <c r="F19" s="10">
        <v>346000000</v>
      </c>
      <c r="G19" s="10">
        <v>410266000</v>
      </c>
      <c r="H19" s="10">
        <v>455113000</v>
      </c>
      <c r="I19" s="10">
        <v>536716000</v>
      </c>
      <c r="J19" s="10">
        <v>545867000</v>
      </c>
      <c r="K19" s="10">
        <v>557601000</v>
      </c>
      <c r="L19" s="10">
        <v>648177000</v>
      </c>
      <c r="M19" s="10">
        <v>715605000</v>
      </c>
      <c r="N19" s="10">
        <v>557200000</v>
      </c>
      <c r="O19" s="10">
        <v>770400000</v>
      </c>
      <c r="P19" s="10">
        <v>904300000</v>
      </c>
      <c r="Q19" s="10">
        <v>937200000</v>
      </c>
      <c r="R19" s="10">
        <v>1056500000</v>
      </c>
      <c r="S19" s="10">
        <v>1088600000</v>
      </c>
      <c r="T19" s="10">
        <v>1043300000</v>
      </c>
      <c r="U19" s="10">
        <v>716900000</v>
      </c>
      <c r="V19" s="10">
        <v>1200600000</v>
      </c>
      <c r="W19" s="10">
        <v>928800000</v>
      </c>
      <c r="X19" s="10">
        <v>948300000</v>
      </c>
      <c r="Y19" s="10">
        <v>1072900000</v>
      </c>
      <c r="Z19" s="10">
        <v>1167800000</v>
      </c>
      <c r="AA19" s="10">
        <v>253900000</v>
      </c>
      <c r="AB19" s="10">
        <v>989500000</v>
      </c>
      <c r="AC19" s="10">
        <v>1530600000</v>
      </c>
      <c r="AD19" s="38">
        <v>1770000000</v>
      </c>
      <c r="AE19" s="38">
        <v>1884000000</v>
      </c>
      <c r="AF19" s="38">
        <v>1928000000</v>
      </c>
      <c r="AG19" s="38">
        <v>2051000000</v>
      </c>
      <c r="AH19" s="38">
        <v>2180000000</v>
      </c>
      <c r="AI19" s="39">
        <f>AC40-AC56-AC61</f>
        <v>-4466700000</v>
      </c>
      <c r="AJ19" s="36">
        <f>AK101/AD3</f>
        <v>1.6981023731162308</v>
      </c>
      <c r="AK19" s="36">
        <f>AK101/AD28</f>
        <v>18.513966005665722</v>
      </c>
      <c r="AL19" s="37">
        <f>AK101/AD106</f>
        <v>17.243878627968339</v>
      </c>
    </row>
    <row r="20" spans="1:38" ht="19" customHeight="1" x14ac:dyDescent="0.25">
      <c r="A20" s="15" t="s">
        <v>101</v>
      </c>
      <c r="B20" s="1"/>
      <c r="C20" s="16">
        <f>(C19/B19)-1</f>
        <v>0.24775672981056829</v>
      </c>
      <c r="D20" s="16">
        <f>(D19/C19)-1</f>
        <v>-1.0551338393927288</v>
      </c>
      <c r="E20" s="16">
        <f>(E19/D19)-1</f>
        <v>-21.630434782608695</v>
      </c>
      <c r="F20" s="16">
        <f t="shared" ref="F20:AR20" si="5">(F19/E19)-1</f>
        <v>0.21531436599929754</v>
      </c>
      <c r="G20" s="16">
        <f t="shared" si="5"/>
        <v>0.18573988439306355</v>
      </c>
      <c r="H20" s="16">
        <f t="shared" si="5"/>
        <v>0.10931200733182855</v>
      </c>
      <c r="I20" s="16">
        <f t="shared" si="5"/>
        <v>0.17930272262053593</v>
      </c>
      <c r="J20" s="16">
        <f t="shared" si="5"/>
        <v>1.70499854671744E-2</v>
      </c>
      <c r="K20" s="16">
        <f t="shared" si="5"/>
        <v>2.1496078715144806E-2</v>
      </c>
      <c r="L20" s="16">
        <f t="shared" si="5"/>
        <v>0.16243873307257339</v>
      </c>
      <c r="M20" s="16">
        <f t="shared" si="5"/>
        <v>0.10402714073470665</v>
      </c>
      <c r="N20" s="16">
        <f t="shared" si="5"/>
        <v>-0.22135815149419025</v>
      </c>
      <c r="O20" s="16">
        <f t="shared" si="5"/>
        <v>0.38262742282842788</v>
      </c>
      <c r="P20" s="16">
        <f t="shared" si="5"/>
        <v>0.17380581516095539</v>
      </c>
      <c r="Q20" s="16">
        <f t="shared" si="5"/>
        <v>3.6381731726196964E-2</v>
      </c>
      <c r="R20" s="16">
        <f t="shared" si="5"/>
        <v>0.12729406743491256</v>
      </c>
      <c r="S20" s="16">
        <f t="shared" si="5"/>
        <v>3.0383341221012827E-2</v>
      </c>
      <c r="T20" s="16">
        <f t="shared" si="5"/>
        <v>-4.1613081021495524E-2</v>
      </c>
      <c r="U20" s="16">
        <f t="shared" si="5"/>
        <v>-0.31285344579699037</v>
      </c>
      <c r="V20" s="16">
        <f t="shared" si="5"/>
        <v>0.67471055935276891</v>
      </c>
      <c r="W20" s="16">
        <f t="shared" si="5"/>
        <v>-0.22638680659670163</v>
      </c>
      <c r="X20" s="16">
        <f t="shared" si="5"/>
        <v>2.0994832041343559E-2</v>
      </c>
      <c r="Y20" s="16">
        <f t="shared" si="5"/>
        <v>0.13139301908678691</v>
      </c>
      <c r="Z20" s="16">
        <f t="shared" si="5"/>
        <v>8.8451859446360359E-2</v>
      </c>
      <c r="AA20" s="16">
        <f t="shared" si="5"/>
        <v>-0.78258263401267336</v>
      </c>
      <c r="AB20" s="16">
        <f t="shared" si="5"/>
        <v>2.8972036234738088</v>
      </c>
      <c r="AC20" s="16">
        <f t="shared" si="5"/>
        <v>0.54684183931278429</v>
      </c>
      <c r="AD20" s="17">
        <f t="shared" si="5"/>
        <v>0.15640925127401029</v>
      </c>
      <c r="AE20" s="17">
        <f t="shared" si="5"/>
        <v>6.4406779661017044E-2</v>
      </c>
      <c r="AF20" s="17">
        <f t="shared" si="5"/>
        <v>2.3354564755838636E-2</v>
      </c>
      <c r="AG20" s="17">
        <f t="shared" si="5"/>
        <v>6.3796680497925307E-2</v>
      </c>
      <c r="AH20" s="17">
        <f t="shared" si="5"/>
        <v>6.2896148220380255E-2</v>
      </c>
    </row>
    <row r="21" spans="1:38" ht="20" x14ac:dyDescent="0.25">
      <c r="A21" s="5" t="s">
        <v>15</v>
      </c>
      <c r="B21" s="2">
        <v>6.3399999999999998E-2</v>
      </c>
      <c r="C21" s="2">
        <v>7.8399999999999997E-2</v>
      </c>
      <c r="D21" s="2">
        <v>-4.4000000000000003E-3</v>
      </c>
      <c r="E21" s="2">
        <v>8.6599999999999996E-2</v>
      </c>
      <c r="F21" s="2">
        <v>0.10009999999999999</v>
      </c>
      <c r="G21" s="2">
        <v>0.1108</v>
      </c>
      <c r="H21" s="2">
        <v>0.1132</v>
      </c>
      <c r="I21" s="2">
        <v>0.1229</v>
      </c>
      <c r="J21" s="2">
        <v>0.1173</v>
      </c>
      <c r="K21" s="2">
        <v>0.1114</v>
      </c>
      <c r="L21" s="2">
        <v>0.12280000000000001</v>
      </c>
      <c r="M21" s="2">
        <v>0.12509999999999999</v>
      </c>
      <c r="N21" s="2">
        <v>0.10009999999999999</v>
      </c>
      <c r="O21" s="2">
        <v>0.1163</v>
      </c>
      <c r="P21" s="2">
        <v>0.12529999999999999</v>
      </c>
      <c r="Q21" s="2">
        <v>0.1318</v>
      </c>
      <c r="R21" s="2">
        <v>0.1409</v>
      </c>
      <c r="S21" s="2">
        <v>0.1361</v>
      </c>
      <c r="T21" s="2">
        <v>0.122</v>
      </c>
      <c r="U21" s="2">
        <v>0.11409999999999999</v>
      </c>
      <c r="V21" s="2">
        <v>0.17749999999999999</v>
      </c>
      <c r="W21" s="2">
        <v>0.13400000000000001</v>
      </c>
      <c r="X21" s="2">
        <v>0.1323</v>
      </c>
      <c r="Y21" s="2">
        <v>0.1328</v>
      </c>
      <c r="Z21" s="2">
        <v>0.13719999999999999</v>
      </c>
      <c r="AA21" s="2">
        <v>3.2500000000000001E-2</v>
      </c>
      <c r="AB21" s="2">
        <v>0.13750000000000001</v>
      </c>
      <c r="AC21" s="2">
        <v>0.15890000000000001</v>
      </c>
      <c r="AD21" s="40">
        <f>AD19/AD3</f>
        <v>0.15329984410185346</v>
      </c>
      <c r="AE21" s="40">
        <f t="shared" ref="AE21:AH21" si="6">AE19/AE3</f>
        <v>0.15488326208484052</v>
      </c>
      <c r="AF21" s="40">
        <f t="shared" si="6"/>
        <v>0.15886618325642715</v>
      </c>
      <c r="AG21" s="40">
        <f t="shared" si="6"/>
        <v>0.16448793006656509</v>
      </c>
      <c r="AH21" s="40">
        <f t="shared" si="6"/>
        <v>0.16652662134290733</v>
      </c>
      <c r="AK21" s="19" t="s">
        <v>133</v>
      </c>
      <c r="AL21" s="20" t="s">
        <v>134</v>
      </c>
    </row>
    <row r="22" spans="1:38" ht="19" x14ac:dyDescent="0.25">
      <c r="A22" s="6" t="s">
        <v>16</v>
      </c>
      <c r="B22" s="10">
        <v>186100000</v>
      </c>
      <c r="C22" s="10">
        <v>210200000</v>
      </c>
      <c r="D22" s="10">
        <v>97600000</v>
      </c>
      <c r="E22" s="10">
        <v>173800000</v>
      </c>
      <c r="F22" s="10">
        <v>227000000</v>
      </c>
      <c r="G22" s="10">
        <v>290364000</v>
      </c>
      <c r="H22" s="10">
        <v>331882000</v>
      </c>
      <c r="I22" s="10">
        <v>399894000</v>
      </c>
      <c r="J22" s="10">
        <v>390345000</v>
      </c>
      <c r="K22" s="10">
        <v>383657000</v>
      </c>
      <c r="L22" s="10">
        <v>467036000</v>
      </c>
      <c r="M22" s="10">
        <v>525623000</v>
      </c>
      <c r="N22" s="10">
        <v>573300000</v>
      </c>
      <c r="O22" s="10">
        <v>600400000</v>
      </c>
      <c r="P22" s="10">
        <v>619900000</v>
      </c>
      <c r="Q22" s="10">
        <v>637500000</v>
      </c>
      <c r="R22" s="10">
        <v>745900000</v>
      </c>
      <c r="S22" s="10">
        <v>739600000</v>
      </c>
      <c r="T22" s="10">
        <v>648300000</v>
      </c>
      <c r="U22" s="10">
        <v>327200000</v>
      </c>
      <c r="V22" s="10">
        <v>367600000</v>
      </c>
      <c r="W22" s="10">
        <v>622200000</v>
      </c>
      <c r="X22" s="10">
        <v>677500000</v>
      </c>
      <c r="Y22" s="10">
        <v>766800000</v>
      </c>
      <c r="Z22" s="10">
        <v>832500000</v>
      </c>
      <c r="AA22" s="10">
        <v>47900000</v>
      </c>
      <c r="AB22" s="10">
        <v>648700000</v>
      </c>
      <c r="AC22" s="10">
        <v>1162200000</v>
      </c>
      <c r="AK22" s="41">
        <f>(-1*AC98)/AK101</f>
        <v>2.8715274536896068E-2</v>
      </c>
      <c r="AL22" s="42">
        <f>AC107/AK101</f>
        <v>4.3537048569617202E-2</v>
      </c>
    </row>
    <row r="23" spans="1:38" ht="19" x14ac:dyDescent="0.25">
      <c r="A23" s="5" t="s">
        <v>17</v>
      </c>
      <c r="B23" s="2">
        <v>5.8799999999999998E-2</v>
      </c>
      <c r="C23" s="2">
        <v>6.59E-2</v>
      </c>
      <c r="D23" s="2">
        <v>3.0800000000000001E-2</v>
      </c>
      <c r="E23" s="2">
        <v>5.2900000000000003E-2</v>
      </c>
      <c r="F23" s="2">
        <v>6.5600000000000006E-2</v>
      </c>
      <c r="G23" s="2">
        <v>7.85E-2</v>
      </c>
      <c r="H23" s="2">
        <v>8.2500000000000004E-2</v>
      </c>
      <c r="I23" s="2">
        <v>9.1499999999999998E-2</v>
      </c>
      <c r="J23" s="2">
        <v>8.3900000000000002E-2</v>
      </c>
      <c r="K23" s="2">
        <v>7.6700000000000004E-2</v>
      </c>
      <c r="L23" s="2">
        <v>8.8499999999999995E-2</v>
      </c>
      <c r="M23" s="2">
        <v>9.1899999999999996E-2</v>
      </c>
      <c r="N23" s="2">
        <v>0.10299999999999999</v>
      </c>
      <c r="O23" s="2">
        <v>9.06E-2</v>
      </c>
      <c r="P23" s="2">
        <v>8.5900000000000004E-2</v>
      </c>
      <c r="Q23" s="2">
        <v>8.9599999999999999E-2</v>
      </c>
      <c r="R23" s="2">
        <v>9.9500000000000005E-2</v>
      </c>
      <c r="S23" s="2">
        <v>9.2499999999999999E-2</v>
      </c>
      <c r="T23" s="2">
        <v>7.5800000000000006E-2</v>
      </c>
      <c r="U23" s="2">
        <v>5.21E-2</v>
      </c>
      <c r="V23" s="2">
        <v>5.4300000000000001E-2</v>
      </c>
      <c r="W23" s="2">
        <v>8.9700000000000002E-2</v>
      </c>
      <c r="X23" s="2">
        <v>9.4500000000000001E-2</v>
      </c>
      <c r="Y23" s="2">
        <v>9.4899999999999998E-2</v>
      </c>
      <c r="Z23" s="2">
        <v>9.7799999999999998E-2</v>
      </c>
      <c r="AA23" s="2">
        <v>6.1000000000000004E-3</v>
      </c>
      <c r="AB23" s="2">
        <v>9.01E-2</v>
      </c>
      <c r="AC23" s="2">
        <v>0.1207</v>
      </c>
    </row>
    <row r="24" spans="1:38" ht="19" x14ac:dyDescent="0.25">
      <c r="A24" s="5" t="s">
        <v>18</v>
      </c>
      <c r="B24" s="1">
        <v>-121000000</v>
      </c>
      <c r="C24" s="1">
        <v>-96400000</v>
      </c>
      <c r="D24" s="1">
        <v>-252100000</v>
      </c>
      <c r="E24" s="1">
        <v>-20100000</v>
      </c>
      <c r="F24" s="1">
        <v>-11200000</v>
      </c>
      <c r="G24" s="1">
        <v>-16457000</v>
      </c>
      <c r="H24" s="1">
        <v>-30664000</v>
      </c>
      <c r="I24" s="1">
        <v>-36585000</v>
      </c>
      <c r="J24" s="1">
        <v>-42597000</v>
      </c>
      <c r="K24" s="1">
        <v>-43659000</v>
      </c>
      <c r="L24" s="1">
        <v>-43119000</v>
      </c>
      <c r="M24" s="1">
        <v>-43105000</v>
      </c>
      <c r="N24" s="1">
        <v>-42500000</v>
      </c>
      <c r="O24" s="1">
        <v>-85700000</v>
      </c>
      <c r="P24" s="1">
        <v>-107400000</v>
      </c>
      <c r="Q24" s="1">
        <v>-93900000</v>
      </c>
      <c r="R24" s="1">
        <v>-98300000</v>
      </c>
      <c r="S24" s="1">
        <v>-101600000</v>
      </c>
      <c r="T24" s="1">
        <v>-125900000</v>
      </c>
      <c r="U24" s="1">
        <v>-152600000</v>
      </c>
      <c r="V24" s="1">
        <v>-192300000</v>
      </c>
      <c r="W24" s="1">
        <v>-172500000</v>
      </c>
      <c r="X24" s="1">
        <v>-40200000</v>
      </c>
      <c r="Y24" s="1">
        <v>-161100000</v>
      </c>
      <c r="Z24" s="1">
        <v>-50200000</v>
      </c>
      <c r="AA24" s="1">
        <v>-208900000</v>
      </c>
      <c r="AB24" s="1">
        <v>-72200000</v>
      </c>
      <c r="AC24" s="1">
        <v>-68700000</v>
      </c>
    </row>
    <row r="25" spans="1:38" ht="19" x14ac:dyDescent="0.25">
      <c r="A25" s="6" t="s">
        <v>19</v>
      </c>
      <c r="B25" s="10">
        <v>65100000</v>
      </c>
      <c r="C25" s="10">
        <v>113800000</v>
      </c>
      <c r="D25" s="10">
        <v>-154500000</v>
      </c>
      <c r="E25" s="10">
        <v>153700000</v>
      </c>
      <c r="F25" s="10">
        <v>215800000</v>
      </c>
      <c r="G25" s="10">
        <v>273907000</v>
      </c>
      <c r="H25" s="10">
        <v>301218000</v>
      </c>
      <c r="I25" s="10">
        <v>363309000</v>
      </c>
      <c r="J25" s="10">
        <v>347748000</v>
      </c>
      <c r="K25" s="10">
        <v>339998000</v>
      </c>
      <c r="L25" s="10">
        <v>423917000</v>
      </c>
      <c r="M25" s="10">
        <v>482518000</v>
      </c>
      <c r="N25" s="10">
        <v>530800000</v>
      </c>
      <c r="O25" s="10">
        <v>514700000</v>
      </c>
      <c r="P25" s="10">
        <v>512500000</v>
      </c>
      <c r="Q25" s="10">
        <v>543600000</v>
      </c>
      <c r="R25" s="10">
        <v>647600000</v>
      </c>
      <c r="S25" s="10">
        <v>638000000</v>
      </c>
      <c r="T25" s="10">
        <v>522400000</v>
      </c>
      <c r="U25" s="10">
        <v>174600000</v>
      </c>
      <c r="V25" s="10">
        <v>175300000</v>
      </c>
      <c r="W25" s="10">
        <v>449700000</v>
      </c>
      <c r="X25" s="10">
        <v>637300000</v>
      </c>
      <c r="Y25" s="10">
        <v>605700000</v>
      </c>
      <c r="Z25" s="10">
        <v>782300000</v>
      </c>
      <c r="AA25" s="10">
        <v>-161000000</v>
      </c>
      <c r="AB25" s="10">
        <v>576500000</v>
      </c>
      <c r="AC25" s="10">
        <v>1093500000</v>
      </c>
    </row>
    <row r="26" spans="1:38" ht="19" x14ac:dyDescent="0.25">
      <c r="A26" s="5" t="s">
        <v>20</v>
      </c>
      <c r="B26" s="2">
        <v>2.06E-2</v>
      </c>
      <c r="C26" s="2">
        <v>3.5700000000000003E-2</v>
      </c>
      <c r="D26" s="2">
        <v>-4.87E-2</v>
      </c>
      <c r="E26" s="2">
        <v>4.6800000000000001E-2</v>
      </c>
      <c r="F26" s="2">
        <v>6.2399999999999997E-2</v>
      </c>
      <c r="G26" s="2">
        <v>7.3999999999999996E-2</v>
      </c>
      <c r="H26" s="2">
        <v>7.4899999999999994E-2</v>
      </c>
      <c r="I26" s="2">
        <v>8.3199999999999996E-2</v>
      </c>
      <c r="J26" s="2">
        <v>7.4700000000000003E-2</v>
      </c>
      <c r="K26" s="2">
        <v>6.8000000000000005E-2</v>
      </c>
      <c r="L26" s="2">
        <v>8.0299999999999996E-2</v>
      </c>
      <c r="M26" s="2">
        <v>8.43E-2</v>
      </c>
      <c r="N26" s="2">
        <v>9.5299999999999996E-2</v>
      </c>
      <c r="O26" s="2">
        <v>7.7700000000000005E-2</v>
      </c>
      <c r="P26" s="2">
        <v>7.0999999999999994E-2</v>
      </c>
      <c r="Q26" s="2">
        <v>7.6399999999999996E-2</v>
      </c>
      <c r="R26" s="2">
        <v>8.6300000000000002E-2</v>
      </c>
      <c r="S26" s="2">
        <v>7.9799999999999996E-2</v>
      </c>
      <c r="T26" s="2">
        <v>6.1100000000000002E-2</v>
      </c>
      <c r="U26" s="2">
        <v>2.7799999999999998E-2</v>
      </c>
      <c r="V26" s="2">
        <v>2.5899999999999999E-2</v>
      </c>
      <c r="W26" s="2">
        <v>6.4899999999999999E-2</v>
      </c>
      <c r="X26" s="2">
        <v>8.8900000000000007E-2</v>
      </c>
      <c r="Y26" s="2">
        <v>7.4999999999999997E-2</v>
      </c>
      <c r="Z26" s="2">
        <v>9.1899999999999996E-2</v>
      </c>
      <c r="AA26" s="2">
        <v>-2.06E-2</v>
      </c>
      <c r="AB26" s="2">
        <v>8.0100000000000005E-2</v>
      </c>
      <c r="AC26" s="2">
        <v>0.11360000000000001</v>
      </c>
    </row>
    <row r="27" spans="1:38" ht="19" x14ac:dyDescent="0.25">
      <c r="A27" s="5" t="s">
        <v>21</v>
      </c>
      <c r="B27" s="1">
        <v>12700000</v>
      </c>
      <c r="C27" s="1">
        <v>39400000</v>
      </c>
      <c r="D27" s="1">
        <v>-63500000</v>
      </c>
      <c r="E27" s="1">
        <v>52000000</v>
      </c>
      <c r="F27" s="1">
        <v>75300000</v>
      </c>
      <c r="G27" s="1">
        <v>97202000</v>
      </c>
      <c r="H27" s="1">
        <v>104218000</v>
      </c>
      <c r="I27" s="1">
        <v>125521000</v>
      </c>
      <c r="J27" s="1">
        <v>115488000</v>
      </c>
      <c r="K27" s="1">
        <v>108536000</v>
      </c>
      <c r="L27" s="1">
        <v>133311000</v>
      </c>
      <c r="M27" s="1">
        <v>144324000</v>
      </c>
      <c r="N27" s="1">
        <v>153700000</v>
      </c>
      <c r="O27" s="1">
        <v>145200000</v>
      </c>
      <c r="P27" s="1">
        <v>140700000</v>
      </c>
      <c r="Q27" s="1">
        <v>136600000</v>
      </c>
      <c r="R27" s="1">
        <v>168900000</v>
      </c>
      <c r="S27" s="1">
        <v>161500000</v>
      </c>
      <c r="T27" s="1">
        <v>109800000</v>
      </c>
      <c r="U27" s="1">
        <v>-8600000</v>
      </c>
      <c r="V27" s="1">
        <v>-21100000</v>
      </c>
      <c r="W27" s="1">
        <v>90000000</v>
      </c>
      <c r="X27" s="1">
        <v>154800000</v>
      </c>
      <c r="Y27" s="1">
        <v>1900000</v>
      </c>
      <c r="Z27" s="1">
        <v>63700000</v>
      </c>
      <c r="AA27" s="1">
        <v>-111800000</v>
      </c>
      <c r="AB27" s="1">
        <v>-55900000</v>
      </c>
      <c r="AC27" s="1">
        <v>138800000</v>
      </c>
    </row>
    <row r="28" spans="1:38" ht="20" thickBot="1" x14ac:dyDescent="0.3">
      <c r="A28" s="7" t="s">
        <v>22</v>
      </c>
      <c r="B28" s="11">
        <v>52400000</v>
      </c>
      <c r="C28" s="11">
        <v>74400000</v>
      </c>
      <c r="D28" s="11">
        <v>-91000000</v>
      </c>
      <c r="E28" s="11">
        <v>101700000</v>
      </c>
      <c r="F28" s="11">
        <v>140500000</v>
      </c>
      <c r="G28" s="11">
        <v>176705000</v>
      </c>
      <c r="H28" s="11">
        <v>197000000</v>
      </c>
      <c r="I28" s="11">
        <v>237788000</v>
      </c>
      <c r="J28" s="11">
        <v>232260000</v>
      </c>
      <c r="K28" s="11">
        <v>231462000</v>
      </c>
      <c r="L28" s="11">
        <v>290606000</v>
      </c>
      <c r="M28" s="11">
        <v>338194000</v>
      </c>
      <c r="N28" s="11">
        <v>201400000</v>
      </c>
      <c r="O28" s="11">
        <v>377200000</v>
      </c>
      <c r="P28" s="11">
        <v>372200000</v>
      </c>
      <c r="Q28" s="11">
        <v>404500000</v>
      </c>
      <c r="R28" s="11">
        <v>476300000</v>
      </c>
      <c r="S28" s="11">
        <v>475500000</v>
      </c>
      <c r="T28" s="11">
        <v>411900000</v>
      </c>
      <c r="U28" s="11">
        <v>286200000</v>
      </c>
      <c r="V28" s="11">
        <v>709500000</v>
      </c>
      <c r="W28" s="11">
        <v>375000000</v>
      </c>
      <c r="X28" s="11">
        <v>479100000</v>
      </c>
      <c r="Y28" s="11">
        <v>596000000</v>
      </c>
      <c r="Z28" s="11">
        <v>713400000</v>
      </c>
      <c r="AA28" s="11">
        <v>-52400000</v>
      </c>
      <c r="AB28" s="11">
        <v>629300000</v>
      </c>
      <c r="AC28" s="11">
        <v>952800000</v>
      </c>
      <c r="AD28" s="43">
        <v>1059000000</v>
      </c>
      <c r="AE28" s="43">
        <v>1140000000</v>
      </c>
      <c r="AF28" s="43">
        <v>1194000000</v>
      </c>
      <c r="AG28" s="43">
        <v>1248000000</v>
      </c>
      <c r="AH28" s="43">
        <v>1334000000</v>
      </c>
    </row>
    <row r="29" spans="1:38" ht="20" customHeight="1" thickTop="1" x14ac:dyDescent="0.25">
      <c r="A29" s="15" t="s">
        <v>102</v>
      </c>
      <c r="B29" s="1"/>
      <c r="C29" s="16">
        <f>(C28/B28)-1</f>
        <v>0.41984732824427473</v>
      </c>
      <c r="D29" s="16">
        <f>(D28/C28)-1</f>
        <v>-2.2231182795698925</v>
      </c>
      <c r="E29" s="16">
        <f>(E28/D28)-1</f>
        <v>-2.1175824175824176</v>
      </c>
      <c r="F29" s="16">
        <f t="shared" ref="F29:AR29" si="7">(F28/E28)-1</f>
        <v>0.38151425762045221</v>
      </c>
      <c r="G29" s="16">
        <f t="shared" si="7"/>
        <v>0.25768683274021353</v>
      </c>
      <c r="H29" s="16">
        <f t="shared" si="7"/>
        <v>0.11485243767861686</v>
      </c>
      <c r="I29" s="16">
        <f t="shared" si="7"/>
        <v>0.20704568527918776</v>
      </c>
      <c r="J29" s="16">
        <f t="shared" si="7"/>
        <v>-2.324759870136428E-2</v>
      </c>
      <c r="K29" s="16">
        <f t="shared" si="7"/>
        <v>-3.4358047016275206E-3</v>
      </c>
      <c r="L29" s="16">
        <f t="shared" si="7"/>
        <v>0.25552358486490223</v>
      </c>
      <c r="M29" s="16">
        <f t="shared" si="7"/>
        <v>0.16375436157546641</v>
      </c>
      <c r="N29" s="16">
        <f t="shared" si="7"/>
        <v>-0.40448381698078617</v>
      </c>
      <c r="O29" s="16">
        <f t="shared" si="7"/>
        <v>0.87288977159880843</v>
      </c>
      <c r="P29" s="16">
        <f t="shared" si="7"/>
        <v>-1.3255567338282037E-2</v>
      </c>
      <c r="Q29" s="16">
        <f t="shared" si="7"/>
        <v>8.6781300376141957E-2</v>
      </c>
      <c r="R29" s="16">
        <f t="shared" si="7"/>
        <v>0.17750309023485777</v>
      </c>
      <c r="S29" s="16">
        <f t="shared" si="7"/>
        <v>-1.6796136888516111E-3</v>
      </c>
      <c r="T29" s="16">
        <f t="shared" si="7"/>
        <v>-0.13375394321766565</v>
      </c>
      <c r="U29" s="16">
        <f t="shared" si="7"/>
        <v>-0.30517115804806993</v>
      </c>
      <c r="V29" s="16">
        <f t="shared" si="7"/>
        <v>1.4790356394129978</v>
      </c>
      <c r="W29" s="16">
        <f t="shared" si="7"/>
        <v>-0.47145877378435519</v>
      </c>
      <c r="X29" s="16">
        <f t="shared" si="7"/>
        <v>0.27760000000000007</v>
      </c>
      <c r="Y29" s="16">
        <f t="shared" si="7"/>
        <v>0.24399916510123143</v>
      </c>
      <c r="Z29" s="16">
        <f t="shared" si="7"/>
        <v>0.19697986577181203</v>
      </c>
      <c r="AA29" s="16">
        <f t="shared" si="7"/>
        <v>-1.0734510793383796</v>
      </c>
      <c r="AB29" s="16">
        <f t="shared" si="7"/>
        <v>-13.009541984732824</v>
      </c>
      <c r="AC29" s="16">
        <f t="shared" si="7"/>
        <v>0.51406324487525823</v>
      </c>
      <c r="AD29" s="17">
        <f t="shared" si="7"/>
        <v>0.11146095717884141</v>
      </c>
      <c r="AE29" s="17">
        <f t="shared" si="7"/>
        <v>7.6487252124645799E-2</v>
      </c>
      <c r="AF29" s="17">
        <f t="shared" si="7"/>
        <v>4.7368421052631504E-2</v>
      </c>
      <c r="AG29" s="17">
        <f t="shared" si="7"/>
        <v>4.5226130653266416E-2</v>
      </c>
      <c r="AH29" s="17">
        <f t="shared" si="7"/>
        <v>6.8910256410256387E-2</v>
      </c>
    </row>
    <row r="30" spans="1:38" ht="19" x14ac:dyDescent="0.25">
      <c r="A30" s="5" t="s">
        <v>23</v>
      </c>
      <c r="B30" s="2">
        <v>1.66E-2</v>
      </c>
      <c r="C30" s="2">
        <v>2.3300000000000001E-2</v>
      </c>
      <c r="D30" s="2">
        <v>-2.87E-2</v>
      </c>
      <c r="E30" s="2">
        <v>3.09E-2</v>
      </c>
      <c r="F30" s="2">
        <v>4.0599999999999997E-2</v>
      </c>
      <c r="G30" s="2">
        <v>4.7699999999999999E-2</v>
      </c>
      <c r="H30" s="2">
        <v>4.9000000000000002E-2</v>
      </c>
      <c r="I30" s="2">
        <v>5.4399999999999997E-2</v>
      </c>
      <c r="J30" s="2">
        <v>4.99E-2</v>
      </c>
      <c r="K30" s="2">
        <v>4.6300000000000001E-2</v>
      </c>
      <c r="L30" s="2">
        <v>5.5100000000000003E-2</v>
      </c>
      <c r="M30" s="2">
        <v>5.91E-2</v>
      </c>
      <c r="N30" s="2">
        <v>3.6200000000000003E-2</v>
      </c>
      <c r="O30" s="2">
        <v>5.6899999999999999E-2</v>
      </c>
      <c r="P30" s="2">
        <v>5.16E-2</v>
      </c>
      <c r="Q30" s="2">
        <v>5.6899999999999999E-2</v>
      </c>
      <c r="R30" s="2">
        <v>6.3500000000000001E-2</v>
      </c>
      <c r="S30" s="2">
        <v>5.9400000000000001E-2</v>
      </c>
      <c r="T30" s="2">
        <v>4.82E-2</v>
      </c>
      <c r="U30" s="2">
        <v>4.5499999999999999E-2</v>
      </c>
      <c r="V30" s="2">
        <v>0.10489999999999999</v>
      </c>
      <c r="W30" s="2">
        <v>5.4100000000000002E-2</v>
      </c>
      <c r="X30" s="2">
        <v>6.6799999999999998E-2</v>
      </c>
      <c r="Y30" s="2">
        <v>7.3800000000000004E-2</v>
      </c>
      <c r="Z30" s="2">
        <v>8.3799999999999999E-2</v>
      </c>
      <c r="AA30" s="2">
        <v>-6.7000000000000002E-3</v>
      </c>
      <c r="AB30" s="2">
        <v>8.7499999999999994E-2</v>
      </c>
      <c r="AC30" s="2">
        <v>9.8900000000000002E-2</v>
      </c>
      <c r="AD30" s="44">
        <f>AD28/AD3</f>
        <v>9.1720076216871643E-2</v>
      </c>
      <c r="AE30" s="44">
        <f t="shared" ref="AE30:AH30" si="8">AE28/AE3</f>
        <v>9.3719171325221964E-2</v>
      </c>
      <c r="AF30" s="44">
        <f t="shared" si="8"/>
        <v>9.8384970336189842E-2</v>
      </c>
      <c r="AG30" s="44">
        <f t="shared" si="8"/>
        <v>0.1000882187825808</v>
      </c>
      <c r="AH30" s="44">
        <f t="shared" si="8"/>
        <v>0.10190207012451302</v>
      </c>
    </row>
    <row r="31" spans="1:38" ht="19" x14ac:dyDescent="0.25">
      <c r="A31" s="5" t="s">
        <v>24</v>
      </c>
      <c r="B31" s="12">
        <v>0.22</v>
      </c>
      <c r="C31" s="12">
        <v>0.31</v>
      </c>
      <c r="D31" s="12">
        <v>-0.39</v>
      </c>
      <c r="E31" s="12">
        <v>0.46</v>
      </c>
      <c r="F31" s="12">
        <v>0.68</v>
      </c>
      <c r="G31" s="12">
        <v>0.92</v>
      </c>
      <c r="H31" s="12">
        <v>1.0900000000000001</v>
      </c>
      <c r="I31" s="12">
        <v>1.36</v>
      </c>
      <c r="J31" s="12">
        <v>1.36</v>
      </c>
      <c r="K31" s="12">
        <v>1.42</v>
      </c>
      <c r="L31" s="12">
        <v>1.85</v>
      </c>
      <c r="M31" s="12">
        <v>2.2599999999999998</v>
      </c>
      <c r="N31" s="12">
        <v>1.4</v>
      </c>
      <c r="O31" s="12">
        <v>2.63</v>
      </c>
      <c r="P31" s="12">
        <v>2.71</v>
      </c>
      <c r="Q31" s="12">
        <v>2.9</v>
      </c>
      <c r="R31" s="12">
        <v>3.48</v>
      </c>
      <c r="S31" s="12">
        <v>3.65</v>
      </c>
      <c r="T31" s="12">
        <v>3.19</v>
      </c>
      <c r="U31" s="12">
        <v>2.1800000000000002</v>
      </c>
      <c r="V31" s="12">
        <v>5.56</v>
      </c>
      <c r="W31" s="12">
        <v>2.94</v>
      </c>
      <c r="X31" s="12">
        <v>3.85</v>
      </c>
      <c r="Y31" s="12">
        <v>4.8099999999999996</v>
      </c>
      <c r="Z31" s="12">
        <v>5.78</v>
      </c>
      <c r="AA31" s="12">
        <v>-0.43</v>
      </c>
      <c r="AB31" s="12">
        <v>4.83</v>
      </c>
      <c r="AC31" s="12">
        <v>7.46</v>
      </c>
      <c r="AD31" s="45">
        <v>8.76</v>
      </c>
      <c r="AE31" s="45">
        <v>9.43</v>
      </c>
      <c r="AF31" s="45">
        <v>9.8699999999999992</v>
      </c>
      <c r="AG31" s="45">
        <v>10.32</v>
      </c>
      <c r="AH31" s="45">
        <v>11.03</v>
      </c>
    </row>
    <row r="32" spans="1:38" ht="19" x14ac:dyDescent="0.25">
      <c r="A32" s="5" t="s">
        <v>25</v>
      </c>
      <c r="B32" s="12">
        <v>0.22</v>
      </c>
      <c r="C32" s="12">
        <v>0.31</v>
      </c>
      <c r="D32" s="12">
        <v>-0.39</v>
      </c>
      <c r="E32" s="12">
        <v>0.45</v>
      </c>
      <c r="F32" s="12">
        <v>0.66</v>
      </c>
      <c r="G32" s="12">
        <v>0.89</v>
      </c>
      <c r="H32" s="12">
        <v>1.06</v>
      </c>
      <c r="I32" s="12">
        <v>1.3</v>
      </c>
      <c r="J32" s="12">
        <v>1.31</v>
      </c>
      <c r="K32" s="12">
        <v>1.36</v>
      </c>
      <c r="L32" s="12">
        <v>1.78</v>
      </c>
      <c r="M32" s="12">
        <v>2.16</v>
      </c>
      <c r="N32" s="12">
        <v>1.35</v>
      </c>
      <c r="O32" s="12">
        <v>2.5499999999999998</v>
      </c>
      <c r="P32" s="12">
        <v>2.65</v>
      </c>
      <c r="Q32" s="12">
        <v>2.84</v>
      </c>
      <c r="R32" s="12">
        <v>3.39</v>
      </c>
      <c r="S32" s="12">
        <v>3.57</v>
      </c>
      <c r="T32" s="12">
        <v>3.13</v>
      </c>
      <c r="U32" s="12">
        <v>2.15</v>
      </c>
      <c r="V32" s="12">
        <v>5.47</v>
      </c>
      <c r="W32" s="12">
        <v>2.9</v>
      </c>
      <c r="X32" s="12">
        <v>3.8</v>
      </c>
      <c r="Y32" s="12">
        <v>4.7300000000000004</v>
      </c>
      <c r="Z32" s="12">
        <v>5.69</v>
      </c>
      <c r="AA32" s="12">
        <v>-0.43</v>
      </c>
      <c r="AB32" s="12">
        <v>4.7699999999999996</v>
      </c>
      <c r="AC32" s="12">
        <v>7.39</v>
      </c>
    </row>
    <row r="33" spans="1:29" ht="19" x14ac:dyDescent="0.25">
      <c r="A33" s="5" t="s">
        <v>26</v>
      </c>
      <c r="B33" s="1">
        <v>236881559</v>
      </c>
      <c r="C33" s="1">
        <v>237931034</v>
      </c>
      <c r="D33" s="1">
        <v>233283358</v>
      </c>
      <c r="E33" s="1">
        <v>222450000</v>
      </c>
      <c r="F33" s="1">
        <v>206514390</v>
      </c>
      <c r="G33" s="1">
        <v>192653673</v>
      </c>
      <c r="H33" s="1">
        <v>179610195</v>
      </c>
      <c r="I33" s="1">
        <v>174700000</v>
      </c>
      <c r="J33" s="1">
        <v>170300000</v>
      </c>
      <c r="K33" s="1">
        <v>163500000</v>
      </c>
      <c r="L33" s="1">
        <v>156700000</v>
      </c>
      <c r="M33" s="1">
        <v>149700000</v>
      </c>
      <c r="N33" s="1">
        <v>143400000</v>
      </c>
      <c r="O33" s="1">
        <v>140400000</v>
      </c>
      <c r="P33" s="1">
        <v>137400000</v>
      </c>
      <c r="Q33" s="1">
        <v>139300000</v>
      </c>
      <c r="R33" s="1">
        <v>136800000</v>
      </c>
      <c r="S33" s="1">
        <v>130100000</v>
      </c>
      <c r="T33" s="1">
        <v>129000000</v>
      </c>
      <c r="U33" s="1">
        <v>131000000</v>
      </c>
      <c r="V33" s="1">
        <v>127700000</v>
      </c>
      <c r="W33" s="1">
        <v>127400000</v>
      </c>
      <c r="X33" s="1">
        <v>124300000</v>
      </c>
      <c r="Y33" s="1">
        <v>124000000</v>
      </c>
      <c r="Z33" s="1">
        <v>123500000</v>
      </c>
      <c r="AA33" s="1">
        <v>122700000</v>
      </c>
      <c r="AB33" s="1">
        <v>130400000</v>
      </c>
      <c r="AC33" s="1">
        <v>127800000</v>
      </c>
    </row>
    <row r="34" spans="1:29" ht="19" x14ac:dyDescent="0.25">
      <c r="A34" s="5" t="s">
        <v>27</v>
      </c>
      <c r="B34" s="1">
        <v>236881559</v>
      </c>
      <c r="C34" s="1">
        <v>237931034</v>
      </c>
      <c r="D34" s="1">
        <v>233283358</v>
      </c>
      <c r="E34" s="1">
        <v>227100000</v>
      </c>
      <c r="F34" s="1">
        <v>212772402</v>
      </c>
      <c r="G34" s="1">
        <v>197751124</v>
      </c>
      <c r="H34" s="1">
        <v>185607196</v>
      </c>
      <c r="I34" s="1">
        <v>183500000</v>
      </c>
      <c r="J34" s="1">
        <v>177400000</v>
      </c>
      <c r="K34" s="1">
        <v>169700000</v>
      </c>
      <c r="L34" s="1">
        <v>163400000</v>
      </c>
      <c r="M34" s="1">
        <v>156900000</v>
      </c>
      <c r="N34" s="1">
        <v>148800000</v>
      </c>
      <c r="O34" s="1">
        <v>145100000</v>
      </c>
      <c r="P34" s="1">
        <v>140400000</v>
      </c>
      <c r="Q34" s="1">
        <v>142400000</v>
      </c>
      <c r="R34" s="1">
        <v>140300000</v>
      </c>
      <c r="S34" s="1">
        <v>133200000</v>
      </c>
      <c r="T34" s="1">
        <v>131600000</v>
      </c>
      <c r="U34" s="1">
        <v>133200000</v>
      </c>
      <c r="V34" s="1">
        <v>129700000</v>
      </c>
      <c r="W34" s="1">
        <v>129300000</v>
      </c>
      <c r="X34" s="1">
        <v>126000000</v>
      </c>
      <c r="Y34" s="1">
        <v>126000000</v>
      </c>
      <c r="Z34" s="1">
        <v>125400000</v>
      </c>
      <c r="AA34" s="1">
        <v>122700000</v>
      </c>
      <c r="AB34" s="1">
        <v>131800000</v>
      </c>
      <c r="AC34" s="1">
        <v>129000000</v>
      </c>
    </row>
    <row r="35" spans="1:29" ht="20" customHeight="1" x14ac:dyDescent="0.25">
      <c r="A35" s="15" t="s">
        <v>103</v>
      </c>
      <c r="B35" s="1"/>
      <c r="C35" s="23">
        <f>(C34-B34)/B34</f>
        <v>4.430378643362441E-3</v>
      </c>
      <c r="D35" s="23">
        <f t="shared" ref="D35:AM35" si="9">(D34-C34)/C34</f>
        <v>-1.9533710764271298E-2</v>
      </c>
      <c r="E35" s="23">
        <f t="shared" si="9"/>
        <v>-2.6505782722829292E-2</v>
      </c>
      <c r="F35" s="23">
        <f t="shared" si="9"/>
        <v>-6.3089379128137391E-2</v>
      </c>
      <c r="G35" s="23">
        <f t="shared" si="9"/>
        <v>-7.0597868232929947E-2</v>
      </c>
      <c r="H35" s="23">
        <f t="shared" si="9"/>
        <v>-6.1410159165517564E-2</v>
      </c>
      <c r="I35" s="23">
        <f t="shared" si="9"/>
        <v>-1.1352986551232637E-2</v>
      </c>
      <c r="J35" s="23">
        <f t="shared" si="9"/>
        <v>-3.3242506811989099E-2</v>
      </c>
      <c r="K35" s="23">
        <f t="shared" si="9"/>
        <v>-4.3404735062006768E-2</v>
      </c>
      <c r="L35" s="23">
        <f t="shared" si="9"/>
        <v>-3.7124337065409546E-2</v>
      </c>
      <c r="M35" s="23">
        <f t="shared" si="9"/>
        <v>-3.9779681762545899E-2</v>
      </c>
      <c r="N35" s="23">
        <f t="shared" si="9"/>
        <v>-5.1625239005736137E-2</v>
      </c>
      <c r="O35" s="23">
        <f t="shared" si="9"/>
        <v>-2.4865591397849461E-2</v>
      </c>
      <c r="P35" s="23">
        <f t="shared" si="9"/>
        <v>-3.2391454169538252E-2</v>
      </c>
      <c r="Q35" s="23">
        <f t="shared" si="9"/>
        <v>1.4245014245014245E-2</v>
      </c>
      <c r="R35" s="23">
        <f t="shared" si="9"/>
        <v>-1.4747191011235955E-2</v>
      </c>
      <c r="S35" s="23">
        <f t="shared" si="9"/>
        <v>-5.0605844618674269E-2</v>
      </c>
      <c r="T35" s="23">
        <f t="shared" si="9"/>
        <v>-1.2012012012012012E-2</v>
      </c>
      <c r="U35" s="23">
        <f t="shared" si="9"/>
        <v>1.2158054711246201E-2</v>
      </c>
      <c r="V35" s="23">
        <f t="shared" si="9"/>
        <v>-2.6276276276276277E-2</v>
      </c>
      <c r="W35" s="23">
        <f t="shared" si="9"/>
        <v>-3.0840400925212026E-3</v>
      </c>
      <c r="X35" s="23">
        <f t="shared" si="9"/>
        <v>-2.5522041763341066E-2</v>
      </c>
      <c r="Y35" s="23">
        <f t="shared" si="9"/>
        <v>0</v>
      </c>
      <c r="Z35" s="23">
        <f t="shared" si="9"/>
        <v>-4.7619047619047623E-3</v>
      </c>
      <c r="AA35" s="23">
        <f t="shared" si="9"/>
        <v>-2.1531100478468901E-2</v>
      </c>
      <c r="AB35" s="23">
        <f t="shared" si="9"/>
        <v>7.416462917685411E-2</v>
      </c>
      <c r="AC35" s="23">
        <f t="shared" si="9"/>
        <v>-2.1244309559939303E-2</v>
      </c>
    </row>
    <row r="36" spans="1:2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row>
    <row r="37" spans="1:2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row>
    <row r="38" spans="1:29" ht="19" x14ac:dyDescent="0.25">
      <c r="A38" s="5" t="s">
        <v>30</v>
      </c>
      <c r="B38" s="1" t="s">
        <v>91</v>
      </c>
      <c r="C38" s="1" t="s">
        <v>91</v>
      </c>
      <c r="D38" s="1">
        <v>25500000</v>
      </c>
      <c r="E38" s="1">
        <v>33500000</v>
      </c>
      <c r="F38" s="1">
        <v>41000000</v>
      </c>
      <c r="G38" s="1">
        <v>26100000</v>
      </c>
      <c r="H38" s="1">
        <v>61800000</v>
      </c>
      <c r="I38" s="1">
        <v>152900000</v>
      </c>
      <c r="J38" s="1">
        <v>48630000</v>
      </c>
      <c r="K38" s="1">
        <v>36694000</v>
      </c>
      <c r="L38" s="1">
        <v>42801000</v>
      </c>
      <c r="M38" s="1">
        <v>42334000</v>
      </c>
      <c r="N38" s="1">
        <v>30200000</v>
      </c>
      <c r="O38" s="1">
        <v>43200000</v>
      </c>
      <c r="P38" s="1">
        <v>62900000</v>
      </c>
      <c r="Q38" s="1">
        <v>248800000</v>
      </c>
      <c r="R38" s="1">
        <v>70500000</v>
      </c>
      <c r="S38" s="1">
        <v>70500000</v>
      </c>
      <c r="T38" s="1">
        <v>88200000</v>
      </c>
      <c r="U38" s="1">
        <v>98300000</v>
      </c>
      <c r="V38" s="1">
        <v>535900000</v>
      </c>
      <c r="W38" s="1">
        <v>274800000</v>
      </c>
      <c r="X38" s="1">
        <v>233100000</v>
      </c>
      <c r="Y38" s="1">
        <v>146900000</v>
      </c>
      <c r="Z38" s="1">
        <v>457300000</v>
      </c>
      <c r="AA38" s="1">
        <v>763300000</v>
      </c>
      <c r="AB38" s="1">
        <v>1214700000</v>
      </c>
      <c r="AC38" s="1">
        <v>420600000</v>
      </c>
    </row>
    <row r="39" spans="1:29" ht="19" x14ac:dyDescent="0.25">
      <c r="A39" s="5" t="s">
        <v>31</v>
      </c>
      <c r="B39" s="1" t="s">
        <v>91</v>
      </c>
      <c r="C39" s="1" t="s">
        <v>91</v>
      </c>
      <c r="D39" s="1" t="s">
        <v>91</v>
      </c>
      <c r="E39" s="1" t="s">
        <v>91</v>
      </c>
      <c r="F39" s="1" t="s">
        <v>91</v>
      </c>
      <c r="G39" s="1" t="s">
        <v>91</v>
      </c>
      <c r="H39" s="1" t="s">
        <v>91</v>
      </c>
      <c r="I39" s="1">
        <v>9900000</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row>
    <row r="40" spans="1:29" ht="19" x14ac:dyDescent="0.25">
      <c r="A40" s="5" t="s">
        <v>32</v>
      </c>
      <c r="B40" s="1" t="s">
        <v>91</v>
      </c>
      <c r="C40" s="1" t="s">
        <v>91</v>
      </c>
      <c r="D40" s="1">
        <v>25500000</v>
      </c>
      <c r="E40" s="1">
        <v>33500000</v>
      </c>
      <c r="F40" s="1">
        <v>41000000</v>
      </c>
      <c r="G40" s="1">
        <v>26100000</v>
      </c>
      <c r="H40" s="1">
        <v>61800000</v>
      </c>
      <c r="I40" s="1">
        <v>162800000</v>
      </c>
      <c r="J40" s="1">
        <v>48630000</v>
      </c>
      <c r="K40" s="1">
        <v>36694000</v>
      </c>
      <c r="L40" s="1">
        <v>42801000</v>
      </c>
      <c r="M40" s="1">
        <v>42334000</v>
      </c>
      <c r="N40" s="1">
        <v>30200000</v>
      </c>
      <c r="O40" s="1">
        <v>43200000</v>
      </c>
      <c r="P40" s="1">
        <v>62900000</v>
      </c>
      <c r="Q40" s="1">
        <v>248800000</v>
      </c>
      <c r="R40" s="1">
        <v>70500000</v>
      </c>
      <c r="S40" s="1">
        <v>70500000</v>
      </c>
      <c r="T40" s="1">
        <v>88200000</v>
      </c>
      <c r="U40" s="1">
        <v>98300000</v>
      </c>
      <c r="V40" s="1">
        <v>535900000</v>
      </c>
      <c r="W40" s="1">
        <v>274800000</v>
      </c>
      <c r="X40" s="1">
        <v>233100000</v>
      </c>
      <c r="Y40" s="1">
        <v>146900000</v>
      </c>
      <c r="Z40" s="1">
        <v>457300000</v>
      </c>
      <c r="AA40" s="1">
        <v>763300000</v>
      </c>
      <c r="AB40" s="1">
        <v>1214700000</v>
      </c>
      <c r="AC40" s="1">
        <v>420600000</v>
      </c>
    </row>
    <row r="41" spans="1:29" ht="19" x14ac:dyDescent="0.25">
      <c r="A41" s="5" t="s">
        <v>33</v>
      </c>
      <c r="B41" s="1" t="s">
        <v>91</v>
      </c>
      <c r="C41" s="1" t="s">
        <v>91</v>
      </c>
      <c r="D41" s="1">
        <v>33300000</v>
      </c>
      <c r="E41" s="1">
        <v>27300000</v>
      </c>
      <c r="F41" s="1">
        <v>20300000</v>
      </c>
      <c r="G41" s="1">
        <v>28000000</v>
      </c>
      <c r="H41" s="1">
        <v>32900000</v>
      </c>
      <c r="I41" s="1">
        <v>29100000</v>
      </c>
      <c r="J41" s="1">
        <v>29023000</v>
      </c>
      <c r="K41" s="1">
        <v>30258000</v>
      </c>
      <c r="L41" s="1">
        <v>36510000</v>
      </c>
      <c r="M41" s="1">
        <v>37111000</v>
      </c>
      <c r="N41" s="1">
        <v>46400000</v>
      </c>
      <c r="O41" s="1">
        <v>69500000</v>
      </c>
      <c r="P41" s="1">
        <v>37100000</v>
      </c>
      <c r="Q41" s="1">
        <v>53200000</v>
      </c>
      <c r="R41" s="1">
        <v>65400000</v>
      </c>
      <c r="S41" s="1">
        <v>71400000</v>
      </c>
      <c r="T41" s="1">
        <v>85400000</v>
      </c>
      <c r="U41" s="1">
        <v>83800000</v>
      </c>
      <c r="V41" s="1">
        <v>78000000</v>
      </c>
      <c r="W41" s="1">
        <v>64000000</v>
      </c>
      <c r="X41" s="1">
        <v>75900000</v>
      </c>
      <c r="Y41" s="1">
        <v>83700000</v>
      </c>
      <c r="Z41" s="1">
        <v>88300000</v>
      </c>
      <c r="AA41" s="1">
        <v>49800000</v>
      </c>
      <c r="AB41" s="1">
        <v>68200000</v>
      </c>
      <c r="AC41" s="1">
        <v>72000000</v>
      </c>
    </row>
    <row r="42" spans="1:29" ht="19" x14ac:dyDescent="0.25">
      <c r="A42" s="5" t="s">
        <v>34</v>
      </c>
      <c r="B42" s="1" t="s">
        <v>91</v>
      </c>
      <c r="C42" s="1" t="s">
        <v>91</v>
      </c>
      <c r="D42" s="1">
        <v>132200000</v>
      </c>
      <c r="E42" s="1">
        <v>182400000</v>
      </c>
      <c r="F42" s="1">
        <v>144100000</v>
      </c>
      <c r="G42" s="1">
        <v>142200000</v>
      </c>
      <c r="H42" s="1">
        <v>148400000</v>
      </c>
      <c r="I42" s="1">
        <v>172400000</v>
      </c>
      <c r="J42" s="1">
        <v>173644000</v>
      </c>
      <c r="K42" s="1">
        <v>198781000</v>
      </c>
      <c r="L42" s="1">
        <v>235444000</v>
      </c>
      <c r="M42" s="1">
        <v>198723000</v>
      </c>
      <c r="N42" s="1">
        <v>209600000</v>
      </c>
      <c r="O42" s="1">
        <v>216700000</v>
      </c>
      <c r="P42" s="1">
        <v>247000000</v>
      </c>
      <c r="Q42" s="1">
        <v>220800000</v>
      </c>
      <c r="R42" s="1">
        <v>300100000</v>
      </c>
      <c r="S42" s="1">
        <v>404100000</v>
      </c>
      <c r="T42" s="1">
        <v>356900000</v>
      </c>
      <c r="U42" s="1">
        <v>196800000</v>
      </c>
      <c r="V42" s="1">
        <v>163900000</v>
      </c>
      <c r="W42" s="1">
        <v>175400000</v>
      </c>
      <c r="X42" s="1">
        <v>178900000</v>
      </c>
      <c r="Y42" s="1">
        <v>205300000</v>
      </c>
      <c r="Z42" s="1">
        <v>207300000</v>
      </c>
      <c r="AA42" s="1">
        <v>206900000</v>
      </c>
      <c r="AB42" s="1">
        <v>190800000</v>
      </c>
      <c r="AC42" s="1">
        <v>270600000</v>
      </c>
    </row>
    <row r="43" spans="1:29" ht="19" x14ac:dyDescent="0.25">
      <c r="A43" s="5" t="s">
        <v>35</v>
      </c>
      <c r="B43" s="1" t="s">
        <v>91</v>
      </c>
      <c r="C43" s="1" t="s">
        <v>91</v>
      </c>
      <c r="D43" s="1">
        <v>146400000</v>
      </c>
      <c r="E43" s="1">
        <v>154300000</v>
      </c>
      <c r="F43" s="1">
        <v>122300000</v>
      </c>
      <c r="G43" s="1">
        <v>94200000</v>
      </c>
      <c r="H43" s="1">
        <v>85000000</v>
      </c>
      <c r="I43" s="1">
        <v>85200000</v>
      </c>
      <c r="J43" s="1">
        <v>74332000</v>
      </c>
      <c r="K43" s="1">
        <v>80574000</v>
      </c>
      <c r="L43" s="1">
        <v>92511000</v>
      </c>
      <c r="M43" s="1">
        <v>99439000</v>
      </c>
      <c r="N43" s="1">
        <v>259200000</v>
      </c>
      <c r="O43" s="1">
        <v>138500000</v>
      </c>
      <c r="P43" s="1">
        <v>207800000</v>
      </c>
      <c r="Q43" s="1">
        <v>155700000</v>
      </c>
      <c r="R43" s="1">
        <v>227800000</v>
      </c>
      <c r="S43" s="1">
        <v>211600000</v>
      </c>
      <c r="T43" s="1">
        <v>234400000</v>
      </c>
      <c r="U43" s="1">
        <v>1597500000</v>
      </c>
      <c r="V43" s="1">
        <v>278600000</v>
      </c>
      <c r="W43" s="1">
        <v>306100000</v>
      </c>
      <c r="X43" s="1">
        <v>311900000</v>
      </c>
      <c r="Y43" s="1">
        <v>117700000</v>
      </c>
      <c r="Z43" s="1">
        <v>139700000</v>
      </c>
      <c r="AA43" s="1">
        <v>81400000</v>
      </c>
      <c r="AB43" s="1">
        <v>397400000</v>
      </c>
      <c r="AC43" s="1">
        <v>416200000</v>
      </c>
    </row>
    <row r="44" spans="1:29" ht="19" x14ac:dyDescent="0.25">
      <c r="A44" s="6" t="s">
        <v>36</v>
      </c>
      <c r="B44" s="10" t="s">
        <v>91</v>
      </c>
      <c r="C44" s="10" t="s">
        <v>91</v>
      </c>
      <c r="D44" s="10">
        <v>337400000</v>
      </c>
      <c r="E44" s="10">
        <v>397500000</v>
      </c>
      <c r="F44" s="10">
        <v>327700000</v>
      </c>
      <c r="G44" s="10">
        <v>290500000</v>
      </c>
      <c r="H44" s="10">
        <v>328100000</v>
      </c>
      <c r="I44" s="10">
        <v>449500000</v>
      </c>
      <c r="J44" s="10">
        <v>325629000</v>
      </c>
      <c r="K44" s="10">
        <v>346307000</v>
      </c>
      <c r="L44" s="10">
        <v>407266000</v>
      </c>
      <c r="M44" s="10">
        <v>377607000</v>
      </c>
      <c r="N44" s="10">
        <v>545400000</v>
      </c>
      <c r="O44" s="10">
        <v>467900000</v>
      </c>
      <c r="P44" s="10">
        <v>554800000</v>
      </c>
      <c r="Q44" s="10">
        <v>678500000</v>
      </c>
      <c r="R44" s="10">
        <v>663800000</v>
      </c>
      <c r="S44" s="10">
        <v>757600000</v>
      </c>
      <c r="T44" s="10">
        <v>764900000</v>
      </c>
      <c r="U44" s="10">
        <v>1976400000</v>
      </c>
      <c r="V44" s="10">
        <v>1056400000</v>
      </c>
      <c r="W44" s="10">
        <v>820300000</v>
      </c>
      <c r="X44" s="10">
        <v>799800000</v>
      </c>
      <c r="Y44" s="10">
        <v>553600000</v>
      </c>
      <c r="Z44" s="10">
        <v>892600000</v>
      </c>
      <c r="AA44" s="10">
        <v>1101400000</v>
      </c>
      <c r="AB44" s="10">
        <v>1871100000</v>
      </c>
      <c r="AC44" s="10">
        <v>1179400000</v>
      </c>
    </row>
    <row r="45" spans="1:29" ht="19" x14ac:dyDescent="0.25">
      <c r="A45" s="5" t="s">
        <v>37</v>
      </c>
      <c r="B45" s="1" t="s">
        <v>91</v>
      </c>
      <c r="C45" s="1" t="s">
        <v>91</v>
      </c>
      <c r="D45" s="1">
        <v>1533300000</v>
      </c>
      <c r="E45" s="1">
        <v>1490300000</v>
      </c>
      <c r="F45" s="1">
        <v>1473500000</v>
      </c>
      <c r="G45" s="1">
        <v>1578500000</v>
      </c>
      <c r="H45" s="1">
        <v>1779500000</v>
      </c>
      <c r="I45" s="1">
        <v>1920800000</v>
      </c>
      <c r="J45" s="1">
        <v>2157132000</v>
      </c>
      <c r="K45" s="1">
        <v>2250616000</v>
      </c>
      <c r="L45" s="1">
        <v>2351454000</v>
      </c>
      <c r="M45" s="1">
        <v>2446035000</v>
      </c>
      <c r="N45" s="1">
        <v>2184400000</v>
      </c>
      <c r="O45" s="1">
        <v>3066000000</v>
      </c>
      <c r="P45" s="1">
        <v>3306700000</v>
      </c>
      <c r="Q45" s="1">
        <v>3403700000</v>
      </c>
      <c r="R45" s="1">
        <v>3622000000</v>
      </c>
      <c r="S45" s="1">
        <v>3951300000</v>
      </c>
      <c r="T45" s="1">
        <v>4391100000</v>
      </c>
      <c r="U45" s="1">
        <v>3381000000</v>
      </c>
      <c r="V45" s="1">
        <v>3215800000</v>
      </c>
      <c r="W45" s="1">
        <v>2041600000</v>
      </c>
      <c r="X45" s="1">
        <v>2272300000</v>
      </c>
      <c r="Y45" s="1">
        <v>2429800000</v>
      </c>
      <c r="Z45" s="1">
        <v>2552600000</v>
      </c>
      <c r="AA45" s="1">
        <v>6726100000</v>
      </c>
      <c r="AB45" s="1">
        <v>6645600000</v>
      </c>
      <c r="AC45" s="1">
        <v>6821100000</v>
      </c>
    </row>
    <row r="46" spans="1:2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519900000</v>
      </c>
      <c r="P46" s="1">
        <v>518700000</v>
      </c>
      <c r="Q46" s="1">
        <v>517300000</v>
      </c>
      <c r="R46" s="1">
        <v>517100000</v>
      </c>
      <c r="S46" s="1">
        <v>538600000</v>
      </c>
      <c r="T46" s="1">
        <v>908300000</v>
      </c>
      <c r="U46" s="1">
        <v>872500000</v>
      </c>
      <c r="V46" s="1">
        <v>872400000</v>
      </c>
      <c r="W46" s="1">
        <v>872300000</v>
      </c>
      <c r="X46" s="1">
        <v>1201700000</v>
      </c>
      <c r="Y46" s="1">
        <v>1183700000</v>
      </c>
      <c r="Z46" s="1">
        <v>1183700000</v>
      </c>
      <c r="AA46" s="1">
        <v>1037400000</v>
      </c>
      <c r="AB46" s="1">
        <v>1037400000</v>
      </c>
      <c r="AC46" s="1">
        <v>1037400000</v>
      </c>
    </row>
    <row r="47" spans="1:29" ht="19" x14ac:dyDescent="0.25">
      <c r="A47" s="5" t="s">
        <v>39</v>
      </c>
      <c r="B47" s="1" t="s">
        <v>91</v>
      </c>
      <c r="C47" s="1" t="s">
        <v>91</v>
      </c>
      <c r="D47" s="1">
        <v>26900000</v>
      </c>
      <c r="E47" s="1" t="s">
        <v>91</v>
      </c>
      <c r="F47" s="1">
        <v>28200000</v>
      </c>
      <c r="G47" s="1">
        <v>28800000</v>
      </c>
      <c r="H47" s="1">
        <v>39300000</v>
      </c>
      <c r="I47" s="1">
        <v>53000000</v>
      </c>
      <c r="J47" s="1" t="s">
        <v>91</v>
      </c>
      <c r="K47" s="1" t="s">
        <v>91</v>
      </c>
      <c r="L47" s="1" t="s">
        <v>91</v>
      </c>
      <c r="M47" s="1">
        <v>55963000</v>
      </c>
      <c r="N47" s="1">
        <v>54000000</v>
      </c>
      <c r="O47" s="1">
        <v>455000000</v>
      </c>
      <c r="P47" s="1">
        <v>454400000</v>
      </c>
      <c r="Q47" s="1">
        <v>454000000</v>
      </c>
      <c r="R47" s="1">
        <v>454000000</v>
      </c>
      <c r="S47" s="1">
        <v>550000000</v>
      </c>
      <c r="T47" s="1">
        <v>685200000</v>
      </c>
      <c r="U47" s="1">
        <v>574600000</v>
      </c>
      <c r="V47" s="1">
        <v>574600000</v>
      </c>
      <c r="W47" s="1">
        <v>574600000</v>
      </c>
      <c r="X47" s="1">
        <v>950200000</v>
      </c>
      <c r="Y47" s="1">
        <v>950800000</v>
      </c>
      <c r="Z47" s="1">
        <v>950800000</v>
      </c>
      <c r="AA47" s="1">
        <v>805900000</v>
      </c>
      <c r="AB47" s="1">
        <v>873200000</v>
      </c>
      <c r="AC47" s="1">
        <v>879100000</v>
      </c>
    </row>
    <row r="48" spans="1:29" ht="19" x14ac:dyDescent="0.25">
      <c r="A48" s="5" t="s">
        <v>40</v>
      </c>
      <c r="B48" s="1" t="s">
        <v>91</v>
      </c>
      <c r="C48" s="1" t="s">
        <v>91</v>
      </c>
      <c r="D48" s="1">
        <v>26900000</v>
      </c>
      <c r="E48" s="1" t="s">
        <v>91</v>
      </c>
      <c r="F48" s="1">
        <v>28200000</v>
      </c>
      <c r="G48" s="1">
        <v>28800000</v>
      </c>
      <c r="H48" s="1">
        <v>39300000</v>
      </c>
      <c r="I48" s="1">
        <v>53000000</v>
      </c>
      <c r="J48" s="1" t="s">
        <v>91</v>
      </c>
      <c r="K48" s="1" t="s">
        <v>91</v>
      </c>
      <c r="L48" s="1" t="s">
        <v>91</v>
      </c>
      <c r="M48" s="1">
        <v>55963000</v>
      </c>
      <c r="N48" s="1">
        <v>54000000</v>
      </c>
      <c r="O48" s="1">
        <v>974900000</v>
      </c>
      <c r="P48" s="1">
        <v>973100000</v>
      </c>
      <c r="Q48" s="1">
        <v>971300000</v>
      </c>
      <c r="R48" s="1">
        <v>971100000</v>
      </c>
      <c r="S48" s="1">
        <v>1088600000</v>
      </c>
      <c r="T48" s="1">
        <v>1593500000</v>
      </c>
      <c r="U48" s="1">
        <v>1447100000</v>
      </c>
      <c r="V48" s="1">
        <v>1447000000</v>
      </c>
      <c r="W48" s="1">
        <v>1446900000</v>
      </c>
      <c r="X48" s="1">
        <v>2151900000</v>
      </c>
      <c r="Y48" s="1">
        <v>2134500000</v>
      </c>
      <c r="Z48" s="1">
        <v>2134500000</v>
      </c>
      <c r="AA48" s="1">
        <v>1843300000</v>
      </c>
      <c r="AB48" s="1">
        <v>1910600000</v>
      </c>
      <c r="AC48" s="1">
        <v>1916500000</v>
      </c>
    </row>
    <row r="49" spans="1:2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33000000</v>
      </c>
      <c r="T49" s="1">
        <v>22300000</v>
      </c>
      <c r="U49" s="1" t="s">
        <v>91</v>
      </c>
      <c r="V49" s="1" t="s">
        <v>91</v>
      </c>
      <c r="W49" s="1" t="s">
        <v>91</v>
      </c>
      <c r="X49" s="1" t="s">
        <v>91</v>
      </c>
      <c r="Y49" s="1" t="s">
        <v>91</v>
      </c>
      <c r="Z49" s="1" t="s">
        <v>91</v>
      </c>
      <c r="AA49" s="1" t="s">
        <v>91</v>
      </c>
      <c r="AB49" s="1" t="s">
        <v>91</v>
      </c>
      <c r="AC49" s="1" t="s">
        <v>91</v>
      </c>
    </row>
    <row r="50" spans="1:29" ht="19" x14ac:dyDescent="0.25">
      <c r="A50" s="5" t="s">
        <v>42</v>
      </c>
      <c r="B50" s="1" t="s">
        <v>91</v>
      </c>
      <c r="C50" s="1" t="s">
        <v>91</v>
      </c>
      <c r="D50" s="1">
        <v>70100000</v>
      </c>
      <c r="E50" s="1" t="s">
        <v>91</v>
      </c>
      <c r="F50" s="1">
        <v>72100000</v>
      </c>
      <c r="G50" s="1">
        <v>79100000</v>
      </c>
      <c r="H50" s="1">
        <v>90800000</v>
      </c>
      <c r="I50" s="1">
        <v>117700000</v>
      </c>
      <c r="J50" s="1" t="s">
        <v>91</v>
      </c>
      <c r="K50" s="1" t="s">
        <v>91</v>
      </c>
      <c r="L50" s="1" t="s">
        <v>91</v>
      </c>
      <c r="M50" s="1" t="s">
        <v>91</v>
      </c>
      <c r="N50" s="1" t="s">
        <v>91</v>
      </c>
      <c r="O50" s="1" t="s">
        <v>91</v>
      </c>
      <c r="P50" s="1" t="s">
        <v>91</v>
      </c>
      <c r="Q50" s="1" t="s">
        <v>91</v>
      </c>
      <c r="R50" s="1" t="s">
        <v>91</v>
      </c>
      <c r="S50" s="1" t="s">
        <v>91</v>
      </c>
      <c r="T50" s="1">
        <v>21300000</v>
      </c>
      <c r="U50" s="1" t="s">
        <v>91</v>
      </c>
      <c r="V50" s="1" t="s">
        <v>91</v>
      </c>
      <c r="W50" s="1" t="s">
        <v>91</v>
      </c>
      <c r="X50" s="1" t="s">
        <v>91</v>
      </c>
      <c r="Y50" s="1" t="s">
        <v>91</v>
      </c>
      <c r="Z50" s="1" t="s">
        <v>91</v>
      </c>
      <c r="AA50" s="1" t="s">
        <v>91</v>
      </c>
      <c r="AB50" s="1" t="s">
        <v>91</v>
      </c>
      <c r="AC50" s="1" t="s">
        <v>91</v>
      </c>
    </row>
    <row r="51" spans="1:29" ht="19" x14ac:dyDescent="0.25">
      <c r="A51" s="5" t="s">
        <v>43</v>
      </c>
      <c r="B51" s="1" t="s">
        <v>91</v>
      </c>
      <c r="C51" s="1" t="s">
        <v>91</v>
      </c>
      <c r="D51" s="1">
        <v>-4000000</v>
      </c>
      <c r="E51" s="1">
        <v>96900000</v>
      </c>
      <c r="F51" s="1">
        <v>4200000</v>
      </c>
      <c r="G51" s="1">
        <v>-5500000</v>
      </c>
      <c r="H51" s="1">
        <v>-19200000</v>
      </c>
      <c r="I51" s="1">
        <v>-11300000</v>
      </c>
      <c r="J51" s="1">
        <v>181872000</v>
      </c>
      <c r="K51" s="1">
        <v>183425000</v>
      </c>
      <c r="L51" s="1">
        <v>179051000</v>
      </c>
      <c r="M51" s="1">
        <v>130565000</v>
      </c>
      <c r="N51" s="1">
        <v>97000000</v>
      </c>
      <c r="O51" s="1">
        <v>221800000</v>
      </c>
      <c r="P51" s="1">
        <v>190600000</v>
      </c>
      <c r="Q51" s="1">
        <v>193900000</v>
      </c>
      <c r="R51" s="1">
        <v>209700000</v>
      </c>
      <c r="S51" s="1">
        <v>113700000</v>
      </c>
      <c r="T51" s="1">
        <v>143800000</v>
      </c>
      <c r="U51" s="1">
        <v>296200000</v>
      </c>
      <c r="V51" s="1">
        <v>275500000</v>
      </c>
      <c r="W51" s="1">
        <v>273800000</v>
      </c>
      <c r="X51" s="1">
        <v>280200000</v>
      </c>
      <c r="Y51" s="1">
        <v>351700000</v>
      </c>
      <c r="Z51" s="1">
        <v>313100000</v>
      </c>
      <c r="AA51" s="1">
        <v>275300000</v>
      </c>
      <c r="AB51" s="1">
        <v>228800000</v>
      </c>
      <c r="AC51" s="1">
        <v>218800000</v>
      </c>
    </row>
    <row r="52" spans="1:29" ht="19" x14ac:dyDescent="0.25">
      <c r="A52" s="5" t="s">
        <v>44</v>
      </c>
      <c r="B52" s="1" t="s">
        <v>91</v>
      </c>
      <c r="C52" s="1" t="s">
        <v>91</v>
      </c>
      <c r="D52" s="1">
        <v>1626300000</v>
      </c>
      <c r="E52" s="1">
        <v>1587200000</v>
      </c>
      <c r="F52" s="1">
        <v>1578000000</v>
      </c>
      <c r="G52" s="1">
        <v>1680900000</v>
      </c>
      <c r="H52" s="1">
        <v>1890400000</v>
      </c>
      <c r="I52" s="1">
        <v>2080200000</v>
      </c>
      <c r="J52" s="1">
        <v>2339004000</v>
      </c>
      <c r="K52" s="1">
        <v>2434041000</v>
      </c>
      <c r="L52" s="1">
        <v>2530505000</v>
      </c>
      <c r="M52" s="1">
        <v>2632563000</v>
      </c>
      <c r="N52" s="1">
        <v>2335400000</v>
      </c>
      <c r="O52" s="1">
        <v>4262700000</v>
      </c>
      <c r="P52" s="1">
        <v>4470400000</v>
      </c>
      <c r="Q52" s="1">
        <v>4568900000</v>
      </c>
      <c r="R52" s="1">
        <v>4802800000</v>
      </c>
      <c r="S52" s="1">
        <v>5186600000</v>
      </c>
      <c r="T52" s="1">
        <v>6172000000</v>
      </c>
      <c r="U52" s="1">
        <v>5124300000</v>
      </c>
      <c r="V52" s="1">
        <v>4938300000</v>
      </c>
      <c r="W52" s="1">
        <v>3762300000</v>
      </c>
      <c r="X52" s="1">
        <v>4704400000</v>
      </c>
      <c r="Y52" s="1">
        <v>4916000000</v>
      </c>
      <c r="Z52" s="1">
        <v>5000200000</v>
      </c>
      <c r="AA52" s="1">
        <v>8844700000</v>
      </c>
      <c r="AB52" s="1">
        <v>8785000000</v>
      </c>
      <c r="AC52" s="1">
        <v>8956400000</v>
      </c>
    </row>
    <row r="53" spans="1:2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row>
    <row r="54" spans="1:29" ht="20" thickBot="1" x14ac:dyDescent="0.3">
      <c r="A54" s="7" t="s">
        <v>46</v>
      </c>
      <c r="B54" s="11" t="s">
        <v>91</v>
      </c>
      <c r="C54" s="11" t="s">
        <v>91</v>
      </c>
      <c r="D54" s="11">
        <v>1963700000</v>
      </c>
      <c r="E54" s="11">
        <v>1984700000</v>
      </c>
      <c r="F54" s="11">
        <v>1905700000</v>
      </c>
      <c r="G54" s="11">
        <v>1971400000</v>
      </c>
      <c r="H54" s="11">
        <v>2218500000</v>
      </c>
      <c r="I54" s="11">
        <v>2529700000</v>
      </c>
      <c r="J54" s="11">
        <v>2664633000</v>
      </c>
      <c r="K54" s="11">
        <v>2780348000</v>
      </c>
      <c r="L54" s="11">
        <v>2937771000</v>
      </c>
      <c r="M54" s="11">
        <v>3010170000</v>
      </c>
      <c r="N54" s="11">
        <v>2880800000</v>
      </c>
      <c r="O54" s="11">
        <v>4730600000</v>
      </c>
      <c r="P54" s="11">
        <v>5025200000</v>
      </c>
      <c r="Q54" s="11">
        <v>5247400000</v>
      </c>
      <c r="R54" s="11">
        <v>5466600000</v>
      </c>
      <c r="S54" s="11">
        <v>5944200000</v>
      </c>
      <c r="T54" s="11">
        <v>6936900000</v>
      </c>
      <c r="U54" s="11">
        <v>7100700000</v>
      </c>
      <c r="V54" s="11">
        <v>5994700000</v>
      </c>
      <c r="W54" s="11">
        <v>4582600000</v>
      </c>
      <c r="X54" s="11">
        <v>5504200000</v>
      </c>
      <c r="Y54" s="11">
        <v>5469600000</v>
      </c>
      <c r="Z54" s="11">
        <v>5892800000</v>
      </c>
      <c r="AA54" s="11">
        <v>9946100000</v>
      </c>
      <c r="AB54" s="11">
        <v>10656100000</v>
      </c>
      <c r="AC54" s="11">
        <v>10135800000</v>
      </c>
    </row>
    <row r="55" spans="1:29" ht="20" thickTop="1" x14ac:dyDescent="0.25">
      <c r="A55" s="5" t="s">
        <v>47</v>
      </c>
      <c r="B55" s="1" t="s">
        <v>91</v>
      </c>
      <c r="C55" s="1" t="s">
        <v>91</v>
      </c>
      <c r="D55" s="1">
        <v>113100000</v>
      </c>
      <c r="E55" s="1">
        <v>132900000</v>
      </c>
      <c r="F55" s="1">
        <v>144700000</v>
      </c>
      <c r="G55" s="1">
        <v>140500000</v>
      </c>
      <c r="H55" s="1">
        <v>156900000</v>
      </c>
      <c r="I55" s="1">
        <v>160100000</v>
      </c>
      <c r="J55" s="1">
        <v>175991000</v>
      </c>
      <c r="K55" s="1">
        <v>174624000</v>
      </c>
      <c r="L55" s="1">
        <v>191197000</v>
      </c>
      <c r="M55" s="1">
        <v>213239000</v>
      </c>
      <c r="N55" s="1">
        <v>178000000</v>
      </c>
      <c r="O55" s="1">
        <v>245100000</v>
      </c>
      <c r="P55" s="1">
        <v>237000000</v>
      </c>
      <c r="Q55" s="1">
        <v>246400000</v>
      </c>
      <c r="R55" s="1">
        <v>251300000</v>
      </c>
      <c r="S55" s="1">
        <v>260700000</v>
      </c>
      <c r="T55" s="1">
        <v>296500000</v>
      </c>
      <c r="U55" s="1">
        <v>233100000</v>
      </c>
      <c r="V55" s="1">
        <v>198800000</v>
      </c>
      <c r="W55" s="1">
        <v>241900000</v>
      </c>
      <c r="X55" s="1">
        <v>249500000</v>
      </c>
      <c r="Y55" s="1">
        <v>277000000</v>
      </c>
      <c r="Z55" s="1">
        <v>332600000</v>
      </c>
      <c r="AA55" s="1">
        <v>249400000</v>
      </c>
      <c r="AB55" s="1">
        <v>304500000</v>
      </c>
      <c r="AC55" s="1">
        <v>366900000</v>
      </c>
    </row>
    <row r="56" spans="1:29" ht="19" x14ac:dyDescent="0.25">
      <c r="A56" s="5" t="s">
        <v>48</v>
      </c>
      <c r="B56" s="1" t="s">
        <v>91</v>
      </c>
      <c r="C56" s="1" t="s">
        <v>91</v>
      </c>
      <c r="D56" s="1">
        <v>43400000</v>
      </c>
      <c r="E56" s="1">
        <v>75100000</v>
      </c>
      <c r="F56" s="1">
        <v>23500000</v>
      </c>
      <c r="G56" s="1">
        <v>115000000</v>
      </c>
      <c r="H56" s="1">
        <v>12000000</v>
      </c>
      <c r="I56" s="1" t="s">
        <v>91</v>
      </c>
      <c r="J56" s="1" t="s">
        <v>91</v>
      </c>
      <c r="K56" s="1">
        <v>14500000</v>
      </c>
      <c r="L56" s="1">
        <v>299929000</v>
      </c>
      <c r="M56" s="1">
        <v>193948000</v>
      </c>
      <c r="N56" s="1">
        <v>211400000</v>
      </c>
      <c r="O56" s="1">
        <v>178400000</v>
      </c>
      <c r="P56" s="1">
        <v>150000000</v>
      </c>
      <c r="Q56" s="1">
        <v>225000000</v>
      </c>
      <c r="R56" s="1">
        <v>185500000</v>
      </c>
      <c r="S56" s="1">
        <v>612600000</v>
      </c>
      <c r="T56" s="1">
        <v>164500000</v>
      </c>
      <c r="U56" s="1">
        <v>222600000</v>
      </c>
      <c r="V56" s="1">
        <v>15000000</v>
      </c>
      <c r="W56" s="1" t="s">
        <v>91</v>
      </c>
      <c r="X56" s="1" t="s">
        <v>91</v>
      </c>
      <c r="Y56" s="1" t="s">
        <v>91</v>
      </c>
      <c r="Z56" s="1" t="s">
        <v>91</v>
      </c>
      <c r="AA56" s="1">
        <v>436300000</v>
      </c>
      <c r="AB56" s="1">
        <v>184100000</v>
      </c>
      <c r="AC56" s="1">
        <v>202500000</v>
      </c>
    </row>
    <row r="57" spans="1:2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60200000</v>
      </c>
      <c r="Q57" s="1">
        <v>113500000</v>
      </c>
      <c r="R57" s="1">
        <v>135100000</v>
      </c>
      <c r="S57" s="1">
        <v>121000000</v>
      </c>
      <c r="T57" s="1">
        <v>158400000</v>
      </c>
      <c r="U57" s="1">
        <v>134900000</v>
      </c>
      <c r="V57" s="1">
        <v>128000000</v>
      </c>
      <c r="W57" s="1">
        <v>107800000</v>
      </c>
      <c r="X57" s="1">
        <v>123000000</v>
      </c>
      <c r="Y57" s="1">
        <v>129300000</v>
      </c>
      <c r="Z57" s="1">
        <v>135800000</v>
      </c>
      <c r="AA57" s="1">
        <v>100000000</v>
      </c>
      <c r="AB57" s="1">
        <v>170300000</v>
      </c>
      <c r="AC57" s="1">
        <v>177000000</v>
      </c>
    </row>
    <row r="58" spans="1:29" ht="19" x14ac:dyDescent="0.25">
      <c r="A58" s="5" t="s">
        <v>50</v>
      </c>
      <c r="B58" s="1" t="s">
        <v>91</v>
      </c>
      <c r="C58" s="1" t="s">
        <v>91</v>
      </c>
      <c r="D58" s="1" t="s">
        <v>91</v>
      </c>
      <c r="E58" s="1" t="s">
        <v>91</v>
      </c>
      <c r="F58" s="1" t="s">
        <v>91</v>
      </c>
      <c r="G58" s="1" t="s">
        <v>91</v>
      </c>
      <c r="H58" s="1" t="s">
        <v>91</v>
      </c>
      <c r="I58" s="1" t="s">
        <v>91</v>
      </c>
      <c r="J58" s="1">
        <v>72698000</v>
      </c>
      <c r="K58" s="1">
        <v>75513000</v>
      </c>
      <c r="L58" s="1">
        <v>88472000</v>
      </c>
      <c r="M58" s="1">
        <v>100761000</v>
      </c>
      <c r="N58" s="1">
        <v>109900000</v>
      </c>
      <c r="O58" s="1">
        <v>160500000</v>
      </c>
      <c r="P58" s="1">
        <v>138300000</v>
      </c>
      <c r="Q58" s="1">
        <v>167200000</v>
      </c>
      <c r="R58" s="1">
        <v>200000000</v>
      </c>
      <c r="S58" s="1">
        <v>231700000</v>
      </c>
      <c r="T58" s="1">
        <v>270500000</v>
      </c>
      <c r="U58" s="1">
        <v>299700000</v>
      </c>
      <c r="V58" s="1">
        <v>328600000</v>
      </c>
      <c r="W58" s="1">
        <v>360400000</v>
      </c>
      <c r="X58" s="1">
        <v>388600000</v>
      </c>
      <c r="Y58" s="1">
        <v>415800000</v>
      </c>
      <c r="Z58" s="1">
        <v>428500000</v>
      </c>
      <c r="AA58" s="1">
        <v>467900000</v>
      </c>
      <c r="AB58" s="1">
        <v>474200000</v>
      </c>
      <c r="AC58" s="1">
        <v>498000000</v>
      </c>
    </row>
    <row r="59" spans="1:29" ht="19" x14ac:dyDescent="0.25">
      <c r="A59" s="5" t="s">
        <v>51</v>
      </c>
      <c r="B59" s="1" t="s">
        <v>91</v>
      </c>
      <c r="C59" s="1" t="s">
        <v>91</v>
      </c>
      <c r="D59" s="1">
        <v>324100000</v>
      </c>
      <c r="E59" s="1">
        <v>350700000</v>
      </c>
      <c r="F59" s="1">
        <v>366000000</v>
      </c>
      <c r="G59" s="1">
        <v>351400000</v>
      </c>
      <c r="H59" s="1">
        <v>385400000</v>
      </c>
      <c r="I59" s="1">
        <v>440900000</v>
      </c>
      <c r="J59" s="1">
        <v>391220000</v>
      </c>
      <c r="K59" s="1">
        <v>418844000</v>
      </c>
      <c r="L59" s="1">
        <v>465009000</v>
      </c>
      <c r="M59" s="1">
        <v>518130000</v>
      </c>
      <c r="N59" s="1">
        <v>575100000</v>
      </c>
      <c r="O59" s="1">
        <v>552200000</v>
      </c>
      <c r="P59" s="1">
        <v>510600000</v>
      </c>
      <c r="Q59" s="1">
        <v>502500000</v>
      </c>
      <c r="R59" s="1">
        <v>514900000</v>
      </c>
      <c r="S59" s="1">
        <v>548100000</v>
      </c>
      <c r="T59" s="1">
        <v>526500000</v>
      </c>
      <c r="U59" s="1">
        <v>728200000</v>
      </c>
      <c r="V59" s="1">
        <v>526300000</v>
      </c>
      <c r="W59" s="1">
        <v>477000000</v>
      </c>
      <c r="X59" s="1">
        <v>528100000</v>
      </c>
      <c r="Y59" s="1">
        <v>562400000</v>
      </c>
      <c r="Z59" s="1">
        <v>577200000</v>
      </c>
      <c r="AA59" s="1">
        <v>539200000</v>
      </c>
      <c r="AB59" s="1">
        <v>715200000</v>
      </c>
      <c r="AC59" s="1">
        <v>603100000</v>
      </c>
    </row>
    <row r="60" spans="1:29" ht="19" x14ac:dyDescent="0.25">
      <c r="A60" s="6" t="s">
        <v>52</v>
      </c>
      <c r="B60" s="10" t="s">
        <v>91</v>
      </c>
      <c r="C60" s="10" t="s">
        <v>91</v>
      </c>
      <c r="D60" s="10">
        <v>480600000</v>
      </c>
      <c r="E60" s="10">
        <v>558700000</v>
      </c>
      <c r="F60" s="10">
        <v>534200000</v>
      </c>
      <c r="G60" s="10">
        <v>606900000</v>
      </c>
      <c r="H60" s="10">
        <v>554300000</v>
      </c>
      <c r="I60" s="10">
        <v>601000000</v>
      </c>
      <c r="J60" s="10">
        <v>639909000</v>
      </c>
      <c r="K60" s="10">
        <v>683481000</v>
      </c>
      <c r="L60" s="10">
        <v>1044607000</v>
      </c>
      <c r="M60" s="10">
        <v>1026078000</v>
      </c>
      <c r="N60" s="10">
        <v>1074400000</v>
      </c>
      <c r="O60" s="10">
        <v>1136200000</v>
      </c>
      <c r="P60" s="10">
        <v>1096100000</v>
      </c>
      <c r="Q60" s="10">
        <v>1254600000</v>
      </c>
      <c r="R60" s="10">
        <v>1286800000</v>
      </c>
      <c r="S60" s="10">
        <v>1774100000</v>
      </c>
      <c r="T60" s="10">
        <v>1416400000</v>
      </c>
      <c r="U60" s="10">
        <v>1618500000</v>
      </c>
      <c r="V60" s="10">
        <v>1196700000</v>
      </c>
      <c r="W60" s="10">
        <v>1187100000</v>
      </c>
      <c r="X60" s="10">
        <v>1289200000</v>
      </c>
      <c r="Y60" s="10">
        <v>1384500000</v>
      </c>
      <c r="Z60" s="10">
        <v>1474100000</v>
      </c>
      <c r="AA60" s="10">
        <v>1792800000</v>
      </c>
      <c r="AB60" s="10">
        <v>1848300000</v>
      </c>
      <c r="AC60" s="10">
        <v>1847500000</v>
      </c>
    </row>
    <row r="61" spans="1:29" ht="19" x14ac:dyDescent="0.25">
      <c r="A61" s="5" t="s">
        <v>53</v>
      </c>
      <c r="B61" s="1" t="s">
        <v>91</v>
      </c>
      <c r="C61" s="1" t="s">
        <v>91</v>
      </c>
      <c r="D61" s="1">
        <v>313200000</v>
      </c>
      <c r="E61" s="1">
        <v>310600000</v>
      </c>
      <c r="F61" s="1">
        <v>314100000</v>
      </c>
      <c r="G61" s="1">
        <v>304100000</v>
      </c>
      <c r="H61" s="1">
        <v>517900000</v>
      </c>
      <c r="I61" s="1">
        <v>662500000</v>
      </c>
      <c r="J61" s="1">
        <v>658086000</v>
      </c>
      <c r="K61" s="1">
        <v>653349000</v>
      </c>
      <c r="L61" s="1">
        <v>350318000</v>
      </c>
      <c r="M61" s="1">
        <v>494653000</v>
      </c>
      <c r="N61" s="1">
        <v>491600000</v>
      </c>
      <c r="O61" s="1">
        <v>1694200000</v>
      </c>
      <c r="P61" s="1">
        <v>1691200000</v>
      </c>
      <c r="Q61" s="1">
        <v>1466300000</v>
      </c>
      <c r="R61" s="1">
        <v>1463300000</v>
      </c>
      <c r="S61" s="1">
        <v>1508100000</v>
      </c>
      <c r="T61" s="1">
        <v>2548700000</v>
      </c>
      <c r="U61" s="1">
        <v>2533400000</v>
      </c>
      <c r="V61" s="1">
        <v>1452300000</v>
      </c>
      <c r="W61" s="1">
        <v>440000000</v>
      </c>
      <c r="X61" s="1">
        <v>936600000</v>
      </c>
      <c r="Y61" s="1">
        <v>926500000</v>
      </c>
      <c r="Z61" s="1">
        <v>927700000</v>
      </c>
      <c r="AA61" s="1">
        <v>5205100000</v>
      </c>
      <c r="AB61" s="1">
        <v>5018500000</v>
      </c>
      <c r="AC61" s="1">
        <v>4684800000</v>
      </c>
    </row>
    <row r="62" spans="1:2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154600000</v>
      </c>
      <c r="Q62" s="1" t="s">
        <v>91</v>
      </c>
      <c r="R62" s="1" t="s">
        <v>91</v>
      </c>
      <c r="S62" s="1" t="s">
        <v>91</v>
      </c>
      <c r="T62" s="1" t="s">
        <v>91</v>
      </c>
      <c r="U62" s="1" t="s">
        <v>91</v>
      </c>
      <c r="V62" s="1" t="s">
        <v>91</v>
      </c>
      <c r="W62" s="1" t="s">
        <v>91</v>
      </c>
      <c r="X62" s="1" t="s">
        <v>91</v>
      </c>
      <c r="Y62" s="1" t="s">
        <v>91</v>
      </c>
      <c r="Z62" s="1" t="s">
        <v>91</v>
      </c>
      <c r="AA62" s="1" t="s">
        <v>91</v>
      </c>
      <c r="AB62" s="1" t="s">
        <v>91</v>
      </c>
      <c r="AC62" s="1" t="s">
        <v>91</v>
      </c>
    </row>
    <row r="63" spans="1:29" ht="19" x14ac:dyDescent="0.25">
      <c r="A63" s="5" t="s">
        <v>54</v>
      </c>
      <c r="B63" s="1" t="s">
        <v>91</v>
      </c>
      <c r="C63" s="1" t="s">
        <v>91</v>
      </c>
      <c r="D63" s="1" t="s">
        <v>91</v>
      </c>
      <c r="E63" s="1">
        <v>77100000</v>
      </c>
      <c r="F63" s="1" t="s">
        <v>91</v>
      </c>
      <c r="G63" s="1" t="s">
        <v>91</v>
      </c>
      <c r="H63" s="1" t="s">
        <v>91</v>
      </c>
      <c r="I63" s="1" t="s">
        <v>91</v>
      </c>
      <c r="J63" s="1">
        <v>150537000</v>
      </c>
      <c r="K63" s="1">
        <v>176216000</v>
      </c>
      <c r="L63" s="1">
        <v>114846000</v>
      </c>
      <c r="M63" s="1">
        <v>90573000</v>
      </c>
      <c r="N63" s="1">
        <v>25800000</v>
      </c>
      <c r="O63" s="1">
        <v>197600000</v>
      </c>
      <c r="P63" s="1">
        <v>297000000</v>
      </c>
      <c r="Q63" s="1">
        <v>268600000</v>
      </c>
      <c r="R63" s="1">
        <v>345400000</v>
      </c>
      <c r="S63" s="1">
        <v>312900000</v>
      </c>
      <c r="T63" s="1">
        <v>356400000</v>
      </c>
      <c r="U63" s="1">
        <v>286100000</v>
      </c>
      <c r="V63" s="1">
        <v>341800000</v>
      </c>
      <c r="W63" s="1">
        <v>255200000</v>
      </c>
      <c r="X63" s="1">
        <v>357500000</v>
      </c>
      <c r="Y63" s="1">
        <v>114000000</v>
      </c>
      <c r="Z63" s="1">
        <v>156900000</v>
      </c>
      <c r="AA63" s="1">
        <v>56100000</v>
      </c>
      <c r="AB63" s="1">
        <v>221600000</v>
      </c>
      <c r="AC63" s="1">
        <v>201100000</v>
      </c>
    </row>
    <row r="64" spans="1:29" ht="19" x14ac:dyDescent="0.25">
      <c r="A64" s="5" t="s">
        <v>55</v>
      </c>
      <c r="B64" s="1" t="s">
        <v>91</v>
      </c>
      <c r="C64" s="1" t="s">
        <v>91</v>
      </c>
      <c r="D64" s="1">
        <v>88700000</v>
      </c>
      <c r="E64" s="1">
        <v>18500000</v>
      </c>
      <c r="F64" s="1">
        <v>93300000</v>
      </c>
      <c r="G64" s="1">
        <v>100000000</v>
      </c>
      <c r="H64" s="1">
        <v>111000000</v>
      </c>
      <c r="I64" s="1">
        <v>137400000</v>
      </c>
      <c r="J64" s="1">
        <v>19910000</v>
      </c>
      <c r="K64" s="1">
        <v>21532000</v>
      </c>
      <c r="L64" s="1">
        <v>154981000</v>
      </c>
      <c r="M64" s="1">
        <v>169103000</v>
      </c>
      <c r="N64" s="1">
        <v>194500000</v>
      </c>
      <c r="O64" s="1">
        <v>293500000</v>
      </c>
      <c r="P64" s="1">
        <v>180300000</v>
      </c>
      <c r="Q64" s="1">
        <v>363900000</v>
      </c>
      <c r="R64" s="1">
        <v>434900000</v>
      </c>
      <c r="S64" s="1">
        <v>507100000</v>
      </c>
      <c r="T64" s="1">
        <v>555900000</v>
      </c>
      <c r="U64" s="1">
        <v>505800000</v>
      </c>
      <c r="V64" s="1">
        <v>670400000</v>
      </c>
      <c r="W64" s="1">
        <v>748300000</v>
      </c>
      <c r="X64" s="1">
        <v>819200000</v>
      </c>
      <c r="Y64" s="1">
        <v>849800000</v>
      </c>
      <c r="Z64" s="1">
        <v>941500000</v>
      </c>
      <c r="AA64" s="1">
        <v>560900000</v>
      </c>
      <c r="AB64" s="1">
        <v>754600000</v>
      </c>
      <c r="AC64" s="1">
        <v>1204200000</v>
      </c>
    </row>
    <row r="65" spans="1:29" ht="19" x14ac:dyDescent="0.25">
      <c r="A65" s="5" t="s">
        <v>56</v>
      </c>
      <c r="B65" s="1" t="s">
        <v>91</v>
      </c>
      <c r="C65" s="1" t="s">
        <v>91</v>
      </c>
      <c r="D65" s="1">
        <v>401900000</v>
      </c>
      <c r="E65" s="1">
        <v>406200000</v>
      </c>
      <c r="F65" s="1">
        <v>407400000</v>
      </c>
      <c r="G65" s="1">
        <v>404100000</v>
      </c>
      <c r="H65" s="1">
        <v>628900000</v>
      </c>
      <c r="I65" s="1">
        <v>799900000</v>
      </c>
      <c r="J65" s="1">
        <v>828533000</v>
      </c>
      <c r="K65" s="1">
        <v>851097000</v>
      </c>
      <c r="L65" s="1">
        <v>620145000</v>
      </c>
      <c r="M65" s="1">
        <v>754329000</v>
      </c>
      <c r="N65" s="1">
        <v>711900000</v>
      </c>
      <c r="O65" s="1">
        <v>2185300000</v>
      </c>
      <c r="P65" s="1">
        <v>2323100000</v>
      </c>
      <c r="Q65" s="1">
        <v>2098800000</v>
      </c>
      <c r="R65" s="1">
        <v>2243600000</v>
      </c>
      <c r="S65" s="1">
        <v>2328100000</v>
      </c>
      <c r="T65" s="1">
        <v>3461000000</v>
      </c>
      <c r="U65" s="1">
        <v>3325300000</v>
      </c>
      <c r="V65" s="1">
        <v>2464500000</v>
      </c>
      <c r="W65" s="1">
        <v>1443500000</v>
      </c>
      <c r="X65" s="1">
        <v>2113300000</v>
      </c>
      <c r="Y65" s="1">
        <v>1890300000</v>
      </c>
      <c r="Z65" s="1">
        <v>2026100000</v>
      </c>
      <c r="AA65" s="1">
        <v>5822100000</v>
      </c>
      <c r="AB65" s="1">
        <v>5994700000</v>
      </c>
      <c r="AC65" s="1">
        <v>6090100000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row>
    <row r="67" spans="1:29" ht="19" x14ac:dyDescent="0.25">
      <c r="A67" s="6" t="s">
        <v>58</v>
      </c>
      <c r="B67" s="10" t="s">
        <v>91</v>
      </c>
      <c r="C67" s="10" t="s">
        <v>91</v>
      </c>
      <c r="D67" s="10">
        <v>882500000</v>
      </c>
      <c r="E67" s="10">
        <v>964900000</v>
      </c>
      <c r="F67" s="10">
        <v>941600000</v>
      </c>
      <c r="G67" s="10">
        <v>1011000000</v>
      </c>
      <c r="H67" s="10">
        <v>1183200000</v>
      </c>
      <c r="I67" s="10">
        <v>1400900000</v>
      </c>
      <c r="J67" s="10">
        <v>1468442000</v>
      </c>
      <c r="K67" s="10">
        <v>1534578000</v>
      </c>
      <c r="L67" s="10">
        <v>1664752000</v>
      </c>
      <c r="M67" s="10">
        <v>1780407000</v>
      </c>
      <c r="N67" s="10">
        <v>1786300000</v>
      </c>
      <c r="O67" s="10">
        <v>3321500000</v>
      </c>
      <c r="P67" s="10">
        <v>3419200000</v>
      </c>
      <c r="Q67" s="10">
        <v>3353400000</v>
      </c>
      <c r="R67" s="10">
        <v>3530400000</v>
      </c>
      <c r="S67" s="10">
        <v>4102200000</v>
      </c>
      <c r="T67" s="10">
        <v>4877400000</v>
      </c>
      <c r="U67" s="10">
        <v>4943800000</v>
      </c>
      <c r="V67" s="10">
        <v>3661200000</v>
      </c>
      <c r="W67" s="10">
        <v>2630600000</v>
      </c>
      <c r="X67" s="10">
        <v>3402500000</v>
      </c>
      <c r="Y67" s="10">
        <v>3274800000</v>
      </c>
      <c r="Z67" s="10">
        <v>3500200000</v>
      </c>
      <c r="AA67" s="10">
        <v>7614900000</v>
      </c>
      <c r="AB67" s="10">
        <v>7843000000</v>
      </c>
      <c r="AC67" s="10">
        <v>7937600000</v>
      </c>
    </row>
    <row r="68" spans="1:29" ht="19" x14ac:dyDescent="0.25">
      <c r="A68" s="5" t="s">
        <v>59</v>
      </c>
      <c r="B68" s="1" t="s">
        <v>91</v>
      </c>
      <c r="C68" s="1" t="s">
        <v>91</v>
      </c>
      <c r="D68" s="1">
        <v>1268700000</v>
      </c>
      <c r="E68" s="1" t="s">
        <v>91</v>
      </c>
      <c r="F68" s="1">
        <v>1328800000</v>
      </c>
      <c r="G68" s="1">
        <v>1351700000</v>
      </c>
      <c r="H68" s="1">
        <v>1405800000</v>
      </c>
      <c r="I68" s="1">
        <v>1474100000</v>
      </c>
      <c r="J68" s="1">
        <v>1525957000</v>
      </c>
      <c r="K68" s="1">
        <v>1584115000</v>
      </c>
      <c r="L68" s="1">
        <v>1703336000</v>
      </c>
      <c r="M68" s="1" t="s">
        <v>91</v>
      </c>
      <c r="N68" s="1" t="s">
        <v>91</v>
      </c>
      <c r="O68" s="1" t="s">
        <v>91</v>
      </c>
      <c r="P68" s="1" t="s">
        <v>91</v>
      </c>
      <c r="Q68" s="1" t="s">
        <v>91</v>
      </c>
      <c r="R68" s="1" t="s">
        <v>91</v>
      </c>
      <c r="S68" s="1">
        <v>2518800000</v>
      </c>
      <c r="T68" s="1">
        <v>1207600000</v>
      </c>
      <c r="U68" s="1">
        <v>1302200000</v>
      </c>
      <c r="V68" s="1">
        <v>1405900000</v>
      </c>
      <c r="W68" s="1">
        <v>1502600000</v>
      </c>
      <c r="X68" s="1">
        <v>1614600000</v>
      </c>
      <c r="Y68" s="1">
        <v>1631900000</v>
      </c>
      <c r="Z68" s="1">
        <v>1685000000</v>
      </c>
      <c r="AA68" s="1">
        <v>2205300000</v>
      </c>
      <c r="AB68" s="1">
        <v>2286600000</v>
      </c>
      <c r="AC68" s="1">
        <v>2226000000</v>
      </c>
    </row>
    <row r="69" spans="1:29" ht="19" x14ac:dyDescent="0.25">
      <c r="A69" s="5" t="s">
        <v>60</v>
      </c>
      <c r="B69" s="1" t="s">
        <v>91</v>
      </c>
      <c r="C69" s="1" t="s">
        <v>91</v>
      </c>
      <c r="D69" s="1">
        <v>-41700000</v>
      </c>
      <c r="E69" s="1">
        <v>48300000</v>
      </c>
      <c r="F69" s="1">
        <v>178000000</v>
      </c>
      <c r="G69" s="1">
        <v>344600000</v>
      </c>
      <c r="H69" s="1">
        <v>532100000</v>
      </c>
      <c r="I69" s="1">
        <v>760700000</v>
      </c>
      <c r="J69" s="1">
        <v>979443000</v>
      </c>
      <c r="K69" s="1">
        <v>1197921000</v>
      </c>
      <c r="L69" s="1">
        <v>1405754000</v>
      </c>
      <c r="M69" s="1">
        <v>1684742000</v>
      </c>
      <c r="N69" s="1">
        <v>1820400000</v>
      </c>
      <c r="O69" s="1">
        <v>2096000000</v>
      </c>
      <c r="P69" s="1">
        <v>2357400000</v>
      </c>
      <c r="Q69" s="1">
        <v>2621900000</v>
      </c>
      <c r="R69" s="1">
        <v>2921900000</v>
      </c>
      <c r="S69" s="1">
        <v>3172800000</v>
      </c>
      <c r="T69" s="1">
        <v>998900000</v>
      </c>
      <c r="U69" s="1">
        <v>995800000</v>
      </c>
      <c r="V69" s="1">
        <v>1026000000</v>
      </c>
      <c r="W69" s="1">
        <v>547500000</v>
      </c>
      <c r="X69" s="1">
        <v>560100000</v>
      </c>
      <c r="Y69" s="1">
        <v>657600000</v>
      </c>
      <c r="Z69" s="1">
        <v>806600000</v>
      </c>
      <c r="AA69" s="1">
        <v>143500000</v>
      </c>
      <c r="AB69" s="1">
        <v>522300000</v>
      </c>
      <c r="AC69" s="1">
        <v>-25900000</v>
      </c>
    </row>
    <row r="70" spans="1:29" ht="19" x14ac:dyDescent="0.25">
      <c r="A70" s="5" t="s">
        <v>61</v>
      </c>
      <c r="B70" s="1" t="s">
        <v>91</v>
      </c>
      <c r="C70" s="1" t="s">
        <v>91</v>
      </c>
      <c r="D70" s="1">
        <v>-153200000</v>
      </c>
      <c r="E70" s="1">
        <v>-878100000</v>
      </c>
      <c r="F70" s="1">
        <v>-151800000</v>
      </c>
      <c r="G70" s="1">
        <v>-138000000</v>
      </c>
      <c r="H70" s="1">
        <v>-124800000</v>
      </c>
      <c r="I70" s="1">
        <v>-117800000</v>
      </c>
      <c r="J70" s="1">
        <v>-54916000</v>
      </c>
      <c r="K70" s="1">
        <v>-52498000</v>
      </c>
      <c r="L70" s="1">
        <v>-51236000</v>
      </c>
      <c r="M70" s="1">
        <v>-50124000</v>
      </c>
      <c r="N70" s="1">
        <v>-53700000</v>
      </c>
      <c r="O70" s="1">
        <v>-37800000</v>
      </c>
      <c r="P70" s="1">
        <v>-57200000</v>
      </c>
      <c r="Q70" s="1">
        <v>-71100000</v>
      </c>
      <c r="R70" s="1">
        <v>-59800000</v>
      </c>
      <c r="S70" s="1">
        <v>-146600000</v>
      </c>
      <c r="T70" s="1">
        <v>-132800000</v>
      </c>
      <c r="U70" s="1">
        <v>-128100000</v>
      </c>
      <c r="V70" s="1">
        <v>-86600000</v>
      </c>
      <c r="W70" s="1">
        <v>-87000000</v>
      </c>
      <c r="X70" s="1">
        <v>-62900000</v>
      </c>
      <c r="Y70" s="1">
        <v>-85200000</v>
      </c>
      <c r="Z70" s="1">
        <v>-98200000</v>
      </c>
      <c r="AA70" s="1">
        <v>-17600000</v>
      </c>
      <c r="AB70" s="1">
        <v>4200000</v>
      </c>
      <c r="AC70" s="1">
        <v>-1900000</v>
      </c>
    </row>
    <row r="71" spans="1:29" ht="19" x14ac:dyDescent="0.25">
      <c r="A71" s="5" t="s">
        <v>62</v>
      </c>
      <c r="B71" s="1" t="s">
        <v>91</v>
      </c>
      <c r="C71" s="1" t="s">
        <v>91</v>
      </c>
      <c r="D71" s="1">
        <v>7400000</v>
      </c>
      <c r="E71" s="1">
        <v>1849600000</v>
      </c>
      <c r="F71" s="1">
        <v>-391000000</v>
      </c>
      <c r="G71" s="1">
        <v>-597800000</v>
      </c>
      <c r="H71" s="1">
        <v>-777900000</v>
      </c>
      <c r="I71" s="1">
        <v>-988100000</v>
      </c>
      <c r="J71" s="1">
        <v>-1254293000</v>
      </c>
      <c r="K71" s="1">
        <v>-1483768000</v>
      </c>
      <c r="L71" s="1">
        <v>-1784835000</v>
      </c>
      <c r="M71" s="1">
        <v>-404855000</v>
      </c>
      <c r="N71" s="1">
        <v>-672200000</v>
      </c>
      <c r="O71" s="1">
        <v>-649100000</v>
      </c>
      <c r="P71" s="1">
        <v>-694200000</v>
      </c>
      <c r="Q71" s="1">
        <v>-656800000</v>
      </c>
      <c r="R71" s="1">
        <v>-925900000</v>
      </c>
      <c r="S71" s="1">
        <v>-3703000000</v>
      </c>
      <c r="T71" s="1">
        <v>-14200000</v>
      </c>
      <c r="U71" s="1">
        <v>-13000000</v>
      </c>
      <c r="V71" s="1">
        <v>-11800000</v>
      </c>
      <c r="W71" s="1">
        <v>-11100000</v>
      </c>
      <c r="X71" s="1">
        <v>-10100000</v>
      </c>
      <c r="Y71" s="1">
        <v>-9500000</v>
      </c>
      <c r="Z71" s="1">
        <v>-800000</v>
      </c>
      <c r="AA71" s="1" t="s">
        <v>91</v>
      </c>
      <c r="AB71" s="1" t="s">
        <v>91</v>
      </c>
      <c r="AC71" s="1" t="s">
        <v>91</v>
      </c>
    </row>
    <row r="72" spans="1:29" ht="19" x14ac:dyDescent="0.25">
      <c r="A72" s="6" t="s">
        <v>63</v>
      </c>
      <c r="B72" s="10" t="s">
        <v>91</v>
      </c>
      <c r="C72" s="10" t="s">
        <v>91</v>
      </c>
      <c r="D72" s="10">
        <v>1081200000</v>
      </c>
      <c r="E72" s="10">
        <v>1019800000</v>
      </c>
      <c r="F72" s="10">
        <v>964000000</v>
      </c>
      <c r="G72" s="10">
        <v>960500000</v>
      </c>
      <c r="H72" s="10">
        <v>1035200000</v>
      </c>
      <c r="I72" s="10">
        <v>1128900000</v>
      </c>
      <c r="J72" s="10">
        <v>1196191000</v>
      </c>
      <c r="K72" s="10">
        <v>1245770000</v>
      </c>
      <c r="L72" s="10">
        <v>1273019000</v>
      </c>
      <c r="M72" s="10">
        <v>1229763000</v>
      </c>
      <c r="N72" s="10">
        <v>1094500000</v>
      </c>
      <c r="O72" s="10">
        <v>1409100000</v>
      </c>
      <c r="P72" s="10">
        <v>1606000000</v>
      </c>
      <c r="Q72" s="10">
        <v>1894000000</v>
      </c>
      <c r="R72" s="10">
        <v>1936200000</v>
      </c>
      <c r="S72" s="10">
        <v>1842000000</v>
      </c>
      <c r="T72" s="10">
        <v>2059500000</v>
      </c>
      <c r="U72" s="10">
        <v>2156900000</v>
      </c>
      <c r="V72" s="10">
        <v>2333500000</v>
      </c>
      <c r="W72" s="10">
        <v>1952000000</v>
      </c>
      <c r="X72" s="10">
        <v>2101700000</v>
      </c>
      <c r="Y72" s="10">
        <v>2194800000</v>
      </c>
      <c r="Z72" s="10">
        <v>2392600000</v>
      </c>
      <c r="AA72" s="10">
        <v>2331200000</v>
      </c>
      <c r="AB72" s="10">
        <v>2813100000</v>
      </c>
      <c r="AC72" s="10">
        <v>2198200000</v>
      </c>
    </row>
    <row r="73" spans="1:29" ht="20" thickBot="1" x14ac:dyDescent="0.3">
      <c r="A73" s="7" t="s">
        <v>64</v>
      </c>
      <c r="B73" s="11" t="s">
        <v>91</v>
      </c>
      <c r="C73" s="11" t="s">
        <v>91</v>
      </c>
      <c r="D73" s="11">
        <v>1963700000</v>
      </c>
      <c r="E73" s="11">
        <v>1984700000</v>
      </c>
      <c r="F73" s="11">
        <v>1905600000</v>
      </c>
      <c r="G73" s="11">
        <v>1971500000</v>
      </c>
      <c r="H73" s="11">
        <v>2218400000</v>
      </c>
      <c r="I73" s="11">
        <v>2529800000</v>
      </c>
      <c r="J73" s="11">
        <v>2664633000</v>
      </c>
      <c r="K73" s="11">
        <v>2780348000</v>
      </c>
      <c r="L73" s="11">
        <v>2937771000</v>
      </c>
      <c r="M73" s="11">
        <v>3010170000</v>
      </c>
      <c r="N73" s="11">
        <v>2880800000</v>
      </c>
      <c r="O73" s="11">
        <v>4730600000</v>
      </c>
      <c r="P73" s="11">
        <v>5025200000</v>
      </c>
      <c r="Q73" s="11">
        <v>5247400000</v>
      </c>
      <c r="R73" s="11">
        <v>5466600000</v>
      </c>
      <c r="S73" s="11">
        <v>5944200000</v>
      </c>
      <c r="T73" s="11">
        <v>6936900000</v>
      </c>
      <c r="U73" s="11">
        <v>7100700000</v>
      </c>
      <c r="V73" s="11">
        <v>5994700000</v>
      </c>
      <c r="W73" s="11">
        <v>4582600000</v>
      </c>
      <c r="X73" s="11">
        <v>5504200000</v>
      </c>
      <c r="Y73" s="11">
        <v>5469600000</v>
      </c>
      <c r="Z73" s="11">
        <v>5892800000</v>
      </c>
      <c r="AA73" s="11">
        <v>9946100000</v>
      </c>
      <c r="AB73" s="11">
        <v>10656100000</v>
      </c>
      <c r="AC73" s="11">
        <v>10135800000</v>
      </c>
    </row>
    <row r="74" spans="1:2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row>
    <row r="76" spans="1:29" ht="19" x14ac:dyDescent="0.25">
      <c r="A76" s="5" t="s">
        <v>66</v>
      </c>
      <c r="B76" s="1">
        <v>52400000</v>
      </c>
      <c r="C76" s="1">
        <v>74400000</v>
      </c>
      <c r="D76" s="1">
        <v>-91000000</v>
      </c>
      <c r="E76" s="1">
        <v>101700000</v>
      </c>
      <c r="F76" s="1">
        <v>140500000</v>
      </c>
      <c r="G76" s="1">
        <v>176705000</v>
      </c>
      <c r="H76" s="1">
        <v>197000000</v>
      </c>
      <c r="I76" s="1">
        <v>237788000</v>
      </c>
      <c r="J76" s="1">
        <v>232260000</v>
      </c>
      <c r="K76" s="1">
        <v>231462000</v>
      </c>
      <c r="L76" s="1">
        <v>290606000</v>
      </c>
      <c r="M76" s="1">
        <v>338194000</v>
      </c>
      <c r="N76" s="1">
        <v>201400000</v>
      </c>
      <c r="O76" s="1">
        <v>377200000</v>
      </c>
      <c r="P76" s="1">
        <v>371800000</v>
      </c>
      <c r="Q76" s="1">
        <v>407000000</v>
      </c>
      <c r="R76" s="1">
        <v>2400000</v>
      </c>
      <c r="S76" s="1">
        <v>475500000</v>
      </c>
      <c r="T76" s="1">
        <v>411900000</v>
      </c>
      <c r="U76" s="1">
        <v>286200000</v>
      </c>
      <c r="V76" s="1">
        <v>709500000</v>
      </c>
      <c r="W76" s="1">
        <v>375000000</v>
      </c>
      <c r="X76" s="1">
        <v>479100000</v>
      </c>
      <c r="Y76" s="1">
        <v>596000000</v>
      </c>
      <c r="Z76" s="1">
        <v>713400000</v>
      </c>
      <c r="AA76" s="1">
        <v>-52400000</v>
      </c>
      <c r="AB76" s="1">
        <v>629300000</v>
      </c>
      <c r="AC76" s="1">
        <v>952800000</v>
      </c>
    </row>
    <row r="77" spans="1:29" ht="19" x14ac:dyDescent="0.25">
      <c r="A77" s="5" t="s">
        <v>13</v>
      </c>
      <c r="B77" s="1">
        <v>135500000</v>
      </c>
      <c r="C77" s="1">
        <v>136500000</v>
      </c>
      <c r="D77" s="1">
        <v>140700000</v>
      </c>
      <c r="E77" s="1">
        <v>131000000</v>
      </c>
      <c r="F77" s="1">
        <v>130200000</v>
      </c>
      <c r="G77" s="1">
        <v>136359000</v>
      </c>
      <c r="H77" s="1">
        <v>153895000</v>
      </c>
      <c r="I77" s="1">
        <v>173407000</v>
      </c>
      <c r="J77" s="1">
        <v>198119000</v>
      </c>
      <c r="K77" s="1">
        <v>217603000</v>
      </c>
      <c r="L77" s="1">
        <v>224260000</v>
      </c>
      <c r="M77" s="1">
        <v>233087000</v>
      </c>
      <c r="N77" s="1">
        <v>202100000</v>
      </c>
      <c r="O77" s="1">
        <v>248000000</v>
      </c>
      <c r="P77" s="1">
        <v>283100000</v>
      </c>
      <c r="Q77" s="1">
        <v>300900000</v>
      </c>
      <c r="R77" s="1">
        <v>316800000</v>
      </c>
      <c r="S77" s="1">
        <v>349100000</v>
      </c>
      <c r="T77" s="1">
        <v>394800000</v>
      </c>
      <c r="U77" s="1">
        <v>304400000</v>
      </c>
      <c r="V77" s="1">
        <v>319300000</v>
      </c>
      <c r="W77" s="1">
        <v>290200000</v>
      </c>
      <c r="X77" s="1">
        <v>272900000</v>
      </c>
      <c r="Y77" s="1">
        <v>313100000</v>
      </c>
      <c r="Z77" s="1">
        <v>336700000</v>
      </c>
      <c r="AA77" s="1">
        <v>355900000</v>
      </c>
      <c r="AB77" s="1">
        <v>350900000</v>
      </c>
      <c r="AC77" s="1">
        <v>368400000</v>
      </c>
    </row>
    <row r="78" spans="1:29" ht="19" x14ac:dyDescent="0.25">
      <c r="A78" s="5" t="s">
        <v>67</v>
      </c>
      <c r="B78" s="1">
        <v>2000000</v>
      </c>
      <c r="C78" s="1">
        <v>-3500000</v>
      </c>
      <c r="D78" s="1">
        <v>-52100000</v>
      </c>
      <c r="E78" s="1" t="s">
        <v>91</v>
      </c>
      <c r="F78" s="1">
        <v>14000000</v>
      </c>
      <c r="G78" s="1">
        <v>24609000</v>
      </c>
      <c r="H78" s="1">
        <v>11750000</v>
      </c>
      <c r="I78" s="1">
        <v>22800000</v>
      </c>
      <c r="J78" s="1">
        <v>35749000</v>
      </c>
      <c r="K78" s="1">
        <v>19621000</v>
      </c>
      <c r="L78" s="1">
        <v>-24722000</v>
      </c>
      <c r="M78" s="1">
        <v>-29796000</v>
      </c>
      <c r="N78" s="1">
        <v>-27100000</v>
      </c>
      <c r="O78" s="1">
        <v>31100000</v>
      </c>
      <c r="P78" s="1">
        <v>89500000</v>
      </c>
      <c r="Q78" s="1">
        <v>-10200000</v>
      </c>
      <c r="R78" s="1">
        <v>28800000</v>
      </c>
      <c r="S78" s="1">
        <v>36100000</v>
      </c>
      <c r="T78" s="1">
        <v>-2100000</v>
      </c>
      <c r="U78" s="1">
        <v>-44900000</v>
      </c>
      <c r="V78" s="1">
        <v>42000000</v>
      </c>
      <c r="W78" s="1">
        <v>-10800000</v>
      </c>
      <c r="X78" s="1">
        <v>-22900000</v>
      </c>
      <c r="Y78" s="1">
        <v>-20600000</v>
      </c>
      <c r="Z78" s="1">
        <v>47500000</v>
      </c>
      <c r="AA78" s="1">
        <v>-133600000</v>
      </c>
      <c r="AB78" s="1">
        <v>169200000</v>
      </c>
      <c r="AC78" s="1">
        <v>-23700000</v>
      </c>
    </row>
    <row r="79" spans="1:2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v>41500000</v>
      </c>
      <c r="Q79" s="1">
        <v>53500000</v>
      </c>
      <c r="R79" s="1">
        <v>66600000</v>
      </c>
      <c r="S79" s="1">
        <v>56100000</v>
      </c>
      <c r="T79" s="1">
        <v>49300000</v>
      </c>
      <c r="U79" s="1">
        <v>38700000</v>
      </c>
      <c r="V79" s="1">
        <v>53700000</v>
      </c>
      <c r="W79" s="1">
        <v>37300000</v>
      </c>
      <c r="X79" s="1">
        <v>40700000</v>
      </c>
      <c r="Y79" s="1">
        <v>42800000</v>
      </c>
      <c r="Z79" s="1">
        <v>59800000</v>
      </c>
      <c r="AA79" s="1">
        <v>53000000</v>
      </c>
      <c r="AB79" s="1">
        <v>72400000</v>
      </c>
      <c r="AC79" s="1">
        <v>60500000</v>
      </c>
    </row>
    <row r="80" spans="1:29" ht="19" x14ac:dyDescent="0.25">
      <c r="A80" s="15" t="s">
        <v>104</v>
      </c>
      <c r="B80" s="16" t="e">
        <f t="shared" ref="B80:AM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f t="shared" si="10"/>
        <v>5.749913404918601E-3</v>
      </c>
      <c r="Q80" s="16">
        <f t="shared" si="10"/>
        <v>7.5213338769312956E-3</v>
      </c>
      <c r="R80" s="16">
        <f t="shared" si="10"/>
        <v>8.8797632063144991E-3</v>
      </c>
      <c r="S80" s="16">
        <f t="shared" si="10"/>
        <v>7.0136397164539234E-3</v>
      </c>
      <c r="T80" s="16">
        <f t="shared" si="10"/>
        <v>5.7648008044995846E-3</v>
      </c>
      <c r="U80" s="16">
        <f t="shared" si="10"/>
        <v>6.1569301260022908E-3</v>
      </c>
      <c r="V80" s="16">
        <f t="shared" si="10"/>
        <v>7.9390892962743938E-3</v>
      </c>
      <c r="W80" s="16">
        <f t="shared" si="10"/>
        <v>5.3796783731160308E-3</v>
      </c>
      <c r="X80" s="16">
        <f t="shared" si="10"/>
        <v>5.6762712337173303E-3</v>
      </c>
      <c r="Y80" s="16">
        <f t="shared" si="10"/>
        <v>5.2969641464833354E-3</v>
      </c>
      <c r="Z80" s="16">
        <f t="shared" si="10"/>
        <v>7.0266967475089304E-3</v>
      </c>
      <c r="AA80" s="16">
        <f t="shared" si="10"/>
        <v>6.788866259334691E-3</v>
      </c>
      <c r="AB80" s="16">
        <f t="shared" si="10"/>
        <v>1.0061005266741706E-2</v>
      </c>
      <c r="AC80" s="16">
        <f t="shared" si="10"/>
        <v>6.2824506749740395E-3</v>
      </c>
    </row>
    <row r="81" spans="1:37" ht="19" x14ac:dyDescent="0.25">
      <c r="A81" s="5" t="s">
        <v>69</v>
      </c>
      <c r="B81" s="1">
        <v>-2100000</v>
      </c>
      <c r="C81" s="1">
        <v>11500000</v>
      </c>
      <c r="D81" s="1">
        <v>-41400000</v>
      </c>
      <c r="E81" s="1">
        <v>-300000</v>
      </c>
      <c r="F81" s="1">
        <v>73600000</v>
      </c>
      <c r="G81" s="1">
        <v>2101000</v>
      </c>
      <c r="H81" s="1">
        <v>41098000</v>
      </c>
      <c r="I81" s="1">
        <v>49604000</v>
      </c>
      <c r="J81" s="1">
        <v>72726000</v>
      </c>
      <c r="K81" s="1">
        <v>4001000</v>
      </c>
      <c r="L81" s="1">
        <v>28967000</v>
      </c>
      <c r="M81" s="1">
        <v>130311000</v>
      </c>
      <c r="N81" s="1">
        <v>-20500000</v>
      </c>
      <c r="O81" s="1">
        <v>36700000</v>
      </c>
      <c r="P81" s="1">
        <v>-69400000</v>
      </c>
      <c r="Q81" s="1">
        <v>306600000</v>
      </c>
      <c r="R81" s="1">
        <v>12200000</v>
      </c>
      <c r="S81" s="1">
        <v>-153000000</v>
      </c>
      <c r="T81" s="1">
        <v>67200000</v>
      </c>
      <c r="U81" s="1">
        <v>36800000</v>
      </c>
      <c r="V81" s="1">
        <v>95600000</v>
      </c>
      <c r="W81" s="1">
        <v>46100000</v>
      </c>
      <c r="X81" s="1">
        <v>130200000</v>
      </c>
      <c r="Y81" s="1">
        <v>32000000</v>
      </c>
      <c r="Z81" s="1">
        <v>80200000</v>
      </c>
      <c r="AA81" s="1">
        <v>-35000000</v>
      </c>
      <c r="AB81" s="1">
        <v>-2900000</v>
      </c>
      <c r="AC81" s="1">
        <v>-104100000</v>
      </c>
    </row>
    <row r="82" spans="1:3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v>-6100000</v>
      </c>
      <c r="T82" s="1">
        <v>-9400000</v>
      </c>
      <c r="U82" s="1">
        <v>-1500000</v>
      </c>
      <c r="V82" s="1">
        <v>7800000</v>
      </c>
      <c r="W82" s="1">
        <v>14000000</v>
      </c>
      <c r="X82" s="1">
        <v>-6500000</v>
      </c>
      <c r="Y82" s="1">
        <v>-7200000</v>
      </c>
      <c r="Z82" s="1">
        <v>2100000</v>
      </c>
      <c r="AA82" s="1" t="s">
        <v>91</v>
      </c>
      <c r="AB82" s="1" t="s">
        <v>91</v>
      </c>
      <c r="AC82" s="1" t="s">
        <v>91</v>
      </c>
    </row>
    <row r="83" spans="1:37" ht="21" x14ac:dyDescent="0.25">
      <c r="A83" s="5" t="s">
        <v>34</v>
      </c>
      <c r="B83" s="1" t="s">
        <v>91</v>
      </c>
      <c r="C83" s="1">
        <v>42200000</v>
      </c>
      <c r="D83" s="1">
        <v>-11500000</v>
      </c>
      <c r="E83" s="1" t="s">
        <v>91</v>
      </c>
      <c r="F83" s="1" t="s">
        <v>91</v>
      </c>
      <c r="G83" s="1" t="s">
        <v>91</v>
      </c>
      <c r="H83" s="1">
        <v>-6242000</v>
      </c>
      <c r="I83" s="1">
        <v>-23984000</v>
      </c>
      <c r="J83" s="1">
        <v>-1231000</v>
      </c>
      <c r="K83" s="1" t="s">
        <v>91</v>
      </c>
      <c r="L83" s="1">
        <v>-36663000</v>
      </c>
      <c r="M83" s="1">
        <v>36721000</v>
      </c>
      <c r="N83" s="1">
        <v>-14200000</v>
      </c>
      <c r="O83" s="1">
        <v>9500000</v>
      </c>
      <c r="P83" s="1">
        <v>-30200000</v>
      </c>
      <c r="Q83" s="1">
        <v>26200000</v>
      </c>
      <c r="R83" s="1">
        <v>-79300000</v>
      </c>
      <c r="S83" s="1">
        <v>-103000000</v>
      </c>
      <c r="T83" s="1">
        <v>50600000</v>
      </c>
      <c r="U83" s="1">
        <v>-25600000</v>
      </c>
      <c r="V83" s="1">
        <v>64500000</v>
      </c>
      <c r="W83" s="1">
        <v>-11800000</v>
      </c>
      <c r="X83" s="1">
        <v>5000000</v>
      </c>
      <c r="Y83" s="1">
        <v>-26600000</v>
      </c>
      <c r="Z83" s="1">
        <v>-2100000</v>
      </c>
      <c r="AA83" s="1">
        <v>-13900000</v>
      </c>
      <c r="AB83" s="1">
        <v>16100000</v>
      </c>
      <c r="AC83" s="1">
        <v>-79800000</v>
      </c>
      <c r="AJ83" s="46" t="s">
        <v>135</v>
      </c>
      <c r="AK83" s="47"/>
    </row>
    <row r="84" spans="1:3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v>-25200000</v>
      </c>
      <c r="Q84" s="1">
        <v>27600000</v>
      </c>
      <c r="R84" s="1">
        <v>5500000</v>
      </c>
      <c r="S84" s="1">
        <v>-10200000</v>
      </c>
      <c r="T84" s="1">
        <v>10800000</v>
      </c>
      <c r="U84" s="1">
        <v>27200000</v>
      </c>
      <c r="V84" s="1">
        <v>-20900000</v>
      </c>
      <c r="W84" s="1">
        <v>45600000</v>
      </c>
      <c r="X84" s="1">
        <v>-9000000</v>
      </c>
      <c r="Y84" s="1">
        <v>12600000</v>
      </c>
      <c r="Z84" s="1">
        <v>55000000</v>
      </c>
      <c r="AA84" s="1">
        <v>-68500000</v>
      </c>
      <c r="AB84" s="1">
        <v>48900000</v>
      </c>
      <c r="AC84" s="1">
        <v>43200000</v>
      </c>
      <c r="AJ84" s="48" t="s">
        <v>136</v>
      </c>
      <c r="AK84" s="49"/>
    </row>
    <row r="85" spans="1:37" ht="20" x14ac:dyDescent="0.25">
      <c r="A85" s="5" t="s">
        <v>71</v>
      </c>
      <c r="B85" s="1" t="s">
        <v>91</v>
      </c>
      <c r="C85" s="1" t="s">
        <v>91</v>
      </c>
      <c r="D85" s="1" t="s">
        <v>91</v>
      </c>
      <c r="E85" s="1" t="s">
        <v>91</v>
      </c>
      <c r="F85" s="1" t="s">
        <v>91</v>
      </c>
      <c r="G85" s="1">
        <v>2472000</v>
      </c>
      <c r="H85" s="1">
        <v>-642000</v>
      </c>
      <c r="I85" s="1" t="s">
        <v>91</v>
      </c>
      <c r="J85" s="1">
        <v>400000</v>
      </c>
      <c r="K85" s="1">
        <v>2207000</v>
      </c>
      <c r="L85" s="1" t="s">
        <v>91</v>
      </c>
      <c r="M85" s="1">
        <v>8910000</v>
      </c>
      <c r="N85" s="1" t="s">
        <v>91</v>
      </c>
      <c r="O85" s="1">
        <v>-17000000</v>
      </c>
      <c r="P85" s="1" t="s">
        <v>91</v>
      </c>
      <c r="Q85" s="1">
        <v>153300000</v>
      </c>
      <c r="R85" s="1" t="s">
        <v>91</v>
      </c>
      <c r="S85" s="1">
        <v>53200000</v>
      </c>
      <c r="T85" s="1">
        <v>86000000</v>
      </c>
      <c r="U85" s="1">
        <v>44000000</v>
      </c>
      <c r="V85" s="1">
        <v>40400000</v>
      </c>
      <c r="W85" s="1">
        <v>57100000</v>
      </c>
      <c r="X85" s="1">
        <v>100600000</v>
      </c>
      <c r="Y85" s="1">
        <v>63600000</v>
      </c>
      <c r="Z85" s="1">
        <v>40900000</v>
      </c>
      <c r="AA85" s="1">
        <v>95500000</v>
      </c>
      <c r="AB85" s="1">
        <v>-259900000</v>
      </c>
      <c r="AC85" s="1">
        <v>74900000</v>
      </c>
      <c r="AJ85" s="24" t="s">
        <v>137</v>
      </c>
      <c r="AK85" s="25">
        <f>AC17</f>
        <v>70600000</v>
      </c>
    </row>
    <row r="86" spans="1:37" ht="20" x14ac:dyDescent="0.25">
      <c r="A86" s="5" t="s">
        <v>72</v>
      </c>
      <c r="B86" s="1">
        <v>77700000</v>
      </c>
      <c r="C86" s="1">
        <v>75100000</v>
      </c>
      <c r="D86" s="1">
        <v>233000000</v>
      </c>
      <c r="E86" s="1">
        <v>3700000</v>
      </c>
      <c r="F86" s="1">
        <v>-10100000</v>
      </c>
      <c r="G86" s="1">
        <v>-2654000</v>
      </c>
      <c r="H86" s="1">
        <v>16827000</v>
      </c>
      <c r="I86" s="1">
        <v>24543000</v>
      </c>
      <c r="J86" s="1">
        <v>-29562000</v>
      </c>
      <c r="K86" s="1">
        <v>52724000</v>
      </c>
      <c r="L86" s="1">
        <v>64131000</v>
      </c>
      <c r="M86" s="1">
        <v>45294000</v>
      </c>
      <c r="N86" s="1">
        <v>250500000</v>
      </c>
      <c r="O86" s="1">
        <v>41200000</v>
      </c>
      <c r="P86" s="1">
        <v>65900000</v>
      </c>
      <c r="Q86" s="1">
        <v>-155800000</v>
      </c>
      <c r="R86" s="1">
        <v>465800000</v>
      </c>
      <c r="S86" s="1">
        <v>-2100000</v>
      </c>
      <c r="T86" s="1">
        <v>28200000</v>
      </c>
      <c r="U86" s="1">
        <v>-210300000</v>
      </c>
      <c r="V86" s="1">
        <v>-749100000</v>
      </c>
      <c r="W86" s="1">
        <v>40200000</v>
      </c>
      <c r="X86" s="1">
        <v>-100000</v>
      </c>
      <c r="Y86" s="1">
        <v>38000000</v>
      </c>
      <c r="Z86" s="1">
        <v>19600000</v>
      </c>
      <c r="AA86" s="1">
        <v>523400000</v>
      </c>
      <c r="AB86" s="1">
        <v>-24900000</v>
      </c>
      <c r="AC86" s="1">
        <v>2200000</v>
      </c>
      <c r="AJ86" s="24" t="s">
        <v>138</v>
      </c>
      <c r="AK86" s="25">
        <f>AC56</f>
        <v>202500000</v>
      </c>
    </row>
    <row r="87" spans="1:37" ht="20" x14ac:dyDescent="0.25">
      <c r="A87" s="6" t="s">
        <v>73</v>
      </c>
      <c r="B87" s="10">
        <v>265500000</v>
      </c>
      <c r="C87" s="10">
        <v>294000000</v>
      </c>
      <c r="D87" s="10">
        <v>189200000</v>
      </c>
      <c r="E87" s="10">
        <v>236100000</v>
      </c>
      <c r="F87" s="10">
        <v>348200000</v>
      </c>
      <c r="G87" s="10">
        <v>337120000</v>
      </c>
      <c r="H87" s="10">
        <v>420570000</v>
      </c>
      <c r="I87" s="10">
        <v>508142000</v>
      </c>
      <c r="J87" s="10">
        <v>509292000</v>
      </c>
      <c r="K87" s="10">
        <v>525411000</v>
      </c>
      <c r="L87" s="10">
        <v>583242000</v>
      </c>
      <c r="M87" s="10">
        <v>717090000</v>
      </c>
      <c r="N87" s="10">
        <v>606400000</v>
      </c>
      <c r="O87" s="10">
        <v>734200000</v>
      </c>
      <c r="P87" s="10">
        <v>782400000</v>
      </c>
      <c r="Q87" s="10">
        <v>902000000</v>
      </c>
      <c r="R87" s="10">
        <v>892600000</v>
      </c>
      <c r="S87" s="10">
        <v>761700000</v>
      </c>
      <c r="T87" s="10">
        <v>949300000</v>
      </c>
      <c r="U87" s="10">
        <v>410900000</v>
      </c>
      <c r="V87" s="10">
        <v>471000000</v>
      </c>
      <c r="W87" s="10">
        <v>778000000</v>
      </c>
      <c r="X87" s="10">
        <v>899900000</v>
      </c>
      <c r="Y87" s="10">
        <v>1001300000</v>
      </c>
      <c r="Z87" s="10">
        <v>1257200000</v>
      </c>
      <c r="AA87" s="10">
        <v>711300000</v>
      </c>
      <c r="AB87" s="10">
        <v>1194000000</v>
      </c>
      <c r="AC87" s="10">
        <v>1256100000</v>
      </c>
      <c r="AJ87" s="24" t="s">
        <v>139</v>
      </c>
      <c r="AK87" s="25">
        <f>AC61</f>
        <v>4684800000</v>
      </c>
    </row>
    <row r="88" spans="1:37" ht="20" x14ac:dyDescent="0.25">
      <c r="A88" s="5" t="s">
        <v>74</v>
      </c>
      <c r="B88" s="1">
        <v>-357900000</v>
      </c>
      <c r="C88" s="1">
        <v>-213900000</v>
      </c>
      <c r="D88" s="1">
        <v>-159700000</v>
      </c>
      <c r="E88" s="1">
        <v>-112200000</v>
      </c>
      <c r="F88" s="1">
        <v>-123700000</v>
      </c>
      <c r="G88" s="1">
        <v>-268946000</v>
      </c>
      <c r="H88" s="1">
        <v>-355139000</v>
      </c>
      <c r="I88" s="1">
        <v>-318392000</v>
      </c>
      <c r="J88" s="1">
        <v>-423273000</v>
      </c>
      <c r="K88" s="1">
        <v>-354326000</v>
      </c>
      <c r="L88" s="1">
        <v>-329238000</v>
      </c>
      <c r="M88" s="1">
        <v>-338155000</v>
      </c>
      <c r="N88" s="1">
        <v>-345200000</v>
      </c>
      <c r="O88" s="1">
        <v>-429200000</v>
      </c>
      <c r="P88" s="1">
        <v>-535300000</v>
      </c>
      <c r="Q88" s="1">
        <v>-438500000</v>
      </c>
      <c r="R88" s="1">
        <v>-547700000</v>
      </c>
      <c r="S88" s="1">
        <v>-639700000</v>
      </c>
      <c r="T88" s="1">
        <v>-685600000</v>
      </c>
      <c r="U88" s="1">
        <v>-414800000</v>
      </c>
      <c r="V88" s="1">
        <v>-296500000</v>
      </c>
      <c r="W88" s="1">
        <v>-228300000</v>
      </c>
      <c r="X88" s="1">
        <v>-293000000</v>
      </c>
      <c r="Y88" s="1">
        <v>-396000000</v>
      </c>
      <c r="Z88" s="1">
        <v>-452000000</v>
      </c>
      <c r="AA88" s="1">
        <v>-459900000</v>
      </c>
      <c r="AB88" s="1">
        <v>-254900000</v>
      </c>
      <c r="AC88" s="1">
        <v>-376900000</v>
      </c>
      <c r="AJ88" s="50" t="s">
        <v>140</v>
      </c>
      <c r="AK88" s="51">
        <f>AK85/(AK86+AK87)</f>
        <v>1.4445603912180549E-2</v>
      </c>
    </row>
    <row r="89" spans="1:37" ht="20" customHeight="1" x14ac:dyDescent="0.25">
      <c r="A89" s="15" t="s">
        <v>105</v>
      </c>
      <c r="B89" s="16">
        <f t="shared" ref="B89:AM89" si="11">(-1*B88)/B3</f>
        <v>0.11314133974014479</v>
      </c>
      <c r="C89" s="16">
        <f t="shared" si="11"/>
        <v>6.7015477160223075E-2</v>
      </c>
      <c r="D89" s="16">
        <f t="shared" si="11"/>
        <v>5.0349959013809197E-2</v>
      </c>
      <c r="E89" s="16">
        <f t="shared" si="11"/>
        <v>3.4134469120778825E-2</v>
      </c>
      <c r="F89" s="16">
        <f t="shared" si="11"/>
        <v>3.5771088169804226E-2</v>
      </c>
      <c r="G89" s="16">
        <f t="shared" si="11"/>
        <v>7.2663441815426985E-2</v>
      </c>
      <c r="H89" s="16">
        <f t="shared" si="11"/>
        <v>8.8317616049311182E-2</v>
      </c>
      <c r="I89" s="16">
        <f t="shared" si="11"/>
        <v>7.2880245180432346E-2</v>
      </c>
      <c r="J89" s="16">
        <f t="shared" si="11"/>
        <v>9.0929245316458476E-2</v>
      </c>
      <c r="K89" s="16">
        <f t="shared" si="11"/>
        <v>7.0817681335823668E-2</v>
      </c>
      <c r="L89" s="16">
        <f t="shared" si="11"/>
        <v>6.2378010310508873E-2</v>
      </c>
      <c r="M89" s="16">
        <f t="shared" si="11"/>
        <v>5.9111393130838505E-2</v>
      </c>
      <c r="N89" s="16">
        <f t="shared" si="11"/>
        <v>6.2007149144078608E-2</v>
      </c>
      <c r="O89" s="16">
        <f t="shared" si="11"/>
        <v>6.477024070021882E-2</v>
      </c>
      <c r="P89" s="16">
        <f t="shared" si="11"/>
        <v>7.4166955316937996E-2</v>
      </c>
      <c r="Q89" s="16">
        <f t="shared" si="11"/>
        <v>6.1646820654848097E-2</v>
      </c>
      <c r="R89" s="16">
        <f t="shared" si="11"/>
        <v>7.3024719340817584E-2</v>
      </c>
      <c r="S89" s="16">
        <f t="shared" si="11"/>
        <v>7.9975496018102943E-2</v>
      </c>
      <c r="T89" s="16">
        <f t="shared" si="11"/>
        <v>8.0169319098679831E-2</v>
      </c>
      <c r="U89" s="16">
        <f t="shared" si="11"/>
        <v>6.5992108947435402E-2</v>
      </c>
      <c r="V89" s="16">
        <f t="shared" si="11"/>
        <v>4.3835008870490834E-2</v>
      </c>
      <c r="W89" s="16">
        <f t="shared" si="11"/>
        <v>3.2927093098723589E-2</v>
      </c>
      <c r="X89" s="16">
        <f t="shared" si="11"/>
        <v>4.0863574237817633E-2</v>
      </c>
      <c r="Y89" s="16">
        <f t="shared" si="11"/>
        <v>4.9009294439425255E-2</v>
      </c>
      <c r="Z89" s="16">
        <f t="shared" si="11"/>
        <v>5.3111487121639406E-2</v>
      </c>
      <c r="AA89" s="16">
        <f t="shared" si="11"/>
        <v>5.8909426276755175E-2</v>
      </c>
      <c r="AB89" s="16">
        <f t="shared" si="11"/>
        <v>3.5421964675310239E-2</v>
      </c>
      <c r="AC89" s="16">
        <f t="shared" si="11"/>
        <v>3.9138110072689511E-2</v>
      </c>
      <c r="AJ89" s="24" t="s">
        <v>106</v>
      </c>
      <c r="AK89" s="25">
        <f>AC27</f>
        <v>138800000</v>
      </c>
    </row>
    <row r="90" spans="1:3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-1198100000</v>
      </c>
      <c r="P90" s="1" t="s">
        <v>91</v>
      </c>
      <c r="Q90" s="1" t="s">
        <v>91</v>
      </c>
      <c r="R90" s="1" t="s">
        <v>91</v>
      </c>
      <c r="S90" s="1">
        <v>-58500000</v>
      </c>
      <c r="T90" s="1">
        <v>-577400000</v>
      </c>
      <c r="U90" s="1" t="s">
        <v>91</v>
      </c>
      <c r="V90" s="1" t="s">
        <v>91</v>
      </c>
      <c r="W90" s="1" t="s">
        <v>91</v>
      </c>
      <c r="X90" s="1">
        <v>-764400000</v>
      </c>
      <c r="Y90" s="1">
        <v>-40400000</v>
      </c>
      <c r="Z90" s="1" t="s">
        <v>91</v>
      </c>
      <c r="AA90" s="1">
        <v>-55800000</v>
      </c>
      <c r="AB90" s="1" t="s">
        <v>91</v>
      </c>
      <c r="AC90" s="1" t="s">
        <v>91</v>
      </c>
      <c r="AJ90" s="24" t="s">
        <v>19</v>
      </c>
      <c r="AK90" s="25">
        <f>AC25</f>
        <v>1093500000</v>
      </c>
    </row>
    <row r="91" spans="1:37" ht="20" x14ac:dyDescent="0.25">
      <c r="A91" s="5" t="s">
        <v>76</v>
      </c>
      <c r="B91" s="1" t="s">
        <v>91</v>
      </c>
      <c r="C91" s="1" t="s">
        <v>91</v>
      </c>
      <c r="D91" s="1" t="s">
        <v>91</v>
      </c>
      <c r="E91" s="1" t="s">
        <v>91</v>
      </c>
      <c r="F91" s="1" t="s">
        <v>91</v>
      </c>
      <c r="G91" s="1" t="s">
        <v>91</v>
      </c>
      <c r="H91" s="1" t="s">
        <v>91</v>
      </c>
      <c r="I91" s="1">
        <v>-9904000</v>
      </c>
      <c r="J91" s="1" t="s">
        <v>91</v>
      </c>
      <c r="K91" s="1" t="s">
        <v>91</v>
      </c>
      <c r="L91" s="1" t="s">
        <v>91</v>
      </c>
      <c r="M91" s="1" t="s">
        <v>91</v>
      </c>
      <c r="N91" s="1" t="s">
        <v>91</v>
      </c>
      <c r="O91" s="1" t="s">
        <v>91</v>
      </c>
      <c r="P91" s="1">
        <v>-42000000</v>
      </c>
      <c r="Q91" s="1">
        <v>-15500000</v>
      </c>
      <c r="R91" s="1">
        <v>-6500000</v>
      </c>
      <c r="S91" s="1">
        <v>-32100000</v>
      </c>
      <c r="T91" s="1">
        <v>-12900000</v>
      </c>
      <c r="U91" s="1">
        <v>-3000000</v>
      </c>
      <c r="V91" s="1" t="s">
        <v>91</v>
      </c>
      <c r="W91" s="1" t="s">
        <v>91</v>
      </c>
      <c r="X91" s="1">
        <v>-900000</v>
      </c>
      <c r="Y91" s="1" t="s">
        <v>91</v>
      </c>
      <c r="Z91" s="1" t="s">
        <v>91</v>
      </c>
      <c r="AA91" s="1" t="s">
        <v>91</v>
      </c>
      <c r="AB91" s="1" t="s">
        <v>91</v>
      </c>
      <c r="AC91" s="1" t="s">
        <v>91</v>
      </c>
      <c r="AJ91" s="50" t="s">
        <v>141</v>
      </c>
      <c r="AK91" s="51">
        <f>AK89/AK90</f>
        <v>0.12693187014174667</v>
      </c>
    </row>
    <row r="92" spans="1:37" ht="20" x14ac:dyDescent="0.25">
      <c r="A92" s="5" t="s">
        <v>77</v>
      </c>
      <c r="B92" s="1" t="s">
        <v>91</v>
      </c>
      <c r="C92" s="1" t="s">
        <v>91</v>
      </c>
      <c r="D92" s="1" t="s">
        <v>91</v>
      </c>
      <c r="E92" s="1" t="s">
        <v>91</v>
      </c>
      <c r="F92" s="1" t="s">
        <v>91</v>
      </c>
      <c r="G92" s="1" t="s">
        <v>91</v>
      </c>
      <c r="H92" s="1" t="s">
        <v>91</v>
      </c>
      <c r="I92" s="1" t="s">
        <v>91</v>
      </c>
      <c r="J92" s="1">
        <v>10000000</v>
      </c>
      <c r="K92" s="1" t="s">
        <v>91</v>
      </c>
      <c r="L92" s="1" t="s">
        <v>91</v>
      </c>
      <c r="M92" s="1" t="s">
        <v>91</v>
      </c>
      <c r="N92" s="1" t="s">
        <v>91</v>
      </c>
      <c r="O92" s="1">
        <v>6300000</v>
      </c>
      <c r="P92" s="1">
        <v>13900000</v>
      </c>
      <c r="Q92" s="1">
        <v>12800000</v>
      </c>
      <c r="R92" s="1">
        <v>5100000</v>
      </c>
      <c r="S92" s="1">
        <v>21300000</v>
      </c>
      <c r="T92" s="1">
        <v>26000000</v>
      </c>
      <c r="U92" s="1">
        <v>8700000</v>
      </c>
      <c r="V92" s="1">
        <v>9700000</v>
      </c>
      <c r="W92" s="1">
        <v>1800000</v>
      </c>
      <c r="X92" s="1">
        <v>3700000</v>
      </c>
      <c r="Y92" s="1" t="s">
        <v>91</v>
      </c>
      <c r="Z92" s="1" t="s">
        <v>91</v>
      </c>
      <c r="AA92" s="1" t="s">
        <v>91</v>
      </c>
      <c r="AB92" s="1" t="s">
        <v>91</v>
      </c>
      <c r="AC92" s="1" t="s">
        <v>91</v>
      </c>
      <c r="AJ92" s="52" t="s">
        <v>142</v>
      </c>
      <c r="AK92" s="53">
        <f>AK88*(1-AK91)</f>
        <v>1.261199639228054E-2</v>
      </c>
    </row>
    <row r="93" spans="1:37" ht="19" x14ac:dyDescent="0.25">
      <c r="A93" s="5" t="s">
        <v>78</v>
      </c>
      <c r="B93" s="1">
        <v>-8300000</v>
      </c>
      <c r="C93" s="1">
        <v>14400000</v>
      </c>
      <c r="D93" s="1">
        <v>35200000</v>
      </c>
      <c r="E93" s="1">
        <v>18600000</v>
      </c>
      <c r="F93" s="1">
        <v>27200000</v>
      </c>
      <c r="G93" s="1">
        <v>19178000</v>
      </c>
      <c r="H93" s="1">
        <v>2762000</v>
      </c>
      <c r="I93" s="1">
        <v>-45500000</v>
      </c>
      <c r="J93" s="1">
        <v>-7116000</v>
      </c>
      <c r="K93" s="1">
        <v>11069000</v>
      </c>
      <c r="L93" s="1">
        <v>16097000</v>
      </c>
      <c r="M93" s="1">
        <v>13539000</v>
      </c>
      <c r="N93" s="1">
        <v>49600000</v>
      </c>
      <c r="O93" s="1">
        <v>94300000</v>
      </c>
      <c r="P93" s="1">
        <v>5500000</v>
      </c>
      <c r="Q93" s="1">
        <v>15100000</v>
      </c>
      <c r="R93" s="1">
        <v>-800000</v>
      </c>
      <c r="S93" s="1">
        <v>-12300000</v>
      </c>
      <c r="T93" s="1">
        <v>-37100000</v>
      </c>
      <c r="U93" s="1">
        <v>187500000</v>
      </c>
      <c r="V93" s="1">
        <v>2037900000</v>
      </c>
      <c r="W93" s="1">
        <v>308200000</v>
      </c>
      <c r="X93" s="1">
        <v>-16200000</v>
      </c>
      <c r="Y93" s="1">
        <v>-14500000</v>
      </c>
      <c r="Z93" s="1">
        <v>-10600000</v>
      </c>
      <c r="AA93" s="1">
        <v>-28300000</v>
      </c>
      <c r="AB93" s="1">
        <v>-8800000</v>
      </c>
      <c r="AC93" s="1">
        <v>-12100000</v>
      </c>
      <c r="AJ93" s="48" t="s">
        <v>143</v>
      </c>
      <c r="AK93" s="49"/>
    </row>
    <row r="94" spans="1:37" ht="20" x14ac:dyDescent="0.25">
      <c r="A94" s="6" t="s">
        <v>79</v>
      </c>
      <c r="B94" s="10">
        <v>-366200000</v>
      </c>
      <c r="C94" s="10">
        <v>-199500000</v>
      </c>
      <c r="D94" s="10">
        <v>-124500000</v>
      </c>
      <c r="E94" s="10">
        <v>-93600000</v>
      </c>
      <c r="F94" s="10">
        <v>-96500000</v>
      </c>
      <c r="G94" s="10">
        <v>-249768000</v>
      </c>
      <c r="H94" s="10">
        <v>-352377000</v>
      </c>
      <c r="I94" s="10">
        <v>-373796000</v>
      </c>
      <c r="J94" s="10">
        <v>-420389000</v>
      </c>
      <c r="K94" s="10">
        <v>-343257000</v>
      </c>
      <c r="L94" s="10">
        <v>-313141000</v>
      </c>
      <c r="M94" s="10">
        <v>-324616000</v>
      </c>
      <c r="N94" s="10">
        <v>-295600000</v>
      </c>
      <c r="O94" s="10">
        <v>-1526700000</v>
      </c>
      <c r="P94" s="10">
        <v>-557900000</v>
      </c>
      <c r="Q94" s="10">
        <v>-426100000</v>
      </c>
      <c r="R94" s="10">
        <v>-549900000</v>
      </c>
      <c r="S94" s="10">
        <v>-721300000</v>
      </c>
      <c r="T94" s="10">
        <v>-1287000000</v>
      </c>
      <c r="U94" s="10">
        <v>-221600000</v>
      </c>
      <c r="V94" s="10">
        <v>1751100000</v>
      </c>
      <c r="W94" s="10">
        <v>81700000</v>
      </c>
      <c r="X94" s="10">
        <v>-1070800000</v>
      </c>
      <c r="Y94" s="10">
        <v>-450900000</v>
      </c>
      <c r="Z94" s="10">
        <v>-462600000</v>
      </c>
      <c r="AA94" s="10">
        <v>-544000000</v>
      </c>
      <c r="AB94" s="10">
        <v>-263700000</v>
      </c>
      <c r="AC94" s="10">
        <v>-389000000</v>
      </c>
      <c r="AJ94" s="24" t="s">
        <v>144</v>
      </c>
      <c r="AK94" s="54">
        <f>[1]Treasuries!$C$8</f>
        <v>3.7229999999999999E-2</v>
      </c>
    </row>
    <row r="95" spans="1:3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v>-33300000</v>
      </c>
      <c r="Q95" s="1">
        <v>-153100000</v>
      </c>
      <c r="R95" s="1">
        <v>-228000000</v>
      </c>
      <c r="S95" s="1">
        <v>-2247500000</v>
      </c>
      <c r="T95" s="1">
        <v>-3126000000</v>
      </c>
      <c r="U95" s="1">
        <v>-2575200000</v>
      </c>
      <c r="V95" s="1">
        <v>-1673100000</v>
      </c>
      <c r="W95" s="1">
        <v>-1100200000</v>
      </c>
      <c r="X95" s="1">
        <v>-3900000</v>
      </c>
      <c r="Y95" s="1">
        <v>-1373600000</v>
      </c>
      <c r="Z95" s="1">
        <v>-143700000</v>
      </c>
      <c r="AA95" s="1">
        <v>-755200000</v>
      </c>
      <c r="AB95" s="1">
        <v>-277100000</v>
      </c>
      <c r="AC95" s="1">
        <v>-12900000</v>
      </c>
      <c r="AJ95" s="24" t="s">
        <v>145</v>
      </c>
      <c r="AK95" s="55" cm="1">
        <f t="array" ref="AK95">_FV(A1,"Beta")</f>
        <v>1.2246999999999999</v>
      </c>
    </row>
    <row r="96" spans="1:37" ht="20" x14ac:dyDescent="0.25">
      <c r="A96" s="5" t="s">
        <v>81</v>
      </c>
      <c r="B96" s="1" t="s">
        <v>91</v>
      </c>
      <c r="C96" s="1">
        <v>7300000</v>
      </c>
      <c r="D96" s="1">
        <v>1500000</v>
      </c>
      <c r="E96" s="1">
        <v>12300000</v>
      </c>
      <c r="F96" s="1">
        <v>28500000</v>
      </c>
      <c r="G96" s="1">
        <v>15758000</v>
      </c>
      <c r="H96" s="1">
        <v>36701000</v>
      </c>
      <c r="I96" s="1">
        <v>40520000</v>
      </c>
      <c r="J96" s="1">
        <v>33664000</v>
      </c>
      <c r="K96" s="1">
        <v>39856000</v>
      </c>
      <c r="L96" s="1">
        <v>74697000</v>
      </c>
      <c r="M96" s="1">
        <v>61783000</v>
      </c>
      <c r="N96" s="1">
        <v>56600000</v>
      </c>
      <c r="O96" s="1">
        <v>66800000</v>
      </c>
      <c r="P96" s="1">
        <v>57500000</v>
      </c>
      <c r="Q96" s="1">
        <v>66300000</v>
      </c>
      <c r="R96" s="1">
        <v>63000000</v>
      </c>
      <c r="S96" s="1">
        <v>70200000</v>
      </c>
      <c r="T96" s="1">
        <v>64400000</v>
      </c>
      <c r="U96" s="1">
        <v>58100000</v>
      </c>
      <c r="V96" s="1">
        <v>159700000</v>
      </c>
      <c r="W96" s="1">
        <v>99300000</v>
      </c>
      <c r="X96" s="1">
        <v>113100000</v>
      </c>
      <c r="Y96" s="1">
        <v>37800000</v>
      </c>
      <c r="Z96" s="1">
        <v>59300000</v>
      </c>
      <c r="AA96" s="1">
        <v>525900000</v>
      </c>
      <c r="AB96" s="1">
        <v>46200000</v>
      </c>
      <c r="AC96" s="1">
        <v>40200000</v>
      </c>
      <c r="AJ96" s="24" t="s">
        <v>146</v>
      </c>
      <c r="AK96" s="54">
        <v>8.4000000000000005E-2</v>
      </c>
    </row>
    <row r="97" spans="1:37" ht="20" x14ac:dyDescent="0.25">
      <c r="A97" s="5" t="s">
        <v>82</v>
      </c>
      <c r="B97" s="1" t="s">
        <v>91</v>
      </c>
      <c r="C97" s="1">
        <v>-25000000</v>
      </c>
      <c r="D97" s="1">
        <v>-44100000</v>
      </c>
      <c r="E97" s="1">
        <v>-170700000</v>
      </c>
      <c r="F97" s="1">
        <v>-227500000</v>
      </c>
      <c r="G97" s="1">
        <v>-202105000</v>
      </c>
      <c r="H97" s="1">
        <v>-176511000</v>
      </c>
      <c r="I97" s="1">
        <v>-208578000</v>
      </c>
      <c r="J97" s="1">
        <v>-213311000</v>
      </c>
      <c r="K97" s="1">
        <v>-235462000</v>
      </c>
      <c r="L97" s="1">
        <v>-311686000</v>
      </c>
      <c r="M97" s="1">
        <v>-434187000</v>
      </c>
      <c r="N97" s="1">
        <v>-371200000</v>
      </c>
      <c r="O97" s="1">
        <v>-159400000</v>
      </c>
      <c r="P97" s="1">
        <v>-144900000</v>
      </c>
      <c r="Q97" s="1">
        <v>-85100000</v>
      </c>
      <c r="R97" s="1">
        <v>-385500000</v>
      </c>
      <c r="S97" s="1">
        <v>-375100000</v>
      </c>
      <c r="T97" s="1">
        <v>-52400000</v>
      </c>
      <c r="U97" s="1">
        <v>-500000</v>
      </c>
      <c r="V97" s="1">
        <v>-502300000</v>
      </c>
      <c r="W97" s="1">
        <v>-184800000</v>
      </c>
      <c r="X97" s="1">
        <v>-230200000</v>
      </c>
      <c r="Y97" s="1">
        <v>-234800000</v>
      </c>
      <c r="Z97" s="1">
        <v>-207500000</v>
      </c>
      <c r="AA97" s="1">
        <v>-330300000</v>
      </c>
      <c r="AB97" s="1">
        <v>-45400000</v>
      </c>
      <c r="AC97" s="1">
        <v>-1071300000</v>
      </c>
      <c r="AJ97" s="52" t="s">
        <v>147</v>
      </c>
      <c r="AK97" s="53">
        <f>(AK94)+((AK95)*(AK96-AK94))</f>
        <v>9.4509219000000005E-2</v>
      </c>
    </row>
    <row r="98" spans="1:37" ht="19" x14ac:dyDescent="0.25">
      <c r="A98" s="5" t="s">
        <v>83</v>
      </c>
      <c r="B98" s="1" t="s">
        <v>91</v>
      </c>
      <c r="C98" s="1">
        <v>-12600000</v>
      </c>
      <c r="D98" s="1">
        <v>-12400000</v>
      </c>
      <c r="E98" s="1">
        <v>-11700000</v>
      </c>
      <c r="F98" s="1">
        <v>-10900000</v>
      </c>
      <c r="G98" s="1">
        <v>-10134000</v>
      </c>
      <c r="H98" s="1">
        <v>-9458000</v>
      </c>
      <c r="I98" s="1">
        <v>-9225000</v>
      </c>
      <c r="J98" s="1">
        <v>-13501000</v>
      </c>
      <c r="K98" s="1">
        <v>-12984000</v>
      </c>
      <c r="L98" s="1">
        <v>-12505000</v>
      </c>
      <c r="M98" s="1">
        <v>-59206000</v>
      </c>
      <c r="N98" s="1">
        <v>-65700000</v>
      </c>
      <c r="O98" s="1">
        <v>-100900000</v>
      </c>
      <c r="P98" s="1">
        <v>-110200000</v>
      </c>
      <c r="Q98" s="1">
        <v>-140000000</v>
      </c>
      <c r="R98" s="1">
        <v>-175500000</v>
      </c>
      <c r="S98" s="1">
        <v>-223900000</v>
      </c>
      <c r="T98" s="1">
        <v>-258200000</v>
      </c>
      <c r="U98" s="1">
        <v>-288300000</v>
      </c>
      <c r="V98" s="1">
        <v>-278900000</v>
      </c>
      <c r="W98" s="1">
        <v>-268200000</v>
      </c>
      <c r="X98" s="1">
        <v>-279100000</v>
      </c>
      <c r="Y98" s="1">
        <v>-313500000</v>
      </c>
      <c r="Z98" s="1">
        <v>-370800000</v>
      </c>
      <c r="AA98" s="1">
        <v>-322300000</v>
      </c>
      <c r="AB98" s="1">
        <v>-202600000</v>
      </c>
      <c r="AC98" s="1">
        <v>-563000000</v>
      </c>
      <c r="AJ98" s="48" t="s">
        <v>148</v>
      </c>
      <c r="AK98" s="49"/>
    </row>
    <row r="99" spans="1:37" ht="20" x14ac:dyDescent="0.25">
      <c r="A99" s="5" t="s">
        <v>84</v>
      </c>
      <c r="B99" s="1">
        <v>103200000</v>
      </c>
      <c r="C99" s="1">
        <v>-54000000</v>
      </c>
      <c r="D99" s="1">
        <v>-14600000</v>
      </c>
      <c r="E99" s="1">
        <v>35600000</v>
      </c>
      <c r="F99" s="1">
        <v>-34300000</v>
      </c>
      <c r="G99" s="1">
        <v>94271000</v>
      </c>
      <c r="H99" s="1">
        <v>116787000</v>
      </c>
      <c r="I99" s="1">
        <v>133998000</v>
      </c>
      <c r="J99" s="1" t="s">
        <v>91</v>
      </c>
      <c r="K99" s="1">
        <v>14500000</v>
      </c>
      <c r="L99" s="1">
        <v>-14500000</v>
      </c>
      <c r="M99" s="1">
        <v>38669000</v>
      </c>
      <c r="N99" s="1">
        <v>57400000</v>
      </c>
      <c r="O99" s="1">
        <v>999000000</v>
      </c>
      <c r="P99" s="1">
        <v>26100000</v>
      </c>
      <c r="Q99" s="1">
        <v>21900000</v>
      </c>
      <c r="R99" s="1">
        <v>205000000</v>
      </c>
      <c r="S99" s="1">
        <v>2735900000</v>
      </c>
      <c r="T99" s="1">
        <v>3727600000</v>
      </c>
      <c r="U99" s="1">
        <v>2626700000</v>
      </c>
      <c r="V99" s="1">
        <v>510100000</v>
      </c>
      <c r="W99" s="1">
        <v>333100000</v>
      </c>
      <c r="X99" s="1">
        <v>529300000</v>
      </c>
      <c r="Y99" s="1">
        <v>1247500000</v>
      </c>
      <c r="Z99" s="1">
        <v>178500000</v>
      </c>
      <c r="AA99" s="1">
        <v>1020600000</v>
      </c>
      <c r="AB99" s="1" t="s">
        <v>91</v>
      </c>
      <c r="AC99" s="1">
        <v>-2700000</v>
      </c>
      <c r="AJ99" s="24" t="s">
        <v>149</v>
      </c>
      <c r="AK99" s="25">
        <f>AK86+AK87</f>
        <v>4887300000</v>
      </c>
    </row>
    <row r="100" spans="1:37" ht="20" x14ac:dyDescent="0.25">
      <c r="A100" s="6" t="s">
        <v>85</v>
      </c>
      <c r="B100" s="10">
        <v>103200000</v>
      </c>
      <c r="C100" s="10">
        <v>-84300000</v>
      </c>
      <c r="D100" s="10">
        <v>-69600000</v>
      </c>
      <c r="E100" s="10">
        <v>-134500000</v>
      </c>
      <c r="F100" s="10">
        <v>-244200000</v>
      </c>
      <c r="G100" s="10">
        <v>-102210000</v>
      </c>
      <c r="H100" s="10">
        <v>-32481000</v>
      </c>
      <c r="I100" s="10">
        <v>-43285000</v>
      </c>
      <c r="J100" s="10">
        <v>-193148000</v>
      </c>
      <c r="K100" s="10">
        <v>-194090000</v>
      </c>
      <c r="L100" s="10">
        <v>-263994000</v>
      </c>
      <c r="M100" s="10">
        <v>-392941000</v>
      </c>
      <c r="N100" s="10">
        <v>-322900000</v>
      </c>
      <c r="O100" s="10">
        <v>805500000</v>
      </c>
      <c r="P100" s="10">
        <v>-204800000</v>
      </c>
      <c r="Q100" s="10">
        <v>-290000000</v>
      </c>
      <c r="R100" s="10">
        <v>-521000000</v>
      </c>
      <c r="S100" s="10">
        <v>-40400000</v>
      </c>
      <c r="T100" s="10">
        <v>355400000</v>
      </c>
      <c r="U100" s="10">
        <v>-179200000</v>
      </c>
      <c r="V100" s="10">
        <v>-1784500000</v>
      </c>
      <c r="W100" s="10">
        <v>-1120800000</v>
      </c>
      <c r="X100" s="10">
        <v>129200000</v>
      </c>
      <c r="Y100" s="10">
        <v>-636600000</v>
      </c>
      <c r="Z100" s="10">
        <v>-484200000</v>
      </c>
      <c r="AA100" s="10">
        <v>138700000</v>
      </c>
      <c r="AB100" s="10">
        <v>-478900000</v>
      </c>
      <c r="AC100" s="10">
        <v>-1609700000</v>
      </c>
      <c r="AJ100" s="50" t="s">
        <v>150</v>
      </c>
      <c r="AK100" s="51">
        <f>AK99/AK103</f>
        <v>0.19953383722026866</v>
      </c>
    </row>
    <row r="101" spans="1:3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J101" s="24" t="s">
        <v>151</v>
      </c>
      <c r="AK101" s="56" cm="1">
        <f t="array" ref="AK101">_FV(A1,"Market cap",TRUE)</f>
        <v>19606290000</v>
      </c>
    </row>
    <row r="102" spans="1:37" ht="20" x14ac:dyDescent="0.25">
      <c r="A102" s="6" t="s">
        <v>87</v>
      </c>
      <c r="B102" s="10">
        <v>2400000</v>
      </c>
      <c r="C102" s="10">
        <v>10200000</v>
      </c>
      <c r="D102" s="10">
        <v>-4900000</v>
      </c>
      <c r="E102" s="10">
        <v>-134500000</v>
      </c>
      <c r="F102" s="10">
        <v>-244200000</v>
      </c>
      <c r="G102" s="10">
        <v>-14858000</v>
      </c>
      <c r="H102" s="10">
        <v>35712000</v>
      </c>
      <c r="I102" s="10">
        <v>91061000</v>
      </c>
      <c r="J102" s="10">
        <v>-104245000</v>
      </c>
      <c r="K102" s="10">
        <v>-11936000</v>
      </c>
      <c r="L102" s="10">
        <v>6107000</v>
      </c>
      <c r="M102" s="10">
        <v>-467000</v>
      </c>
      <c r="N102" s="10">
        <v>-12100000</v>
      </c>
      <c r="O102" s="10">
        <v>13000000</v>
      </c>
      <c r="P102" s="10">
        <v>19700000</v>
      </c>
      <c r="Q102" s="10">
        <v>185900000</v>
      </c>
      <c r="R102" s="10">
        <v>-178300000</v>
      </c>
      <c r="S102" s="10" t="s">
        <v>91</v>
      </c>
      <c r="T102" s="10">
        <v>17700000</v>
      </c>
      <c r="U102" s="10">
        <v>10100000</v>
      </c>
      <c r="V102" s="10">
        <v>437600000</v>
      </c>
      <c r="W102" s="10">
        <v>-261100000</v>
      </c>
      <c r="X102" s="10">
        <v>-41700000</v>
      </c>
      <c r="Y102" s="10">
        <v>-86200000</v>
      </c>
      <c r="Z102" s="10">
        <v>310400000</v>
      </c>
      <c r="AA102" s="10">
        <v>306000000</v>
      </c>
      <c r="AB102" s="10">
        <v>451400000</v>
      </c>
      <c r="AC102" s="10">
        <v>-742600000</v>
      </c>
      <c r="AJ102" s="50" t="s">
        <v>152</v>
      </c>
      <c r="AK102" s="51">
        <f>AK101/AK103</f>
        <v>0.80046616277973137</v>
      </c>
    </row>
    <row r="103" spans="1:37" ht="20" x14ac:dyDescent="0.25">
      <c r="A103" s="5" t="s">
        <v>88</v>
      </c>
      <c r="B103" s="1">
        <v>17700000</v>
      </c>
      <c r="C103" s="1">
        <v>20100000</v>
      </c>
      <c r="D103" s="1">
        <v>30300000</v>
      </c>
      <c r="E103" s="1">
        <v>25500000</v>
      </c>
      <c r="F103" s="1">
        <v>33500000</v>
      </c>
      <c r="G103" s="1">
        <v>40960000</v>
      </c>
      <c r="H103" s="1">
        <v>26102000</v>
      </c>
      <c r="I103" s="1">
        <v>61814000</v>
      </c>
      <c r="J103" s="1">
        <v>152875000</v>
      </c>
      <c r="K103" s="1">
        <v>48630000</v>
      </c>
      <c r="L103" s="1">
        <v>36694000</v>
      </c>
      <c r="M103" s="1">
        <v>42801000</v>
      </c>
      <c r="N103" s="1">
        <v>42300000</v>
      </c>
      <c r="O103" s="1">
        <v>30200000</v>
      </c>
      <c r="P103" s="1">
        <v>43200000</v>
      </c>
      <c r="Q103" s="1">
        <v>62900000</v>
      </c>
      <c r="R103" s="1">
        <v>248800000</v>
      </c>
      <c r="S103" s="1">
        <v>70500000</v>
      </c>
      <c r="T103" s="1">
        <v>70500000</v>
      </c>
      <c r="U103" s="1">
        <v>88200000</v>
      </c>
      <c r="V103" s="1">
        <v>98300000</v>
      </c>
      <c r="W103" s="1">
        <v>535900000</v>
      </c>
      <c r="X103" s="1">
        <v>274800000</v>
      </c>
      <c r="Y103" s="1">
        <v>233100000</v>
      </c>
      <c r="Z103" s="1">
        <v>146900000</v>
      </c>
      <c r="AA103" s="1">
        <v>457300000</v>
      </c>
      <c r="AB103" s="1">
        <v>763300000</v>
      </c>
      <c r="AC103" s="1">
        <v>1214700000</v>
      </c>
      <c r="AJ103" s="52" t="s">
        <v>153</v>
      </c>
      <c r="AK103" s="57">
        <f>AK99+AK101</f>
        <v>24493590000</v>
      </c>
    </row>
    <row r="104" spans="1:37" ht="20" thickBot="1" x14ac:dyDescent="0.3">
      <c r="A104" s="7" t="s">
        <v>89</v>
      </c>
      <c r="B104" s="11">
        <v>20100000</v>
      </c>
      <c r="C104" s="11">
        <v>30300000</v>
      </c>
      <c r="D104" s="11">
        <v>25400000</v>
      </c>
      <c r="E104" s="11" t="s">
        <v>91</v>
      </c>
      <c r="F104" s="11" t="s">
        <v>91</v>
      </c>
      <c r="G104" s="11">
        <v>26102000</v>
      </c>
      <c r="H104" s="11">
        <v>61814000</v>
      </c>
      <c r="I104" s="11">
        <v>152875000</v>
      </c>
      <c r="J104" s="11">
        <v>48630000</v>
      </c>
      <c r="K104" s="11">
        <v>36694000</v>
      </c>
      <c r="L104" s="11">
        <v>42801000</v>
      </c>
      <c r="M104" s="11">
        <v>42334000</v>
      </c>
      <c r="N104" s="11">
        <v>30200000</v>
      </c>
      <c r="O104" s="11">
        <v>43200000</v>
      </c>
      <c r="P104" s="11">
        <v>62900000</v>
      </c>
      <c r="Q104" s="11">
        <v>248800000</v>
      </c>
      <c r="R104" s="11">
        <v>70500000</v>
      </c>
      <c r="S104" s="11">
        <v>70500000</v>
      </c>
      <c r="T104" s="11">
        <v>88200000</v>
      </c>
      <c r="U104" s="11">
        <v>98300000</v>
      </c>
      <c r="V104" s="11">
        <v>535900000</v>
      </c>
      <c r="W104" s="11">
        <v>274800000</v>
      </c>
      <c r="X104" s="11">
        <v>233100000</v>
      </c>
      <c r="Y104" s="11">
        <v>146900000</v>
      </c>
      <c r="Z104" s="11">
        <v>457300000</v>
      </c>
      <c r="AA104" s="11">
        <v>763300000</v>
      </c>
      <c r="AB104" s="11">
        <v>1214700000</v>
      </c>
      <c r="AC104" s="11">
        <v>472100000</v>
      </c>
      <c r="AJ104" s="48" t="s">
        <v>154</v>
      </c>
      <c r="AK104" s="49"/>
    </row>
    <row r="105" spans="1:37" ht="20" customHeight="1" thickTop="1" x14ac:dyDescent="0.25">
      <c r="A105" s="15" t="s">
        <v>110</v>
      </c>
      <c r="C105" s="1">
        <f t="shared" ref="C105:AB105" si="12">(C22*(1-$AK$91))+C77+C88+C81</f>
        <v>117618920.89620483</v>
      </c>
      <c r="D105" s="1">
        <f t="shared" si="12"/>
        <v>24811449.474165529</v>
      </c>
      <c r="E105" s="1">
        <f t="shared" si="12"/>
        <v>170239240.9693644</v>
      </c>
      <c r="F105" s="1">
        <f t="shared" si="12"/>
        <v>278286465.4778235</v>
      </c>
      <c r="G105" s="1">
        <f t="shared" si="12"/>
        <v>123021554.45816183</v>
      </c>
      <c r="H105" s="1">
        <f t="shared" si="12"/>
        <v>129609597.0736168</v>
      </c>
      <c r="I105" s="1">
        <f t="shared" si="12"/>
        <v>253753706.72153634</v>
      </c>
      <c r="J105" s="1">
        <f t="shared" si="12"/>
        <v>188369779.14951992</v>
      </c>
      <c r="K105" s="1">
        <f t="shared" si="12"/>
        <v>202236699.49702787</v>
      </c>
      <c r="L105" s="1">
        <f t="shared" si="12"/>
        <v>331743247.09647918</v>
      </c>
      <c r="M105" s="1">
        <f t="shared" si="12"/>
        <v>484147689.62048471</v>
      </c>
      <c r="N105" s="1">
        <f t="shared" si="12"/>
        <v>336929958.8477366</v>
      </c>
      <c r="O105" s="1">
        <f t="shared" si="12"/>
        <v>379690105.16689527</v>
      </c>
      <c r="P105" s="1">
        <f t="shared" si="12"/>
        <v>219614933.69913125</v>
      </c>
      <c r="Q105" s="1">
        <f t="shared" si="12"/>
        <v>725580932.7846365</v>
      </c>
      <c r="R105" s="1">
        <f t="shared" si="12"/>
        <v>432521518.06127119</v>
      </c>
      <c r="S105" s="1">
        <f t="shared" si="12"/>
        <v>202121188.84316421</v>
      </c>
      <c r="T105" s="1">
        <f t="shared" si="12"/>
        <v>342410068.58710563</v>
      </c>
      <c r="U105" s="1">
        <f t="shared" si="12"/>
        <v>212067892.08962047</v>
      </c>
      <c r="V105" s="1">
        <f t="shared" si="12"/>
        <v>439339844.53589392</v>
      </c>
      <c r="W105" s="1">
        <f t="shared" si="12"/>
        <v>651222990.39780521</v>
      </c>
      <c r="X105" s="1">
        <f t="shared" si="12"/>
        <v>701603657.97896659</v>
      </c>
      <c r="Y105" s="1">
        <f t="shared" si="12"/>
        <v>618568641.97530866</v>
      </c>
      <c r="Z105" s="1">
        <f t="shared" si="12"/>
        <v>691729218.10699594</v>
      </c>
      <c r="AA105" s="1">
        <f t="shared" si="12"/>
        <v>-97180036.579789639</v>
      </c>
      <c r="AB105" s="1">
        <f t="shared" si="12"/>
        <v>659459295.83904898</v>
      </c>
      <c r="AC105" s="1">
        <f>(AC22*(1-$AK$91))+AC77+AC88+AC81</f>
        <v>902079780.52126217</v>
      </c>
      <c r="AD105" s="30">
        <f>AC105*(1+$AK$106)</f>
        <v>961167353.91140461</v>
      </c>
      <c r="AE105" s="30">
        <f t="shared" ref="AE105:AH105" si="13">AD105*(1+$AK$106)</f>
        <v>1024125251.6392881</v>
      </c>
      <c r="AF105" s="30">
        <f t="shared" si="13"/>
        <v>1091206985.7315514</v>
      </c>
      <c r="AG105" s="30">
        <f t="shared" si="13"/>
        <v>1162682673.6313419</v>
      </c>
      <c r="AH105" s="30">
        <f t="shared" si="13"/>
        <v>1238840125.8779058</v>
      </c>
      <c r="AI105" s="27" t="s">
        <v>111</v>
      </c>
      <c r="AJ105" s="31" t="s">
        <v>112</v>
      </c>
      <c r="AK105" s="32">
        <f>(AK100*AK92)+(AK102*AK97)</f>
        <v>7.8167951915399214E-2</v>
      </c>
    </row>
    <row r="106" spans="1:37" ht="19" customHeight="1" x14ac:dyDescent="0.25">
      <c r="A106" s="15" t="s">
        <v>107</v>
      </c>
      <c r="B106" s="1"/>
      <c r="C106" s="16">
        <f t="shared" ref="C106:AM106" si="14">(C107/B107)-1</f>
        <v>-1.866883116883117</v>
      </c>
      <c r="D106" s="16">
        <f t="shared" si="14"/>
        <v>-0.63171036204744069</v>
      </c>
      <c r="E106" s="16">
        <f t="shared" si="14"/>
        <v>3.2</v>
      </c>
      <c r="F106" s="16">
        <f t="shared" si="14"/>
        <v>0.81194511702986283</v>
      </c>
      <c r="G106" s="16">
        <f t="shared" si="14"/>
        <v>-0.69632962138084631</v>
      </c>
      <c r="H106" s="16">
        <f t="shared" si="14"/>
        <v>-4.0235280312142407E-2</v>
      </c>
      <c r="I106" s="16">
        <f t="shared" si="14"/>
        <v>1.9000015283275511</v>
      </c>
      <c r="J106" s="16">
        <f t="shared" si="14"/>
        <v>-0.54667193675889325</v>
      </c>
      <c r="K106" s="16">
        <f t="shared" si="14"/>
        <v>0.98892105232564909</v>
      </c>
      <c r="L106" s="16">
        <f t="shared" si="14"/>
        <v>0.48466551714060269</v>
      </c>
      <c r="M106" s="16">
        <f t="shared" si="14"/>
        <v>0.49184658509314816</v>
      </c>
      <c r="N106" s="16">
        <f t="shared" si="14"/>
        <v>-0.31069972422711023</v>
      </c>
      <c r="O106" s="16">
        <f t="shared" si="14"/>
        <v>0.16768759571209801</v>
      </c>
      <c r="P106" s="16">
        <f t="shared" si="14"/>
        <v>-0.18983606557377053</v>
      </c>
      <c r="Q106" s="16">
        <f t="shared" si="14"/>
        <v>0.87575880210441115</v>
      </c>
      <c r="R106" s="16">
        <f t="shared" si="14"/>
        <v>-0.25587918015102484</v>
      </c>
      <c r="S106" s="16">
        <f t="shared" si="14"/>
        <v>-0.64627428240069584</v>
      </c>
      <c r="T106" s="16">
        <f t="shared" si="14"/>
        <v>1.1614754098360658</v>
      </c>
      <c r="U106" s="16">
        <f t="shared" si="14"/>
        <v>-1.0147895335608645</v>
      </c>
      <c r="V106" s="16">
        <f t="shared" si="14"/>
        <v>-45.743589743589745</v>
      </c>
      <c r="W106" s="16">
        <f t="shared" si="14"/>
        <v>2.0166189111747852</v>
      </c>
      <c r="X106" s="16">
        <f t="shared" si="14"/>
        <v>0.10486322188449848</v>
      </c>
      <c r="Y106" s="16">
        <f t="shared" si="14"/>
        <v>1.5474552957359666E-3</v>
      </c>
      <c r="Z106" s="16">
        <f t="shared" si="14"/>
        <v>0.33785407725321881</v>
      </c>
      <c r="AA106" s="16">
        <f t="shared" si="14"/>
        <v>-0.70896958809187738</v>
      </c>
      <c r="AB106" s="16">
        <f t="shared" si="14"/>
        <v>3.0727513227513228</v>
      </c>
      <c r="AC106" s="16">
        <f t="shared" si="14"/>
        <v>-7.5890440619248656E-2</v>
      </c>
      <c r="AD106" s="26">
        <v>1137000000</v>
      </c>
      <c r="AE106" s="26">
        <v>1158000000</v>
      </c>
      <c r="AF106" s="26">
        <v>1139000000</v>
      </c>
      <c r="AG106" s="26">
        <v>1268000000</v>
      </c>
      <c r="AH106" s="26">
        <v>1393000000</v>
      </c>
      <c r="AI106" s="27" t="s">
        <v>108</v>
      </c>
      <c r="AJ106" s="28" t="s">
        <v>109</v>
      </c>
      <c r="AK106" s="29">
        <f>(SUM(AD4:AH4)/5)</f>
        <v>6.5501494065191262E-2</v>
      </c>
    </row>
    <row r="107" spans="1:37" ht="19" x14ac:dyDescent="0.25">
      <c r="A107" s="14" t="s">
        <v>93</v>
      </c>
      <c r="B107" s="1">
        <v>-92400000</v>
      </c>
      <c r="C107" s="1">
        <v>80100000</v>
      </c>
      <c r="D107" s="1">
        <v>29500000</v>
      </c>
      <c r="E107" s="1">
        <v>123900000</v>
      </c>
      <c r="F107" s="1">
        <v>224500000</v>
      </c>
      <c r="G107" s="1">
        <v>68174000</v>
      </c>
      <c r="H107" s="1">
        <v>65431000</v>
      </c>
      <c r="I107" s="1">
        <v>189750000</v>
      </c>
      <c r="J107" s="1">
        <v>86019000</v>
      </c>
      <c r="K107" s="1">
        <v>171085000</v>
      </c>
      <c r="L107" s="1">
        <v>254004000</v>
      </c>
      <c r="M107" s="1">
        <v>378935000</v>
      </c>
      <c r="N107" s="1">
        <v>261200000</v>
      </c>
      <c r="O107" s="1">
        <v>305000000</v>
      </c>
      <c r="P107" s="1">
        <v>247100000</v>
      </c>
      <c r="Q107" s="1">
        <v>463500000</v>
      </c>
      <c r="R107" s="1">
        <v>344900000</v>
      </c>
      <c r="S107" s="1">
        <v>122000000</v>
      </c>
      <c r="T107" s="1">
        <v>263700000</v>
      </c>
      <c r="U107" s="1">
        <v>-3900000</v>
      </c>
      <c r="V107" s="1">
        <v>174500000</v>
      </c>
      <c r="W107" s="1">
        <v>526400000</v>
      </c>
      <c r="X107" s="1">
        <v>581600000</v>
      </c>
      <c r="Y107" s="1">
        <v>582500000</v>
      </c>
      <c r="Z107" s="1">
        <v>779300000</v>
      </c>
      <c r="AA107" s="1">
        <v>226800000</v>
      </c>
      <c r="AB107" s="1">
        <v>923700000</v>
      </c>
      <c r="AC107" s="1">
        <v>853600000</v>
      </c>
      <c r="AD107" s="27"/>
      <c r="AE107" s="27"/>
      <c r="AF107" s="27"/>
      <c r="AG107" s="27"/>
      <c r="AH107" s="58">
        <f>AH106*(1+AK107)/(AK108-AK107)</f>
        <v>26854993441.762688</v>
      </c>
      <c r="AI107" s="59" t="s">
        <v>155</v>
      </c>
      <c r="AJ107" s="60" t="s">
        <v>156</v>
      </c>
      <c r="AK107" s="61">
        <v>2.5000000000000001E-2</v>
      </c>
    </row>
    <row r="108" spans="1:3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58">
        <f t="shared" ref="AD108:AG108" si="15">AD107+AD106</f>
        <v>1137000000</v>
      </c>
      <c r="AE108" s="58">
        <f t="shared" si="15"/>
        <v>1158000000</v>
      </c>
      <c r="AF108" s="58">
        <f t="shared" si="15"/>
        <v>1139000000</v>
      </c>
      <c r="AG108" s="58">
        <f t="shared" si="15"/>
        <v>1268000000</v>
      </c>
      <c r="AH108" s="58">
        <f>AH107+AH106</f>
        <v>28247993441.762688</v>
      </c>
      <c r="AI108" s="59" t="s">
        <v>153</v>
      </c>
      <c r="AJ108" s="62" t="s">
        <v>157</v>
      </c>
      <c r="AK108" s="63">
        <f>AK105</f>
        <v>7.8167951915399214E-2</v>
      </c>
    </row>
    <row r="109" spans="1:37" ht="19" x14ac:dyDescent="0.25">
      <c r="AD109" s="64" t="s">
        <v>158</v>
      </c>
      <c r="AE109" s="65"/>
    </row>
    <row r="110" spans="1:37" ht="20" x14ac:dyDescent="0.25">
      <c r="AD110" s="66" t="s">
        <v>159</v>
      </c>
      <c r="AE110" s="56">
        <f>NPV(AK108,AD108,AE108,AF108,AG108,AH108)</f>
        <v>23286907161.235996</v>
      </c>
    </row>
    <row r="111" spans="1:37" ht="20" x14ac:dyDescent="0.25">
      <c r="AD111" s="66" t="s">
        <v>160</v>
      </c>
      <c r="AE111" s="56">
        <f>AB40</f>
        <v>1214700000</v>
      </c>
    </row>
    <row r="112" spans="1:37" ht="20" x14ac:dyDescent="0.25">
      <c r="AD112" s="66" t="s">
        <v>149</v>
      </c>
      <c r="AE112" s="56">
        <f>AK99</f>
        <v>4887300000</v>
      </c>
    </row>
    <row r="113" spans="30:31" ht="20" x14ac:dyDescent="0.25">
      <c r="AD113" s="66" t="s">
        <v>161</v>
      </c>
      <c r="AE113" s="56">
        <f>AE110+AE111-AE112</f>
        <v>19614307161.235996</v>
      </c>
    </row>
    <row r="114" spans="30:31" ht="20" x14ac:dyDescent="0.25">
      <c r="AD114" s="66" t="s">
        <v>162</v>
      </c>
      <c r="AE114" s="67">
        <f>AC34*(1+(5*AI16))</f>
        <v>132434923.55457382</v>
      </c>
    </row>
    <row r="115" spans="30:31" ht="20" x14ac:dyDescent="0.25">
      <c r="AD115" s="68" t="s">
        <v>163</v>
      </c>
      <c r="AE115" s="69">
        <f>AE113/AE114</f>
        <v>148.1052477306209</v>
      </c>
    </row>
    <row r="116" spans="30:31" ht="20" x14ac:dyDescent="0.25">
      <c r="AD116" s="66" t="s">
        <v>164</v>
      </c>
      <c r="AE116" s="70" cm="1">
        <f t="array" ref="AE116">_FV(A1,"Price")</f>
        <v>162.28</v>
      </c>
    </row>
    <row r="117" spans="30:31" ht="20" x14ac:dyDescent="0.25">
      <c r="AD117" s="71" t="s">
        <v>165</v>
      </c>
      <c r="AE117" s="72">
        <f>AE115/AE116-1</f>
        <v>-8.7347499811308182E-2</v>
      </c>
    </row>
    <row r="118" spans="30:31" ht="20" x14ac:dyDescent="0.25">
      <c r="AD118" s="71" t="s">
        <v>166</v>
      </c>
      <c r="AE118" s="73" t="str">
        <f>IF(AE115&gt;AE116,"BUY","SELL")</f>
        <v>SELL</v>
      </c>
    </row>
  </sheetData>
  <mergeCells count="6">
    <mergeCell ref="AJ83:AK83"/>
    <mergeCell ref="AJ84:AK84"/>
    <mergeCell ref="AJ93:AK93"/>
    <mergeCell ref="AJ98:AK98"/>
    <mergeCell ref="AJ104:AK104"/>
    <mergeCell ref="AD109:AE109"/>
  </mergeCells>
  <hyperlinks>
    <hyperlink ref="A1" r:id="rId1" tooltip="https://roic.ai/company/DRI" display="ROIC.AI | DR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940944/000094094400000118/0000940944-00-000118-index.htm" xr:uid="{00000000-0004-0000-0000-000010000000}"/>
    <hyperlink ref="G74" r:id="rId13" tooltip="https://www.sec.gov/Archives/edgar/data/940944/000094094400000118/0000940944-00-000118-index.htm" xr:uid="{00000000-0004-0000-0000-000011000000}"/>
    <hyperlink ref="H36" r:id="rId14" tooltip="https://www.sec.gov/Archives/edgar/data/940944/000094094401500072/0000940944-01-500072-index.html" xr:uid="{00000000-0004-0000-0000-000013000000}"/>
    <hyperlink ref="H74" r:id="rId15" tooltip="https://www.sec.gov/Archives/edgar/data/940944/000094094401500072/0000940944-01-500072-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940944/000094094405000153/0000940944-05-000153-index.htm" xr:uid="{00000000-0004-0000-0000-00001F000000}"/>
    <hyperlink ref="L74" r:id="rId23" tooltip="https://www.sec.gov/Archives/edgar/data/940944/000094094405000153/0000940944-05-000153-index.htm" xr:uid="{00000000-0004-0000-0000-000020000000}"/>
    <hyperlink ref="M36" r:id="rId24" tooltip="https://sec.gov" xr:uid="{00000000-0004-0000-0000-000022000000}"/>
    <hyperlink ref="M74" r:id="rId25" tooltip="https://sec.gov" xr:uid="{00000000-0004-0000-0000-000023000000}"/>
    <hyperlink ref="N36" r:id="rId26" tooltip="https://www.sec.gov/Archives/edgar/data/940944/000119312507158244/0001193125-07-158244-index.htm" xr:uid="{00000000-0004-0000-0000-000025000000}"/>
    <hyperlink ref="N74" r:id="rId27" tooltip="https://www.sec.gov/Archives/edgar/data/940944/000119312507158244/0001193125-07-158244-index.htm" xr:uid="{00000000-0004-0000-0000-000026000000}"/>
    <hyperlink ref="O36" r:id="rId28" tooltip="https://www.sec.gov/Archives/edgar/data/940944/000119312508152760/0001193125-08-152760-index.htm" xr:uid="{00000000-0004-0000-0000-000028000000}"/>
    <hyperlink ref="O74" r:id="rId29" tooltip="https://www.sec.gov/Archives/edgar/data/940944/000119312508152760/0001193125-08-152760-index.htm" xr:uid="{00000000-0004-0000-0000-000029000000}"/>
    <hyperlink ref="P36" r:id="rId30" tooltip="https://www.sec.gov/Archives/edgar/data/940944/000119312509155014/0001193125-09-155014-index.htm" xr:uid="{00000000-0004-0000-0000-00002B000000}"/>
    <hyperlink ref="P74" r:id="rId31" tooltip="https://www.sec.gov/Archives/edgar/data/940944/000119312509155014/0001193125-09-155014-index.htm" xr:uid="{00000000-0004-0000-0000-00002C000000}"/>
    <hyperlink ref="Q36" r:id="rId32" tooltip="https://www.sec.gov/Archives/edgar/data/940944/000119312510165061/0001193125-10-165061-index.htm" xr:uid="{00000000-0004-0000-0000-00002E000000}"/>
    <hyperlink ref="Q74" r:id="rId33" tooltip="https://www.sec.gov/Archives/edgar/data/940944/000119312510165061/0001193125-10-165061-index.htm" xr:uid="{00000000-0004-0000-0000-00002F000000}"/>
    <hyperlink ref="R36" r:id="rId34" tooltip="https://www.sec.gov/Archives/edgar/data/940944/000119312511194810/0001193125-11-194810-index.htm" xr:uid="{00000000-0004-0000-0000-000031000000}"/>
    <hyperlink ref="R74" r:id="rId35" tooltip="https://www.sec.gov/Archives/edgar/data/940944/000119312511194810/0001193125-11-194810-index.htm" xr:uid="{00000000-0004-0000-0000-000032000000}"/>
    <hyperlink ref="S36" r:id="rId36" tooltip="https://www.sec.gov/Archives/edgar/data/940944/000094094412000031/0000940944-12-000031-index.htm" xr:uid="{00000000-0004-0000-0000-000034000000}"/>
    <hyperlink ref="S74" r:id="rId37" tooltip="https://www.sec.gov/Archives/edgar/data/940944/000094094412000031/0000940944-12-000031-index.htm" xr:uid="{00000000-0004-0000-0000-000035000000}"/>
    <hyperlink ref="T36" r:id="rId38" tooltip="https://www.sec.gov/Archives/edgar/data/940944/000094094413000027/0000940944-13-000027-index.htm" xr:uid="{00000000-0004-0000-0000-000037000000}"/>
    <hyperlink ref="T74" r:id="rId39" tooltip="https://www.sec.gov/Archives/edgar/data/940944/000094094413000027/0000940944-13-000027-index.htm" xr:uid="{00000000-0004-0000-0000-000038000000}"/>
    <hyperlink ref="U36" r:id="rId40" tooltip="https://www.sec.gov/Archives/edgar/data/940944/000094094414000064/0000940944-14-000064-index.htm" xr:uid="{00000000-0004-0000-0000-00003A000000}"/>
    <hyperlink ref="U74" r:id="rId41" tooltip="https://www.sec.gov/Archives/edgar/data/940944/000094094414000064/0000940944-14-000064-index.htm" xr:uid="{00000000-0004-0000-0000-00003B000000}"/>
    <hyperlink ref="V36" r:id="rId42" tooltip="https://www.sec.gov/Archives/edgar/data/940944/000094094415000039/0000940944-15-000039-index.htm" xr:uid="{00000000-0004-0000-0000-00003D000000}"/>
    <hyperlink ref="V74" r:id="rId43" tooltip="https://www.sec.gov/Archives/edgar/data/940944/000094094415000039/0000940944-15-000039-index.htm" xr:uid="{00000000-0004-0000-0000-00003E000000}"/>
    <hyperlink ref="W36" r:id="rId44" tooltip="https://www.sec.gov/Archives/edgar/data/940944/000094094416000116/0000940944-16-000116-index.htm" xr:uid="{00000000-0004-0000-0000-000040000000}"/>
    <hyperlink ref="W74" r:id="rId45" tooltip="https://www.sec.gov/Archives/edgar/data/940944/000094094416000116/0000940944-16-000116-index.htm" xr:uid="{00000000-0004-0000-0000-000041000000}"/>
    <hyperlink ref="X36" r:id="rId46" tooltip="https://www.sec.gov/Archives/edgar/data/940944/000094094417000027/0000940944-17-000027-index.htm" xr:uid="{00000000-0004-0000-0000-000043000000}"/>
    <hyperlink ref="X74" r:id="rId47" tooltip="https://www.sec.gov/Archives/edgar/data/940944/000094094417000027/0000940944-17-000027-index.htm" xr:uid="{00000000-0004-0000-0000-000044000000}"/>
    <hyperlink ref="Y36" r:id="rId48" tooltip="https://www.sec.gov/Archives/edgar/data/940944/000094094418000050/0000940944-18-000050-index.htm" xr:uid="{00000000-0004-0000-0000-000046000000}"/>
    <hyperlink ref="Y74" r:id="rId49" tooltip="https://www.sec.gov/Archives/edgar/data/940944/000094094418000050/0000940944-18-000050-index.htm" xr:uid="{00000000-0004-0000-0000-000047000000}"/>
    <hyperlink ref="Z36" r:id="rId50" tooltip="https://www.sec.gov/Archives/edgar/data/940944/000094094419000025/0000940944-19-000025-index.htm" xr:uid="{00000000-0004-0000-0000-000049000000}"/>
    <hyperlink ref="Z74" r:id="rId51" tooltip="https://www.sec.gov/Archives/edgar/data/940944/000094094419000025/0000940944-19-000025-index.htm" xr:uid="{00000000-0004-0000-0000-00004A000000}"/>
    <hyperlink ref="AA36" r:id="rId52" tooltip="https://www.sec.gov/Archives/edgar/data/940944/000094094420000046/0000940944-20-000046-index.htm" xr:uid="{00000000-0004-0000-0000-00004C000000}"/>
    <hyperlink ref="AA74" r:id="rId53" tooltip="https://www.sec.gov/Archives/edgar/data/940944/000094094420000046/0000940944-20-000046-index.htm" xr:uid="{00000000-0004-0000-0000-00004D000000}"/>
    <hyperlink ref="AB36" r:id="rId54" tooltip="https://www.sec.gov/Archives/edgar/data/940944/000094094421000041/0000940944-21-000041-index.htm" xr:uid="{00000000-0004-0000-0000-00004F000000}"/>
    <hyperlink ref="AB74" r:id="rId55" tooltip="https://www.sec.gov/Archives/edgar/data/940944/000094094421000041/0000940944-21-000041-index.htm" xr:uid="{00000000-0004-0000-0000-000050000000}"/>
    <hyperlink ref="AC36" r:id="rId56" tooltip="https://www.sec.gov/Archives/edgar/data/940944/000094094422000042/0000940944-22-000042-index.htm" xr:uid="{00000000-0004-0000-0000-000052000000}"/>
    <hyperlink ref="AC74" r:id="rId57" tooltip="https://www.sec.gov/Archives/edgar/data/940944/000094094422000042/0000940944-22-000042-index.htm" xr:uid="{00000000-0004-0000-0000-000053000000}"/>
    <hyperlink ref="AD1" r:id="rId58" display="https://finbox.com/NYSE:DRI/explorer/revenue_proj" xr:uid="{F548A87D-0833-3644-8B79-94EA39574FA6}"/>
    <hyperlink ref="AI106" r:id="rId59" xr:uid="{6EFE5EEA-49D3-AE4D-BEEF-05DC7D6A4803}"/>
  </hyperlinks>
  <pageMargins left="0.7" right="0.7" top="0.75" bottom="0.75" header="0.3" footer="0.3"/>
  <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2023-03-14T02:21:34Z</dcterms:created>
  <dcterms:modified xsi:type="dcterms:W3CDTF">2023-06-23T18:33:38Z</dcterms:modified>
</cp:coreProperties>
</file>