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C613D5D-A6D5-FE48-ACF2-2597C7181BE5}" xr6:coauthVersionLast="47" xr6:coauthVersionMax="47" xr10:uidLastSave="{00000000-0000-0000-0000-000000000000}"/>
  <bookViews>
    <workbookView xWindow="0" yWindow="500" windowWidth="287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1'!$B$106:$L$106</definedName>
    <definedName name="_xlchart.v1.4" hidden="1">'Sheet 1'!$B$19:$L$19</definedName>
    <definedName name="_xlchart.v1.5" hidden="1">'Sheet 1'!$B$3:$L$3</definedName>
    <definedName name="_xlchart.v2.10" hidden="1">'Sheet 1'!$B$19:$L$19</definedName>
    <definedName name="_xlchart.v2.11" hidden="1">'Sheet 1'!$B$3:$L$3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N114" i="1" s="1"/>
  <c r="N111" i="1"/>
  <c r="T101" i="1"/>
  <c r="S16" i="1" s="1"/>
  <c r="T97" i="1"/>
  <c r="T90" i="1"/>
  <c r="T89" i="1"/>
  <c r="T91" i="1" s="1"/>
  <c r="T87" i="1"/>
  <c r="T86" i="1"/>
  <c r="T99" i="1" s="1"/>
  <c r="T85" i="1"/>
  <c r="T88" i="1" s="1"/>
  <c r="R19" i="1"/>
  <c r="U13" i="1"/>
  <c r="T13" i="1"/>
  <c r="S13" i="1"/>
  <c r="R13" i="1"/>
  <c r="U10" i="1"/>
  <c r="T10" i="1"/>
  <c r="S10" i="1"/>
  <c r="R10" i="1"/>
  <c r="U7" i="1"/>
  <c r="T7" i="1"/>
  <c r="S7" i="1"/>
  <c r="R7" i="1"/>
  <c r="U4" i="1"/>
  <c r="T4" i="1"/>
  <c r="S4" i="1"/>
  <c r="R4" i="1"/>
  <c r="Q4" i="1"/>
  <c r="P4" i="1"/>
  <c r="O4" i="1"/>
  <c r="N4" i="1"/>
  <c r="M4" i="1"/>
  <c r="T106" i="1" l="1"/>
  <c r="M106" i="1" s="1"/>
  <c r="N106" i="1" s="1"/>
  <c r="O106" i="1" s="1"/>
  <c r="P106" i="1" s="1"/>
  <c r="Q106" i="1" s="1"/>
  <c r="T16" i="1"/>
  <c r="U16" i="1"/>
  <c r="T92" i="1"/>
  <c r="T103" i="1"/>
  <c r="T102" i="1" s="1"/>
  <c r="N112" i="1"/>
  <c r="T100" i="1" l="1"/>
  <c r="T105" i="1" s="1"/>
  <c r="T108" i="1" s="1"/>
  <c r="J9" i="1" l="1"/>
  <c r="K9" i="1"/>
  <c r="L9" i="1"/>
  <c r="J13" i="1"/>
  <c r="K13" i="1"/>
  <c r="L13" i="1"/>
  <c r="J20" i="1"/>
  <c r="K20" i="1"/>
  <c r="L20" i="1"/>
  <c r="J29" i="1"/>
  <c r="K29" i="1"/>
  <c r="L29" i="1"/>
  <c r="J35" i="1"/>
  <c r="K35" i="1"/>
  <c r="L35" i="1"/>
  <c r="J89" i="1"/>
  <c r="K89" i="1"/>
  <c r="L89" i="1"/>
  <c r="J80" i="1"/>
  <c r="K80" i="1"/>
  <c r="L80" i="1"/>
  <c r="J105" i="1"/>
  <c r="K105" i="1"/>
  <c r="L105" i="1"/>
  <c r="I105" i="1"/>
  <c r="H105" i="1"/>
  <c r="G105" i="1"/>
  <c r="F105" i="1"/>
  <c r="E105" i="1"/>
  <c r="D105" i="1"/>
  <c r="C105" i="1"/>
  <c r="I89" i="1"/>
  <c r="H89" i="1"/>
  <c r="G89" i="1"/>
  <c r="F89" i="1"/>
  <c r="E89" i="1"/>
  <c r="D89" i="1"/>
  <c r="C89" i="1"/>
  <c r="B89" i="1"/>
  <c r="I80" i="1"/>
  <c r="H80" i="1"/>
  <c r="G80" i="1"/>
  <c r="F80" i="1"/>
  <c r="E80" i="1"/>
  <c r="D80" i="1"/>
  <c r="C80" i="1"/>
  <c r="B80" i="1"/>
  <c r="I35" i="1"/>
  <c r="H35" i="1"/>
  <c r="G35" i="1"/>
  <c r="F35" i="1"/>
  <c r="E35" i="1"/>
  <c r="D35" i="1"/>
  <c r="C35" i="1"/>
  <c r="I29" i="1"/>
  <c r="H29" i="1"/>
  <c r="G29" i="1"/>
  <c r="F29" i="1"/>
  <c r="E29" i="1"/>
  <c r="D29" i="1"/>
  <c r="C29" i="1"/>
  <c r="I20" i="1"/>
  <c r="H20" i="1"/>
  <c r="G20" i="1"/>
  <c r="F20" i="1"/>
  <c r="E20" i="1"/>
  <c r="D20" i="1"/>
  <c r="C20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L4" i="1"/>
  <c r="K4" i="1"/>
  <c r="J4" i="1"/>
  <c r="I4" i="1"/>
  <c r="H4" i="1"/>
  <c r="G4" i="1"/>
  <c r="F4" i="1"/>
  <c r="E4" i="1"/>
  <c r="D4" i="1"/>
  <c r="C4" i="1"/>
  <c r="M108" i="1"/>
  <c r="N108" i="1"/>
  <c r="O108" i="1"/>
  <c r="P108" i="1"/>
  <c r="Q107" i="1"/>
  <c r="Q108" i="1" s="1"/>
  <c r="N110" i="1" l="1"/>
  <c r="N113" i="1" s="1"/>
  <c r="N115" i="1" s="1"/>
  <c r="N118" i="1" l="1"/>
  <c r="N117" i="1"/>
</calcChain>
</file>

<file path=xl/sharedStrings.xml><?xml version="1.0" encoding="utf-8"?>
<sst xmlns="http://schemas.openxmlformats.org/spreadsheetml/2006/main" count="409" uniqueCount="161">
  <si>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</si>
  <si>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</si>
  <si>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</si>
  <si>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</si>
  <si>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</si>
  <si>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</si>
  <si>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</si>
  <si>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</si>
  <si>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</si>
  <si>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</si>
  <si>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</si>
  <si>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</si>
  <si>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</si>
  <si>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</si>
  <si>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</si>
  <si>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</si>
  <si>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</si>
  <si>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</si>
  <si>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</si>
  <si>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</si>
  <si>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</si>
  <si>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</si>
  <si>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</si>
  <si>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</si>
  <si>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</si>
  <si>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</si>
  <si>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</si>
  <si>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</si>
  <si>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</si>
  <si>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</si>
  <si>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</si>
  <si>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</si>
  <si>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</si>
  <si>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</si>
  <si>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</si>
  <si>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</si>
  <si>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</si>
  <si>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</si>
  <si>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</si>
  <si>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</si>
  <si>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</si>
  <si>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</si>
  <si>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</si>
  <si>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</si>
  <si>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</si>
  <si>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</si>
  <si>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</si>
  <si>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</si>
  <si>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</si>
  <si>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</si>
  <si>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</si>
  <si>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</si>
  <si>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</si>
  <si>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</si>
  <si>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</si>
  <si>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</si>
  <si>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</si>
  <si>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</si>
  <si>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</si>
  <si>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</si>
  <si>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</si>
  <si>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</si>
  <si>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</si>
  <si>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</si>
  <si>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</si>
  <si>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</si>
  <si>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</si>
  <si>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</si>
  <si>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</si>
  <si>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</si>
  <si>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</si>
  <si>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</si>
  <si>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</si>
  <si>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</si>
  <si>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</si>
  <si>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</si>
  <si>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</si>
  <si>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</si>
  <si>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</si>
  <si>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</si>
  <si>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</si>
  <si>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</si>
  <si>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</si>
  <si>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</si>
  <si>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</si>
  <si>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</si>
  <si>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</si>
  <si>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</si>
  <si>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</si>
  <si>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</si>
  <si>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</si>
  <si>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</si>
  <si>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</si>
  <si>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</si>
  <si>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Wingstop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</si>
  <si>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</si>
  <si>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</si>
  <si>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</si>
  <si>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</si>
  <si>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</si>
  <si>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</si>
  <si>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</si>
  <si>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</si>
  <si>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</si>
  <si>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</si>
  <si>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</si>
  <si>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</si>
  <si>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</si>
  <si>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</si>
  <si>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</si>
  <si>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</si>
  <si>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</si>
  <si>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</si>
  <si>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</si>
  <si>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</si>
  <si>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</si>
  <si>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</si>
  <si>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</si>
  <si>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</si>
  <si>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</si>
  <si>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</si>
  <si>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</si>
  <si>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</si>
  <si>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</si>
  <si>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</si>
  <si>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</si>
  <si>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</si>
  <si>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</si>
  <si>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</si>
  <si>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</si>
  <si>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</si>
  <si>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</si>
  <si>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</si>
  <si>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</si>
  <si>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</si>
  <si>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</si>
  <si>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</si>
  <si>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</si>
  <si>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</si>
  <si>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</si>
  <si>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</si>
  <si>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</si>
  <si>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</si>
  <si>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</si>
  <si>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</si>
  <si>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</si>
  <si>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</si>
  <si>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</si>
  <si>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</si>
  <si>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</si>
  <si>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</si>
  <si>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</si>
  <si>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</si>
  <si>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</si>
  <si>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</si>
  <si>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 + Dilution</t>
  </si>
  <si>
    <t>Intrinsic Value</t>
  </si>
  <si>
    <t>Current Price</t>
  </si>
  <si>
    <t>Upside/Downside</t>
  </si>
  <si>
    <t>Buy/Sell</t>
  </si>
  <si>
    <t>Share Dilution (5yr)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</si>
</sst>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1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6" borderId="10" xfId="0" applyNumberFormat="1" applyFont="1" applyFill="1" applyBorder="1"/>
    <xf numFmtId="164" fontId="12" fillId="6" borderId="8" xfId="0" applyNumberFormat="1" applyFont="1" applyFill="1" applyBorder="1"/>
    <xf numFmtId="164" fontId="10" fillId="7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80146046100674E-2"/>
          <c:y val="0.11159035511053478"/>
          <c:w val="0.88049510147865184"/>
          <c:h val="0.73207634274917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1'!$B$3:$L$3</c:f>
              <c:numCache>
                <c:formatCode>#,###,,;\(#,###,,\);\ \-\ \-</c:formatCode>
                <c:ptCount val="11"/>
                <c:pt idx="0">
                  <c:v>51591000</c:v>
                </c:pt>
                <c:pt idx="1">
                  <c:v>58999000</c:v>
                </c:pt>
                <c:pt idx="2">
                  <c:v>67449000</c:v>
                </c:pt>
                <c:pt idx="3">
                  <c:v>77969000</c:v>
                </c:pt>
                <c:pt idx="4">
                  <c:v>91359000</c:v>
                </c:pt>
                <c:pt idx="5">
                  <c:v>105552000</c:v>
                </c:pt>
                <c:pt idx="6">
                  <c:v>153181000</c:v>
                </c:pt>
                <c:pt idx="7">
                  <c:v>199676000</c:v>
                </c:pt>
                <c:pt idx="8">
                  <c:v>248811000</c:v>
                </c:pt>
                <c:pt idx="9">
                  <c:v>282502000</c:v>
                </c:pt>
                <c:pt idx="10">
                  <c:v>357521000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8C40-9F6C-433E33885960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1'!$B$19:$L$19</c:f>
              <c:numCache>
                <c:formatCode>#,###,,;\(#,###,,\);\ \-\ \-</c:formatCode>
                <c:ptCount val="11"/>
                <c:pt idx="0">
                  <c:v>11941000</c:v>
                </c:pt>
                <c:pt idx="1">
                  <c:v>17916000</c:v>
                </c:pt>
                <c:pt idx="2">
                  <c:v>20886000</c:v>
                </c:pt>
                <c:pt idx="3">
                  <c:v>22004000</c:v>
                </c:pt>
                <c:pt idx="4">
                  <c:v>31957000</c:v>
                </c:pt>
                <c:pt idx="5">
                  <c:v>39656000</c:v>
                </c:pt>
                <c:pt idx="6">
                  <c:v>41363000</c:v>
                </c:pt>
                <c:pt idx="7">
                  <c:v>48385000</c:v>
                </c:pt>
                <c:pt idx="8">
                  <c:v>51243000</c:v>
                </c:pt>
                <c:pt idx="9">
                  <c:v>81834000</c:v>
                </c:pt>
                <c:pt idx="10">
                  <c:v>101445000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6-8C40-9F6C-433E33885960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1'!$B$106:$L$106</c:f>
              <c:numCache>
                <c:formatCode>#,###,,;\(#,###,,\);\ \-\ \-</c:formatCode>
                <c:ptCount val="11"/>
                <c:pt idx="0">
                  <c:v>8804000</c:v>
                </c:pt>
                <c:pt idx="1">
                  <c:v>8760000</c:v>
                </c:pt>
                <c:pt idx="2">
                  <c:v>12860000</c:v>
                </c:pt>
                <c:pt idx="3">
                  <c:v>11132000</c:v>
                </c:pt>
                <c:pt idx="4">
                  <c:v>20110000</c:v>
                </c:pt>
                <c:pt idx="5">
                  <c:v>24514000</c:v>
                </c:pt>
                <c:pt idx="6">
                  <c:v>34788000</c:v>
                </c:pt>
                <c:pt idx="7">
                  <c:v>16097000</c:v>
                </c:pt>
                <c:pt idx="8">
                  <c:v>59478000</c:v>
                </c:pt>
                <c:pt idx="9">
                  <c:v>20857000</c:v>
                </c:pt>
                <c:pt idx="10">
                  <c:v>83511000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6-8C40-9F6C-433E3388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7297279"/>
        <c:axId val="1907299007"/>
      </c:barChart>
      <c:catAx>
        <c:axId val="19072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99007"/>
        <c:crosses val="autoZero"/>
        <c:auto val="1"/>
        <c:lblAlgn val="ctr"/>
        <c:lblOffset val="100"/>
        <c:noMultiLvlLbl val="0"/>
      </c:catAx>
      <c:valAx>
        <c:axId val="1907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04329409318891"/>
          <c:y val="0.91511374320994254"/>
          <c:w val="0.30255367584002496"/>
          <c:h val="4.6402951753271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108</xdr:row>
      <xdr:rowOff>9524</xdr:rowOff>
    </xdr:from>
    <xdr:to>
      <xdr:col>20</xdr:col>
      <xdr:colOff>31750</xdr:colOff>
      <xdr:row>132</xdr:row>
      <xdr:rowOff>206374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2B29B-B03F-295B-6D54-1433C19E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36222/000163622216000029/0001636222-16-000029-index.html" TargetMode="External"/><Relationship Id="rId13" Type="http://schemas.openxmlformats.org/officeDocument/2006/relationships/hyperlink" Target="https://www.sec.gov/Archives/edgar/data/1636222/000163622218000015/0001636222-18-000015-index.html" TargetMode="External"/><Relationship Id="rId18" Type="http://schemas.openxmlformats.org/officeDocument/2006/relationships/hyperlink" Target="https://www.sec.gov/Archives/edgar/data/1636222/000163622221000011/0001636222-21-000011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636222/000163622222000008/0001636222-22-000008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636222/000163622218000015/0001636222-18-000015-index.html" TargetMode="External"/><Relationship Id="rId17" Type="http://schemas.openxmlformats.org/officeDocument/2006/relationships/hyperlink" Target="https://www.sec.gov/Archives/edgar/data/1636222/000163622220000036/0001636222-20-000036-index.html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636222/000163622220000036/0001636222-20-000036-index.html" TargetMode="External"/><Relationship Id="rId20" Type="http://schemas.openxmlformats.org/officeDocument/2006/relationships/hyperlink" Target="https://www.sec.gov/Archives/edgar/data/1636222/000163622222000008/0001636222-22-000008-index.htm" TargetMode="External"/><Relationship Id="rId1" Type="http://schemas.openxmlformats.org/officeDocument/2006/relationships/hyperlink" Target="https://roic.ai/company/WING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636222/000163622217000011/0001636222-17-000011-index.html" TargetMode="External"/><Relationship Id="rId24" Type="http://schemas.openxmlformats.org/officeDocument/2006/relationships/hyperlink" Target="https://finbox.com/NASDAQGS:WING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636222/000163622219000039/0001636222-19-000039-index.html" TargetMode="External"/><Relationship Id="rId23" Type="http://schemas.openxmlformats.org/officeDocument/2006/relationships/hyperlink" Target="https://www.sec.gov/Archives/edgar/data/1636222/000163622223000009/0001636222-23-000009-index.htm" TargetMode="External"/><Relationship Id="rId10" Type="http://schemas.openxmlformats.org/officeDocument/2006/relationships/hyperlink" Target="https://www.sec.gov/Archives/edgar/data/1636222/000163622217000011/0001636222-17-000011-index.html" TargetMode="External"/><Relationship Id="rId19" Type="http://schemas.openxmlformats.org/officeDocument/2006/relationships/hyperlink" Target="https://www.sec.gov/Archives/edgar/data/1636222/000163622221000011/0001636222-21-000011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636222/000163622216000029/0001636222-16-000029-index.html" TargetMode="External"/><Relationship Id="rId14" Type="http://schemas.openxmlformats.org/officeDocument/2006/relationships/hyperlink" Target="https://www.sec.gov/Archives/edgar/data/1636222/000163622219000039/0001636222-19-000039-index.html" TargetMode="External"/><Relationship Id="rId22" Type="http://schemas.openxmlformats.org/officeDocument/2006/relationships/hyperlink" Target="https://www.sec.gov/Archives/edgar/data/1636222/000163622223000009/0001636222-23-00000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L75" activePane="bottomRight" state="frozen"/>
      <selection pane="topRight"/>
      <selection pane="bottomLeft"/>
      <selection pane="bottomRight" activeCell="V126" sqref="V126"/>
    </sheetView>
  </sheetViews>
  <sheetFormatPr baseColWidth="10" defaultRowHeight="16" x14ac:dyDescent="0.2"/>
  <cols>
    <col min="1" max="1" width="50" customWidth="1"/>
    <col min="2" max="12" width="15" customWidth="1"/>
    <col min="13" max="21" width="21" customWidth="1"/>
  </cols>
  <sheetData>
    <row r="1" spans="1:38" ht="22" thickBot="1" x14ac:dyDescent="0.3">
      <c r="A1" s="3" t="s">
        <v>94</v>
      </c>
      <c r="B1" s="8">
        <v>2012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8">
        <v>2021</v>
      </c>
      <c r="L1" s="8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/>
      <c r="Q2" s="9"/>
      <c r="R2" s="9"/>
      <c r="S2" s="9"/>
      <c r="T2" s="9"/>
      <c r="U2" s="9"/>
    </row>
    <row r="3" spans="1:38" ht="40" x14ac:dyDescent="0.25">
      <c r="A3" s="5" t="s">
        <v>1</v>
      </c>
      <c r="B3" s="1">
        <v>51591000</v>
      </c>
      <c r="C3" s="1">
        <v>58999000</v>
      </c>
      <c r="D3" s="1">
        <v>67449000</v>
      </c>
      <c r="E3" s="1">
        <v>77969000</v>
      </c>
      <c r="F3" s="1">
        <v>91359000</v>
      </c>
      <c r="G3" s="1">
        <v>105552000</v>
      </c>
      <c r="H3" s="1">
        <v>153181000</v>
      </c>
      <c r="I3" s="1">
        <v>199676000</v>
      </c>
      <c r="J3" s="1">
        <v>248811000</v>
      </c>
      <c r="K3" s="1">
        <v>282502000</v>
      </c>
      <c r="L3" s="1">
        <v>357521000</v>
      </c>
      <c r="M3" s="27">
        <v>408700000</v>
      </c>
      <c r="N3" s="27">
        <v>467700000</v>
      </c>
      <c r="O3" s="27">
        <v>532600000</v>
      </c>
      <c r="P3" s="27">
        <v>620300000</v>
      </c>
      <c r="Q3" s="27">
        <v>695800000</v>
      </c>
      <c r="R3" s="19" t="s">
        <v>110</v>
      </c>
      <c r="S3" s="20" t="s">
        <v>111</v>
      </c>
      <c r="T3" s="20" t="s">
        <v>112</v>
      </c>
      <c r="U3" s="20" t="s">
        <v>113</v>
      </c>
    </row>
    <row r="4" spans="1:38" ht="19" x14ac:dyDescent="0.25">
      <c r="A4" s="14" t="s">
        <v>95</v>
      </c>
      <c r="B4" s="1"/>
      <c r="C4" s="15">
        <f>(C3/B3)-1</f>
        <v>0.14359093640363629</v>
      </c>
      <c r="D4" s="15">
        <f>(D3/C3)-1</f>
        <v>0.1432227664875676</v>
      </c>
      <c r="E4" s="15">
        <f>(E3/D3)-1</f>
        <v>0.15596969562187724</v>
      </c>
      <c r="F4" s="15">
        <f t="shared" ref="F4:Q4" si="0">(F3/E3)-1</f>
        <v>0.17173492028883275</v>
      </c>
      <c r="G4" s="15">
        <f t="shared" si="0"/>
        <v>0.15535415230026595</v>
      </c>
      <c r="H4" s="16">
        <f t="shared" si="0"/>
        <v>0.45123730483553137</v>
      </c>
      <c r="I4" s="16">
        <f t="shared" si="0"/>
        <v>0.30352981113845723</v>
      </c>
      <c r="J4" s="16">
        <f t="shared" si="0"/>
        <v>0.24607363929565906</v>
      </c>
      <c r="K4" s="16">
        <f t="shared" si="0"/>
        <v>0.13540800045014079</v>
      </c>
      <c r="L4" s="16">
        <f t="shared" si="0"/>
        <v>0.26555210228600146</v>
      </c>
      <c r="M4" s="16">
        <f t="shared" si="0"/>
        <v>0.14314963316840124</v>
      </c>
      <c r="N4" s="16">
        <f t="shared" si="0"/>
        <v>0.14436016638120863</v>
      </c>
      <c r="O4" s="16">
        <f t="shared" si="0"/>
        <v>0.13876416506307465</v>
      </c>
      <c r="P4" s="16">
        <f t="shared" si="0"/>
        <v>0.16466391288021032</v>
      </c>
      <c r="Q4" s="16">
        <f t="shared" si="0"/>
        <v>0.12171529904884726</v>
      </c>
      <c r="R4" s="17">
        <f>(L4+K4+J4)/3</f>
        <v>0.21567791401060044</v>
      </c>
      <c r="S4" s="17">
        <f>(L20+K20+J20)/3</f>
        <v>0.29856355380568061</v>
      </c>
      <c r="T4" s="17">
        <f>(L29+K29+J29)/3</f>
        <v>0.40325071204274959</v>
      </c>
      <c r="U4" s="17">
        <f>(L105+K105+J105)/3</f>
        <v>1.6832070572659283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21262000</v>
      </c>
      <c r="C5" s="1">
        <v>22176000</v>
      </c>
      <c r="D5" s="1">
        <v>20473000</v>
      </c>
      <c r="E5" s="1">
        <v>22219000</v>
      </c>
      <c r="F5" s="1">
        <v>25308000</v>
      </c>
      <c r="G5" s="1">
        <v>28745000</v>
      </c>
      <c r="H5" s="1">
        <v>65762000</v>
      </c>
      <c r="I5" s="1">
        <v>93996000</v>
      </c>
      <c r="J5" s="1">
        <v>118011000</v>
      </c>
      <c r="K5" s="1">
        <v>141405000</v>
      </c>
      <c r="L5" s="1">
        <v>63395000</v>
      </c>
    </row>
    <row r="6" spans="1:38" ht="20" x14ac:dyDescent="0.25">
      <c r="A6" s="6" t="s">
        <v>3</v>
      </c>
      <c r="B6" s="10">
        <v>30329000</v>
      </c>
      <c r="C6" s="10">
        <v>36823000</v>
      </c>
      <c r="D6" s="10">
        <v>46976000</v>
      </c>
      <c r="E6" s="10">
        <v>55750000</v>
      </c>
      <c r="F6" s="10">
        <v>66051000</v>
      </c>
      <c r="G6" s="10">
        <v>76807000</v>
      </c>
      <c r="H6" s="10">
        <v>87419000</v>
      </c>
      <c r="I6" s="10">
        <v>105680000</v>
      </c>
      <c r="J6" s="10">
        <v>130800000</v>
      </c>
      <c r="K6" s="10">
        <v>141097000</v>
      </c>
      <c r="L6" s="10">
        <v>294126000</v>
      </c>
      <c r="R6" s="19" t="s">
        <v>114</v>
      </c>
      <c r="S6" s="20" t="s">
        <v>115</v>
      </c>
      <c r="T6" s="20" t="s">
        <v>116</v>
      </c>
      <c r="U6" s="20" t="s">
        <v>117</v>
      </c>
    </row>
    <row r="7" spans="1:38" ht="19" x14ac:dyDescent="0.25">
      <c r="A7" s="5" t="s">
        <v>4</v>
      </c>
      <c r="B7" s="2">
        <v>0.58789999999999998</v>
      </c>
      <c r="C7" s="2">
        <v>0.62409999999999999</v>
      </c>
      <c r="D7" s="2">
        <v>0.69650000000000001</v>
      </c>
      <c r="E7" s="2">
        <v>0.71499999999999997</v>
      </c>
      <c r="F7" s="2">
        <v>0.72299999999999998</v>
      </c>
      <c r="G7" s="2">
        <v>0.72770000000000001</v>
      </c>
      <c r="H7" s="2">
        <v>0.57069999999999999</v>
      </c>
      <c r="I7" s="2">
        <v>0.52929999999999999</v>
      </c>
      <c r="J7" s="2">
        <v>0.52569999999999995</v>
      </c>
      <c r="K7" s="2">
        <v>0.4995</v>
      </c>
      <c r="L7" s="2">
        <v>0.82269999999999999</v>
      </c>
      <c r="R7" s="17">
        <f>L7</f>
        <v>0.82269999999999999</v>
      </c>
      <c r="S7" s="21">
        <f>L21</f>
        <v>0.28370000000000001</v>
      </c>
      <c r="T7" s="21">
        <f>L30</f>
        <v>0.14810000000000001</v>
      </c>
      <c r="U7" s="21">
        <f>L106/L3</f>
        <v>0.23358348180946015</v>
      </c>
    </row>
    <row r="8" spans="1:3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38" ht="19" customHeight="1" x14ac:dyDescent="0.25">
      <c r="A9" s="14" t="s">
        <v>96</v>
      </c>
      <c r="B9" s="15">
        <f>B8/B3</f>
        <v>0</v>
      </c>
      <c r="C9" s="15">
        <f t="shared" ref="C9:L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/>
      <c r="N9" s="15"/>
      <c r="R9" s="19" t="s">
        <v>97</v>
      </c>
      <c r="S9" s="20" t="s">
        <v>98</v>
      </c>
      <c r="T9" s="20" t="s">
        <v>99</v>
      </c>
      <c r="U9" s="20" t="s">
        <v>100</v>
      </c>
    </row>
    <row r="10" spans="1:38" ht="19" x14ac:dyDescent="0.25">
      <c r="A10" s="5" t="s">
        <v>6</v>
      </c>
      <c r="B10" s="1">
        <v>15896000</v>
      </c>
      <c r="C10" s="1">
        <v>18913000</v>
      </c>
      <c r="D10" s="1">
        <v>26006000</v>
      </c>
      <c r="E10" s="1">
        <v>33350000</v>
      </c>
      <c r="F10" s="1">
        <v>33840000</v>
      </c>
      <c r="G10" s="1">
        <v>37151000</v>
      </c>
      <c r="H10" s="1">
        <v>44579000</v>
      </c>
      <c r="I10" s="1">
        <v>57295000</v>
      </c>
      <c r="J10" s="1">
        <v>68985000</v>
      </c>
      <c r="K10" s="1" t="s">
        <v>92</v>
      </c>
      <c r="L10" s="1" t="s">
        <v>92</v>
      </c>
      <c r="R10" s="17">
        <f>L9</f>
        <v>0</v>
      </c>
      <c r="S10" s="21">
        <f>L13</f>
        <v>0.18757219855616872</v>
      </c>
      <c r="T10" s="21">
        <f>L80</f>
        <v>1.1747561681691426E-2</v>
      </c>
      <c r="U10" s="21">
        <f>L89</f>
        <v>6.6961101585641128E-2</v>
      </c>
    </row>
    <row r="11" spans="1:3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>
        <v>33699000</v>
      </c>
      <c r="I11" s="1">
        <v>52891000</v>
      </c>
      <c r="J11" s="1" t="s">
        <v>92</v>
      </c>
      <c r="K11" s="1" t="s">
        <v>92</v>
      </c>
      <c r="L11" s="1" t="s">
        <v>92</v>
      </c>
    </row>
    <row r="12" spans="1:38" ht="20" x14ac:dyDescent="0.25">
      <c r="A12" s="5" t="s">
        <v>8</v>
      </c>
      <c r="B12" s="1">
        <v>15896000</v>
      </c>
      <c r="C12" s="1">
        <v>18913000</v>
      </c>
      <c r="D12" s="1">
        <v>26006000</v>
      </c>
      <c r="E12" s="1">
        <v>33350000</v>
      </c>
      <c r="F12" s="1">
        <v>33840000</v>
      </c>
      <c r="G12" s="1">
        <v>37151000</v>
      </c>
      <c r="H12" s="1">
        <v>78278000</v>
      </c>
      <c r="I12" s="1">
        <v>110186000</v>
      </c>
      <c r="J12" s="1">
        <v>68985000</v>
      </c>
      <c r="K12" s="1">
        <v>62895000</v>
      </c>
      <c r="L12" s="1">
        <v>67061000</v>
      </c>
      <c r="R12" s="19" t="s">
        <v>118</v>
      </c>
      <c r="S12" s="20" t="s">
        <v>119</v>
      </c>
      <c r="T12" s="20" t="s">
        <v>120</v>
      </c>
      <c r="U12" s="20" t="s">
        <v>121</v>
      </c>
    </row>
    <row r="13" spans="1:38" ht="19" x14ac:dyDescent="0.25">
      <c r="A13" s="14" t="s">
        <v>101</v>
      </c>
      <c r="B13" s="15">
        <f>B12/B3</f>
        <v>0.30811575662421742</v>
      </c>
      <c r="C13" s="15">
        <f t="shared" ref="C13:L13" si="2">C12/C3</f>
        <v>0.32056475533483619</v>
      </c>
      <c r="D13" s="15">
        <f t="shared" si="2"/>
        <v>0.38556539014662933</v>
      </c>
      <c r="E13" s="15">
        <f t="shared" si="2"/>
        <v>0.4277340994497813</v>
      </c>
      <c r="F13" s="15">
        <f t="shared" si="2"/>
        <v>0.37040685646734312</v>
      </c>
      <c r="G13" s="15">
        <f t="shared" si="2"/>
        <v>0.35196869789298169</v>
      </c>
      <c r="H13" s="15">
        <f t="shared" si="2"/>
        <v>0.51101637931597266</v>
      </c>
      <c r="I13" s="15">
        <f t="shared" si="2"/>
        <v>0.55182395480678703</v>
      </c>
      <c r="J13" s="15">
        <f t="shared" si="2"/>
        <v>0.27725864210183632</v>
      </c>
      <c r="K13" s="15">
        <f t="shared" si="2"/>
        <v>0.22263559196041091</v>
      </c>
      <c r="L13" s="15">
        <f t="shared" si="2"/>
        <v>0.18757219855616872</v>
      </c>
      <c r="M13" s="15"/>
      <c r="N13" s="15"/>
      <c r="R13" s="17">
        <f>L28/L72</f>
        <v>-0.13546247898869418</v>
      </c>
      <c r="S13" s="21">
        <f>L28/L54</f>
        <v>0.12481906692755605</v>
      </c>
      <c r="T13" s="21">
        <f>L22/(L72+L56+L61)</f>
        <v>0.2843713751024638</v>
      </c>
      <c r="U13" s="22">
        <f>L67/L72</f>
        <v>-2.0852707228400891</v>
      </c>
    </row>
    <row r="14" spans="1:38" ht="19" x14ac:dyDescent="0.25">
      <c r="A14" s="5" t="s">
        <v>9</v>
      </c>
      <c r="B14" s="1">
        <v>2930000</v>
      </c>
      <c r="C14" s="1">
        <v>3030000</v>
      </c>
      <c r="D14" s="1">
        <v>2904000</v>
      </c>
      <c r="E14" s="1">
        <v>2682000</v>
      </c>
      <c r="F14" s="1">
        <v>3008000</v>
      </c>
      <c r="G14" s="1">
        <v>3376000</v>
      </c>
      <c r="H14" s="1">
        <v>-29386000</v>
      </c>
      <c r="I14" s="1">
        <v>-47407000</v>
      </c>
      <c r="J14" s="1">
        <v>7518000</v>
      </c>
      <c r="K14" s="1">
        <v>7943000</v>
      </c>
      <c r="L14" s="1">
        <v>135132000</v>
      </c>
    </row>
    <row r="15" spans="1:38" ht="20" x14ac:dyDescent="0.25">
      <c r="A15" s="5" t="s">
        <v>10</v>
      </c>
      <c r="B15" s="1">
        <v>18826000</v>
      </c>
      <c r="C15" s="1">
        <v>21943000</v>
      </c>
      <c r="D15" s="1">
        <v>28910000</v>
      </c>
      <c r="E15" s="1">
        <v>36032000</v>
      </c>
      <c r="F15" s="1">
        <v>36848000</v>
      </c>
      <c r="G15" s="1">
        <v>40527000</v>
      </c>
      <c r="H15" s="1">
        <v>48892000</v>
      </c>
      <c r="I15" s="1">
        <v>62779000</v>
      </c>
      <c r="J15" s="1">
        <v>76503000</v>
      </c>
      <c r="K15" s="1">
        <v>70838000</v>
      </c>
      <c r="L15" s="1">
        <v>202193000</v>
      </c>
      <c r="R15" s="19" t="s">
        <v>160</v>
      </c>
      <c r="S15" s="20" t="s">
        <v>122</v>
      </c>
      <c r="T15" s="20" t="s">
        <v>123</v>
      </c>
      <c r="U15" s="20" t="s">
        <v>124</v>
      </c>
    </row>
    <row r="16" spans="1:38" ht="19" x14ac:dyDescent="0.25">
      <c r="A16" s="5" t="s">
        <v>11</v>
      </c>
      <c r="B16" s="1">
        <v>40088000</v>
      </c>
      <c r="C16" s="1">
        <v>44119000</v>
      </c>
      <c r="D16" s="1">
        <v>49383000</v>
      </c>
      <c r="E16" s="1">
        <v>58251000</v>
      </c>
      <c r="F16" s="1">
        <v>62156000</v>
      </c>
      <c r="G16" s="1">
        <v>69272000</v>
      </c>
      <c r="H16" s="1">
        <v>114654000</v>
      </c>
      <c r="I16" s="1">
        <v>156775000</v>
      </c>
      <c r="J16" s="1">
        <v>194514000</v>
      </c>
      <c r="K16" s="1">
        <v>212243000</v>
      </c>
      <c r="L16" s="1">
        <v>265588000</v>
      </c>
      <c r="R16" s="28">
        <f>(L35+K35+J35+I35+H35)/5</f>
        <v>3.6386403792144544E-3</v>
      </c>
      <c r="S16" s="29">
        <f>T101/L3</f>
        <v>15.444076403903546</v>
      </c>
      <c r="T16" s="29">
        <f>T101/L28</f>
        <v>104.28507073110846</v>
      </c>
      <c r="U16" s="30">
        <f>T101/L106</f>
        <v>66.118016069739312</v>
      </c>
    </row>
    <row r="17" spans="1:18" ht="19" x14ac:dyDescent="0.25">
      <c r="A17" s="5" t="s">
        <v>12</v>
      </c>
      <c r="B17" s="1">
        <v>2431000</v>
      </c>
      <c r="C17" s="1">
        <v>2863000</v>
      </c>
      <c r="D17" s="1">
        <v>3684000</v>
      </c>
      <c r="E17" s="1">
        <v>3477000</v>
      </c>
      <c r="F17" s="1">
        <v>4396000</v>
      </c>
      <c r="G17" s="1">
        <v>5131000</v>
      </c>
      <c r="H17" s="1">
        <v>10123000</v>
      </c>
      <c r="I17" s="1">
        <v>17136000</v>
      </c>
      <c r="J17" s="1">
        <v>16782000</v>
      </c>
      <c r="K17" s="1">
        <v>14984000</v>
      </c>
      <c r="L17" s="1">
        <v>21230000</v>
      </c>
    </row>
    <row r="18" spans="1:18" ht="20" x14ac:dyDescent="0.25">
      <c r="A18" s="5" t="s">
        <v>13</v>
      </c>
      <c r="B18" s="1">
        <v>2930000</v>
      </c>
      <c r="C18" s="1">
        <v>3030000</v>
      </c>
      <c r="D18" s="1">
        <v>2904000</v>
      </c>
      <c r="E18" s="1">
        <v>2682000</v>
      </c>
      <c r="F18" s="1">
        <v>3008000</v>
      </c>
      <c r="G18" s="1">
        <v>3376000</v>
      </c>
      <c r="H18" s="1">
        <v>4313000</v>
      </c>
      <c r="I18" s="1">
        <v>5484000</v>
      </c>
      <c r="J18" s="1">
        <v>7518000</v>
      </c>
      <c r="K18" s="1">
        <v>7943000</v>
      </c>
      <c r="L18" s="1">
        <v>10899000</v>
      </c>
      <c r="R18" s="19" t="s">
        <v>125</v>
      </c>
    </row>
    <row r="19" spans="1:18" ht="19" x14ac:dyDescent="0.25">
      <c r="A19" s="6" t="s">
        <v>14</v>
      </c>
      <c r="B19" s="10">
        <v>11941000</v>
      </c>
      <c r="C19" s="10">
        <v>17916000</v>
      </c>
      <c r="D19" s="10">
        <v>20886000</v>
      </c>
      <c r="E19" s="10">
        <v>22004000</v>
      </c>
      <c r="F19" s="10">
        <v>31957000</v>
      </c>
      <c r="G19" s="10">
        <v>39656000</v>
      </c>
      <c r="H19" s="10">
        <v>41363000</v>
      </c>
      <c r="I19" s="10">
        <v>48385000</v>
      </c>
      <c r="J19" s="10">
        <v>51243000</v>
      </c>
      <c r="K19" s="10">
        <v>81834000</v>
      </c>
      <c r="L19" s="10">
        <v>101445000</v>
      </c>
      <c r="R19" s="31">
        <f>L40-L56-L61</f>
        <v>-529650000</v>
      </c>
    </row>
    <row r="20" spans="1:18" ht="19" customHeight="1" x14ac:dyDescent="0.25">
      <c r="A20" s="14" t="s">
        <v>102</v>
      </c>
      <c r="B20" s="1"/>
      <c r="C20" s="15">
        <f>(C19/B19)-1</f>
        <v>0.50037685285989442</v>
      </c>
      <c r="D20" s="15">
        <f>(D19/C19)-1</f>
        <v>0.16577361018084402</v>
      </c>
      <c r="E20" s="15">
        <f>(E19/D19)-1</f>
        <v>5.3528679498228371E-2</v>
      </c>
      <c r="F20" s="15">
        <f t="shared" ref="F20:I20" si="3">(F19/E19)-1</f>
        <v>0.45232684966369741</v>
      </c>
      <c r="G20" s="15">
        <f t="shared" si="3"/>
        <v>0.24091748286760328</v>
      </c>
      <c r="H20" s="15">
        <f t="shared" si="3"/>
        <v>4.3045188622150565E-2</v>
      </c>
      <c r="I20" s="15">
        <f t="shared" si="3"/>
        <v>0.1697652491357009</v>
      </c>
      <c r="J20" s="15">
        <f t="shared" ref="J20" si="4">(J19/I19)-1</f>
        <v>5.9067892942027411E-2</v>
      </c>
      <c r="K20" s="15">
        <f t="shared" ref="K20" si="5">(K19/J19)-1</f>
        <v>0.59697909958433337</v>
      </c>
      <c r="L20" s="15">
        <f t="shared" ref="L20" si="6">(L19/K19)-1</f>
        <v>0.23964366889068112</v>
      </c>
    </row>
    <row r="21" spans="1:18" ht="19" x14ac:dyDescent="0.25">
      <c r="A21" s="5" t="s">
        <v>15</v>
      </c>
      <c r="B21" s="2">
        <v>0.23150000000000001</v>
      </c>
      <c r="C21" s="2">
        <v>0.30370000000000003</v>
      </c>
      <c r="D21" s="2">
        <v>0.30969999999999998</v>
      </c>
      <c r="E21" s="2">
        <v>0.28220000000000001</v>
      </c>
      <c r="F21" s="2">
        <v>0.3498</v>
      </c>
      <c r="G21" s="2">
        <v>0.37569999999999998</v>
      </c>
      <c r="H21" s="2">
        <v>0.27</v>
      </c>
      <c r="I21" s="2">
        <v>0.24229999999999999</v>
      </c>
      <c r="J21" s="2">
        <v>0.20599999999999999</v>
      </c>
      <c r="K21" s="2">
        <v>0.28970000000000001</v>
      </c>
      <c r="L21" s="2">
        <v>0.28370000000000001</v>
      </c>
    </row>
    <row r="22" spans="1:18" ht="19" x14ac:dyDescent="0.25">
      <c r="A22" s="6" t="s">
        <v>16</v>
      </c>
      <c r="B22" s="10">
        <v>9003000</v>
      </c>
      <c r="C22" s="10">
        <v>14880000</v>
      </c>
      <c r="D22" s="10">
        <v>18066000</v>
      </c>
      <c r="E22" s="10">
        <v>19718000</v>
      </c>
      <c r="F22" s="10">
        <v>29203000</v>
      </c>
      <c r="G22" s="10">
        <v>36280000</v>
      </c>
      <c r="H22" s="10">
        <v>38527000</v>
      </c>
      <c r="I22" s="10">
        <v>42901000</v>
      </c>
      <c r="J22" s="10">
        <v>57390000</v>
      </c>
      <c r="K22" s="10">
        <v>73756000</v>
      </c>
      <c r="L22" s="10">
        <v>91933000</v>
      </c>
    </row>
    <row r="23" spans="1:18" ht="19" x14ac:dyDescent="0.25">
      <c r="A23" s="5" t="s">
        <v>17</v>
      </c>
      <c r="B23" s="2">
        <v>0.17449999999999999</v>
      </c>
      <c r="C23" s="2">
        <v>0.25219999999999998</v>
      </c>
      <c r="D23" s="2">
        <v>0.26779999999999998</v>
      </c>
      <c r="E23" s="2">
        <v>0.25290000000000001</v>
      </c>
      <c r="F23" s="2">
        <v>0.31969999999999998</v>
      </c>
      <c r="G23" s="2">
        <v>0.34370000000000001</v>
      </c>
      <c r="H23" s="2">
        <v>0.2515</v>
      </c>
      <c r="I23" s="2">
        <v>0.21490000000000001</v>
      </c>
      <c r="J23" s="2">
        <v>0.23069999999999999</v>
      </c>
      <c r="K23" s="2">
        <v>0.2611</v>
      </c>
      <c r="L23" s="2">
        <v>0.2571</v>
      </c>
    </row>
    <row r="24" spans="1:18" ht="19" x14ac:dyDescent="0.25">
      <c r="A24" s="5" t="s">
        <v>18</v>
      </c>
      <c r="B24" s="1">
        <v>-2423000</v>
      </c>
      <c r="C24" s="1">
        <v>-2857000</v>
      </c>
      <c r="D24" s="1">
        <v>-3768000</v>
      </c>
      <c r="E24" s="1">
        <v>-3873000</v>
      </c>
      <c r="F24" s="1">
        <v>-4650000</v>
      </c>
      <c r="G24" s="1">
        <v>-5131000</v>
      </c>
      <c r="H24" s="1">
        <v>-11600000</v>
      </c>
      <c r="I24" s="1">
        <v>-17136000</v>
      </c>
      <c r="J24" s="1">
        <v>-30447000</v>
      </c>
      <c r="K24" s="1">
        <v>-14849000</v>
      </c>
      <c r="L24" s="1">
        <v>-22617000</v>
      </c>
    </row>
    <row r="25" spans="1:18" ht="19" x14ac:dyDescent="0.25">
      <c r="A25" s="6" t="s">
        <v>19</v>
      </c>
      <c r="B25" s="10">
        <v>6580000</v>
      </c>
      <c r="C25" s="10">
        <v>12023000</v>
      </c>
      <c r="D25" s="10">
        <v>14298000</v>
      </c>
      <c r="E25" s="10">
        <v>15845000</v>
      </c>
      <c r="F25" s="10">
        <v>24553000</v>
      </c>
      <c r="G25" s="10">
        <v>31149000</v>
      </c>
      <c r="H25" s="10">
        <v>26927000</v>
      </c>
      <c r="I25" s="10">
        <v>25765000</v>
      </c>
      <c r="J25" s="10">
        <v>26943000</v>
      </c>
      <c r="K25" s="10">
        <v>58907000</v>
      </c>
      <c r="L25" s="10">
        <v>69316000</v>
      </c>
    </row>
    <row r="26" spans="1:18" ht="19" x14ac:dyDescent="0.25">
      <c r="A26" s="5" t="s">
        <v>20</v>
      </c>
      <c r="B26" s="2">
        <v>0.1275</v>
      </c>
      <c r="C26" s="2">
        <v>0.20380000000000001</v>
      </c>
      <c r="D26" s="2">
        <v>0.21199999999999999</v>
      </c>
      <c r="E26" s="2">
        <v>0.20319999999999999</v>
      </c>
      <c r="F26" s="2">
        <v>0.26879999999999998</v>
      </c>
      <c r="G26" s="2">
        <v>0.29509999999999997</v>
      </c>
      <c r="H26" s="2">
        <v>0.17580000000000001</v>
      </c>
      <c r="I26" s="2">
        <v>0.129</v>
      </c>
      <c r="J26" s="2">
        <v>0.10829999999999999</v>
      </c>
      <c r="K26" s="2">
        <v>0.20849999999999999</v>
      </c>
      <c r="L26" s="2">
        <v>0.19389999999999999</v>
      </c>
    </row>
    <row r="27" spans="1:18" ht="19" x14ac:dyDescent="0.25">
      <c r="A27" s="5" t="s">
        <v>21</v>
      </c>
      <c r="B27" s="1">
        <v>3000000</v>
      </c>
      <c r="C27" s="1">
        <v>4493000</v>
      </c>
      <c r="D27" s="1">
        <v>5312000</v>
      </c>
      <c r="E27" s="1">
        <v>5739000</v>
      </c>
      <c r="F27" s="1">
        <v>9119000</v>
      </c>
      <c r="G27" s="1">
        <v>3845000</v>
      </c>
      <c r="H27" s="1">
        <v>5208000</v>
      </c>
      <c r="I27" s="1">
        <v>5289000</v>
      </c>
      <c r="J27" s="1">
        <v>3637000</v>
      </c>
      <c r="K27" s="1">
        <v>16249000</v>
      </c>
      <c r="L27" s="1">
        <v>16369000</v>
      </c>
    </row>
    <row r="28" spans="1:18" ht="20" thickBot="1" x14ac:dyDescent="0.3">
      <c r="A28" s="7" t="s">
        <v>22</v>
      </c>
      <c r="B28" s="11">
        <v>3580000</v>
      </c>
      <c r="C28" s="11">
        <v>7530000</v>
      </c>
      <c r="D28" s="11">
        <v>8986000</v>
      </c>
      <c r="E28" s="11">
        <v>10106000</v>
      </c>
      <c r="F28" s="11">
        <v>15434000</v>
      </c>
      <c r="G28" s="11">
        <v>27304000</v>
      </c>
      <c r="H28" s="11">
        <v>21719000</v>
      </c>
      <c r="I28" s="11">
        <v>20476000</v>
      </c>
      <c r="J28" s="11">
        <v>23306000</v>
      </c>
      <c r="K28" s="11">
        <v>42658000</v>
      </c>
      <c r="L28" s="11">
        <v>52947000</v>
      </c>
    </row>
    <row r="29" spans="1:18" ht="20" customHeight="1" thickTop="1" x14ac:dyDescent="0.25">
      <c r="A29" s="14" t="s">
        <v>103</v>
      </c>
      <c r="B29" s="1"/>
      <c r="C29" s="15">
        <f>(C28/B28)-1</f>
        <v>1.1033519553072626</v>
      </c>
      <c r="D29" s="15">
        <f>(D28/C28)-1</f>
        <v>0.19335989375830009</v>
      </c>
      <c r="E29" s="15">
        <f>(E28/D28)-1</f>
        <v>0.12463832628533278</v>
      </c>
      <c r="F29" s="15">
        <f t="shared" ref="F29:I29" si="7">(F28/E28)-1</f>
        <v>0.52721155749059956</v>
      </c>
      <c r="G29" s="15">
        <f t="shared" si="7"/>
        <v>0.76908124919009979</v>
      </c>
      <c r="H29" s="15">
        <f t="shared" si="7"/>
        <v>-0.20454878406094346</v>
      </c>
      <c r="I29" s="15">
        <f t="shared" si="7"/>
        <v>-5.7230995902205484E-2</v>
      </c>
      <c r="J29" s="15">
        <f t="shared" ref="J29" si="8">(J28/I28)-1</f>
        <v>0.13821058800546981</v>
      </c>
      <c r="K29" s="15">
        <f t="shared" ref="K29" si="9">(K28/J28)-1</f>
        <v>0.83034411739466241</v>
      </c>
      <c r="L29" s="15">
        <f t="shared" ref="L29" si="10">(L28/K28)-1</f>
        <v>0.24119743072811661</v>
      </c>
    </row>
    <row r="30" spans="1:18" ht="19" x14ac:dyDescent="0.25">
      <c r="A30" s="5" t="s">
        <v>23</v>
      </c>
      <c r="B30" s="2">
        <v>6.9400000000000003E-2</v>
      </c>
      <c r="C30" s="2">
        <v>0.12759999999999999</v>
      </c>
      <c r="D30" s="2">
        <v>0.13320000000000001</v>
      </c>
      <c r="E30" s="2">
        <v>0.12959999999999999</v>
      </c>
      <c r="F30" s="2">
        <v>0.16889999999999999</v>
      </c>
      <c r="G30" s="2">
        <v>0.25869999999999999</v>
      </c>
      <c r="H30" s="2">
        <v>0.14180000000000001</v>
      </c>
      <c r="I30" s="2">
        <v>0.10249999999999999</v>
      </c>
      <c r="J30" s="2">
        <v>9.3700000000000006E-2</v>
      </c>
      <c r="K30" s="2">
        <v>0.151</v>
      </c>
      <c r="L30" s="2">
        <v>0.14810000000000001</v>
      </c>
    </row>
    <row r="31" spans="1:18" ht="19" x14ac:dyDescent="0.25">
      <c r="A31" s="5" t="s">
        <v>24</v>
      </c>
      <c r="B31" s="12">
        <v>0.13</v>
      </c>
      <c r="C31" s="12">
        <v>0.26</v>
      </c>
      <c r="D31" s="12">
        <v>0.32</v>
      </c>
      <c r="E31" s="12">
        <v>0.37</v>
      </c>
      <c r="F31" s="12">
        <v>0.54</v>
      </c>
      <c r="G31" s="12">
        <v>0.94</v>
      </c>
      <c r="H31" s="12">
        <v>0.74</v>
      </c>
      <c r="I31" s="12">
        <v>0.7</v>
      </c>
      <c r="J31" s="12">
        <v>0.79</v>
      </c>
      <c r="K31" s="12">
        <v>1.43</v>
      </c>
      <c r="L31" s="12">
        <v>1.77</v>
      </c>
    </row>
    <row r="32" spans="1:18" ht="19" x14ac:dyDescent="0.25">
      <c r="A32" s="5" t="s">
        <v>25</v>
      </c>
      <c r="B32" s="12">
        <v>0.13</v>
      </c>
      <c r="C32" s="12">
        <v>0.26</v>
      </c>
      <c r="D32" s="12">
        <v>0.32</v>
      </c>
      <c r="E32" s="12">
        <v>0.36</v>
      </c>
      <c r="F32" s="12">
        <v>0.53</v>
      </c>
      <c r="G32" s="12">
        <v>0.93</v>
      </c>
      <c r="H32" s="12">
        <v>0.73</v>
      </c>
      <c r="I32" s="12">
        <v>0.69</v>
      </c>
      <c r="J32" s="12">
        <v>0.78</v>
      </c>
      <c r="K32" s="12">
        <v>1.42</v>
      </c>
      <c r="L32" s="12">
        <v>1.77</v>
      </c>
    </row>
    <row r="33" spans="1:12" ht="19" x14ac:dyDescent="0.25">
      <c r="A33" s="5" t="s">
        <v>26</v>
      </c>
      <c r="B33" s="1">
        <v>27996000</v>
      </c>
      <c r="C33" s="1">
        <v>28440000</v>
      </c>
      <c r="D33" s="1">
        <v>27996000</v>
      </c>
      <c r="E33" s="1">
        <v>27497000</v>
      </c>
      <c r="F33" s="1">
        <v>28637000</v>
      </c>
      <c r="G33" s="1">
        <v>29025000</v>
      </c>
      <c r="H33" s="1">
        <v>29231000</v>
      </c>
      <c r="I33" s="1">
        <v>29415000</v>
      </c>
      <c r="J33" s="1">
        <v>29601000</v>
      </c>
      <c r="K33" s="1">
        <v>29769000</v>
      </c>
      <c r="L33" s="1">
        <v>29893000</v>
      </c>
    </row>
    <row r="34" spans="1:12" ht="19" x14ac:dyDescent="0.25">
      <c r="A34" s="5" t="s">
        <v>27</v>
      </c>
      <c r="B34" s="1">
        <v>28354000</v>
      </c>
      <c r="C34" s="1">
        <v>28757000</v>
      </c>
      <c r="D34" s="1">
        <v>28354000</v>
      </c>
      <c r="E34" s="1">
        <v>27816000</v>
      </c>
      <c r="F34" s="1">
        <v>28983000</v>
      </c>
      <c r="G34" s="1">
        <v>29424000</v>
      </c>
      <c r="H34" s="1">
        <v>29587000</v>
      </c>
      <c r="I34" s="1">
        <v>29670000</v>
      </c>
      <c r="J34" s="1">
        <v>29804000</v>
      </c>
      <c r="K34" s="1">
        <v>29944000</v>
      </c>
      <c r="L34" s="1">
        <v>29963000</v>
      </c>
    </row>
    <row r="35" spans="1:12" ht="20" customHeight="1" x14ac:dyDescent="0.25">
      <c r="A35" s="14" t="s">
        <v>104</v>
      </c>
      <c r="B35" s="1"/>
      <c r="C35" s="23">
        <f>(C34-B34)/B34</f>
        <v>1.4213162164068562E-2</v>
      </c>
      <c r="D35" s="23">
        <f t="shared" ref="D35:I35" si="11">(D34-C34)/C34</f>
        <v>-1.4013979205063115E-2</v>
      </c>
      <c r="E35" s="23">
        <f t="shared" si="11"/>
        <v>-1.8974395147069195E-2</v>
      </c>
      <c r="F35" s="23">
        <f t="shared" si="11"/>
        <v>4.1954270923209663E-2</v>
      </c>
      <c r="G35" s="23">
        <f t="shared" si="11"/>
        <v>1.521581616809854E-2</v>
      </c>
      <c r="H35" s="23">
        <f t="shared" si="11"/>
        <v>5.5396954866775419E-3</v>
      </c>
      <c r="I35" s="23">
        <f t="shared" si="11"/>
        <v>2.8052861053841213E-3</v>
      </c>
      <c r="J35" s="23">
        <f t="shared" ref="J35" si="12">(J34-I34)/I34</f>
        <v>4.5163464779238291E-3</v>
      </c>
      <c r="K35" s="23">
        <f t="shared" ref="K35" si="13">(K34-J34)/J34</f>
        <v>4.6973560595893167E-3</v>
      </c>
      <c r="L35" s="23">
        <f t="shared" ref="L35" si="14">(L34-K34)/K34</f>
        <v>6.3451776649746188E-4</v>
      </c>
    </row>
    <row r="36" spans="1:12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</row>
    <row r="37" spans="1:12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</row>
    <row r="38" spans="1:12" ht="19" x14ac:dyDescent="0.25">
      <c r="A38" s="5" t="s">
        <v>30</v>
      </c>
      <c r="B38" s="1" t="s">
        <v>92</v>
      </c>
      <c r="C38" s="1">
        <v>3173000</v>
      </c>
      <c r="D38" s="1">
        <v>9723000</v>
      </c>
      <c r="E38" s="1">
        <v>10690000</v>
      </c>
      <c r="F38" s="1">
        <v>3750000</v>
      </c>
      <c r="G38" s="1">
        <v>4063000</v>
      </c>
      <c r="H38" s="1">
        <v>12493000</v>
      </c>
      <c r="I38" s="1">
        <v>12849000</v>
      </c>
      <c r="J38" s="1">
        <v>40858000</v>
      </c>
      <c r="K38" s="1">
        <v>48583000</v>
      </c>
      <c r="L38" s="1">
        <v>184496000</v>
      </c>
    </row>
    <row r="39" spans="1:12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</row>
    <row r="40" spans="1:12" ht="19" x14ac:dyDescent="0.25">
      <c r="A40" s="5" t="s">
        <v>32</v>
      </c>
      <c r="B40" s="1" t="s">
        <v>92</v>
      </c>
      <c r="C40" s="1">
        <v>3173000</v>
      </c>
      <c r="D40" s="1">
        <v>9723000</v>
      </c>
      <c r="E40" s="1">
        <v>10690000</v>
      </c>
      <c r="F40" s="1">
        <v>3750000</v>
      </c>
      <c r="G40" s="1">
        <v>4063000</v>
      </c>
      <c r="H40" s="1">
        <v>12493000</v>
      </c>
      <c r="I40" s="1">
        <v>12849000</v>
      </c>
      <c r="J40" s="1">
        <v>40858000</v>
      </c>
      <c r="K40" s="1">
        <v>48583000</v>
      </c>
      <c r="L40" s="1">
        <v>184496000</v>
      </c>
    </row>
    <row r="41" spans="1:12" ht="19" x14ac:dyDescent="0.25">
      <c r="A41" s="5" t="s">
        <v>33</v>
      </c>
      <c r="B41" s="1" t="s">
        <v>92</v>
      </c>
      <c r="C41" s="1">
        <v>1764000</v>
      </c>
      <c r="D41" s="1">
        <v>2380000</v>
      </c>
      <c r="E41" s="1">
        <v>3404000</v>
      </c>
      <c r="F41" s="1">
        <v>3199000</v>
      </c>
      <c r="G41" s="1">
        <v>7067000</v>
      </c>
      <c r="H41" s="1">
        <v>5764000</v>
      </c>
      <c r="I41" s="1">
        <v>5842000</v>
      </c>
      <c r="J41" s="1">
        <v>8531000</v>
      </c>
      <c r="K41" s="1">
        <v>8110000</v>
      </c>
      <c r="L41" s="1">
        <v>9461000</v>
      </c>
    </row>
    <row r="42" spans="1:12" ht="19" x14ac:dyDescent="0.25">
      <c r="A42" s="5" t="s">
        <v>34</v>
      </c>
      <c r="B42" s="1" t="s">
        <v>92</v>
      </c>
      <c r="C42" s="1">
        <v>193000</v>
      </c>
      <c r="D42" s="1">
        <v>176000</v>
      </c>
      <c r="E42" s="1">
        <v>182000</v>
      </c>
      <c r="F42" s="1">
        <v>226000</v>
      </c>
      <c r="G42" s="1">
        <v>216000</v>
      </c>
      <c r="H42" s="1">
        <v>299000</v>
      </c>
      <c r="I42" s="1">
        <v>315000</v>
      </c>
      <c r="J42" s="1">
        <v>396000</v>
      </c>
      <c r="K42" s="1">
        <v>484000</v>
      </c>
      <c r="L42" s="1" t="s">
        <v>92</v>
      </c>
    </row>
    <row r="43" spans="1:12" ht="19" x14ac:dyDescent="0.25">
      <c r="A43" s="5" t="s">
        <v>35</v>
      </c>
      <c r="B43" s="1" t="s">
        <v>92</v>
      </c>
      <c r="C43" s="1">
        <v>3420000</v>
      </c>
      <c r="D43" s="1">
        <v>5842000</v>
      </c>
      <c r="E43" s="1">
        <v>5344000</v>
      </c>
      <c r="F43" s="1">
        <v>3941000</v>
      </c>
      <c r="G43" s="1">
        <v>4562000</v>
      </c>
      <c r="H43" s="1">
        <v>11350000</v>
      </c>
      <c r="I43" s="1">
        <v>11184000</v>
      </c>
      <c r="J43" s="1">
        <v>22835000</v>
      </c>
      <c r="K43" s="1">
        <v>12972000</v>
      </c>
      <c r="L43" s="1">
        <v>32715000</v>
      </c>
    </row>
    <row r="44" spans="1:12" ht="19" x14ac:dyDescent="0.25">
      <c r="A44" s="6" t="s">
        <v>36</v>
      </c>
      <c r="B44" s="10" t="s">
        <v>92</v>
      </c>
      <c r="C44" s="10">
        <v>8550000</v>
      </c>
      <c r="D44" s="10">
        <v>18121000</v>
      </c>
      <c r="E44" s="10">
        <v>19620000</v>
      </c>
      <c r="F44" s="10">
        <v>11116000</v>
      </c>
      <c r="G44" s="10">
        <v>15908000</v>
      </c>
      <c r="H44" s="10">
        <v>29906000</v>
      </c>
      <c r="I44" s="10">
        <v>30190000</v>
      </c>
      <c r="J44" s="10">
        <v>72620000</v>
      </c>
      <c r="K44" s="10">
        <v>70149000</v>
      </c>
      <c r="L44" s="10">
        <v>226672000</v>
      </c>
    </row>
    <row r="45" spans="1:12" ht="19" x14ac:dyDescent="0.25">
      <c r="A45" s="5" t="s">
        <v>37</v>
      </c>
      <c r="B45" s="1" t="s">
        <v>92</v>
      </c>
      <c r="C45" s="1">
        <v>4299000</v>
      </c>
      <c r="D45" s="1">
        <v>3622000</v>
      </c>
      <c r="E45" s="1">
        <v>4593000</v>
      </c>
      <c r="F45" s="1">
        <v>4999000</v>
      </c>
      <c r="G45" s="1">
        <v>5826000</v>
      </c>
      <c r="H45" s="1">
        <v>8338000</v>
      </c>
      <c r="I45" s="1">
        <v>27842000</v>
      </c>
      <c r="J45" s="1">
        <v>27948000</v>
      </c>
      <c r="K45" s="1">
        <v>54503000</v>
      </c>
      <c r="L45" s="1">
        <v>66851000</v>
      </c>
    </row>
    <row r="46" spans="1:12" ht="19" x14ac:dyDescent="0.25">
      <c r="A46" s="5" t="s">
        <v>38</v>
      </c>
      <c r="B46" s="1" t="s">
        <v>92</v>
      </c>
      <c r="C46" s="1">
        <v>45570000</v>
      </c>
      <c r="D46" s="1">
        <v>45128000</v>
      </c>
      <c r="E46" s="1">
        <v>45128000</v>
      </c>
      <c r="F46" s="1">
        <v>45128000</v>
      </c>
      <c r="G46" s="1">
        <v>46557000</v>
      </c>
      <c r="H46" s="1">
        <v>49655000</v>
      </c>
      <c r="I46" s="1">
        <v>50188000</v>
      </c>
      <c r="J46" s="1">
        <v>53690000</v>
      </c>
      <c r="K46" s="1">
        <v>56877000</v>
      </c>
      <c r="L46" s="1">
        <v>62514000</v>
      </c>
    </row>
    <row r="47" spans="1:12" ht="19" x14ac:dyDescent="0.25">
      <c r="A47" s="5" t="s">
        <v>39</v>
      </c>
      <c r="B47" s="1" t="s">
        <v>92</v>
      </c>
      <c r="C47" s="1">
        <v>53752000</v>
      </c>
      <c r="D47" s="1">
        <v>52368000</v>
      </c>
      <c r="E47" s="1">
        <v>50996000</v>
      </c>
      <c r="F47" s="1">
        <v>49614000</v>
      </c>
      <c r="G47" s="1">
        <v>48267000</v>
      </c>
      <c r="H47" s="1">
        <v>46933000</v>
      </c>
      <c r="I47" s="1">
        <v>45610000</v>
      </c>
      <c r="J47" s="1">
        <v>44300000</v>
      </c>
      <c r="K47" s="1">
        <v>43002000</v>
      </c>
      <c r="L47" s="1" t="s">
        <v>92</v>
      </c>
    </row>
    <row r="48" spans="1:12" ht="19" x14ac:dyDescent="0.25">
      <c r="A48" s="5" t="s">
        <v>40</v>
      </c>
      <c r="B48" s="1" t="s">
        <v>92</v>
      </c>
      <c r="C48" s="1">
        <v>99322000</v>
      </c>
      <c r="D48" s="1">
        <v>97496000</v>
      </c>
      <c r="E48" s="1">
        <v>96124000</v>
      </c>
      <c r="F48" s="1">
        <v>94742000</v>
      </c>
      <c r="G48" s="1">
        <v>94824000</v>
      </c>
      <c r="H48" s="1">
        <v>96588000</v>
      </c>
      <c r="I48" s="1">
        <v>95798000</v>
      </c>
      <c r="J48" s="1">
        <v>97990000</v>
      </c>
      <c r="K48" s="1">
        <v>99879000</v>
      </c>
      <c r="L48" s="1">
        <v>62514000</v>
      </c>
    </row>
    <row r="49" spans="1:12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</row>
    <row r="50" spans="1:12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</row>
    <row r="51" spans="1:12" ht="19" x14ac:dyDescent="0.25">
      <c r="A51" s="5" t="s">
        <v>43</v>
      </c>
      <c r="B51" s="1" t="s">
        <v>92</v>
      </c>
      <c r="C51" s="1">
        <v>1280000</v>
      </c>
      <c r="D51" s="1">
        <v>997000</v>
      </c>
      <c r="E51" s="1">
        <v>805000</v>
      </c>
      <c r="F51" s="1">
        <v>943000</v>
      </c>
      <c r="G51" s="1">
        <v>3278000</v>
      </c>
      <c r="H51" s="1">
        <v>4917000</v>
      </c>
      <c r="I51" s="1">
        <v>12283000</v>
      </c>
      <c r="J51" s="1">
        <v>13007000</v>
      </c>
      <c r="K51" s="1">
        <v>24672000</v>
      </c>
      <c r="L51" s="1">
        <v>68153000</v>
      </c>
    </row>
    <row r="52" spans="1:12" ht="19" x14ac:dyDescent="0.25">
      <c r="A52" s="5" t="s">
        <v>44</v>
      </c>
      <c r="B52" s="1" t="s">
        <v>92</v>
      </c>
      <c r="C52" s="1">
        <v>104901000</v>
      </c>
      <c r="D52" s="1">
        <v>102115000</v>
      </c>
      <c r="E52" s="1">
        <v>101522000</v>
      </c>
      <c r="F52" s="1">
        <v>100684000</v>
      </c>
      <c r="G52" s="1">
        <v>103928000</v>
      </c>
      <c r="H52" s="1">
        <v>109843000</v>
      </c>
      <c r="I52" s="1">
        <v>135923000</v>
      </c>
      <c r="J52" s="1">
        <v>138945000</v>
      </c>
      <c r="K52" s="1">
        <v>179054000</v>
      </c>
      <c r="L52" s="1">
        <v>197518000</v>
      </c>
    </row>
    <row r="53" spans="1:12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</row>
    <row r="54" spans="1:12" ht="20" thickBot="1" x14ac:dyDescent="0.3">
      <c r="A54" s="7" t="s">
        <v>46</v>
      </c>
      <c r="B54" s="11" t="s">
        <v>92</v>
      </c>
      <c r="C54" s="11">
        <v>113451000</v>
      </c>
      <c r="D54" s="11">
        <v>120236000</v>
      </c>
      <c r="E54" s="11">
        <v>121142000</v>
      </c>
      <c r="F54" s="11">
        <v>111800000</v>
      </c>
      <c r="G54" s="11">
        <v>119836000</v>
      </c>
      <c r="H54" s="11">
        <v>139749000</v>
      </c>
      <c r="I54" s="11">
        <v>166113000</v>
      </c>
      <c r="J54" s="11">
        <v>211565000</v>
      </c>
      <c r="K54" s="11">
        <v>249203000</v>
      </c>
      <c r="L54" s="11">
        <v>424190000</v>
      </c>
    </row>
    <row r="55" spans="1:12" ht="20" thickTop="1" x14ac:dyDescent="0.25">
      <c r="A55" s="5" t="s">
        <v>47</v>
      </c>
      <c r="B55" s="1" t="s">
        <v>92</v>
      </c>
      <c r="C55" s="1">
        <v>1005000</v>
      </c>
      <c r="D55" s="1">
        <v>1502000</v>
      </c>
      <c r="E55" s="1">
        <v>1360000</v>
      </c>
      <c r="F55" s="1">
        <v>1458000</v>
      </c>
      <c r="G55" s="1">
        <v>1752000</v>
      </c>
      <c r="H55" s="1">
        <v>2750000</v>
      </c>
      <c r="I55" s="1">
        <v>3348000</v>
      </c>
      <c r="J55" s="1">
        <v>3658000</v>
      </c>
      <c r="K55" s="1">
        <v>5414000</v>
      </c>
      <c r="L55" s="1">
        <v>5219000</v>
      </c>
    </row>
    <row r="56" spans="1:12" ht="19" x14ac:dyDescent="0.25">
      <c r="A56" s="5" t="s">
        <v>48</v>
      </c>
      <c r="B56" s="1" t="s">
        <v>92</v>
      </c>
      <c r="C56" s="1">
        <v>3844000</v>
      </c>
      <c r="D56" s="1">
        <v>4869000</v>
      </c>
      <c r="E56" s="1" t="s">
        <v>92</v>
      </c>
      <c r="F56" s="1">
        <v>3500000</v>
      </c>
      <c r="G56" s="1">
        <v>3500000</v>
      </c>
      <c r="H56" s="1">
        <v>2400000</v>
      </c>
      <c r="I56" s="1">
        <v>5006000</v>
      </c>
      <c r="J56" s="1">
        <v>5985000</v>
      </c>
      <c r="K56" s="1">
        <v>2443000</v>
      </c>
      <c r="L56" s="1">
        <v>7300000</v>
      </c>
    </row>
    <row r="57" spans="1:12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>
        <v>895000</v>
      </c>
      <c r="G57" s="1">
        <v>163000</v>
      </c>
      <c r="H57" s="1">
        <v>398000</v>
      </c>
      <c r="I57" s="1">
        <v>522000</v>
      </c>
      <c r="J57" s="1" t="s">
        <v>92</v>
      </c>
      <c r="K57" s="1" t="s">
        <v>92</v>
      </c>
      <c r="L57" s="1" t="s">
        <v>92</v>
      </c>
    </row>
    <row r="58" spans="1:12" ht="19" x14ac:dyDescent="0.25">
      <c r="A58" s="5" t="s">
        <v>50</v>
      </c>
      <c r="B58" s="1" t="s">
        <v>92</v>
      </c>
      <c r="C58" s="1">
        <v>1102000</v>
      </c>
      <c r="D58" s="1">
        <v>1759000</v>
      </c>
      <c r="E58" s="1">
        <v>1744000</v>
      </c>
      <c r="F58" s="1">
        <v>2483000</v>
      </c>
      <c r="G58" s="1">
        <v>3869000</v>
      </c>
      <c r="H58" s="1">
        <v>5125000</v>
      </c>
      <c r="I58" s="1">
        <v>4380000</v>
      </c>
      <c r="J58" s="1">
        <v>4584000</v>
      </c>
      <c r="K58" s="1">
        <v>5006000</v>
      </c>
      <c r="L58" s="1">
        <v>27052000</v>
      </c>
    </row>
    <row r="59" spans="1:12" ht="19" x14ac:dyDescent="0.25">
      <c r="A59" s="5" t="s">
        <v>51</v>
      </c>
      <c r="B59" s="1" t="s">
        <v>92</v>
      </c>
      <c r="C59" s="1">
        <v>5907000</v>
      </c>
      <c r="D59" s="1">
        <v>8306000</v>
      </c>
      <c r="E59" s="1">
        <v>9466000</v>
      </c>
      <c r="F59" s="1">
        <v>8396000</v>
      </c>
      <c r="G59" s="1">
        <v>9595000</v>
      </c>
      <c r="H59" s="1">
        <v>15809000</v>
      </c>
      <c r="I59" s="1">
        <v>19673000</v>
      </c>
      <c r="J59" s="1">
        <v>36246000</v>
      </c>
      <c r="K59" s="1">
        <v>26818000</v>
      </c>
      <c r="L59" s="1">
        <v>22841000</v>
      </c>
    </row>
    <row r="60" spans="1:12" ht="19" x14ac:dyDescent="0.25">
      <c r="A60" s="6" t="s">
        <v>52</v>
      </c>
      <c r="B60" s="10" t="s">
        <v>92</v>
      </c>
      <c r="C60" s="10">
        <v>11858000</v>
      </c>
      <c r="D60" s="10">
        <v>16436000</v>
      </c>
      <c r="E60" s="10">
        <v>12570000</v>
      </c>
      <c r="F60" s="10">
        <v>16732000</v>
      </c>
      <c r="G60" s="10">
        <v>18879000</v>
      </c>
      <c r="H60" s="10">
        <v>26482000</v>
      </c>
      <c r="I60" s="10">
        <v>32929000</v>
      </c>
      <c r="J60" s="10">
        <v>50473000</v>
      </c>
      <c r="K60" s="10">
        <v>39681000</v>
      </c>
      <c r="L60" s="10">
        <v>62412000</v>
      </c>
    </row>
    <row r="61" spans="1:12" ht="19" x14ac:dyDescent="0.25">
      <c r="A61" s="5" t="s">
        <v>53</v>
      </c>
      <c r="B61" s="1" t="s">
        <v>92</v>
      </c>
      <c r="C61" s="1">
        <v>98656000</v>
      </c>
      <c r="D61" s="1">
        <v>88852000</v>
      </c>
      <c r="E61" s="1">
        <v>95500000</v>
      </c>
      <c r="F61" s="1">
        <v>147217000</v>
      </c>
      <c r="G61" s="1">
        <v>129841000</v>
      </c>
      <c r="H61" s="1">
        <v>309374000</v>
      </c>
      <c r="I61" s="1">
        <v>307669000</v>
      </c>
      <c r="J61" s="1">
        <v>466933000</v>
      </c>
      <c r="K61" s="1">
        <v>469394000</v>
      </c>
      <c r="L61" s="1">
        <v>706846000</v>
      </c>
    </row>
    <row r="62" spans="1:12" ht="19" x14ac:dyDescent="0.25">
      <c r="A62" s="5" t="s">
        <v>50</v>
      </c>
      <c r="B62" s="1" t="s">
        <v>92</v>
      </c>
      <c r="C62" s="1">
        <v>5688000</v>
      </c>
      <c r="D62" s="1">
        <v>7159000</v>
      </c>
      <c r="E62" s="1">
        <v>7623000</v>
      </c>
      <c r="F62" s="1">
        <v>7868000</v>
      </c>
      <c r="G62" s="1">
        <v>8427000</v>
      </c>
      <c r="H62" s="1">
        <v>21885000</v>
      </c>
      <c r="I62" s="1">
        <v>22343000</v>
      </c>
      <c r="J62" s="1">
        <v>24962000</v>
      </c>
      <c r="K62" s="1">
        <v>28024000</v>
      </c>
      <c r="L62" s="1">
        <v>27052000</v>
      </c>
    </row>
    <row r="63" spans="1:12" ht="19" x14ac:dyDescent="0.25">
      <c r="A63" s="5" t="s">
        <v>54</v>
      </c>
      <c r="B63" s="1" t="s">
        <v>92</v>
      </c>
      <c r="C63" s="1">
        <v>16205000</v>
      </c>
      <c r="D63" s="1">
        <v>15250000</v>
      </c>
      <c r="E63" s="1">
        <v>13018000</v>
      </c>
      <c r="F63" s="1">
        <v>12304000</v>
      </c>
      <c r="G63" s="1">
        <v>8799000</v>
      </c>
      <c r="H63" s="1">
        <v>4866000</v>
      </c>
      <c r="I63" s="1">
        <v>4485000</v>
      </c>
      <c r="J63" s="1">
        <v>4480000</v>
      </c>
      <c r="K63" s="1">
        <v>7432000</v>
      </c>
      <c r="L63" s="1">
        <v>4180000</v>
      </c>
    </row>
    <row r="64" spans="1:12" ht="19" x14ac:dyDescent="0.25">
      <c r="A64" s="5" t="s">
        <v>55</v>
      </c>
      <c r="B64" s="1" t="s">
        <v>92</v>
      </c>
      <c r="C64" s="1">
        <v>1306000</v>
      </c>
      <c r="D64" s="1">
        <v>1533000</v>
      </c>
      <c r="E64" s="1">
        <v>2104000</v>
      </c>
      <c r="F64" s="1">
        <v>2307000</v>
      </c>
      <c r="G64" s="1">
        <v>2142000</v>
      </c>
      <c r="H64" s="1">
        <v>1972000</v>
      </c>
      <c r="I64" s="1">
        <v>8115000</v>
      </c>
      <c r="J64" s="1">
        <v>6027000</v>
      </c>
      <c r="K64" s="1">
        <v>14197000</v>
      </c>
      <c r="L64" s="1">
        <v>14561000</v>
      </c>
    </row>
    <row r="65" spans="1:12" ht="19" x14ac:dyDescent="0.25">
      <c r="A65" s="5" t="s">
        <v>56</v>
      </c>
      <c r="B65" s="1" t="s">
        <v>92</v>
      </c>
      <c r="C65" s="1">
        <v>121855000</v>
      </c>
      <c r="D65" s="1">
        <v>112794000</v>
      </c>
      <c r="E65" s="1">
        <v>118245000</v>
      </c>
      <c r="F65" s="1">
        <v>169696000</v>
      </c>
      <c r="G65" s="1">
        <v>149209000</v>
      </c>
      <c r="H65" s="1">
        <v>338097000</v>
      </c>
      <c r="I65" s="1">
        <v>342612000</v>
      </c>
      <c r="J65" s="1">
        <v>502402000</v>
      </c>
      <c r="K65" s="1">
        <v>519047000</v>
      </c>
      <c r="L65" s="1">
        <v>752639000</v>
      </c>
    </row>
    <row r="66" spans="1:12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</row>
    <row r="67" spans="1:12" ht="19" x14ac:dyDescent="0.25">
      <c r="A67" s="6" t="s">
        <v>58</v>
      </c>
      <c r="B67" s="10" t="s">
        <v>92</v>
      </c>
      <c r="C67" s="10">
        <v>133713000</v>
      </c>
      <c r="D67" s="10">
        <v>129230000</v>
      </c>
      <c r="E67" s="10">
        <v>130815000</v>
      </c>
      <c r="F67" s="10">
        <v>186428000</v>
      </c>
      <c r="G67" s="10">
        <v>168088000</v>
      </c>
      <c r="H67" s="10">
        <v>364579000</v>
      </c>
      <c r="I67" s="10">
        <v>375541000</v>
      </c>
      <c r="J67" s="10">
        <v>552875000</v>
      </c>
      <c r="K67" s="10">
        <v>558728000</v>
      </c>
      <c r="L67" s="10">
        <v>815051000</v>
      </c>
    </row>
    <row r="68" spans="1:12" ht="19" x14ac:dyDescent="0.25">
      <c r="A68" s="5" t="s">
        <v>59</v>
      </c>
      <c r="B68" s="1" t="s">
        <v>92</v>
      </c>
      <c r="C68" s="1">
        <v>256000</v>
      </c>
      <c r="D68" s="1">
        <v>261000</v>
      </c>
      <c r="E68" s="1">
        <v>286000</v>
      </c>
      <c r="F68" s="1">
        <v>287000</v>
      </c>
      <c r="G68" s="1">
        <v>291000</v>
      </c>
      <c r="H68" s="1">
        <v>293000</v>
      </c>
      <c r="I68" s="1">
        <v>295000</v>
      </c>
      <c r="J68" s="1">
        <v>297000</v>
      </c>
      <c r="K68" s="1">
        <v>299000</v>
      </c>
      <c r="L68" s="1">
        <v>300000</v>
      </c>
    </row>
    <row r="69" spans="1:12" ht="19" x14ac:dyDescent="0.25">
      <c r="A69" s="5" t="s">
        <v>60</v>
      </c>
      <c r="B69" s="1" t="s">
        <v>92</v>
      </c>
      <c r="C69" s="1">
        <v>-20554000</v>
      </c>
      <c r="D69" s="1">
        <v>-11568000</v>
      </c>
      <c r="E69" s="1">
        <v>-46829000</v>
      </c>
      <c r="F69" s="1">
        <v>-76109000</v>
      </c>
      <c r="G69" s="1">
        <v>-48805000</v>
      </c>
      <c r="H69" s="1">
        <v>-226159000</v>
      </c>
      <c r="I69" s="1">
        <v>-210275000</v>
      </c>
      <c r="J69" s="1">
        <v>-342028000</v>
      </c>
      <c r="K69" s="1">
        <v>-310031000</v>
      </c>
      <c r="L69" s="1">
        <v>-393321000</v>
      </c>
    </row>
    <row r="70" spans="1:12" ht="19" x14ac:dyDescent="0.25">
      <c r="A70" s="5" t="s">
        <v>61</v>
      </c>
      <c r="B70" s="1" t="s">
        <v>92</v>
      </c>
      <c r="C70" s="1">
        <v>-7719000</v>
      </c>
      <c r="D70" s="1">
        <v>-7329000</v>
      </c>
      <c r="E70" s="1">
        <v>-8121000</v>
      </c>
      <c r="F70" s="1">
        <v>-8965000</v>
      </c>
      <c r="G70" s="1">
        <v>-10660000</v>
      </c>
      <c r="H70" s="1">
        <v>-12745000</v>
      </c>
      <c r="I70" s="1">
        <v>-15763000</v>
      </c>
      <c r="J70" s="1" t="s">
        <v>92</v>
      </c>
      <c r="K70" s="1">
        <v>-256000</v>
      </c>
      <c r="L70" s="1">
        <v>-637000</v>
      </c>
    </row>
    <row r="71" spans="1:12" ht="19" x14ac:dyDescent="0.25">
      <c r="A71" s="5" t="s">
        <v>62</v>
      </c>
      <c r="B71" s="1" t="s">
        <v>92</v>
      </c>
      <c r="C71" s="1">
        <v>7755000</v>
      </c>
      <c r="D71" s="1">
        <v>9642000</v>
      </c>
      <c r="E71" s="1">
        <v>44991000</v>
      </c>
      <c r="F71" s="1">
        <v>10159000</v>
      </c>
      <c r="G71" s="1">
        <v>10922000</v>
      </c>
      <c r="H71" s="1">
        <v>13781000</v>
      </c>
      <c r="I71" s="1">
        <v>16315000</v>
      </c>
      <c r="J71" s="1">
        <v>421000</v>
      </c>
      <c r="K71" s="1">
        <v>463000</v>
      </c>
      <c r="L71" s="1">
        <v>2797000</v>
      </c>
    </row>
    <row r="72" spans="1:12" ht="19" x14ac:dyDescent="0.25">
      <c r="A72" s="6" t="s">
        <v>63</v>
      </c>
      <c r="B72" s="10" t="s">
        <v>92</v>
      </c>
      <c r="C72" s="10">
        <v>-20262000</v>
      </c>
      <c r="D72" s="10">
        <v>-8994000</v>
      </c>
      <c r="E72" s="10">
        <v>-9673000</v>
      </c>
      <c r="F72" s="10">
        <v>-74628000</v>
      </c>
      <c r="G72" s="10">
        <v>-48252000</v>
      </c>
      <c r="H72" s="10">
        <v>-224830000</v>
      </c>
      <c r="I72" s="10">
        <v>-209428000</v>
      </c>
      <c r="J72" s="10">
        <v>-341310000</v>
      </c>
      <c r="K72" s="10">
        <v>-309525000</v>
      </c>
      <c r="L72" s="10">
        <v>-390861000</v>
      </c>
    </row>
    <row r="73" spans="1:12" ht="20" thickBot="1" x14ac:dyDescent="0.3">
      <c r="A73" s="7" t="s">
        <v>64</v>
      </c>
      <c r="B73" s="11" t="s">
        <v>92</v>
      </c>
      <c r="C73" s="11">
        <v>113451000</v>
      </c>
      <c r="D73" s="11">
        <v>120236000</v>
      </c>
      <c r="E73" s="11">
        <v>121142000</v>
      </c>
      <c r="F73" s="11">
        <v>111800000</v>
      </c>
      <c r="G73" s="11">
        <v>119836000</v>
      </c>
      <c r="H73" s="11">
        <v>139749000</v>
      </c>
      <c r="I73" s="11">
        <v>166113000</v>
      </c>
      <c r="J73" s="11">
        <v>211565000</v>
      </c>
      <c r="K73" s="11">
        <v>249203000</v>
      </c>
      <c r="L73" s="11">
        <v>424190000</v>
      </c>
    </row>
    <row r="74" spans="1:12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</row>
    <row r="75" spans="1:12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</row>
    <row r="76" spans="1:12" ht="19" x14ac:dyDescent="0.25">
      <c r="A76" s="5" t="s">
        <v>66</v>
      </c>
      <c r="B76" s="1">
        <v>3580000</v>
      </c>
      <c r="C76" s="1">
        <v>7530000</v>
      </c>
      <c r="D76" s="1">
        <v>8986000</v>
      </c>
      <c r="E76" s="1">
        <v>10106000</v>
      </c>
      <c r="F76" s="1">
        <v>15434000</v>
      </c>
      <c r="G76" s="1">
        <v>27304000</v>
      </c>
      <c r="H76" s="1">
        <v>21719000</v>
      </c>
      <c r="I76" s="1">
        <v>20476000</v>
      </c>
      <c r="J76" s="1">
        <v>23306000</v>
      </c>
      <c r="K76" s="1">
        <v>42658000</v>
      </c>
      <c r="L76" s="1">
        <v>52947000</v>
      </c>
    </row>
    <row r="77" spans="1:12" ht="19" x14ac:dyDescent="0.25">
      <c r="A77" s="5" t="s">
        <v>13</v>
      </c>
      <c r="B77" s="1">
        <v>2930000</v>
      </c>
      <c r="C77" s="1">
        <v>3030000</v>
      </c>
      <c r="D77" s="1">
        <v>2904000</v>
      </c>
      <c r="E77" s="1">
        <v>2682000</v>
      </c>
      <c r="F77" s="1">
        <v>3008000</v>
      </c>
      <c r="G77" s="1">
        <v>3376000</v>
      </c>
      <c r="H77" s="1">
        <v>4313000</v>
      </c>
      <c r="I77" s="1">
        <v>5484000</v>
      </c>
      <c r="J77" s="1">
        <v>7518000</v>
      </c>
      <c r="K77" s="1">
        <v>7943000</v>
      </c>
      <c r="L77" s="1">
        <v>10899000</v>
      </c>
    </row>
    <row r="78" spans="1:12" ht="19" x14ac:dyDescent="0.25">
      <c r="A78" s="5" t="s">
        <v>67</v>
      </c>
      <c r="B78" s="1">
        <v>-1119000</v>
      </c>
      <c r="C78" s="1">
        <v>-917000</v>
      </c>
      <c r="D78" s="1">
        <v>-1530000</v>
      </c>
      <c r="E78" s="1">
        <v>-1046000</v>
      </c>
      <c r="F78" s="1">
        <v>-714000</v>
      </c>
      <c r="G78" s="1">
        <v>-3505000</v>
      </c>
      <c r="H78" s="1">
        <v>-1054000</v>
      </c>
      <c r="I78" s="1">
        <v>-426000</v>
      </c>
      <c r="J78" s="1">
        <v>-4000</v>
      </c>
      <c r="K78" s="1">
        <v>2953000</v>
      </c>
      <c r="L78" s="1">
        <v>-3252000</v>
      </c>
    </row>
    <row r="79" spans="1:12" ht="19" x14ac:dyDescent="0.25">
      <c r="A79" s="5" t="s">
        <v>68</v>
      </c>
      <c r="B79" s="1">
        <v>464000</v>
      </c>
      <c r="C79" s="1">
        <v>748000</v>
      </c>
      <c r="D79" s="1">
        <v>960000</v>
      </c>
      <c r="E79" s="1">
        <v>1155000</v>
      </c>
      <c r="F79" s="1">
        <v>1231000</v>
      </c>
      <c r="G79" s="1">
        <v>1851000</v>
      </c>
      <c r="H79" s="1">
        <v>3725000</v>
      </c>
      <c r="I79" s="1">
        <v>6974000</v>
      </c>
      <c r="J79" s="1">
        <v>8558000</v>
      </c>
      <c r="K79" s="1">
        <v>9631000</v>
      </c>
      <c r="L79" s="1">
        <v>4200000</v>
      </c>
    </row>
    <row r="80" spans="1:12" ht="19" x14ac:dyDescent="0.25">
      <c r="A80" s="14" t="s">
        <v>105</v>
      </c>
      <c r="B80" s="15">
        <f t="shared" ref="B80:L80" si="15">B79/B3</f>
        <v>8.9938167509836988E-3</v>
      </c>
      <c r="C80" s="15">
        <f t="shared" si="15"/>
        <v>1.2678180986118408E-2</v>
      </c>
      <c r="D80" s="15">
        <f t="shared" si="15"/>
        <v>1.4232976026331006E-2</v>
      </c>
      <c r="E80" s="15">
        <f t="shared" si="15"/>
        <v>1.4813579756056895E-2</v>
      </c>
      <c r="F80" s="15">
        <f t="shared" si="15"/>
        <v>1.3474315612036034E-2</v>
      </c>
      <c r="G80" s="15">
        <f t="shared" si="15"/>
        <v>1.7536380172805822E-2</v>
      </c>
      <c r="H80" s="15">
        <f t="shared" si="15"/>
        <v>2.4317637304887681E-2</v>
      </c>
      <c r="I80" s="15">
        <f t="shared" si="15"/>
        <v>3.4926581061319337E-2</v>
      </c>
      <c r="J80" s="15">
        <f t="shared" si="15"/>
        <v>3.4395585404182291E-2</v>
      </c>
      <c r="K80" s="15">
        <f t="shared" si="15"/>
        <v>3.4091794040396174E-2</v>
      </c>
      <c r="L80" s="15">
        <f t="shared" si="15"/>
        <v>1.1747561681691426E-2</v>
      </c>
    </row>
    <row r="81" spans="1:20" ht="19" x14ac:dyDescent="0.25">
      <c r="A81" s="5" t="s">
        <v>69</v>
      </c>
      <c r="B81" s="1">
        <v>2170000</v>
      </c>
      <c r="C81" s="1">
        <v>841000</v>
      </c>
      <c r="D81" s="1">
        <v>3709000</v>
      </c>
      <c r="E81" s="1">
        <v>613000</v>
      </c>
      <c r="F81" s="1">
        <v>3933000</v>
      </c>
      <c r="G81" s="1">
        <v>-2269000</v>
      </c>
      <c r="H81" s="1">
        <v>8084000</v>
      </c>
      <c r="I81" s="1">
        <v>4489000</v>
      </c>
      <c r="J81" s="1">
        <v>14013000</v>
      </c>
      <c r="K81" s="1">
        <v>-12211000</v>
      </c>
      <c r="L81" s="1">
        <v>11444000</v>
      </c>
    </row>
    <row r="82" spans="1:20" ht="19" x14ac:dyDescent="0.25">
      <c r="A82" s="5" t="s">
        <v>70</v>
      </c>
      <c r="B82" s="1">
        <v>303000</v>
      </c>
      <c r="C82" s="1">
        <v>-152000</v>
      </c>
      <c r="D82" s="1">
        <v>-616000</v>
      </c>
      <c r="E82" s="1">
        <v>-1004000</v>
      </c>
      <c r="F82" s="1">
        <v>205000</v>
      </c>
      <c r="G82" s="1">
        <v>-1368000</v>
      </c>
      <c r="H82" s="1">
        <v>-1197000</v>
      </c>
      <c r="I82" s="1">
        <v>496000</v>
      </c>
      <c r="J82" s="1">
        <v>246000</v>
      </c>
      <c r="K82" s="1">
        <v>-2135000</v>
      </c>
      <c r="L82" s="1">
        <v>-2468000</v>
      </c>
    </row>
    <row r="83" spans="1:20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S83" s="32" t="s">
        <v>126</v>
      </c>
      <c r="T83" s="33"/>
    </row>
    <row r="84" spans="1:20" ht="19" x14ac:dyDescent="0.25">
      <c r="A84" s="5" t="s">
        <v>47</v>
      </c>
      <c r="B84" s="1">
        <v>-126000</v>
      </c>
      <c r="C84" s="1">
        <v>1483000</v>
      </c>
      <c r="D84" s="1">
        <v>2681000</v>
      </c>
      <c r="E84" s="1">
        <v>1169000</v>
      </c>
      <c r="F84" s="1">
        <v>3648000</v>
      </c>
      <c r="G84" s="1">
        <v>-876000</v>
      </c>
      <c r="H84" s="1">
        <v>6996000</v>
      </c>
      <c r="I84" s="1">
        <v>3086000</v>
      </c>
      <c r="J84" s="1">
        <v>1507000</v>
      </c>
      <c r="K84" s="1">
        <v>-268000</v>
      </c>
      <c r="L84" s="1">
        <v>5102000</v>
      </c>
      <c r="S84" s="34" t="s">
        <v>127</v>
      </c>
      <c r="T84" s="35"/>
    </row>
    <row r="85" spans="1:20" ht="20" x14ac:dyDescent="0.25">
      <c r="A85" s="5" t="s">
        <v>71</v>
      </c>
      <c r="B85" s="1">
        <v>1395000</v>
      </c>
      <c r="C85" s="1">
        <v>1243000</v>
      </c>
      <c r="D85" s="1">
        <v>2450000</v>
      </c>
      <c r="E85" s="1">
        <v>450000</v>
      </c>
      <c r="F85" s="1">
        <v>48000</v>
      </c>
      <c r="G85" s="1">
        <v>645000</v>
      </c>
      <c r="H85" s="1">
        <v>2634000</v>
      </c>
      <c r="I85" s="1">
        <v>432000</v>
      </c>
      <c r="J85" s="1">
        <v>13259000</v>
      </c>
      <c r="K85" s="1">
        <v>-7337000</v>
      </c>
      <c r="L85" s="1" t="s">
        <v>92</v>
      </c>
      <c r="S85" s="36" t="s">
        <v>128</v>
      </c>
      <c r="T85" s="37">
        <f>L17</f>
        <v>21230000</v>
      </c>
    </row>
    <row r="86" spans="1:20" ht="20" x14ac:dyDescent="0.25">
      <c r="A86" s="5" t="s">
        <v>72</v>
      </c>
      <c r="B86" s="1">
        <v>2396000</v>
      </c>
      <c r="C86" s="1">
        <v>-326000</v>
      </c>
      <c r="D86" s="1">
        <v>-659000</v>
      </c>
      <c r="E86" s="1">
        <v>-463000</v>
      </c>
      <c r="F86" s="1">
        <v>-726000</v>
      </c>
      <c r="G86" s="1">
        <v>292000</v>
      </c>
      <c r="H86" s="1">
        <v>1983000</v>
      </c>
      <c r="I86" s="1">
        <v>1586000</v>
      </c>
      <c r="J86" s="1">
        <v>12139000</v>
      </c>
      <c r="K86" s="1">
        <v>-2096000</v>
      </c>
      <c r="L86" s="1" t="s">
        <v>92</v>
      </c>
      <c r="S86" s="36" t="s">
        <v>129</v>
      </c>
      <c r="T86" s="37">
        <f>L56</f>
        <v>7300000</v>
      </c>
    </row>
    <row r="87" spans="1:20" ht="20" x14ac:dyDescent="0.25">
      <c r="A87" s="6" t="s">
        <v>73</v>
      </c>
      <c r="B87" s="10">
        <v>10421000</v>
      </c>
      <c r="C87" s="10">
        <v>10906000</v>
      </c>
      <c r="D87" s="10">
        <v>14370000</v>
      </c>
      <c r="E87" s="10">
        <v>13047000</v>
      </c>
      <c r="F87" s="10">
        <v>22166000</v>
      </c>
      <c r="G87" s="10">
        <v>27049000</v>
      </c>
      <c r="H87" s="10">
        <v>38770000</v>
      </c>
      <c r="I87" s="10">
        <v>38583000</v>
      </c>
      <c r="J87" s="10">
        <v>65530000</v>
      </c>
      <c r="K87" s="10">
        <v>48878000</v>
      </c>
      <c r="L87" s="10">
        <v>76238000</v>
      </c>
      <c r="S87" s="36" t="s">
        <v>130</v>
      </c>
      <c r="T87" s="37">
        <f>L61</f>
        <v>706846000</v>
      </c>
    </row>
    <row r="88" spans="1:20" ht="20" x14ac:dyDescent="0.25">
      <c r="A88" s="5" t="s">
        <v>74</v>
      </c>
      <c r="B88" s="1">
        <v>-1617000</v>
      </c>
      <c r="C88" s="1">
        <v>-2146000</v>
      </c>
      <c r="D88" s="1">
        <v>-1510000</v>
      </c>
      <c r="E88" s="1">
        <v>-1915000</v>
      </c>
      <c r="F88" s="1">
        <v>-2056000</v>
      </c>
      <c r="G88" s="1">
        <v>-2535000</v>
      </c>
      <c r="H88" s="1">
        <v>-3982000</v>
      </c>
      <c r="I88" s="1">
        <v>-22486000</v>
      </c>
      <c r="J88" s="1">
        <v>-6052000</v>
      </c>
      <c r="K88" s="1">
        <v>-28021000</v>
      </c>
      <c r="L88" s="1">
        <v>-23940000</v>
      </c>
      <c r="S88" s="38" t="s">
        <v>131</v>
      </c>
      <c r="T88" s="39">
        <f>T85/(T86+T87)</f>
        <v>2.9727814760567167E-2</v>
      </c>
    </row>
    <row r="89" spans="1:20" ht="20" x14ac:dyDescent="0.25">
      <c r="A89" s="14" t="s">
        <v>106</v>
      </c>
      <c r="B89" s="15">
        <f t="shared" ref="B89:L89" si="16">(-1*B88)/B3</f>
        <v>3.134267604814793E-2</v>
      </c>
      <c r="C89" s="15">
        <f t="shared" si="16"/>
        <v>3.6373497855895866E-2</v>
      </c>
      <c r="D89" s="15">
        <f t="shared" si="16"/>
        <v>2.2387285208083144E-2</v>
      </c>
      <c r="E89" s="15">
        <f t="shared" si="16"/>
        <v>2.4561043491644115E-2</v>
      </c>
      <c r="F89" s="15">
        <f t="shared" si="16"/>
        <v>2.2504624612791294E-2</v>
      </c>
      <c r="G89" s="15">
        <f t="shared" si="16"/>
        <v>2.4016598453842655E-2</v>
      </c>
      <c r="H89" s="15">
        <f t="shared" si="16"/>
        <v>2.5995391073305438E-2</v>
      </c>
      <c r="I89" s="15">
        <f t="shared" si="16"/>
        <v>0.11261243214006691</v>
      </c>
      <c r="J89" s="15">
        <f t="shared" si="16"/>
        <v>2.4323683438433188E-2</v>
      </c>
      <c r="K89" s="15">
        <f t="shared" si="16"/>
        <v>9.9188678310242057E-2</v>
      </c>
      <c r="L89" s="15">
        <f t="shared" si="16"/>
        <v>6.6961101585641128E-2</v>
      </c>
      <c r="S89" s="36" t="s">
        <v>107</v>
      </c>
      <c r="T89" s="37">
        <f>L27</f>
        <v>16369000</v>
      </c>
    </row>
    <row r="90" spans="1:20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>
        <v>-3949000</v>
      </c>
      <c r="H90" s="1">
        <v>-6516000</v>
      </c>
      <c r="I90" s="1">
        <v>-1245000</v>
      </c>
      <c r="J90" s="1">
        <v>-6735000</v>
      </c>
      <c r="K90" s="1">
        <v>-4876000</v>
      </c>
      <c r="L90" s="1" t="s">
        <v>92</v>
      </c>
      <c r="S90" s="36" t="s">
        <v>19</v>
      </c>
      <c r="T90" s="37">
        <f>L25</f>
        <v>69316000</v>
      </c>
    </row>
    <row r="91" spans="1:20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>
        <v>-4163000</v>
      </c>
      <c r="L91" s="1" t="s">
        <v>92</v>
      </c>
      <c r="S91" s="38" t="s">
        <v>132</v>
      </c>
      <c r="T91" s="39">
        <f>T89/T90</f>
        <v>0.23615038374978359</v>
      </c>
    </row>
    <row r="92" spans="1:20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S92" s="40" t="s">
        <v>133</v>
      </c>
      <c r="T92" s="41">
        <f>T88*(1-T91)</f>
        <v>2.2707579896816748E-2</v>
      </c>
    </row>
    <row r="93" spans="1:20" ht="19" x14ac:dyDescent="0.25">
      <c r="A93" s="5" t="s">
        <v>78</v>
      </c>
      <c r="B93" s="1">
        <v>170000</v>
      </c>
      <c r="C93" s="1">
        <v>2000</v>
      </c>
      <c r="D93" s="1">
        <v>1147000</v>
      </c>
      <c r="E93" s="1" t="s">
        <v>92</v>
      </c>
      <c r="F93" s="1" t="s">
        <v>92</v>
      </c>
      <c r="G93" s="1" t="s">
        <v>92</v>
      </c>
      <c r="H93" s="1" t="s">
        <v>92</v>
      </c>
      <c r="I93" s="1" t="s">
        <v>92</v>
      </c>
      <c r="J93" s="1">
        <v>4800000</v>
      </c>
      <c r="K93" s="1">
        <v>7207000</v>
      </c>
      <c r="L93" s="1">
        <v>-4743000</v>
      </c>
      <c r="S93" s="34" t="s">
        <v>134</v>
      </c>
      <c r="T93" s="35"/>
    </row>
    <row r="94" spans="1:20" ht="20" x14ac:dyDescent="0.25">
      <c r="A94" s="6" t="s">
        <v>79</v>
      </c>
      <c r="B94" s="10">
        <v>-1447000</v>
      </c>
      <c r="C94" s="10">
        <v>-2144000</v>
      </c>
      <c r="D94" s="10">
        <v>-363000</v>
      </c>
      <c r="E94" s="10">
        <v>-1915000</v>
      </c>
      <c r="F94" s="10">
        <v>-2056000</v>
      </c>
      <c r="G94" s="10">
        <v>-6484000</v>
      </c>
      <c r="H94" s="10">
        <v>-10498000</v>
      </c>
      <c r="I94" s="10">
        <v>-23731000</v>
      </c>
      <c r="J94" s="10">
        <v>-7987000</v>
      </c>
      <c r="K94" s="10">
        <v>-29853000</v>
      </c>
      <c r="L94" s="10">
        <v>-28683000</v>
      </c>
      <c r="S94" s="36" t="s">
        <v>135</v>
      </c>
      <c r="T94" s="42">
        <v>4.095E-2</v>
      </c>
    </row>
    <row r="95" spans="1:20" ht="20" x14ac:dyDescent="0.25">
      <c r="A95" s="5" t="s">
        <v>80</v>
      </c>
      <c r="B95" s="1">
        <v>-2250000</v>
      </c>
      <c r="C95" s="1">
        <v>-2700000</v>
      </c>
      <c r="D95" s="1">
        <v>-8779000</v>
      </c>
      <c r="E95" s="1">
        <v>-38218000</v>
      </c>
      <c r="F95" s="1">
        <v>-109250000</v>
      </c>
      <c r="G95" s="1">
        <v>-21000000</v>
      </c>
      <c r="H95" s="1">
        <v>-364858000</v>
      </c>
      <c r="I95" s="1">
        <v>-7400000</v>
      </c>
      <c r="J95" s="1">
        <v>-333600000</v>
      </c>
      <c r="K95" s="1">
        <v>-2400000</v>
      </c>
      <c r="L95" s="1">
        <v>-8467000</v>
      </c>
      <c r="S95" s="43" t="s">
        <v>136</v>
      </c>
      <c r="T95" s="44">
        <v>1.56</v>
      </c>
    </row>
    <row r="96" spans="1:20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34988000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S96" s="36" t="s">
        <v>137</v>
      </c>
      <c r="T96" s="42">
        <v>8.4000000000000005E-2</v>
      </c>
    </row>
    <row r="97" spans="1:20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S97" s="40" t="s">
        <v>138</v>
      </c>
      <c r="T97" s="41">
        <f>(T94)+((T95)*(T96-T94))</f>
        <v>0.10810800000000001</v>
      </c>
    </row>
    <row r="98" spans="1:20" ht="19" x14ac:dyDescent="0.25">
      <c r="A98" s="5" t="s">
        <v>83</v>
      </c>
      <c r="B98" s="1">
        <v>-19281000</v>
      </c>
      <c r="C98" s="1">
        <v>-38528000</v>
      </c>
      <c r="D98" s="1" t="s">
        <v>92</v>
      </c>
      <c r="E98" s="1">
        <v>-47999000</v>
      </c>
      <c r="F98" s="1">
        <v>-83268000</v>
      </c>
      <c r="G98" s="1">
        <v>-4070000</v>
      </c>
      <c r="H98" s="1">
        <v>-190737000</v>
      </c>
      <c r="I98" s="1">
        <v>-11742000</v>
      </c>
      <c r="J98" s="1">
        <v>-163792000</v>
      </c>
      <c r="K98" s="1">
        <v>-19822000</v>
      </c>
      <c r="L98" s="1">
        <v>-141279000</v>
      </c>
      <c r="S98" s="34" t="s">
        <v>139</v>
      </c>
      <c r="T98" s="35"/>
    </row>
    <row r="99" spans="1:20" ht="20" x14ac:dyDescent="0.25">
      <c r="A99" s="5" t="s">
        <v>84</v>
      </c>
      <c r="B99" s="1">
        <v>14629000</v>
      </c>
      <c r="C99" s="1">
        <v>31386000</v>
      </c>
      <c r="D99" s="1">
        <v>1322000</v>
      </c>
      <c r="E99" s="1">
        <v>41064000</v>
      </c>
      <c r="F99" s="1">
        <v>165468000</v>
      </c>
      <c r="G99" s="1">
        <v>4818000</v>
      </c>
      <c r="H99" s="1">
        <v>541871000</v>
      </c>
      <c r="I99" s="1">
        <v>4525000</v>
      </c>
      <c r="J99" s="1">
        <v>477944000</v>
      </c>
      <c r="K99" s="1">
        <v>-1167000</v>
      </c>
      <c r="L99" s="1">
        <v>253000000</v>
      </c>
      <c r="S99" s="36" t="s">
        <v>140</v>
      </c>
      <c r="T99" s="37">
        <f>T86+T87</f>
        <v>714146000</v>
      </c>
    </row>
    <row r="100" spans="1:20" ht="20" x14ac:dyDescent="0.25">
      <c r="A100" s="6" t="s">
        <v>85</v>
      </c>
      <c r="B100" s="10">
        <v>-6902000</v>
      </c>
      <c r="C100" s="10">
        <v>-9842000</v>
      </c>
      <c r="D100" s="10">
        <v>-7457000</v>
      </c>
      <c r="E100" s="10">
        <v>-10165000</v>
      </c>
      <c r="F100" s="10">
        <v>-27050000</v>
      </c>
      <c r="G100" s="10">
        <v>-20252000</v>
      </c>
      <c r="H100" s="10">
        <v>-13724000</v>
      </c>
      <c r="I100" s="10">
        <v>-14617000</v>
      </c>
      <c r="J100" s="10">
        <v>-19448000</v>
      </c>
      <c r="K100" s="10">
        <v>-23389000</v>
      </c>
      <c r="L100" s="10">
        <v>103254000</v>
      </c>
      <c r="S100" s="38" t="s">
        <v>141</v>
      </c>
      <c r="T100" s="39">
        <f>T99/T103</f>
        <v>0.11452488646537487</v>
      </c>
    </row>
    <row r="101" spans="1:20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S101" s="36" t="s">
        <v>142</v>
      </c>
      <c r="T101" s="45">
        <f>N116*L34</f>
        <v>5521581640</v>
      </c>
    </row>
    <row r="102" spans="1:20" ht="20" x14ac:dyDescent="0.25">
      <c r="A102" s="6" t="s">
        <v>87</v>
      </c>
      <c r="B102" s="10">
        <v>2072000</v>
      </c>
      <c r="C102" s="10">
        <v>-1080000</v>
      </c>
      <c r="D102" s="10">
        <v>6550000</v>
      </c>
      <c r="E102" s="10">
        <v>967000</v>
      </c>
      <c r="F102" s="10">
        <v>-6940000</v>
      </c>
      <c r="G102" s="10">
        <v>313000</v>
      </c>
      <c r="H102" s="10">
        <v>14548000</v>
      </c>
      <c r="I102" s="10">
        <v>235000</v>
      </c>
      <c r="J102" s="10">
        <v>38095000</v>
      </c>
      <c r="K102" s="10">
        <v>-4364000</v>
      </c>
      <c r="L102" s="10">
        <v>150809000</v>
      </c>
      <c r="S102" s="38" t="s">
        <v>143</v>
      </c>
      <c r="T102" s="39">
        <f>T101/T103</f>
        <v>0.88547511353462516</v>
      </c>
    </row>
    <row r="103" spans="1:20" ht="20" x14ac:dyDescent="0.25">
      <c r="A103" s="5" t="s">
        <v>88</v>
      </c>
      <c r="B103" s="1">
        <v>2181000</v>
      </c>
      <c r="C103" s="1">
        <v>4253000</v>
      </c>
      <c r="D103" s="1">
        <v>3173000</v>
      </c>
      <c r="E103" s="1">
        <v>9723000</v>
      </c>
      <c r="F103" s="1">
        <v>10690000</v>
      </c>
      <c r="G103" s="1">
        <v>3750000</v>
      </c>
      <c r="H103" s="1">
        <v>6392000</v>
      </c>
      <c r="I103" s="1">
        <v>20940000</v>
      </c>
      <c r="J103" s="1">
        <v>21175000</v>
      </c>
      <c r="K103" s="1">
        <v>59270000</v>
      </c>
      <c r="L103" s="1">
        <v>54906000</v>
      </c>
      <c r="S103" s="40" t="s">
        <v>144</v>
      </c>
      <c r="T103" s="46">
        <f>T99+T101</f>
        <v>6235727640</v>
      </c>
    </row>
    <row r="104" spans="1:20" ht="20" thickBot="1" x14ac:dyDescent="0.3">
      <c r="A104" s="7" t="s">
        <v>89</v>
      </c>
      <c r="B104" s="11">
        <v>4253000</v>
      </c>
      <c r="C104" s="11">
        <v>3173000</v>
      </c>
      <c r="D104" s="11">
        <v>9723000</v>
      </c>
      <c r="E104" s="11">
        <v>10690000</v>
      </c>
      <c r="F104" s="11">
        <v>3750000</v>
      </c>
      <c r="G104" s="11">
        <v>4063000</v>
      </c>
      <c r="H104" s="11">
        <v>20940000</v>
      </c>
      <c r="I104" s="11">
        <v>21175000</v>
      </c>
      <c r="J104" s="11">
        <v>59270000</v>
      </c>
      <c r="K104" s="11">
        <v>54906000</v>
      </c>
      <c r="L104" s="11">
        <v>205715000</v>
      </c>
      <c r="S104" s="34" t="s">
        <v>145</v>
      </c>
      <c r="T104" s="35"/>
    </row>
    <row r="105" spans="1:20" ht="21" thickTop="1" x14ac:dyDescent="0.25">
      <c r="A105" s="14" t="s">
        <v>108</v>
      </c>
      <c r="B105" s="1"/>
      <c r="C105" s="15">
        <f>(C106/B106)-1</f>
        <v>-4.9977283053157517E-3</v>
      </c>
      <c r="D105" s="15">
        <f>(D106/C106)-1</f>
        <v>0.46803652968036524</v>
      </c>
      <c r="E105" s="15">
        <f>(E106/D106)-1</f>
        <v>-0.1343701399688958</v>
      </c>
      <c r="F105" s="15">
        <f>(F106/E106)-1</f>
        <v>0.80650377290693487</v>
      </c>
      <c r="G105" s="15">
        <f>(G106/F106)-1</f>
        <v>0.21899552461461957</v>
      </c>
      <c r="H105" s="15">
        <f t="shared" ref="H105:I105" si="17">(H106/G106)-1</f>
        <v>0.41910744880476458</v>
      </c>
      <c r="I105" s="15">
        <f t="shared" si="17"/>
        <v>-0.53728297113947332</v>
      </c>
      <c r="J105" s="15">
        <f t="shared" ref="J105" si="18">(J106/I106)-1</f>
        <v>2.6949742187985337</v>
      </c>
      <c r="K105" s="15">
        <f t="shared" ref="K105" si="19">(K106/J106)-1</f>
        <v>-0.64933252631224991</v>
      </c>
      <c r="L105" s="15">
        <f t="shared" ref="L105" si="20">(L106/K106)-1</f>
        <v>3.0039794793115018</v>
      </c>
      <c r="M105" s="15"/>
      <c r="N105" s="15"/>
      <c r="O105" s="15"/>
      <c r="P105" s="15"/>
      <c r="Q105" s="15"/>
      <c r="R105" s="15"/>
      <c r="S105" s="24" t="s">
        <v>109</v>
      </c>
      <c r="T105" s="25">
        <f>(T100*T92)+(T102*T97)</f>
        <v>9.8327526583587635E-2</v>
      </c>
    </row>
    <row r="106" spans="1:20" ht="19" x14ac:dyDescent="0.25">
      <c r="A106" s="5" t="s">
        <v>90</v>
      </c>
      <c r="B106" s="1">
        <v>8804000</v>
      </c>
      <c r="C106" s="1">
        <v>8760000</v>
      </c>
      <c r="D106" s="1">
        <v>12860000</v>
      </c>
      <c r="E106" s="1">
        <v>11132000</v>
      </c>
      <c r="F106" s="1">
        <v>20110000</v>
      </c>
      <c r="G106" s="1">
        <v>24514000</v>
      </c>
      <c r="H106" s="1">
        <v>34788000</v>
      </c>
      <c r="I106" s="1">
        <v>16097000</v>
      </c>
      <c r="J106" s="1">
        <v>59478000</v>
      </c>
      <c r="K106" s="1">
        <v>20857000</v>
      </c>
      <c r="L106" s="1">
        <v>83511000</v>
      </c>
      <c r="M106" s="47">
        <f>L106*(1+$T$106)</f>
        <v>95413875.885235488</v>
      </c>
      <c r="N106" s="47">
        <f t="shared" ref="N106:Q106" si="21">M106*(1+$T$106)</f>
        <v>109013276.23239</v>
      </c>
      <c r="O106" s="47">
        <f t="shared" si="21"/>
        <v>124551007.75083703</v>
      </c>
      <c r="P106" s="47">
        <f t="shared" si="21"/>
        <v>142303342.01385885</v>
      </c>
      <c r="Q106" s="47">
        <f t="shared" si="21"/>
        <v>162585927.75759536</v>
      </c>
      <c r="R106" s="48" t="s">
        <v>146</v>
      </c>
      <c r="S106" s="49" t="s">
        <v>147</v>
      </c>
      <c r="T106" s="50">
        <f>(SUM(M4:Q4)/5)</f>
        <v>0.14253063530834842</v>
      </c>
    </row>
    <row r="107" spans="1:20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48"/>
      <c r="N107" s="48"/>
      <c r="O107" s="48"/>
      <c r="P107" s="48"/>
      <c r="Q107" s="51">
        <f>Q106*(1+T107)/(T108-T107)</f>
        <v>2272687812.0124049</v>
      </c>
      <c r="R107" s="52" t="s">
        <v>148</v>
      </c>
      <c r="S107" s="53" t="s">
        <v>149</v>
      </c>
      <c r="T107" s="54">
        <v>2.5000000000000001E-2</v>
      </c>
    </row>
    <row r="108" spans="1:20" ht="19" x14ac:dyDescent="0.25">
      <c r="M108" s="51">
        <f t="shared" ref="M108:O108" si="22">M107+M106</f>
        <v>95413875.885235488</v>
      </c>
      <c r="N108" s="51">
        <f t="shared" si="22"/>
        <v>109013276.23239</v>
      </c>
      <c r="O108" s="51">
        <f t="shared" si="22"/>
        <v>124551007.75083703</v>
      </c>
      <c r="P108" s="51">
        <f>P107+P106</f>
        <v>142303342.01385885</v>
      </c>
      <c r="Q108" s="51">
        <f>Q107+Q106</f>
        <v>2435273739.7700005</v>
      </c>
      <c r="R108" s="52" t="s">
        <v>144</v>
      </c>
      <c r="S108" s="55" t="s">
        <v>150</v>
      </c>
      <c r="T108" s="56">
        <f>T105</f>
        <v>9.8327526583587635E-2</v>
      </c>
    </row>
    <row r="109" spans="1:20" ht="19" x14ac:dyDescent="0.25">
      <c r="M109" s="57" t="s">
        <v>151</v>
      </c>
      <c r="N109" s="58"/>
    </row>
    <row r="110" spans="1:20" ht="20" x14ac:dyDescent="0.25">
      <c r="M110" s="59" t="s">
        <v>152</v>
      </c>
      <c r="N110" s="45">
        <f>NPV(T108,M108,N108,O108,P108,Q108)</f>
        <v>1892695116.5651944</v>
      </c>
    </row>
    <row r="111" spans="1:20" ht="20" x14ac:dyDescent="0.25">
      <c r="M111" s="59" t="s">
        <v>153</v>
      </c>
      <c r="N111" s="45">
        <f>L40</f>
        <v>184496000</v>
      </c>
    </row>
    <row r="112" spans="1:20" ht="20" x14ac:dyDescent="0.25">
      <c r="M112" s="59" t="s">
        <v>140</v>
      </c>
      <c r="N112" s="45">
        <f>T99</f>
        <v>714146000</v>
      </c>
    </row>
    <row r="113" spans="13:14" ht="20" x14ac:dyDescent="0.25">
      <c r="M113" s="59" t="s">
        <v>154</v>
      </c>
      <c r="N113" s="45">
        <f>N110+N111-N112</f>
        <v>1363045116.5651944</v>
      </c>
    </row>
    <row r="114" spans="13:14" ht="20" x14ac:dyDescent="0.25">
      <c r="M114" s="59" t="s">
        <v>155</v>
      </c>
      <c r="N114" s="60">
        <f>L34*(1+(5*R16))</f>
        <v>30508122.908412013</v>
      </c>
    </row>
    <row r="115" spans="13:14" ht="20" x14ac:dyDescent="0.25">
      <c r="M115" s="61" t="s">
        <v>156</v>
      </c>
      <c r="N115" s="62">
        <f>N113/N114</f>
        <v>44.678104931502084</v>
      </c>
    </row>
    <row r="116" spans="13:14" ht="20" x14ac:dyDescent="0.25">
      <c r="M116" s="63" t="s">
        <v>157</v>
      </c>
      <c r="N116" s="64">
        <v>184.28</v>
      </c>
    </row>
    <row r="117" spans="13:14" ht="20" x14ac:dyDescent="0.25">
      <c r="M117" s="65" t="s">
        <v>158</v>
      </c>
      <c r="N117" s="66">
        <f>N115/N116-1</f>
        <v>-0.75755315318264549</v>
      </c>
    </row>
    <row r="118" spans="13:14" ht="20" x14ac:dyDescent="0.25">
      <c r="M118" s="65" t="s">
        <v>159</v>
      </c>
      <c r="N118" s="67" t="str">
        <f>IF(N115&gt;N116,"BUY","SELL")</f>
        <v>SELL</v>
      </c>
    </row>
  </sheetData>
  <mergeCells count="6">
    <mergeCell ref="S83:T83"/>
    <mergeCell ref="S84:T84"/>
    <mergeCell ref="S93:T93"/>
    <mergeCell ref="S98:T98"/>
    <mergeCell ref="S104:T104"/>
    <mergeCell ref="M109:N109"/>
  </mergeCells>
  <hyperlinks>
    <hyperlink ref="A1" r:id="rId1" tooltip="https://roic.ai/company/WING" display="ROIC.AI | WING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636222/000163622216000029/0001636222-16-000029-index.html" xr:uid="{00000000-0004-0000-0000-00000A000000}"/>
    <hyperlink ref="E74" r:id="rId9" tooltip="https://www.sec.gov/Archives/edgar/data/1636222/000163622216000029/0001636222-16-000029-index.html" xr:uid="{00000000-0004-0000-0000-00000B000000}"/>
    <hyperlink ref="F36" r:id="rId10" tooltip="https://www.sec.gov/Archives/edgar/data/1636222/000163622217000011/0001636222-17-000011-index.html" xr:uid="{00000000-0004-0000-0000-00000D000000}"/>
    <hyperlink ref="F74" r:id="rId11" tooltip="https://www.sec.gov/Archives/edgar/data/1636222/000163622217000011/0001636222-17-000011-index.html" xr:uid="{00000000-0004-0000-0000-00000E000000}"/>
    <hyperlink ref="G36" r:id="rId12" tooltip="https://www.sec.gov/Archives/edgar/data/1636222/000163622218000015/0001636222-18-000015-index.html" xr:uid="{00000000-0004-0000-0000-000010000000}"/>
    <hyperlink ref="G74" r:id="rId13" tooltip="https://www.sec.gov/Archives/edgar/data/1636222/000163622218000015/0001636222-18-000015-index.html" xr:uid="{00000000-0004-0000-0000-000011000000}"/>
    <hyperlink ref="H36" r:id="rId14" tooltip="https://www.sec.gov/Archives/edgar/data/1636222/000163622219000039/0001636222-19-000039-index.html" xr:uid="{00000000-0004-0000-0000-000013000000}"/>
    <hyperlink ref="H74" r:id="rId15" tooltip="https://www.sec.gov/Archives/edgar/data/1636222/000163622219000039/0001636222-19-000039-index.html" xr:uid="{00000000-0004-0000-0000-000014000000}"/>
    <hyperlink ref="I36" r:id="rId16" tooltip="https://www.sec.gov/Archives/edgar/data/1636222/000163622220000036/0001636222-20-000036-index.html" xr:uid="{00000000-0004-0000-0000-000016000000}"/>
    <hyperlink ref="I74" r:id="rId17" tooltip="https://www.sec.gov/Archives/edgar/data/1636222/000163622220000036/0001636222-20-000036-index.html" xr:uid="{00000000-0004-0000-0000-000017000000}"/>
    <hyperlink ref="J36" r:id="rId18" tooltip="https://www.sec.gov/Archives/edgar/data/1636222/000163622221000011/0001636222-21-000011-index.htm" xr:uid="{00000000-0004-0000-0000-000019000000}"/>
    <hyperlink ref="J74" r:id="rId19" tooltip="https://www.sec.gov/Archives/edgar/data/1636222/000163622221000011/0001636222-21-000011-index.htm" xr:uid="{00000000-0004-0000-0000-00001A000000}"/>
    <hyperlink ref="K36" r:id="rId20" tooltip="https://www.sec.gov/Archives/edgar/data/1636222/000163622222000008/0001636222-22-000008-index.htm" xr:uid="{00000000-0004-0000-0000-00001C000000}"/>
    <hyperlink ref="K74" r:id="rId21" tooltip="https://www.sec.gov/Archives/edgar/data/1636222/000163622222000008/0001636222-22-000008-index.htm" xr:uid="{00000000-0004-0000-0000-00001D000000}"/>
    <hyperlink ref="L36" r:id="rId22" tooltip="https://www.sec.gov/Archives/edgar/data/1636222/000163622223000009/0001636222-23-000009-index.htm" xr:uid="{00000000-0004-0000-0000-00001F000000}"/>
    <hyperlink ref="L74" r:id="rId23" tooltip="https://www.sec.gov/Archives/edgar/data/1636222/000163622223000009/0001636222-23-000009-index.htm" xr:uid="{00000000-0004-0000-0000-000020000000}"/>
    <hyperlink ref="M1" r:id="rId24" display="https://finbox.com/NASDAQGS:WING/explorer/revenue_proj" xr:uid="{F75EFB70-B23F-A540-8377-B58A2EA510A1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2023-03-14T02:48:46Z</dcterms:created>
  <dcterms:modified xsi:type="dcterms:W3CDTF">2023-03-20T23:17:27Z</dcterms:modified>
</cp:coreProperties>
</file>