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9E9684AD-8678-8D4F-BAF3-347A175B28C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definedNames>
    <definedName name="_xlchart.v1.10" hidden="1">'Sheet 1'!$E$19:$R$19</definedName>
    <definedName name="_xlchart.v1.11" hidden="1">'Sheet 1'!$E$3:$R$3</definedName>
    <definedName name="_xlchart.v1.6" hidden="1">'Sheet 1'!$A$106:$D$106</definedName>
    <definedName name="_xlchart.v1.7" hidden="1">'Sheet 1'!$A$19:$D$19</definedName>
    <definedName name="_xlchart.v1.8" hidden="1">'Sheet 1'!$A$3:$D$3</definedName>
    <definedName name="_xlchart.v1.9" hidden="1">'Sheet 1'!$E$106:$R$106</definedName>
    <definedName name="_xlchart.v2.0" hidden="1">'Sheet 1'!$A$106:$D$106</definedName>
    <definedName name="_xlchart.v2.1" hidden="1">'Sheet 1'!$A$19:$D$19</definedName>
    <definedName name="_xlchart.v2.2" hidden="1">'Sheet 1'!$A$3:$D$3</definedName>
    <definedName name="_xlchart.v2.3" hidden="1">'Sheet 1'!$E$106:$R$106</definedName>
    <definedName name="_xlchart.v2.4" hidden="1">'Sheet 1'!$E$19:$R$19</definedName>
    <definedName name="_xlchart.v2.5" hidden="1">'Sheet 1'!$E$3:$R$3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1" i="1" l="1"/>
  <c r="T106" i="1"/>
  <c r="U106" i="1"/>
  <c r="V106" i="1" s="1"/>
  <c r="W106" i="1" s="1"/>
  <c r="S106" i="1"/>
  <c r="T111" i="1"/>
  <c r="Z97" i="1"/>
  <c r="Z90" i="1"/>
  <c r="Z89" i="1"/>
  <c r="Z91" i="1" s="1"/>
  <c r="Z87" i="1"/>
  <c r="Z86" i="1"/>
  <c r="Z99" i="1" s="1"/>
  <c r="Z85" i="1"/>
  <c r="Z88" i="1" s="1"/>
  <c r="X19" i="1"/>
  <c r="AA16" i="1"/>
  <c r="Z16" i="1"/>
  <c r="Y16" i="1"/>
  <c r="X16" i="1"/>
  <c r="T114" i="1" s="1"/>
  <c r="AA13" i="1"/>
  <c r="Z13" i="1"/>
  <c r="Y13" i="1"/>
  <c r="X13" i="1"/>
  <c r="AA10" i="1"/>
  <c r="Z10" i="1"/>
  <c r="Y10" i="1"/>
  <c r="X10" i="1"/>
  <c r="AA7" i="1"/>
  <c r="Z7" i="1"/>
  <c r="Y7" i="1"/>
  <c r="X7" i="1"/>
  <c r="AA4" i="1"/>
  <c r="Z4" i="1"/>
  <c r="Y4" i="1"/>
  <c r="X4" i="1"/>
  <c r="W4" i="1"/>
  <c r="V4" i="1"/>
  <c r="U4" i="1"/>
  <c r="T4" i="1"/>
  <c r="S4" i="1"/>
  <c r="Q35" i="1"/>
  <c r="R35" i="1"/>
  <c r="Q29" i="1"/>
  <c r="R29" i="1"/>
  <c r="Q20" i="1"/>
  <c r="R20" i="1"/>
  <c r="Q9" i="1"/>
  <c r="R9" i="1"/>
  <c r="Q13" i="1"/>
  <c r="R13" i="1"/>
  <c r="Q80" i="1"/>
  <c r="R80" i="1"/>
  <c r="Q89" i="1"/>
  <c r="R89" i="1"/>
  <c r="Q105" i="1"/>
  <c r="R105" i="1"/>
  <c r="AT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T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Z106" i="1" l="1"/>
  <c r="T108" i="1"/>
  <c r="Z92" i="1"/>
  <c r="T112" i="1"/>
  <c r="Z103" i="1"/>
  <c r="Z102" i="1" s="1"/>
  <c r="S108" i="1"/>
  <c r="Z100" i="1" l="1"/>
  <c r="Z105" i="1" s="1"/>
  <c r="Z108" i="1" s="1"/>
  <c r="U108" i="1"/>
  <c r="W107" i="1" l="1"/>
  <c r="W108" i="1" s="1"/>
  <c r="V108" i="1"/>
  <c r="T110" i="1" s="1"/>
  <c r="T113" i="1" s="1"/>
  <c r="T115" i="1" s="1"/>
  <c r="T117" i="1" l="1"/>
  <c r="T118" i="1"/>
</calcChain>
</file>

<file path=xl/sharedStrings.xml><?xml version="1.0" encoding="utf-8"?>
<sst xmlns="http://schemas.openxmlformats.org/spreadsheetml/2006/main" count="761" uniqueCount="161">
  <si>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</si>
  <si>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</si>
  <si>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</si>
  <si>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</si>
  <si>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</si>
  <si>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</si>
  <si>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</si>
  <si>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</si>
  <si>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</si>
  <si>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</si>
  <si>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</si>
  <si>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</si>
  <si>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</si>
  <si>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</si>
  <si>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</si>
  <si>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</si>
  <si>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</si>
  <si>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</si>
  <si>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</si>
  <si>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</si>
  <si>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</si>
  <si>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</si>
  <si>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</si>
  <si>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</si>
  <si>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</si>
  <si>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</si>
  <si>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</si>
  <si>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</si>
  <si>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</si>
  <si>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</si>
  <si>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</si>
  <si>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</si>
  <si>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</si>
  <si>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</si>
  <si>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</si>
  <si>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</si>
  <si>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</si>
  <si>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</si>
  <si>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</si>
  <si>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</si>
  <si>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</si>
  <si>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</si>
  <si>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</si>
  <si>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</si>
  <si>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</si>
  <si>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</si>
  <si>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</si>
  <si>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</si>
  <si>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</si>
  <si>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</si>
  <si>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</si>
  <si>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</si>
  <si>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</si>
  <si>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</si>
  <si>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</si>
  <si>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</si>
  <si>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</si>
  <si>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</si>
  <si>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</si>
  <si>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</si>
  <si>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</si>
  <si>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</si>
  <si>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</si>
  <si>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</si>
  <si>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</si>
  <si>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</si>
  <si>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</si>
  <si>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</si>
  <si>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</si>
  <si>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</si>
  <si>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</si>
  <si>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</si>
  <si>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</si>
  <si>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</si>
  <si>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</si>
  <si>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</si>
  <si>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</si>
  <si>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</si>
  <si>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</si>
  <si>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</si>
  <si>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</si>
  <si>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</si>
  <si>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</si>
  <si>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</si>
  <si>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</si>
  <si>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</si>
  <si>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</si>
  <si>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</si>
  <si>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</si>
  <si>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</si>
  <si>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</si>
  <si>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</si>
  <si>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</si>
  <si>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</si>
  <si>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Splunk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</si>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</sst>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9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1" fillId="0" borderId="9" xfId="0" applyFont="1" applyBorder="1" applyAlignment="1">
      <alignment horizontal="left" vertical="center" wrapText="1"/>
    </xf>
    <xf numFmtId="164" fontId="11" fillId="0" borderId="10" xfId="0" applyNumberFormat="1" applyFont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4" borderId="10" xfId="0" applyNumberFormat="1" applyFont="1" applyFill="1" applyBorder="1"/>
    <xf numFmtId="164" fontId="12" fillId="4" borderId="8" xfId="0" applyNumberFormat="1" applyFont="1" applyFill="1" applyBorder="1"/>
    <xf numFmtId="164" fontId="10" fillId="4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SPLK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74043261231263E-2"/>
          <c:y val="0.12384803921568628"/>
          <c:w val="0.86317470881863556"/>
          <c:h val="0.75637197004786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1'!$A$3:$D$3</c:f>
              <c:strCache>
                <c:ptCount val="4"/>
                <c:pt idx="0">
                  <c:v>Revenue</c:v>
                </c:pt>
                <c:pt idx="1">
                  <c:v>- -</c:v>
                </c:pt>
                <c:pt idx="2">
                  <c:v>- -</c:v>
                </c:pt>
                <c:pt idx="3">
                  <c:v>- -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1'!$E$3:$R$3</c:f>
              <c:numCache>
                <c:formatCode>#,###,,;\(#,###,,\);\ \-\ \-</c:formatCode>
                <c:ptCount val="14"/>
                <c:pt idx="0">
                  <c:v>35000000</c:v>
                </c:pt>
                <c:pt idx="1">
                  <c:v>66245000</c:v>
                </c:pt>
                <c:pt idx="2">
                  <c:v>120960000</c:v>
                </c:pt>
                <c:pt idx="3">
                  <c:v>198944000</c:v>
                </c:pt>
                <c:pt idx="4">
                  <c:v>302623000</c:v>
                </c:pt>
                <c:pt idx="5">
                  <c:v>450875000</c:v>
                </c:pt>
                <c:pt idx="6">
                  <c:v>668435000</c:v>
                </c:pt>
                <c:pt idx="7">
                  <c:v>949955000</c:v>
                </c:pt>
                <c:pt idx="8">
                  <c:v>1270788000</c:v>
                </c:pt>
                <c:pt idx="9">
                  <c:v>1803010000</c:v>
                </c:pt>
                <c:pt idx="10">
                  <c:v>2358926000</c:v>
                </c:pt>
                <c:pt idx="11">
                  <c:v>2229385000</c:v>
                </c:pt>
                <c:pt idx="12">
                  <c:v>2673664000</c:v>
                </c:pt>
                <c:pt idx="13">
                  <c:v>3653708000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E-3E48-8B79-8D2F944DE1C7}"/>
            </c:ext>
          </c:extLst>
        </c:ser>
        <c:ser>
          <c:idx val="1"/>
          <c:order val="1"/>
          <c:tx>
            <c:strRef>
              <c:f>'Sheet 1'!$A$19:$D$19</c:f>
              <c:strCache>
                <c:ptCount val="4"/>
                <c:pt idx="0">
                  <c:v>EBITDA</c:v>
                </c:pt>
                <c:pt idx="1">
                  <c:v>- -</c:v>
                </c:pt>
                <c:pt idx="2">
                  <c:v>- -</c:v>
                </c:pt>
                <c:pt idx="3">
                  <c:v>- -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1'!$E$19:$R$19</c:f>
              <c:numCache>
                <c:formatCode>#,###,,;\(#,###,,\);\ \-\ \-</c:formatCode>
                <c:ptCount val="14"/>
                <c:pt idx="0">
                  <c:v>-6434000</c:v>
                </c:pt>
                <c:pt idx="1">
                  <c:v>-2723000</c:v>
                </c:pt>
                <c:pt idx="2">
                  <c:v>-8694000</c:v>
                </c:pt>
                <c:pt idx="3">
                  <c:v>-31294000</c:v>
                </c:pt>
                <c:pt idx="4">
                  <c:v>-72310000</c:v>
                </c:pt>
                <c:pt idx="5">
                  <c:v>-202346000</c:v>
                </c:pt>
                <c:pt idx="6">
                  <c:v>-267153000</c:v>
                </c:pt>
                <c:pt idx="7">
                  <c:v>-314830000</c:v>
                </c:pt>
                <c:pt idx="8">
                  <c:v>-216805000</c:v>
                </c:pt>
                <c:pt idx="9">
                  <c:v>-168798000</c:v>
                </c:pt>
                <c:pt idx="10">
                  <c:v>-167741000</c:v>
                </c:pt>
                <c:pt idx="11">
                  <c:v>-684306000</c:v>
                </c:pt>
                <c:pt idx="12">
                  <c:v>-1396236000</c:v>
                </c:pt>
                <c:pt idx="13">
                  <c:v>-124607000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E-3E48-8B79-8D2F944DE1C7}"/>
            </c:ext>
          </c:extLst>
        </c:ser>
        <c:ser>
          <c:idx val="2"/>
          <c:order val="2"/>
          <c:tx>
            <c:strRef>
              <c:f>'Sheet 1'!$A$106:$D$106</c:f>
              <c:strCache>
                <c:ptCount val="4"/>
                <c:pt idx="0">
                  <c:v>Free Cash Flow</c:v>
                </c:pt>
                <c:pt idx="1">
                  <c:v>- -</c:v>
                </c:pt>
                <c:pt idx="2">
                  <c:v>- -</c:v>
                </c:pt>
                <c:pt idx="3">
                  <c:v>- -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1'!$E$106:$R$106</c:f>
              <c:numCache>
                <c:formatCode>#,###,,;\(#,###,,\);\ \-\ \-</c:formatCode>
                <c:ptCount val="14"/>
                <c:pt idx="0">
                  <c:v>538000</c:v>
                </c:pt>
                <c:pt idx="1">
                  <c:v>6908000</c:v>
                </c:pt>
                <c:pt idx="2">
                  <c:v>6442000</c:v>
                </c:pt>
                <c:pt idx="3">
                  <c:v>37571000</c:v>
                </c:pt>
                <c:pt idx="4">
                  <c:v>64540000</c:v>
                </c:pt>
                <c:pt idx="5">
                  <c:v>90030000</c:v>
                </c:pt>
                <c:pt idx="6">
                  <c:v>104290000</c:v>
                </c:pt>
                <c:pt idx="7">
                  <c:v>156485000</c:v>
                </c:pt>
                <c:pt idx="8">
                  <c:v>242401000</c:v>
                </c:pt>
                <c:pt idx="9">
                  <c:v>273294000</c:v>
                </c:pt>
                <c:pt idx="10">
                  <c:v>-391344000</c:v>
                </c:pt>
                <c:pt idx="11">
                  <c:v>-242571000</c:v>
                </c:pt>
                <c:pt idx="12">
                  <c:v>119472000</c:v>
                </c:pt>
                <c:pt idx="13">
                  <c:v>427228000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FE-3E48-8B79-8D2F944DE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1306591"/>
        <c:axId val="1850979023"/>
      </c:barChart>
      <c:catAx>
        <c:axId val="185130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79023"/>
        <c:crosses val="autoZero"/>
        <c:auto val="1"/>
        <c:lblAlgn val="ctr"/>
        <c:lblOffset val="100"/>
        <c:noMultiLvlLbl val="0"/>
      </c:catAx>
      <c:valAx>
        <c:axId val="185097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90505325769393"/>
          <c:y val="0.92034680407596114"/>
          <c:w val="0.48879877369738101"/>
          <c:h val="5.0241431218156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47624</xdr:colOff>
      <xdr:row>108</xdr:row>
      <xdr:rowOff>25400</xdr:rowOff>
    </xdr:from>
    <xdr:to>
      <xdr:col>25</xdr:col>
      <xdr:colOff>1571624</xdr:colOff>
      <xdr:row>131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1283F-24C3-3FF7-E9E6-310342B4F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www.sec.gov/Archives/edgar/data/1353283/000135328315000006/a01311510k.htm" TargetMode="External"/><Relationship Id="rId26" Type="http://schemas.openxmlformats.org/officeDocument/2006/relationships/hyperlink" Target="https://www.sec.gov/Archives/edgar/data/1353283/000135328319000005/0001353283-19-000005-index.html" TargetMode="External"/><Relationship Id="rId21" Type="http://schemas.openxmlformats.org/officeDocument/2006/relationships/hyperlink" Target="https://www.sec.gov/Archives/edgar/data/1353283/000135328316000033/0001353283-16-000033-index.html" TargetMode="External"/><Relationship Id="rId34" Type="http://schemas.openxmlformats.org/officeDocument/2006/relationships/hyperlink" Target="https://sec.gov/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www.sec.gov/Archives/edgar/data/1353283/000135328314000007/0001353283-14-000007-index.htm" TargetMode="External"/><Relationship Id="rId25" Type="http://schemas.openxmlformats.org/officeDocument/2006/relationships/hyperlink" Target="https://www.sec.gov/Archives/edgar/data/1353283/000135328318000004/0001353283-18-000004-index.html" TargetMode="External"/><Relationship Id="rId33" Type="http://schemas.openxmlformats.org/officeDocument/2006/relationships/hyperlink" Target="https://www.sec.gov/Archives/edgar/data/1353283/000135328322000011/0001353283-22-000011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353283/000135328314000007/0001353283-14-000007-index.htm" TargetMode="External"/><Relationship Id="rId20" Type="http://schemas.openxmlformats.org/officeDocument/2006/relationships/hyperlink" Target="https://www.sec.gov/Archives/edgar/data/1353283/000135328316000033/0001353283-16-000033-index.html" TargetMode="External"/><Relationship Id="rId29" Type="http://schemas.openxmlformats.org/officeDocument/2006/relationships/hyperlink" Target="https://www.sec.gov/Archives/edgar/data/1353283/000135328320000008/0001353283-20-000008-index.html" TargetMode="External"/><Relationship Id="rId1" Type="http://schemas.openxmlformats.org/officeDocument/2006/relationships/hyperlink" Target="https://roic.ai/company/SPLK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1353283/000135328318000004/0001353283-18-000004-index.html" TargetMode="External"/><Relationship Id="rId32" Type="http://schemas.openxmlformats.org/officeDocument/2006/relationships/hyperlink" Target="https://www.sec.gov/Archives/edgar/data/1353283/000135328322000011/0001353283-22-000011-index.htm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353283/000104746913003746/0001047469-13-003746-index.html" TargetMode="External"/><Relationship Id="rId23" Type="http://schemas.openxmlformats.org/officeDocument/2006/relationships/hyperlink" Target="https://www.sec.gov/Archives/edgar/data/1353283/000135328317000008/0001353283-17-000008-index.html" TargetMode="External"/><Relationship Id="rId28" Type="http://schemas.openxmlformats.org/officeDocument/2006/relationships/hyperlink" Target="https://www.sec.gov/Archives/edgar/data/1353283/000135328320000008/0001353283-20-000008-index.html" TargetMode="External"/><Relationship Id="rId36" Type="http://schemas.openxmlformats.org/officeDocument/2006/relationships/hyperlink" Target="https://finbox.com/NASDAQGS:SPLK/explorer/revenue_proj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www.sec.gov/Archives/edgar/data/1353283/000135328315000006/a01311510k.htm" TargetMode="External"/><Relationship Id="rId31" Type="http://schemas.openxmlformats.org/officeDocument/2006/relationships/hyperlink" Target="https://www.sec.gov/Archives/edgar/data/1353283/000135328321000009/0001353283-21-000009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353283/000104746913003746/0001047469-13-003746-index.html" TargetMode="External"/><Relationship Id="rId22" Type="http://schemas.openxmlformats.org/officeDocument/2006/relationships/hyperlink" Target="https://www.sec.gov/Archives/edgar/data/1353283/000135328317000008/0001353283-17-000008-index.html" TargetMode="External"/><Relationship Id="rId27" Type="http://schemas.openxmlformats.org/officeDocument/2006/relationships/hyperlink" Target="https://www.sec.gov/Archives/edgar/data/1353283/000135328319000005/0001353283-19-000005-index.html" TargetMode="External"/><Relationship Id="rId30" Type="http://schemas.openxmlformats.org/officeDocument/2006/relationships/hyperlink" Target="https://www.sec.gov/Archives/edgar/data/1353283/000135328321000009/0001353283-21-000009-index.htm" TargetMode="External"/><Relationship Id="rId35" Type="http://schemas.openxmlformats.org/officeDocument/2006/relationships/hyperlink" Target="https://sec.gov/" TargetMode="External"/><Relationship Id="rId8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18"/>
  <sheetViews>
    <sheetView tabSelected="1" zoomScale="80" zoomScaleNormal="80" workbookViewId="0">
      <pane xSplit="1" ySplit="1" topLeftCell="L2" activePane="bottomRight" state="frozen"/>
      <selection pane="topRight"/>
      <selection pane="bottomLeft"/>
      <selection pane="bottomRight" activeCell="AB118" sqref="AB118"/>
    </sheetView>
  </sheetViews>
  <sheetFormatPr baseColWidth="10" defaultRowHeight="16" x14ac:dyDescent="0.2"/>
  <cols>
    <col min="1" max="1" width="50" customWidth="1"/>
    <col min="2" max="18" width="15" customWidth="1"/>
    <col min="19" max="27" width="21" customWidth="1"/>
  </cols>
  <sheetData>
    <row r="1" spans="1:42" ht="22" thickBot="1" x14ac:dyDescent="0.3">
      <c r="A1" s="3" t="s">
        <v>94</v>
      </c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  <c r="K1" s="8">
        <v>2016</v>
      </c>
      <c r="L1" s="8">
        <v>2017</v>
      </c>
      <c r="M1" s="8">
        <v>2018</v>
      </c>
      <c r="N1" s="8">
        <v>2019</v>
      </c>
      <c r="O1" s="8">
        <v>2020</v>
      </c>
      <c r="P1" s="8">
        <v>2021</v>
      </c>
      <c r="Q1" s="8">
        <v>2022</v>
      </c>
      <c r="R1" s="8">
        <v>2023</v>
      </c>
      <c r="S1" s="29">
        <v>2024</v>
      </c>
      <c r="T1" s="29">
        <v>2025</v>
      </c>
      <c r="U1" s="29">
        <v>2026</v>
      </c>
      <c r="V1" s="29">
        <v>2027</v>
      </c>
      <c r="W1" s="29">
        <v>2027</v>
      </c>
    </row>
    <row r="2" spans="1:4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/>
      <c r="V2" s="9"/>
      <c r="W2" s="9"/>
      <c r="X2" s="9"/>
      <c r="Y2" s="9"/>
      <c r="Z2" s="9"/>
      <c r="AA2" s="9"/>
    </row>
    <row r="3" spans="1:42" ht="40" x14ac:dyDescent="0.25">
      <c r="A3" s="5" t="s">
        <v>1</v>
      </c>
      <c r="B3" s="1" t="s">
        <v>92</v>
      </c>
      <c r="C3" s="1" t="s">
        <v>92</v>
      </c>
      <c r="D3" s="1" t="s">
        <v>92</v>
      </c>
      <c r="E3" s="1">
        <v>35000000</v>
      </c>
      <c r="F3" s="1">
        <v>66245000</v>
      </c>
      <c r="G3" s="1">
        <v>120960000</v>
      </c>
      <c r="H3" s="1">
        <v>198944000</v>
      </c>
      <c r="I3" s="1">
        <v>302623000</v>
      </c>
      <c r="J3" s="1">
        <v>450875000</v>
      </c>
      <c r="K3" s="1">
        <v>668435000</v>
      </c>
      <c r="L3" s="1">
        <v>949955000</v>
      </c>
      <c r="M3" s="1">
        <v>1270788000</v>
      </c>
      <c r="N3" s="1">
        <v>1803010000</v>
      </c>
      <c r="O3" s="1">
        <v>2358926000</v>
      </c>
      <c r="P3" s="1">
        <v>2229385000</v>
      </c>
      <c r="Q3" s="1">
        <v>2673664000</v>
      </c>
      <c r="R3" s="1">
        <v>3653708000</v>
      </c>
      <c r="S3" s="30">
        <v>3875000000</v>
      </c>
      <c r="T3" s="30">
        <v>4378000000</v>
      </c>
      <c r="U3" s="30">
        <v>5156000000</v>
      </c>
      <c r="V3" s="30">
        <v>6662000000</v>
      </c>
      <c r="W3" s="30">
        <v>7232000000</v>
      </c>
      <c r="X3" s="18" t="s">
        <v>110</v>
      </c>
      <c r="Y3" s="19" t="s">
        <v>111</v>
      </c>
      <c r="Z3" s="19" t="s">
        <v>112</v>
      </c>
      <c r="AA3" s="19" t="s">
        <v>113</v>
      </c>
    </row>
    <row r="4" spans="1:42" ht="19" x14ac:dyDescent="0.25">
      <c r="A4" s="14" t="s">
        <v>95</v>
      </c>
      <c r="B4" s="1"/>
      <c r="C4" s="15" t="e">
        <f>(C3/B3)-1</f>
        <v>#VALUE!</v>
      </c>
      <c r="D4" s="15" t="e">
        <f>(D3/C3)-1</f>
        <v>#VALUE!</v>
      </c>
      <c r="E4" s="15" t="e">
        <f>(E3/D3)-1</f>
        <v>#VALUE!</v>
      </c>
      <c r="F4" s="15">
        <f t="shared" ref="F4:W4" si="0">(F3/E3)-1</f>
        <v>0.89271428571428579</v>
      </c>
      <c r="G4" s="15">
        <f t="shared" si="0"/>
        <v>0.82594912823609334</v>
      </c>
      <c r="H4" s="16">
        <f t="shared" si="0"/>
        <v>0.64470899470899479</v>
      </c>
      <c r="I4" s="16">
        <f t="shared" si="0"/>
        <v>0.52114665433488816</v>
      </c>
      <c r="J4" s="16">
        <f t="shared" si="0"/>
        <v>0.48989006123130108</v>
      </c>
      <c r="K4" s="16">
        <f t="shared" si="0"/>
        <v>0.48252841696700854</v>
      </c>
      <c r="L4" s="16">
        <f t="shared" si="0"/>
        <v>0.42116286549926318</v>
      </c>
      <c r="M4" s="16">
        <f t="shared" si="0"/>
        <v>0.33773494533951598</v>
      </c>
      <c r="N4" s="16">
        <f t="shared" si="0"/>
        <v>0.41881257928151672</v>
      </c>
      <c r="O4" s="16">
        <f t="shared" si="0"/>
        <v>0.30832663157719598</v>
      </c>
      <c r="P4" s="16">
        <f t="shared" si="0"/>
        <v>-5.4915245327746609E-2</v>
      </c>
      <c r="Q4" s="16">
        <f t="shared" si="0"/>
        <v>0.19928321039210362</v>
      </c>
      <c r="R4" s="16">
        <f t="shared" si="0"/>
        <v>0.36655466057066266</v>
      </c>
      <c r="S4" s="16">
        <f t="shared" si="0"/>
        <v>6.056641636386928E-2</v>
      </c>
      <c r="T4" s="16">
        <f t="shared" si="0"/>
        <v>0.12980645161290316</v>
      </c>
      <c r="U4" s="16">
        <f t="shared" si="0"/>
        <v>0.1777067153951577</v>
      </c>
      <c r="V4" s="16">
        <f t="shared" si="0"/>
        <v>0.29208688906128777</v>
      </c>
      <c r="W4" s="16">
        <f t="shared" si="0"/>
        <v>8.5559891924346987E-2</v>
      </c>
      <c r="X4" s="17">
        <f>(R4+Q4+P4)/3</f>
        <v>0.17030754187833988</v>
      </c>
      <c r="Y4" s="17">
        <f>(R20+Q20+P20)/3</f>
        <v>1.0697173789080119</v>
      </c>
      <c r="Z4" s="17">
        <f>(R29+Q29+P29)/3</f>
        <v>0.45975602129937226</v>
      </c>
      <c r="AA4" s="17">
        <f>(R105+Q105+P105)/3</f>
        <v>0.23442820282593191</v>
      </c>
      <c r="AH4" s="16"/>
      <c r="AI4" s="16"/>
      <c r="AJ4" s="16"/>
      <c r="AK4" s="16"/>
      <c r="AL4" s="16"/>
      <c r="AM4" s="16"/>
      <c r="AN4" s="16"/>
      <c r="AO4" s="16"/>
      <c r="AP4" s="16"/>
    </row>
    <row r="5" spans="1:42" ht="19" x14ac:dyDescent="0.25">
      <c r="A5" s="5" t="s">
        <v>2</v>
      </c>
      <c r="B5" s="1" t="s">
        <v>92</v>
      </c>
      <c r="C5" s="1" t="s">
        <v>92</v>
      </c>
      <c r="D5" s="1" t="s">
        <v>92</v>
      </c>
      <c r="E5" s="1">
        <v>3290000</v>
      </c>
      <c r="F5" s="1">
        <v>6656000</v>
      </c>
      <c r="G5" s="1">
        <v>11605000</v>
      </c>
      <c r="H5" s="1">
        <v>21424000</v>
      </c>
      <c r="I5" s="1">
        <v>35825000</v>
      </c>
      <c r="J5" s="1">
        <v>68378000</v>
      </c>
      <c r="K5" s="1">
        <v>114122000</v>
      </c>
      <c r="L5" s="1">
        <v>191053000</v>
      </c>
      <c r="M5" s="1">
        <v>256409000</v>
      </c>
      <c r="N5" s="1">
        <v>344676000</v>
      </c>
      <c r="O5" s="1">
        <v>429788000</v>
      </c>
      <c r="P5" s="1">
        <v>547345000</v>
      </c>
      <c r="Q5" s="1">
        <v>733969000</v>
      </c>
      <c r="R5" s="1">
        <v>815995000</v>
      </c>
    </row>
    <row r="6" spans="1:42" ht="20" x14ac:dyDescent="0.25">
      <c r="A6" s="6" t="s">
        <v>3</v>
      </c>
      <c r="B6" s="10" t="s">
        <v>92</v>
      </c>
      <c r="C6" s="10" t="s">
        <v>92</v>
      </c>
      <c r="D6" s="10" t="s">
        <v>92</v>
      </c>
      <c r="E6" s="10">
        <v>31710000</v>
      </c>
      <c r="F6" s="10">
        <v>59589000</v>
      </c>
      <c r="G6" s="10">
        <v>109355000</v>
      </c>
      <c r="H6" s="10">
        <v>177520000</v>
      </c>
      <c r="I6" s="10">
        <v>266798000</v>
      </c>
      <c r="J6" s="10">
        <v>382497000</v>
      </c>
      <c r="K6" s="10">
        <v>554313000</v>
      </c>
      <c r="L6" s="10">
        <v>758902000</v>
      </c>
      <c r="M6" s="10">
        <v>1014379000</v>
      </c>
      <c r="N6" s="10">
        <v>1458334000</v>
      </c>
      <c r="O6" s="10">
        <v>1929138000</v>
      </c>
      <c r="P6" s="10">
        <v>1682040000</v>
      </c>
      <c r="Q6" s="10">
        <v>1939695000</v>
      </c>
      <c r="R6" s="10">
        <v>2837713000</v>
      </c>
      <c r="X6" s="18" t="s">
        <v>114</v>
      </c>
      <c r="Y6" s="19" t="s">
        <v>115</v>
      </c>
      <c r="Z6" s="19" t="s">
        <v>116</v>
      </c>
      <c r="AA6" s="19" t="s">
        <v>117</v>
      </c>
    </row>
    <row r="7" spans="1:42" ht="19" x14ac:dyDescent="0.25">
      <c r="A7" s="5" t="s">
        <v>4</v>
      </c>
      <c r="B7" s="2" t="s">
        <v>92</v>
      </c>
      <c r="C7" s="2" t="s">
        <v>92</v>
      </c>
      <c r="D7" s="2" t="s">
        <v>92</v>
      </c>
      <c r="E7" s="2">
        <v>0.90600000000000003</v>
      </c>
      <c r="F7" s="2">
        <v>0.89949999999999997</v>
      </c>
      <c r="G7" s="2">
        <v>0.90410000000000001</v>
      </c>
      <c r="H7" s="2">
        <v>0.89229999999999998</v>
      </c>
      <c r="I7" s="2">
        <v>0.88160000000000005</v>
      </c>
      <c r="J7" s="2">
        <v>0.84830000000000005</v>
      </c>
      <c r="K7" s="2">
        <v>0.82930000000000004</v>
      </c>
      <c r="L7" s="2">
        <v>0.79890000000000005</v>
      </c>
      <c r="M7" s="2">
        <v>0.79820000000000002</v>
      </c>
      <c r="N7" s="2">
        <v>0.80879999999999996</v>
      </c>
      <c r="O7" s="2">
        <v>0.81779999999999997</v>
      </c>
      <c r="P7" s="2">
        <v>0.75449999999999995</v>
      </c>
      <c r="Q7" s="2">
        <v>0.72550000000000003</v>
      </c>
      <c r="R7" s="2">
        <v>0.77669999999999995</v>
      </c>
      <c r="X7" s="17">
        <f>R7</f>
        <v>0.77669999999999995</v>
      </c>
      <c r="Y7" s="20">
        <f>R21</f>
        <v>-3.4099999999999998E-2</v>
      </c>
      <c r="Z7" s="20">
        <f>R30</f>
        <v>-7.5999999999999998E-2</v>
      </c>
      <c r="AA7" s="20">
        <f>R106/R3</f>
        <v>0.11692997907878791</v>
      </c>
    </row>
    <row r="8" spans="1:42" ht="19" x14ac:dyDescent="0.25">
      <c r="A8" s="5" t="s">
        <v>5</v>
      </c>
      <c r="B8" s="1" t="s">
        <v>92</v>
      </c>
      <c r="C8" s="1" t="s">
        <v>92</v>
      </c>
      <c r="D8" s="1" t="s">
        <v>92</v>
      </c>
      <c r="E8" s="1">
        <v>8479000</v>
      </c>
      <c r="F8" s="1">
        <v>14025000</v>
      </c>
      <c r="G8" s="1">
        <v>23561000</v>
      </c>
      <c r="H8" s="1">
        <v>41853000</v>
      </c>
      <c r="I8" s="1">
        <v>75895000</v>
      </c>
      <c r="J8" s="1">
        <v>150790000</v>
      </c>
      <c r="K8" s="1">
        <v>215309000</v>
      </c>
      <c r="L8" s="1">
        <v>295850000</v>
      </c>
      <c r="M8" s="1">
        <v>301114000</v>
      </c>
      <c r="N8" s="1">
        <v>441969000</v>
      </c>
      <c r="O8" s="1">
        <v>619800000</v>
      </c>
      <c r="P8" s="1">
        <v>791026000</v>
      </c>
      <c r="Q8" s="1">
        <v>1029574000</v>
      </c>
      <c r="R8" s="1">
        <v>997170000</v>
      </c>
    </row>
    <row r="9" spans="1:42" ht="19" customHeight="1" x14ac:dyDescent="0.25">
      <c r="A9" s="14" t="s">
        <v>96</v>
      </c>
      <c r="B9" s="15" t="e">
        <f>B8/B3</f>
        <v>#VALUE!</v>
      </c>
      <c r="C9" s="15" t="e">
        <f t="shared" ref="C9:R9" si="1">C8/C3</f>
        <v>#VALUE!</v>
      </c>
      <c r="D9" s="15" t="e">
        <f t="shared" si="1"/>
        <v>#VALUE!</v>
      </c>
      <c r="E9" s="15">
        <f t="shared" si="1"/>
        <v>0.24225714285714287</v>
      </c>
      <c r="F9" s="15">
        <f t="shared" si="1"/>
        <v>0.21171409162955696</v>
      </c>
      <c r="G9" s="15">
        <f t="shared" si="1"/>
        <v>0.19478339947089948</v>
      </c>
      <c r="H9" s="15">
        <f t="shared" si="1"/>
        <v>0.21037578414026056</v>
      </c>
      <c r="I9" s="15">
        <f t="shared" si="1"/>
        <v>0.25079058762883194</v>
      </c>
      <c r="J9" s="15">
        <f t="shared" si="1"/>
        <v>0.3344385916273912</v>
      </c>
      <c r="K9" s="15">
        <f t="shared" si="1"/>
        <v>0.32210910559740291</v>
      </c>
      <c r="L9" s="15">
        <f t="shared" si="1"/>
        <v>0.31143580485391414</v>
      </c>
      <c r="M9" s="15">
        <f t="shared" si="1"/>
        <v>0.23695061646789237</v>
      </c>
      <c r="N9" s="15">
        <f t="shared" si="1"/>
        <v>0.24512842413519614</v>
      </c>
      <c r="O9" s="15">
        <f t="shared" si="1"/>
        <v>0.26274669065498452</v>
      </c>
      <c r="P9" s="15">
        <f t="shared" si="1"/>
        <v>0.35481803277585522</v>
      </c>
      <c r="Q9" s="15">
        <f t="shared" si="1"/>
        <v>0.38507980060321717</v>
      </c>
      <c r="R9" s="15">
        <f t="shared" si="1"/>
        <v>0.27292000345949924</v>
      </c>
      <c r="S9" s="15"/>
      <c r="T9" s="15"/>
      <c r="U9" s="15"/>
      <c r="V9" s="15"/>
      <c r="X9" s="18" t="s">
        <v>97</v>
      </c>
      <c r="Y9" s="19" t="s">
        <v>98</v>
      </c>
      <c r="Z9" s="19" t="s">
        <v>99</v>
      </c>
      <c r="AA9" s="19" t="s">
        <v>100</v>
      </c>
      <c r="AH9" s="15"/>
      <c r="AI9" s="15"/>
      <c r="AJ9" s="15"/>
      <c r="AK9" s="15"/>
      <c r="AL9" s="15"/>
    </row>
    <row r="10" spans="1:42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>
        <v>6462000</v>
      </c>
      <c r="F10" s="1">
        <v>8949000</v>
      </c>
      <c r="G10" s="1">
        <v>19698000</v>
      </c>
      <c r="H10" s="1">
        <v>32602000</v>
      </c>
      <c r="I10" s="1">
        <v>53875000</v>
      </c>
      <c r="J10" s="1">
        <v>103046000</v>
      </c>
      <c r="K10" s="1">
        <v>121579000</v>
      </c>
      <c r="L10" s="1">
        <v>153359000</v>
      </c>
      <c r="M10" s="1">
        <v>159143000</v>
      </c>
      <c r="N10" s="1">
        <v>237588000</v>
      </c>
      <c r="O10" s="1">
        <v>332602000</v>
      </c>
      <c r="P10" s="1">
        <v>335144000</v>
      </c>
      <c r="Q10" s="1">
        <v>522350000</v>
      </c>
      <c r="R10" s="1">
        <v>454531000</v>
      </c>
      <c r="X10" s="17">
        <f>R9</f>
        <v>0.27292000345949924</v>
      </c>
      <c r="Y10" s="20">
        <f>R13</f>
        <v>0.5682033156453663</v>
      </c>
      <c r="Z10" s="20">
        <f>R80</f>
        <v>0.21598277694878737</v>
      </c>
      <c r="AA10" s="20">
        <f>R89</f>
        <v>3.727719894419587E-3</v>
      </c>
    </row>
    <row r="11" spans="1:42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>
        <v>24072000</v>
      </c>
      <c r="F11" s="1">
        <v>39909000</v>
      </c>
      <c r="G11" s="1">
        <v>74782000</v>
      </c>
      <c r="H11" s="1">
        <v>125098000</v>
      </c>
      <c r="I11" s="1">
        <v>215335000</v>
      </c>
      <c r="J11" s="1">
        <v>344471000</v>
      </c>
      <c r="K11" s="1">
        <v>505348000</v>
      </c>
      <c r="L11" s="1">
        <v>653524000</v>
      </c>
      <c r="M11" s="1">
        <v>808417000</v>
      </c>
      <c r="N11" s="1">
        <v>1029950000</v>
      </c>
      <c r="O11" s="1">
        <v>1263873000</v>
      </c>
      <c r="P11" s="1">
        <v>1336056000</v>
      </c>
      <c r="Q11" s="1">
        <v>1534600000</v>
      </c>
      <c r="R11" s="1">
        <v>1621518000</v>
      </c>
    </row>
    <row r="12" spans="1:42" ht="20" x14ac:dyDescent="0.25">
      <c r="A12" s="5" t="s">
        <v>8</v>
      </c>
      <c r="B12" s="1" t="s">
        <v>92</v>
      </c>
      <c r="C12" s="1" t="s">
        <v>92</v>
      </c>
      <c r="D12" s="1" t="s">
        <v>92</v>
      </c>
      <c r="E12" s="1">
        <v>30534000</v>
      </c>
      <c r="F12" s="1">
        <v>48858000</v>
      </c>
      <c r="G12" s="1">
        <v>94480000</v>
      </c>
      <c r="H12" s="1">
        <v>157700000</v>
      </c>
      <c r="I12" s="1">
        <v>269210000</v>
      </c>
      <c r="J12" s="1">
        <v>447517000</v>
      </c>
      <c r="K12" s="1">
        <v>626927000</v>
      </c>
      <c r="L12" s="1">
        <v>806883000</v>
      </c>
      <c r="M12" s="1">
        <v>967560000</v>
      </c>
      <c r="N12" s="1">
        <v>1267538000</v>
      </c>
      <c r="O12" s="1">
        <v>1596475000</v>
      </c>
      <c r="P12" s="1">
        <v>1671200000</v>
      </c>
      <c r="Q12" s="1">
        <v>2056950000</v>
      </c>
      <c r="R12" s="1">
        <v>2076049000</v>
      </c>
      <c r="X12" s="18" t="s">
        <v>118</v>
      </c>
      <c r="Y12" s="19" t="s">
        <v>119</v>
      </c>
      <c r="Z12" s="19" t="s">
        <v>120</v>
      </c>
      <c r="AA12" s="19" t="s">
        <v>121</v>
      </c>
    </row>
    <row r="13" spans="1:42" ht="19" x14ac:dyDescent="0.25">
      <c r="A13" s="14" t="s">
        <v>101</v>
      </c>
      <c r="B13" s="15" t="e">
        <f>B12/B3</f>
        <v>#VALUE!</v>
      </c>
      <c r="C13" s="15" t="e">
        <f t="shared" ref="C13:R13" si="2">C12/C3</f>
        <v>#VALUE!</v>
      </c>
      <c r="D13" s="15" t="e">
        <f t="shared" si="2"/>
        <v>#VALUE!</v>
      </c>
      <c r="E13" s="15">
        <f t="shared" si="2"/>
        <v>0.87239999999999995</v>
      </c>
      <c r="F13" s="15">
        <f t="shared" si="2"/>
        <v>0.73753490829496571</v>
      </c>
      <c r="G13" s="15">
        <f t="shared" si="2"/>
        <v>0.78108465608465605</v>
      </c>
      <c r="H13" s="15">
        <f t="shared" si="2"/>
        <v>0.79268537880006429</v>
      </c>
      <c r="I13" s="15">
        <f t="shared" si="2"/>
        <v>0.88958869616651737</v>
      </c>
      <c r="J13" s="15">
        <f t="shared" si="2"/>
        <v>0.99255225949542558</v>
      </c>
      <c r="K13" s="15">
        <f t="shared" si="2"/>
        <v>0.93790271305362527</v>
      </c>
      <c r="L13" s="15">
        <f t="shared" si="2"/>
        <v>0.84939076061497654</v>
      </c>
      <c r="M13" s="15">
        <f t="shared" si="2"/>
        <v>0.76138584878044169</v>
      </c>
      <c r="N13" s="15">
        <f t="shared" si="2"/>
        <v>0.70301218517922803</v>
      </c>
      <c r="O13" s="15">
        <f t="shared" si="2"/>
        <v>0.67678045008618326</v>
      </c>
      <c r="P13" s="15">
        <f t="shared" si="2"/>
        <v>0.74962377516669398</v>
      </c>
      <c r="Q13" s="15">
        <f t="shared" si="2"/>
        <v>0.76933750837801607</v>
      </c>
      <c r="R13" s="15">
        <f t="shared" si="2"/>
        <v>0.5682033156453663</v>
      </c>
      <c r="S13" s="15"/>
      <c r="T13" s="15"/>
      <c r="U13" s="15"/>
      <c r="V13" s="15"/>
      <c r="X13" s="17">
        <f>R28/R72</f>
        <v>2.5142924361839785</v>
      </c>
      <c r="Y13" s="20">
        <f>R28/R54</f>
        <v>-4.3799711944801346E-2</v>
      </c>
      <c r="Z13" s="20">
        <f>R22/(R72+R56+R61)</f>
        <v>-5.9370761590238741E-2</v>
      </c>
      <c r="AA13" s="21">
        <f>R67/R72</f>
        <v>-58.404314424547337</v>
      </c>
      <c r="AH13" s="15"/>
      <c r="AI13" s="15"/>
      <c r="AJ13" s="15"/>
      <c r="AK13" s="15"/>
      <c r="AL13" s="15"/>
    </row>
    <row r="14" spans="1:42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</row>
    <row r="15" spans="1:42" ht="20" x14ac:dyDescent="0.25">
      <c r="A15" s="5" t="s">
        <v>10</v>
      </c>
      <c r="B15" s="1" t="s">
        <v>92</v>
      </c>
      <c r="C15" s="1" t="s">
        <v>92</v>
      </c>
      <c r="D15" s="1" t="s">
        <v>92</v>
      </c>
      <c r="E15" s="1">
        <v>39013000</v>
      </c>
      <c r="F15" s="1">
        <v>62883000</v>
      </c>
      <c r="G15" s="1">
        <v>118041000</v>
      </c>
      <c r="H15" s="1">
        <v>199553000</v>
      </c>
      <c r="I15" s="1">
        <v>345105000</v>
      </c>
      <c r="J15" s="1">
        <v>598307000</v>
      </c>
      <c r="K15" s="1">
        <v>842236000</v>
      </c>
      <c r="L15" s="1">
        <v>1102733000</v>
      </c>
      <c r="M15" s="1">
        <v>1268674000</v>
      </c>
      <c r="N15" s="1">
        <v>1709507000</v>
      </c>
      <c r="O15" s="1">
        <v>2216275000</v>
      </c>
      <c r="P15" s="1">
        <v>2462226000</v>
      </c>
      <c r="Q15" s="1">
        <v>3086524000</v>
      </c>
      <c r="R15" s="1">
        <v>3073219000</v>
      </c>
      <c r="X15" s="18" t="s">
        <v>122</v>
      </c>
      <c r="Y15" s="19" t="s">
        <v>123</v>
      </c>
      <c r="Z15" s="19" t="s">
        <v>124</v>
      </c>
      <c r="AA15" s="19" t="s">
        <v>125</v>
      </c>
    </row>
    <row r="16" spans="1:42" ht="19" x14ac:dyDescent="0.25">
      <c r="A16" s="5" t="s">
        <v>11</v>
      </c>
      <c r="B16" s="1" t="s">
        <v>92</v>
      </c>
      <c r="C16" s="1" t="s">
        <v>92</v>
      </c>
      <c r="D16" s="1" t="s">
        <v>92</v>
      </c>
      <c r="E16" s="1">
        <v>42303000</v>
      </c>
      <c r="F16" s="1">
        <v>69539000</v>
      </c>
      <c r="G16" s="1">
        <v>129646000</v>
      </c>
      <c r="H16" s="1">
        <v>220977000</v>
      </c>
      <c r="I16" s="1">
        <v>380930000</v>
      </c>
      <c r="J16" s="1">
        <v>666685000</v>
      </c>
      <c r="K16" s="1">
        <v>956358000</v>
      </c>
      <c r="L16" s="1">
        <v>1293786000</v>
      </c>
      <c r="M16" s="1">
        <v>1525083000</v>
      </c>
      <c r="N16" s="1">
        <v>2054183000</v>
      </c>
      <c r="O16" s="1">
        <v>2646063000</v>
      </c>
      <c r="P16" s="1">
        <v>3009571000</v>
      </c>
      <c r="Q16" s="1">
        <v>3820493000</v>
      </c>
      <c r="R16" s="1">
        <v>3889214000</v>
      </c>
      <c r="X16" s="31">
        <f>(R35+Q35+P35+O35+N35)/5</f>
        <v>2.6133504699581783E-2</v>
      </c>
      <c r="Y16" s="32">
        <f>Z101/R3</f>
        <v>4.1966040198067285</v>
      </c>
      <c r="Z16" s="32">
        <f>Z101/R28</f>
        <v>-55.182665063952619</v>
      </c>
      <c r="AA16" s="33">
        <f>Z101/R106</f>
        <v>35.889889426722974</v>
      </c>
    </row>
    <row r="17" spans="1:47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>
        <v>41963000</v>
      </c>
      <c r="O17" s="1">
        <v>96249000</v>
      </c>
      <c r="P17" s="1">
        <v>123076000</v>
      </c>
      <c r="Q17" s="1">
        <v>-174598000</v>
      </c>
      <c r="R17" s="1">
        <v>46026000</v>
      </c>
    </row>
    <row r="18" spans="1:47" ht="20" x14ac:dyDescent="0.25">
      <c r="A18" s="5" t="s">
        <v>13</v>
      </c>
      <c r="B18" s="1" t="s">
        <v>92</v>
      </c>
      <c r="C18" s="1" t="s">
        <v>92</v>
      </c>
      <c r="D18" s="1" t="s">
        <v>92</v>
      </c>
      <c r="E18" s="1">
        <v>938000</v>
      </c>
      <c r="F18" s="1">
        <v>958000</v>
      </c>
      <c r="G18" s="1">
        <v>2120000</v>
      </c>
      <c r="H18" s="1">
        <v>4674000</v>
      </c>
      <c r="I18" s="1">
        <v>6692000</v>
      </c>
      <c r="J18" s="1">
        <v>12494000</v>
      </c>
      <c r="K18" s="1">
        <v>19491000</v>
      </c>
      <c r="L18" s="1">
        <v>34852000</v>
      </c>
      <c r="M18" s="1">
        <v>40941000</v>
      </c>
      <c r="N18" s="1">
        <v>52430000</v>
      </c>
      <c r="O18" s="1">
        <v>67661000</v>
      </c>
      <c r="P18" s="1">
        <v>93666000</v>
      </c>
      <c r="Q18" s="1">
        <v>99145000</v>
      </c>
      <c r="R18" s="1">
        <v>94818000</v>
      </c>
      <c r="X18" s="18" t="s">
        <v>126</v>
      </c>
    </row>
    <row r="19" spans="1:47" ht="19" x14ac:dyDescent="0.25">
      <c r="A19" s="6" t="s">
        <v>14</v>
      </c>
      <c r="B19" s="10" t="s">
        <v>92</v>
      </c>
      <c r="C19" s="10" t="s">
        <v>92</v>
      </c>
      <c r="D19" s="10" t="s">
        <v>92</v>
      </c>
      <c r="E19" s="10">
        <v>-6434000</v>
      </c>
      <c r="F19" s="10">
        <v>-2723000</v>
      </c>
      <c r="G19" s="10">
        <v>-8694000</v>
      </c>
      <c r="H19" s="10">
        <v>-31294000</v>
      </c>
      <c r="I19" s="10">
        <v>-72310000</v>
      </c>
      <c r="J19" s="10">
        <v>-202346000</v>
      </c>
      <c r="K19" s="10">
        <v>-267153000</v>
      </c>
      <c r="L19" s="10">
        <v>-314830000</v>
      </c>
      <c r="M19" s="10">
        <v>-216805000</v>
      </c>
      <c r="N19" s="10">
        <v>-168798000</v>
      </c>
      <c r="O19" s="10">
        <v>-167741000</v>
      </c>
      <c r="P19" s="10">
        <v>-684306000</v>
      </c>
      <c r="Q19" s="10">
        <v>-1396236000</v>
      </c>
      <c r="R19" s="10">
        <v>-124607000</v>
      </c>
      <c r="X19" s="34">
        <f>R40-R56-R61</f>
        <v>-2070279000</v>
      </c>
    </row>
    <row r="20" spans="1:47" ht="19" customHeight="1" x14ac:dyDescent="0.25">
      <c r="A20" s="14" t="s">
        <v>102</v>
      </c>
      <c r="B20" s="1"/>
      <c r="C20" s="15" t="e">
        <f>(C19/B19)-1</f>
        <v>#VALUE!</v>
      </c>
      <c r="D20" s="15" t="e">
        <f>(D19/C19)-1</f>
        <v>#VALUE!</v>
      </c>
      <c r="E20" s="15" t="e">
        <f>(E19/D19)-1</f>
        <v>#VALUE!</v>
      </c>
      <c r="F20" s="15">
        <f t="shared" ref="F20:P20" si="3">(F19/E19)-1</f>
        <v>-0.57677960833074293</v>
      </c>
      <c r="G20" s="15">
        <f t="shared" si="3"/>
        <v>2.1928020565552697</v>
      </c>
      <c r="H20" s="15">
        <f t="shared" si="3"/>
        <v>2.5994939038417297</v>
      </c>
      <c r="I20" s="15">
        <f t="shared" si="3"/>
        <v>1.3106665814533138</v>
      </c>
      <c r="J20" s="15">
        <f t="shared" si="3"/>
        <v>1.7983128198036233</v>
      </c>
      <c r="K20" s="15">
        <f t="shared" si="3"/>
        <v>0.32027813744773814</v>
      </c>
      <c r="L20" s="15">
        <f t="shared" si="3"/>
        <v>0.17846327759748148</v>
      </c>
      <c r="M20" s="15">
        <f t="shared" si="3"/>
        <v>-0.3113585109424134</v>
      </c>
      <c r="N20" s="15">
        <f t="shared" si="3"/>
        <v>-0.22142939507852677</v>
      </c>
      <c r="O20" s="15">
        <f t="shared" si="3"/>
        <v>-6.2619225346272067E-3</v>
      </c>
      <c r="P20" s="15">
        <f t="shared" si="3"/>
        <v>3.0795392897383467</v>
      </c>
      <c r="Q20" s="15">
        <f t="shared" ref="Q20" si="4">(Q19/P19)-1</f>
        <v>1.0403679055860975</v>
      </c>
      <c r="R20" s="15">
        <f t="shared" ref="R20" si="5">(R19/Q19)-1</f>
        <v>-0.91075505860040851</v>
      </c>
      <c r="S20" s="15"/>
      <c r="T20" s="15"/>
      <c r="U20" s="15"/>
      <c r="V20" s="15"/>
      <c r="W20" s="15"/>
      <c r="X20" s="15"/>
      <c r="Y20" s="15"/>
      <c r="Z20" s="15"/>
      <c r="AA20" s="15"/>
      <c r="AH20" s="15"/>
      <c r="AI20" s="15"/>
      <c r="AJ20" s="15"/>
      <c r="AK20" s="15"/>
      <c r="AL20" s="15"/>
      <c r="AT20" s="15"/>
      <c r="AU20" s="15"/>
    </row>
    <row r="21" spans="1:47" ht="19" x14ac:dyDescent="0.25">
      <c r="A21" s="5" t="s">
        <v>15</v>
      </c>
      <c r="B21" s="2" t="s">
        <v>92</v>
      </c>
      <c r="C21" s="2" t="s">
        <v>92</v>
      </c>
      <c r="D21" s="2" t="s">
        <v>92</v>
      </c>
      <c r="E21" s="2">
        <v>-0.18379999999999999</v>
      </c>
      <c r="F21" s="2">
        <v>-4.1099999999999998E-2</v>
      </c>
      <c r="G21" s="2">
        <v>-7.1900000000000006E-2</v>
      </c>
      <c r="H21" s="2">
        <v>-0.1573</v>
      </c>
      <c r="I21" s="2">
        <v>-0.2389</v>
      </c>
      <c r="J21" s="2">
        <v>-0.44879999999999998</v>
      </c>
      <c r="K21" s="2">
        <v>-0.3997</v>
      </c>
      <c r="L21" s="2">
        <v>-0.33139999999999997</v>
      </c>
      <c r="M21" s="2">
        <v>-0.1706</v>
      </c>
      <c r="N21" s="2">
        <v>-9.3600000000000003E-2</v>
      </c>
      <c r="O21" s="2">
        <v>-7.1099999999999997E-2</v>
      </c>
      <c r="P21" s="2">
        <v>-0.30690000000000001</v>
      </c>
      <c r="Q21" s="2">
        <v>-0.5222</v>
      </c>
      <c r="R21" s="2">
        <v>-3.4099999999999998E-2</v>
      </c>
    </row>
    <row r="22" spans="1:47" ht="19" x14ac:dyDescent="0.25">
      <c r="A22" s="6" t="s">
        <v>16</v>
      </c>
      <c r="B22" s="10" t="s">
        <v>92</v>
      </c>
      <c r="C22" s="10" t="s">
        <v>92</v>
      </c>
      <c r="D22" s="10" t="s">
        <v>92</v>
      </c>
      <c r="E22" s="10">
        <v>-7303000</v>
      </c>
      <c r="F22" s="10">
        <v>-3294000</v>
      </c>
      <c r="G22" s="10">
        <v>-8686000</v>
      </c>
      <c r="H22" s="10">
        <v>-22033000</v>
      </c>
      <c r="I22" s="10">
        <v>-78307000</v>
      </c>
      <c r="J22" s="10">
        <v>-215810000</v>
      </c>
      <c r="K22" s="10">
        <v>-287923000</v>
      </c>
      <c r="L22" s="10">
        <v>-343831000</v>
      </c>
      <c r="M22" s="10">
        <v>-254295000</v>
      </c>
      <c r="N22" s="10">
        <v>-251173000</v>
      </c>
      <c r="O22" s="10">
        <v>-287137000</v>
      </c>
      <c r="P22" s="10">
        <v>-780186000</v>
      </c>
      <c r="Q22" s="10">
        <v>-1146829000</v>
      </c>
      <c r="R22" s="10">
        <v>-235506000</v>
      </c>
    </row>
    <row r="23" spans="1:47" ht="19" x14ac:dyDescent="0.25">
      <c r="A23" s="5" t="s">
        <v>17</v>
      </c>
      <c r="B23" s="2" t="s">
        <v>92</v>
      </c>
      <c r="C23" s="2" t="s">
        <v>92</v>
      </c>
      <c r="D23" s="2" t="s">
        <v>92</v>
      </c>
      <c r="E23" s="2">
        <v>-0.2087</v>
      </c>
      <c r="F23" s="2">
        <v>-4.9700000000000001E-2</v>
      </c>
      <c r="G23" s="2">
        <v>-7.1800000000000003E-2</v>
      </c>
      <c r="H23" s="2">
        <v>-0.11070000000000001</v>
      </c>
      <c r="I23" s="2">
        <v>-0.25879999999999997</v>
      </c>
      <c r="J23" s="2">
        <v>-0.47860000000000003</v>
      </c>
      <c r="K23" s="2">
        <v>-0.43070000000000003</v>
      </c>
      <c r="L23" s="2">
        <v>-0.3619</v>
      </c>
      <c r="M23" s="2">
        <v>-0.2001</v>
      </c>
      <c r="N23" s="2">
        <v>-0.13930000000000001</v>
      </c>
      <c r="O23" s="2">
        <v>-0.1217</v>
      </c>
      <c r="P23" s="2">
        <v>-0.35</v>
      </c>
      <c r="Q23" s="2">
        <v>-0.4289</v>
      </c>
      <c r="R23" s="2">
        <v>-6.4500000000000002E-2</v>
      </c>
    </row>
    <row r="24" spans="1:47" ht="19" x14ac:dyDescent="0.25">
      <c r="A24" s="5" t="s">
        <v>18</v>
      </c>
      <c r="B24" s="1" t="s">
        <v>92</v>
      </c>
      <c r="C24" s="1" t="s">
        <v>92</v>
      </c>
      <c r="D24" s="1" t="s">
        <v>92</v>
      </c>
      <c r="E24" s="1">
        <v>-69000</v>
      </c>
      <c r="F24" s="1">
        <v>-387000</v>
      </c>
      <c r="G24" s="1">
        <v>-2128000</v>
      </c>
      <c r="H24" s="1">
        <v>-13935000</v>
      </c>
      <c r="I24" s="1">
        <v>-695000</v>
      </c>
      <c r="J24" s="1">
        <v>970000</v>
      </c>
      <c r="K24" s="1">
        <v>1279000</v>
      </c>
      <c r="L24" s="1">
        <v>-5851000</v>
      </c>
      <c r="M24" s="1">
        <v>-3451000</v>
      </c>
      <c r="N24" s="1">
        <v>-12018000</v>
      </c>
      <c r="O24" s="1">
        <v>-44514000</v>
      </c>
      <c r="P24" s="1">
        <v>-120862000</v>
      </c>
      <c r="Q24" s="1">
        <v>-173954000</v>
      </c>
      <c r="R24" s="1">
        <v>-29945000</v>
      </c>
    </row>
    <row r="25" spans="1:47" ht="19" x14ac:dyDescent="0.25">
      <c r="A25" s="6" t="s">
        <v>19</v>
      </c>
      <c r="B25" s="10" t="s">
        <v>92</v>
      </c>
      <c r="C25" s="10" t="s">
        <v>92</v>
      </c>
      <c r="D25" s="10" t="s">
        <v>92</v>
      </c>
      <c r="E25" s="10">
        <v>-7372000</v>
      </c>
      <c r="F25" s="10">
        <v>-3681000</v>
      </c>
      <c r="G25" s="10">
        <v>-10814000</v>
      </c>
      <c r="H25" s="10">
        <v>-35968000</v>
      </c>
      <c r="I25" s="10">
        <v>-79002000</v>
      </c>
      <c r="J25" s="10">
        <v>-214840000</v>
      </c>
      <c r="K25" s="10">
        <v>-286644000</v>
      </c>
      <c r="L25" s="10">
        <v>-349682000</v>
      </c>
      <c r="M25" s="10">
        <v>-257746000</v>
      </c>
      <c r="N25" s="10">
        <v>-263191000</v>
      </c>
      <c r="O25" s="10">
        <v>-331651000</v>
      </c>
      <c r="P25" s="10">
        <v>-901048000</v>
      </c>
      <c r="Q25" s="10">
        <v>-1320783000</v>
      </c>
      <c r="R25" s="10">
        <v>-265451000</v>
      </c>
    </row>
    <row r="26" spans="1:47" ht="19" x14ac:dyDescent="0.25">
      <c r="A26" s="5" t="s">
        <v>20</v>
      </c>
      <c r="B26" s="2" t="s">
        <v>92</v>
      </c>
      <c r="C26" s="2" t="s">
        <v>92</v>
      </c>
      <c r="D26" s="2" t="s">
        <v>92</v>
      </c>
      <c r="E26" s="2">
        <v>-0.21060000000000001</v>
      </c>
      <c r="F26" s="2">
        <v>-5.5599999999999997E-2</v>
      </c>
      <c r="G26" s="2">
        <v>-8.9399999999999993E-2</v>
      </c>
      <c r="H26" s="2">
        <v>-0.18079999999999999</v>
      </c>
      <c r="I26" s="2">
        <v>-0.2611</v>
      </c>
      <c r="J26" s="2">
        <v>-0.47649999999999998</v>
      </c>
      <c r="K26" s="2">
        <v>-0.42880000000000001</v>
      </c>
      <c r="L26" s="2">
        <v>-0.36809999999999998</v>
      </c>
      <c r="M26" s="2">
        <v>-0.20280000000000001</v>
      </c>
      <c r="N26" s="2">
        <v>-0.14599999999999999</v>
      </c>
      <c r="O26" s="2">
        <v>-0.1406</v>
      </c>
      <c r="P26" s="2">
        <v>-0.4042</v>
      </c>
      <c r="Q26" s="2">
        <v>-0.49399999999999999</v>
      </c>
      <c r="R26" s="2">
        <v>-7.2700000000000001E-2</v>
      </c>
    </row>
    <row r="27" spans="1:47" ht="19" x14ac:dyDescent="0.25">
      <c r="A27" s="5" t="s">
        <v>21</v>
      </c>
      <c r="B27" s="1" t="s">
        <v>92</v>
      </c>
      <c r="C27" s="1" t="s">
        <v>92</v>
      </c>
      <c r="D27" s="1" t="s">
        <v>92</v>
      </c>
      <c r="E27" s="1">
        <v>79000</v>
      </c>
      <c r="F27" s="1">
        <v>125000</v>
      </c>
      <c r="G27" s="1">
        <v>178000</v>
      </c>
      <c r="H27" s="1">
        <v>713000</v>
      </c>
      <c r="I27" s="1">
        <v>6000</v>
      </c>
      <c r="J27" s="1">
        <v>2276000</v>
      </c>
      <c r="K27" s="1">
        <v>-7872000</v>
      </c>
      <c r="L27" s="1">
        <v>5507000</v>
      </c>
      <c r="M27" s="1">
        <v>1357000</v>
      </c>
      <c r="N27" s="1">
        <v>12386000</v>
      </c>
      <c r="O27" s="1">
        <v>5017000</v>
      </c>
      <c r="P27" s="1">
        <v>6932000</v>
      </c>
      <c r="Q27" s="1">
        <v>18314000</v>
      </c>
      <c r="R27" s="1">
        <v>12411000</v>
      </c>
    </row>
    <row r="28" spans="1:47" ht="20" thickBot="1" x14ac:dyDescent="0.3">
      <c r="A28" s="7" t="s">
        <v>22</v>
      </c>
      <c r="B28" s="11" t="s">
        <v>92</v>
      </c>
      <c r="C28" s="11" t="s">
        <v>92</v>
      </c>
      <c r="D28" s="11" t="s">
        <v>92</v>
      </c>
      <c r="E28" s="11">
        <v>-7451000</v>
      </c>
      <c r="F28" s="11">
        <v>-3806000</v>
      </c>
      <c r="G28" s="11">
        <v>-10992000</v>
      </c>
      <c r="H28" s="11">
        <v>-36681000</v>
      </c>
      <c r="I28" s="11">
        <v>-79008000</v>
      </c>
      <c r="J28" s="11">
        <v>-217116000</v>
      </c>
      <c r="K28" s="11">
        <v>-278772000</v>
      </c>
      <c r="L28" s="11">
        <v>-355189000</v>
      </c>
      <c r="M28" s="11">
        <v>-259103000</v>
      </c>
      <c r="N28" s="11">
        <v>-275577000</v>
      </c>
      <c r="O28" s="11">
        <v>-336668000</v>
      </c>
      <c r="P28" s="11">
        <v>-907980000</v>
      </c>
      <c r="Q28" s="11">
        <v>-1339097000</v>
      </c>
      <c r="R28" s="11">
        <v>-277862000</v>
      </c>
    </row>
    <row r="29" spans="1:47" ht="20" customHeight="1" thickTop="1" x14ac:dyDescent="0.25">
      <c r="A29" s="14" t="s">
        <v>103</v>
      </c>
      <c r="B29" s="1"/>
      <c r="C29" s="15" t="e">
        <f>(C28/B28)-1</f>
        <v>#VALUE!</v>
      </c>
      <c r="D29" s="15" t="e">
        <f>(D28/C28)-1</f>
        <v>#VALUE!</v>
      </c>
      <c r="E29" s="15" t="e">
        <f>(E28/D28)-1</f>
        <v>#VALUE!</v>
      </c>
      <c r="F29" s="15">
        <f t="shared" ref="F29:P29" si="6">(F28/E28)-1</f>
        <v>-0.48919608106294454</v>
      </c>
      <c r="G29" s="15">
        <f t="shared" si="6"/>
        <v>1.8880714661061484</v>
      </c>
      <c r="H29" s="15">
        <f t="shared" si="6"/>
        <v>2.3370633187772927</v>
      </c>
      <c r="I29" s="15">
        <f t="shared" si="6"/>
        <v>1.1539216488100106</v>
      </c>
      <c r="J29" s="15">
        <f t="shared" si="6"/>
        <v>1.748025516403402</v>
      </c>
      <c r="K29" s="15">
        <f t="shared" si="6"/>
        <v>0.28397722876250486</v>
      </c>
      <c r="L29" s="15">
        <f t="shared" si="6"/>
        <v>0.27412006944743372</v>
      </c>
      <c r="M29" s="15">
        <f t="shared" si="6"/>
        <v>-0.2705207650011684</v>
      </c>
      <c r="N29" s="15">
        <f t="shared" si="6"/>
        <v>6.3580892540804346E-2</v>
      </c>
      <c r="O29" s="15">
        <f t="shared" si="6"/>
        <v>0.22168395765974669</v>
      </c>
      <c r="P29" s="15">
        <f t="shared" si="6"/>
        <v>1.6969596160015206</v>
      </c>
      <c r="Q29" s="15">
        <f t="shared" ref="Q29" si="7">(Q28/P28)-1</f>
        <v>0.47480891649595813</v>
      </c>
      <c r="R29" s="15">
        <f t="shared" ref="R29" si="8">(R28/Q28)-1</f>
        <v>-0.79250046859936207</v>
      </c>
      <c r="S29" s="15"/>
      <c r="T29" s="15"/>
      <c r="U29" s="15"/>
      <c r="V29" s="15"/>
      <c r="W29" s="15"/>
      <c r="X29" s="15"/>
      <c r="Y29" s="15"/>
      <c r="Z29" s="15"/>
      <c r="AA29" s="15"/>
      <c r="AH29" s="15"/>
      <c r="AI29" s="15"/>
      <c r="AJ29" s="15"/>
      <c r="AK29" s="15"/>
      <c r="AL29" s="15"/>
      <c r="AT29" s="15"/>
      <c r="AU29" s="15"/>
    </row>
    <row r="30" spans="1:47" ht="19" x14ac:dyDescent="0.25">
      <c r="A30" s="5" t="s">
        <v>23</v>
      </c>
      <c r="B30" s="2" t="s">
        <v>92</v>
      </c>
      <c r="C30" s="2" t="s">
        <v>92</v>
      </c>
      <c r="D30" s="2" t="s">
        <v>92</v>
      </c>
      <c r="E30" s="2">
        <v>-0.21290000000000001</v>
      </c>
      <c r="F30" s="2">
        <v>-5.7500000000000002E-2</v>
      </c>
      <c r="G30" s="2">
        <v>-9.0899999999999995E-2</v>
      </c>
      <c r="H30" s="2">
        <v>-0.18440000000000001</v>
      </c>
      <c r="I30" s="2">
        <v>-0.2611</v>
      </c>
      <c r="J30" s="2">
        <v>-0.48149999999999998</v>
      </c>
      <c r="K30" s="2">
        <v>-0.41710000000000003</v>
      </c>
      <c r="L30" s="2">
        <v>-0.37390000000000001</v>
      </c>
      <c r="M30" s="2">
        <v>-0.2039</v>
      </c>
      <c r="N30" s="2">
        <v>-0.15279999999999999</v>
      </c>
      <c r="O30" s="2">
        <v>-0.14269999999999999</v>
      </c>
      <c r="P30" s="2">
        <v>-0.4073</v>
      </c>
      <c r="Q30" s="2">
        <v>-0.50080000000000002</v>
      </c>
      <c r="R30" s="2">
        <v>-7.5999999999999998E-2</v>
      </c>
    </row>
    <row r="31" spans="1:47" ht="19" x14ac:dyDescent="0.25">
      <c r="A31" s="5" t="s">
        <v>24</v>
      </c>
      <c r="B31" s="12" t="s">
        <v>92</v>
      </c>
      <c r="C31" s="12" t="s">
        <v>92</v>
      </c>
      <c r="D31" s="12" t="s">
        <v>92</v>
      </c>
      <c r="E31" s="12">
        <v>-0.36</v>
      </c>
      <c r="F31" s="12">
        <v>-0.18</v>
      </c>
      <c r="G31" s="12">
        <v>-0.53</v>
      </c>
      <c r="H31" s="12">
        <v>-0.46</v>
      </c>
      <c r="I31" s="12">
        <v>-0.75</v>
      </c>
      <c r="J31" s="12">
        <v>-1.81</v>
      </c>
      <c r="K31" s="12">
        <v>-2.2000000000000002</v>
      </c>
      <c r="L31" s="12">
        <v>-2.65</v>
      </c>
      <c r="M31" s="12">
        <v>-1.85</v>
      </c>
      <c r="N31" s="12">
        <v>-1.89</v>
      </c>
      <c r="O31" s="12">
        <v>-2.2200000000000002</v>
      </c>
      <c r="P31" s="12">
        <v>-5.68</v>
      </c>
      <c r="Q31" s="12">
        <v>-8.2899999999999991</v>
      </c>
      <c r="R31" s="12">
        <v>-1.71</v>
      </c>
    </row>
    <row r="32" spans="1:47" ht="19" x14ac:dyDescent="0.25">
      <c r="A32" s="5" t="s">
        <v>25</v>
      </c>
      <c r="B32" s="12" t="s">
        <v>92</v>
      </c>
      <c r="C32" s="12" t="s">
        <v>92</v>
      </c>
      <c r="D32" s="12" t="s">
        <v>92</v>
      </c>
      <c r="E32" s="12">
        <v>-0.36</v>
      </c>
      <c r="F32" s="12">
        <v>-0.18</v>
      </c>
      <c r="G32" s="12">
        <v>-0.53</v>
      </c>
      <c r="H32" s="12">
        <v>-0.46</v>
      </c>
      <c r="I32" s="12">
        <v>-0.75</v>
      </c>
      <c r="J32" s="12">
        <v>-1.81</v>
      </c>
      <c r="K32" s="12">
        <v>-2.2000000000000002</v>
      </c>
      <c r="L32" s="12">
        <v>-2.65</v>
      </c>
      <c r="M32" s="12">
        <v>-1.85</v>
      </c>
      <c r="N32" s="12">
        <v>-1.89</v>
      </c>
      <c r="O32" s="12">
        <v>-2.2200000000000002</v>
      </c>
      <c r="P32" s="12">
        <v>-5.68</v>
      </c>
      <c r="Q32" s="12">
        <v>-8.2899999999999991</v>
      </c>
      <c r="R32" s="12">
        <v>-1.71</v>
      </c>
    </row>
    <row r="33" spans="1:38" ht="19" x14ac:dyDescent="0.25">
      <c r="A33" s="5" t="s">
        <v>26</v>
      </c>
      <c r="B33" s="1" t="s">
        <v>92</v>
      </c>
      <c r="C33" s="1" t="s">
        <v>92</v>
      </c>
      <c r="D33" s="1" t="s">
        <v>92</v>
      </c>
      <c r="E33" s="1">
        <v>20646000</v>
      </c>
      <c r="F33" s="1">
        <v>20646000</v>
      </c>
      <c r="G33" s="1">
        <v>20646000</v>
      </c>
      <c r="H33" s="1">
        <v>80246000</v>
      </c>
      <c r="I33" s="1">
        <v>105067000</v>
      </c>
      <c r="J33" s="1">
        <v>119775000</v>
      </c>
      <c r="K33" s="1">
        <v>126746000</v>
      </c>
      <c r="L33" s="1">
        <v>133910000</v>
      </c>
      <c r="M33" s="1">
        <v>142835123</v>
      </c>
      <c r="N33" s="1">
        <v>145707000</v>
      </c>
      <c r="O33" s="1">
        <v>151949000</v>
      </c>
      <c r="P33" s="1">
        <v>159744000</v>
      </c>
      <c r="Q33" s="1">
        <v>161628000</v>
      </c>
      <c r="R33" s="1">
        <v>162376000</v>
      </c>
    </row>
    <row r="34" spans="1:38" ht="19" x14ac:dyDescent="0.25">
      <c r="A34" s="5" t="s">
        <v>27</v>
      </c>
      <c r="B34" s="1" t="s">
        <v>92</v>
      </c>
      <c r="C34" s="1" t="s">
        <v>92</v>
      </c>
      <c r="D34" s="1" t="s">
        <v>92</v>
      </c>
      <c r="E34" s="1">
        <v>20646000</v>
      </c>
      <c r="F34" s="1">
        <v>20646000</v>
      </c>
      <c r="G34" s="1">
        <v>20646000</v>
      </c>
      <c r="H34" s="1">
        <v>80246000</v>
      </c>
      <c r="I34" s="1">
        <v>105067000</v>
      </c>
      <c r="J34" s="1">
        <v>119775000</v>
      </c>
      <c r="K34" s="1">
        <v>126746000</v>
      </c>
      <c r="L34" s="1">
        <v>133910000</v>
      </c>
      <c r="M34" s="1">
        <v>142835123</v>
      </c>
      <c r="N34" s="1">
        <v>145707000</v>
      </c>
      <c r="O34" s="1">
        <v>151949000</v>
      </c>
      <c r="P34" s="1">
        <v>159744000</v>
      </c>
      <c r="Q34" s="1">
        <v>161628000</v>
      </c>
      <c r="R34" s="1">
        <v>162376000</v>
      </c>
    </row>
    <row r="35" spans="1:38" ht="20" customHeight="1" x14ac:dyDescent="0.25">
      <c r="A35" s="14" t="s">
        <v>104</v>
      </c>
      <c r="B35" s="1"/>
      <c r="C35" s="22" t="e">
        <f>(C34-B34)/B34</f>
        <v>#VALUE!</v>
      </c>
      <c r="D35" s="22" t="e">
        <f t="shared" ref="D35:P35" si="9">(D34-C34)/C34</f>
        <v>#VALUE!</v>
      </c>
      <c r="E35" s="22" t="e">
        <f t="shared" si="9"/>
        <v>#VALUE!</v>
      </c>
      <c r="F35" s="22">
        <f t="shared" si="9"/>
        <v>0</v>
      </c>
      <c r="G35" s="22">
        <f t="shared" si="9"/>
        <v>0</v>
      </c>
      <c r="H35" s="22">
        <f t="shared" si="9"/>
        <v>2.8867577254674028</v>
      </c>
      <c r="I35" s="22">
        <f t="shared" si="9"/>
        <v>0.30931136754479976</v>
      </c>
      <c r="J35" s="22">
        <f t="shared" si="9"/>
        <v>0.1399868655239038</v>
      </c>
      <c r="K35" s="22">
        <f t="shared" si="9"/>
        <v>5.8200793153830095E-2</v>
      </c>
      <c r="L35" s="22">
        <f t="shared" si="9"/>
        <v>5.6522493806510657E-2</v>
      </c>
      <c r="M35" s="22">
        <f t="shared" si="9"/>
        <v>6.6650160555597041E-2</v>
      </c>
      <c r="N35" s="22">
        <f t="shared" si="9"/>
        <v>2.0106238155443042E-2</v>
      </c>
      <c r="O35" s="22">
        <f t="shared" si="9"/>
        <v>4.2839396871804374E-2</v>
      </c>
      <c r="P35" s="22">
        <f t="shared" si="9"/>
        <v>5.1300107272834967E-2</v>
      </c>
      <c r="Q35" s="22">
        <f t="shared" ref="Q35" si="10">(Q34-P34)/P34</f>
        <v>1.1793870192307692E-2</v>
      </c>
      <c r="R35" s="22">
        <f t="shared" ref="R35" si="11">(R34-Q34)/Q34</f>
        <v>4.627911005518846E-3</v>
      </c>
      <c r="S35" s="22"/>
      <c r="T35" s="22"/>
      <c r="U35" s="22"/>
      <c r="V35" s="22"/>
      <c r="W35" s="22"/>
      <c r="X35" s="22"/>
      <c r="Y35" s="22"/>
      <c r="Z35" s="22"/>
      <c r="AA35" s="22"/>
      <c r="AH35" s="22"/>
      <c r="AI35" s="22"/>
      <c r="AJ35" s="22"/>
      <c r="AK35" s="22"/>
      <c r="AL35" s="22"/>
    </row>
    <row r="36" spans="1:38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</row>
    <row r="37" spans="1:38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</row>
    <row r="38" spans="1:38" ht="19" x14ac:dyDescent="0.25">
      <c r="A38" s="5" t="s">
        <v>30</v>
      </c>
      <c r="B38" s="1" t="s">
        <v>92</v>
      </c>
      <c r="C38" s="1" t="s">
        <v>92</v>
      </c>
      <c r="D38" s="1" t="s">
        <v>92</v>
      </c>
      <c r="E38" s="1">
        <v>11805000</v>
      </c>
      <c r="F38" s="1">
        <v>19737000</v>
      </c>
      <c r="G38" s="1">
        <v>31599000</v>
      </c>
      <c r="H38" s="1">
        <v>305939000</v>
      </c>
      <c r="I38" s="1">
        <v>897453000</v>
      </c>
      <c r="J38" s="1">
        <v>387315000</v>
      </c>
      <c r="K38" s="1">
        <v>424541000</v>
      </c>
      <c r="L38" s="1">
        <v>421346000</v>
      </c>
      <c r="M38" s="1">
        <v>545947000</v>
      </c>
      <c r="N38" s="1">
        <v>1876165000</v>
      </c>
      <c r="O38" s="1">
        <v>778653000</v>
      </c>
      <c r="P38" s="1">
        <v>1771064000</v>
      </c>
      <c r="Q38" s="1">
        <v>1428691000</v>
      </c>
      <c r="R38" s="1">
        <v>690587000</v>
      </c>
    </row>
    <row r="39" spans="1:38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>
        <v>462849000</v>
      </c>
      <c r="K39" s="1">
        <v>584498000</v>
      </c>
      <c r="L39" s="1">
        <v>662096000</v>
      </c>
      <c r="M39" s="1">
        <v>619203000</v>
      </c>
      <c r="N39" s="1">
        <v>881220000</v>
      </c>
      <c r="O39" s="1">
        <v>976508000</v>
      </c>
      <c r="P39" s="1">
        <v>87847000</v>
      </c>
      <c r="Q39" s="1">
        <v>286337000</v>
      </c>
      <c r="R39" s="1">
        <v>1316347000</v>
      </c>
    </row>
    <row r="40" spans="1:38" ht="19" x14ac:dyDescent="0.25">
      <c r="A40" s="5" t="s">
        <v>32</v>
      </c>
      <c r="B40" s="1" t="s">
        <v>92</v>
      </c>
      <c r="C40" s="1" t="s">
        <v>92</v>
      </c>
      <c r="D40" s="1" t="s">
        <v>92</v>
      </c>
      <c r="E40" s="1">
        <v>11805000</v>
      </c>
      <c r="F40" s="1">
        <v>19737000</v>
      </c>
      <c r="G40" s="1">
        <v>31599000</v>
      </c>
      <c r="H40" s="1">
        <v>305939000</v>
      </c>
      <c r="I40" s="1">
        <v>897453000</v>
      </c>
      <c r="J40" s="1">
        <v>850164000</v>
      </c>
      <c r="K40" s="1">
        <v>1009039000</v>
      </c>
      <c r="L40" s="1">
        <v>1083442000</v>
      </c>
      <c r="M40" s="1">
        <v>1165150000</v>
      </c>
      <c r="N40" s="1">
        <v>2757385000</v>
      </c>
      <c r="O40" s="1">
        <v>1755161000</v>
      </c>
      <c r="P40" s="1">
        <v>1858911000</v>
      </c>
      <c r="Q40" s="1">
        <v>1715028000</v>
      </c>
      <c r="R40" s="1">
        <v>2006934000</v>
      </c>
    </row>
    <row r="41" spans="1:38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>
        <v>6590000</v>
      </c>
      <c r="F41" s="1">
        <v>14148000</v>
      </c>
      <c r="G41" s="1">
        <v>34495000</v>
      </c>
      <c r="H41" s="1">
        <v>63948000</v>
      </c>
      <c r="I41" s="1">
        <v>83348000</v>
      </c>
      <c r="J41" s="1">
        <v>128413000</v>
      </c>
      <c r="K41" s="1">
        <v>181665000</v>
      </c>
      <c r="L41" s="1">
        <v>238281000</v>
      </c>
      <c r="M41" s="1">
        <v>391799000</v>
      </c>
      <c r="N41" s="1">
        <v>469658000</v>
      </c>
      <c r="O41" s="1">
        <v>838743000</v>
      </c>
      <c r="P41" s="1">
        <v>1114199000</v>
      </c>
      <c r="Q41" s="1">
        <v>1306666000</v>
      </c>
      <c r="R41" s="1">
        <v>1886890000</v>
      </c>
    </row>
    <row r="42" spans="1:38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  <c r="N42" s="1" t="s">
        <v>92</v>
      </c>
      <c r="O42" s="1" t="s">
        <v>92</v>
      </c>
      <c r="P42" s="1" t="s">
        <v>92</v>
      </c>
      <c r="Q42" s="1" t="s">
        <v>92</v>
      </c>
      <c r="R42" s="1" t="s">
        <v>92</v>
      </c>
    </row>
    <row r="43" spans="1:38" ht="19" x14ac:dyDescent="0.25">
      <c r="A43" s="5" t="s">
        <v>35</v>
      </c>
      <c r="B43" s="1" t="s">
        <v>92</v>
      </c>
      <c r="C43" s="1" t="s">
        <v>92</v>
      </c>
      <c r="D43" s="1" t="s">
        <v>92</v>
      </c>
      <c r="E43" s="1">
        <v>920000</v>
      </c>
      <c r="F43" s="1">
        <v>1307000</v>
      </c>
      <c r="G43" s="1">
        <v>4261000</v>
      </c>
      <c r="H43" s="1">
        <v>6861000</v>
      </c>
      <c r="I43" s="1">
        <v>12019000</v>
      </c>
      <c r="J43" s="1">
        <v>21256000</v>
      </c>
      <c r="K43" s="1">
        <v>26565000</v>
      </c>
      <c r="L43" s="1">
        <v>38650000</v>
      </c>
      <c r="M43" s="1">
        <v>70021000</v>
      </c>
      <c r="N43" s="1">
        <v>151420000</v>
      </c>
      <c r="O43" s="1">
        <v>228911000</v>
      </c>
      <c r="P43" s="1">
        <v>299270000</v>
      </c>
      <c r="Q43" s="1">
        <v>255193000</v>
      </c>
      <c r="R43" s="1">
        <v>4847000</v>
      </c>
    </row>
    <row r="44" spans="1:38" ht="19" x14ac:dyDescent="0.25">
      <c r="A44" s="6" t="s">
        <v>36</v>
      </c>
      <c r="B44" s="10" t="s">
        <v>92</v>
      </c>
      <c r="C44" s="10" t="s">
        <v>92</v>
      </c>
      <c r="D44" s="10" t="s">
        <v>92</v>
      </c>
      <c r="E44" s="10">
        <v>19315000</v>
      </c>
      <c r="F44" s="10">
        <v>35192000</v>
      </c>
      <c r="G44" s="10">
        <v>70355000</v>
      </c>
      <c r="H44" s="10">
        <v>376748000</v>
      </c>
      <c r="I44" s="10">
        <v>992820000</v>
      </c>
      <c r="J44" s="10">
        <v>999833000</v>
      </c>
      <c r="K44" s="10">
        <v>1217269000</v>
      </c>
      <c r="L44" s="10">
        <v>1360373000</v>
      </c>
      <c r="M44" s="10">
        <v>1626970000</v>
      </c>
      <c r="N44" s="10">
        <v>3378463000</v>
      </c>
      <c r="O44" s="10">
        <v>2822815000</v>
      </c>
      <c r="P44" s="10">
        <v>3272380000</v>
      </c>
      <c r="Q44" s="10">
        <v>3276887000</v>
      </c>
      <c r="R44" s="10">
        <v>3898671000</v>
      </c>
    </row>
    <row r="45" spans="1:38" ht="19" x14ac:dyDescent="0.25">
      <c r="A45" s="5" t="s">
        <v>37</v>
      </c>
      <c r="B45" s="1" t="s">
        <v>92</v>
      </c>
      <c r="C45" s="1" t="s">
        <v>92</v>
      </c>
      <c r="D45" s="1" t="s">
        <v>92</v>
      </c>
      <c r="E45" s="1">
        <v>1762000</v>
      </c>
      <c r="F45" s="1">
        <v>2418000</v>
      </c>
      <c r="G45" s="1">
        <v>8919000</v>
      </c>
      <c r="H45" s="1">
        <v>13205000</v>
      </c>
      <c r="I45" s="1">
        <v>15505000</v>
      </c>
      <c r="J45" s="1">
        <v>50374000</v>
      </c>
      <c r="K45" s="1">
        <v>134995000</v>
      </c>
      <c r="L45" s="1">
        <v>166395000</v>
      </c>
      <c r="M45" s="1">
        <v>160880000</v>
      </c>
      <c r="N45" s="1">
        <v>158276000</v>
      </c>
      <c r="O45" s="1">
        <v>424014000</v>
      </c>
      <c r="P45" s="1">
        <v>539076000</v>
      </c>
      <c r="Q45" s="1">
        <v>354098000</v>
      </c>
      <c r="R45" s="1">
        <v>295521000</v>
      </c>
    </row>
    <row r="46" spans="1:38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>
        <v>19070000</v>
      </c>
      <c r="J46" s="1">
        <v>19070000</v>
      </c>
      <c r="K46" s="1">
        <v>123318000</v>
      </c>
      <c r="L46" s="1">
        <v>124642000</v>
      </c>
      <c r="M46" s="1">
        <v>161382000</v>
      </c>
      <c r="N46" s="1">
        <v>503388000</v>
      </c>
      <c r="O46" s="1">
        <v>1292840000</v>
      </c>
      <c r="P46" s="1">
        <v>1334888000</v>
      </c>
      <c r="Q46" s="1">
        <v>1401628000</v>
      </c>
      <c r="R46" s="1">
        <v>1416920000</v>
      </c>
    </row>
    <row r="47" spans="1:38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>
        <v>12294000</v>
      </c>
      <c r="J47" s="1">
        <v>10416000</v>
      </c>
      <c r="K47" s="1">
        <v>49482000</v>
      </c>
      <c r="L47" s="1">
        <v>37713000</v>
      </c>
      <c r="M47" s="1">
        <v>48142000</v>
      </c>
      <c r="N47" s="1">
        <v>91622000</v>
      </c>
      <c r="O47" s="1">
        <v>238415000</v>
      </c>
      <c r="P47" s="1">
        <v>206153000</v>
      </c>
      <c r="Q47" s="1">
        <v>164769000</v>
      </c>
      <c r="R47" s="1">
        <v>119588000</v>
      </c>
    </row>
    <row r="48" spans="1:38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>
        <v>31364000</v>
      </c>
      <c r="J48" s="1">
        <v>29486000</v>
      </c>
      <c r="K48" s="1">
        <v>172800000</v>
      </c>
      <c r="L48" s="1">
        <v>162355000</v>
      </c>
      <c r="M48" s="1">
        <v>209524000</v>
      </c>
      <c r="N48" s="1">
        <v>595010000</v>
      </c>
      <c r="O48" s="1">
        <v>1531255000</v>
      </c>
      <c r="P48" s="1">
        <v>1541041000</v>
      </c>
      <c r="Q48" s="1">
        <v>1566397000</v>
      </c>
      <c r="R48" s="1">
        <v>1536508000</v>
      </c>
    </row>
    <row r="49" spans="1:18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>
        <v>165082000</v>
      </c>
      <c r="K49" s="1">
        <v>1500000</v>
      </c>
      <c r="L49" s="1">
        <v>5000000</v>
      </c>
      <c r="M49" s="1">
        <v>5375000</v>
      </c>
      <c r="N49" s="1">
        <v>110588000</v>
      </c>
      <c r="O49" s="1">
        <v>35370000</v>
      </c>
      <c r="P49" s="1">
        <v>13728000</v>
      </c>
      <c r="Q49" s="1">
        <v>46431000</v>
      </c>
      <c r="R49" s="1">
        <v>41700000</v>
      </c>
    </row>
    <row r="50" spans="1:18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 t="s">
        <v>92</v>
      </c>
    </row>
    <row r="51" spans="1:18" ht="19" x14ac:dyDescent="0.25">
      <c r="A51" s="5" t="s">
        <v>43</v>
      </c>
      <c r="B51" s="1" t="s">
        <v>92</v>
      </c>
      <c r="C51" s="1" t="s">
        <v>92</v>
      </c>
      <c r="D51" s="1" t="s">
        <v>92</v>
      </c>
      <c r="E51" s="1">
        <v>838000</v>
      </c>
      <c r="F51" s="1">
        <v>1181000</v>
      </c>
      <c r="G51" s="1">
        <v>2949000</v>
      </c>
      <c r="H51" s="1">
        <v>492000</v>
      </c>
      <c r="I51" s="1">
        <v>642000</v>
      </c>
      <c r="J51" s="1">
        <v>3016000</v>
      </c>
      <c r="K51" s="1">
        <v>10275000</v>
      </c>
      <c r="L51" s="1">
        <v>24423000</v>
      </c>
      <c r="M51" s="1">
        <v>41711000</v>
      </c>
      <c r="N51" s="1">
        <v>257906000</v>
      </c>
      <c r="O51" s="1">
        <v>626017000</v>
      </c>
      <c r="P51" s="1">
        <v>502261000</v>
      </c>
      <c r="Q51" s="1">
        <v>547062000</v>
      </c>
      <c r="R51" s="1">
        <v>571523000</v>
      </c>
    </row>
    <row r="52" spans="1:18" ht="19" x14ac:dyDescent="0.25">
      <c r="A52" s="5" t="s">
        <v>44</v>
      </c>
      <c r="B52" s="1" t="s">
        <v>92</v>
      </c>
      <c r="C52" s="1" t="s">
        <v>92</v>
      </c>
      <c r="D52" s="1" t="s">
        <v>92</v>
      </c>
      <c r="E52" s="1">
        <v>2600000</v>
      </c>
      <c r="F52" s="1">
        <v>3599000</v>
      </c>
      <c r="G52" s="1">
        <v>11868000</v>
      </c>
      <c r="H52" s="1">
        <v>13697000</v>
      </c>
      <c r="I52" s="1">
        <v>47511000</v>
      </c>
      <c r="J52" s="1">
        <v>247958000</v>
      </c>
      <c r="K52" s="1">
        <v>319570000</v>
      </c>
      <c r="L52" s="1">
        <v>358173000</v>
      </c>
      <c r="M52" s="1">
        <v>417490000</v>
      </c>
      <c r="N52" s="1">
        <v>1121780000</v>
      </c>
      <c r="O52" s="1">
        <v>2616656000</v>
      </c>
      <c r="P52" s="1">
        <v>2596106000</v>
      </c>
      <c r="Q52" s="1">
        <v>2513988000</v>
      </c>
      <c r="R52" s="1">
        <v>2445252000</v>
      </c>
    </row>
    <row r="53" spans="1:18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</row>
    <row r="54" spans="1:18" ht="20" thickBot="1" x14ac:dyDescent="0.3">
      <c r="A54" s="7" t="s">
        <v>46</v>
      </c>
      <c r="B54" s="11" t="s">
        <v>92</v>
      </c>
      <c r="C54" s="11" t="s">
        <v>92</v>
      </c>
      <c r="D54" s="11" t="s">
        <v>92</v>
      </c>
      <c r="E54" s="11">
        <v>21915000</v>
      </c>
      <c r="F54" s="11">
        <v>38791000</v>
      </c>
      <c r="G54" s="11">
        <v>82223000</v>
      </c>
      <c r="H54" s="11">
        <v>390445000</v>
      </c>
      <c r="I54" s="11">
        <v>1040331000</v>
      </c>
      <c r="J54" s="11">
        <v>1247791000</v>
      </c>
      <c r="K54" s="11">
        <v>1536839000</v>
      </c>
      <c r="L54" s="11">
        <v>1718546000</v>
      </c>
      <c r="M54" s="11">
        <v>2044460000</v>
      </c>
      <c r="N54" s="11">
        <v>4500243000</v>
      </c>
      <c r="O54" s="11">
        <v>5439471000</v>
      </c>
      <c r="P54" s="11">
        <v>5868486000</v>
      </c>
      <c r="Q54" s="11">
        <v>5790875000</v>
      </c>
      <c r="R54" s="11">
        <v>6343923000</v>
      </c>
    </row>
    <row r="55" spans="1:18" ht="20" thickTop="1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>
        <v>837000</v>
      </c>
      <c r="F55" s="1">
        <v>1442000</v>
      </c>
      <c r="G55" s="1">
        <v>1455000</v>
      </c>
      <c r="H55" s="1">
        <v>1632000</v>
      </c>
      <c r="I55" s="1">
        <v>2079000</v>
      </c>
      <c r="J55" s="1">
        <v>3726000</v>
      </c>
      <c r="K55" s="1">
        <v>4868000</v>
      </c>
      <c r="L55" s="1">
        <v>7503000</v>
      </c>
      <c r="M55" s="1">
        <v>11040000</v>
      </c>
      <c r="N55" s="1">
        <v>20418000</v>
      </c>
      <c r="O55" s="1">
        <v>18938000</v>
      </c>
      <c r="P55" s="1">
        <v>9319000</v>
      </c>
      <c r="Q55" s="1">
        <v>59206000</v>
      </c>
      <c r="R55" s="1">
        <v>15299000</v>
      </c>
    </row>
    <row r="56" spans="1:18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>
        <v>982000</v>
      </c>
      <c r="H56" s="1" t="s">
        <v>92</v>
      </c>
      <c r="I56" s="1" t="s">
        <v>92</v>
      </c>
      <c r="J56" s="1" t="s">
        <v>92</v>
      </c>
      <c r="K56" s="1" t="s">
        <v>92</v>
      </c>
      <c r="L56" s="1" t="s">
        <v>92</v>
      </c>
      <c r="M56" s="1" t="s">
        <v>92</v>
      </c>
      <c r="N56" s="1" t="s">
        <v>92</v>
      </c>
      <c r="O56" s="1" t="s">
        <v>92</v>
      </c>
      <c r="P56" s="1" t="s">
        <v>92</v>
      </c>
      <c r="Q56" s="1" t="s">
        <v>92</v>
      </c>
      <c r="R56" s="1">
        <v>775656000</v>
      </c>
    </row>
    <row r="57" spans="1:18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</row>
    <row r="58" spans="1:18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>
        <v>10640000</v>
      </c>
      <c r="F58" s="1">
        <v>19500000</v>
      </c>
      <c r="G58" s="1">
        <v>42923000</v>
      </c>
      <c r="H58" s="1">
        <v>79568000</v>
      </c>
      <c r="I58" s="1">
        <v>149156000</v>
      </c>
      <c r="J58" s="1">
        <v>249883000</v>
      </c>
      <c r="K58" s="1">
        <v>347121000</v>
      </c>
      <c r="L58" s="1">
        <v>478707000</v>
      </c>
      <c r="M58" s="1">
        <v>635253000</v>
      </c>
      <c r="N58" s="1">
        <v>673018000</v>
      </c>
      <c r="O58" s="1">
        <v>829377000</v>
      </c>
      <c r="P58" s="1">
        <v>1030484000</v>
      </c>
      <c r="Q58" s="1">
        <v>1384605000</v>
      </c>
      <c r="R58" s="1">
        <v>1657685000</v>
      </c>
    </row>
    <row r="59" spans="1:18" ht="19" x14ac:dyDescent="0.25">
      <c r="A59" s="5" t="s">
        <v>51</v>
      </c>
      <c r="B59" s="1" t="s">
        <v>92</v>
      </c>
      <c r="C59" s="1" t="s">
        <v>92</v>
      </c>
      <c r="D59" s="1" t="s">
        <v>92</v>
      </c>
      <c r="E59" s="1">
        <v>3900000</v>
      </c>
      <c r="F59" s="1">
        <v>10181000</v>
      </c>
      <c r="G59" s="1">
        <v>23853000</v>
      </c>
      <c r="H59" s="1">
        <v>35759000</v>
      </c>
      <c r="I59" s="1">
        <v>56619000</v>
      </c>
      <c r="J59" s="1">
        <v>93039000</v>
      </c>
      <c r="K59" s="1">
        <v>145777000</v>
      </c>
      <c r="L59" s="1">
        <v>181163000</v>
      </c>
      <c r="M59" s="1">
        <v>222525000</v>
      </c>
      <c r="N59" s="1">
        <v>351702000</v>
      </c>
      <c r="O59" s="1">
        <v>463981000</v>
      </c>
      <c r="P59" s="1">
        <v>484945000</v>
      </c>
      <c r="Q59" s="1">
        <v>654931000</v>
      </c>
      <c r="R59" s="1">
        <v>587030000</v>
      </c>
    </row>
    <row r="60" spans="1:18" ht="19" x14ac:dyDescent="0.25">
      <c r="A60" s="6" t="s">
        <v>52</v>
      </c>
      <c r="B60" s="10" t="s">
        <v>92</v>
      </c>
      <c r="C60" s="10" t="s">
        <v>92</v>
      </c>
      <c r="D60" s="10" t="s">
        <v>92</v>
      </c>
      <c r="E60" s="10">
        <v>15377000</v>
      </c>
      <c r="F60" s="10">
        <v>31123000</v>
      </c>
      <c r="G60" s="10">
        <v>69213000</v>
      </c>
      <c r="H60" s="10">
        <v>116959000</v>
      </c>
      <c r="I60" s="10">
        <v>207854000</v>
      </c>
      <c r="J60" s="10">
        <v>346648000</v>
      </c>
      <c r="K60" s="10">
        <v>497766000</v>
      </c>
      <c r="L60" s="10">
        <v>667373000</v>
      </c>
      <c r="M60" s="10">
        <v>868818000</v>
      </c>
      <c r="N60" s="10">
        <v>1045138000</v>
      </c>
      <c r="O60" s="10">
        <v>1312296000</v>
      </c>
      <c r="P60" s="10">
        <v>1524748000</v>
      </c>
      <c r="Q60" s="10">
        <v>2098742000</v>
      </c>
      <c r="R60" s="10">
        <v>3035670000</v>
      </c>
    </row>
    <row r="61" spans="1:18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>
        <v>1307000</v>
      </c>
      <c r="H61" s="1" t="s">
        <v>92</v>
      </c>
      <c r="I61" s="1" t="s">
        <v>92</v>
      </c>
      <c r="J61" s="1" t="s">
        <v>92</v>
      </c>
      <c r="K61" s="1" t="s">
        <v>92</v>
      </c>
      <c r="L61" s="1" t="s">
        <v>92</v>
      </c>
      <c r="M61" s="1" t="s">
        <v>92</v>
      </c>
      <c r="N61" s="1">
        <v>1634474000</v>
      </c>
      <c r="O61" s="1">
        <v>1714630000</v>
      </c>
      <c r="P61" s="1">
        <v>2633605000</v>
      </c>
      <c r="Q61" s="1">
        <v>3363287000</v>
      </c>
      <c r="R61" s="1">
        <v>3301557000</v>
      </c>
    </row>
    <row r="62" spans="1:18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>
        <v>677000</v>
      </c>
      <c r="F62" s="1">
        <v>2807000</v>
      </c>
      <c r="G62" s="1">
        <v>9742000</v>
      </c>
      <c r="H62" s="1">
        <v>35144000</v>
      </c>
      <c r="I62" s="1">
        <v>43165000</v>
      </c>
      <c r="J62" s="1">
        <v>54202000</v>
      </c>
      <c r="K62" s="1">
        <v>102382000</v>
      </c>
      <c r="L62" s="1">
        <v>146752000</v>
      </c>
      <c r="M62" s="1">
        <v>269954000</v>
      </c>
      <c r="N62" s="1">
        <v>204929000</v>
      </c>
      <c r="O62" s="1">
        <v>176832000</v>
      </c>
      <c r="P62" s="1">
        <v>110418000</v>
      </c>
      <c r="Q62" s="1">
        <v>86584000</v>
      </c>
      <c r="R62" s="1">
        <v>91102000</v>
      </c>
    </row>
    <row r="63" spans="1:18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 t="s">
        <v>92</v>
      </c>
      <c r="L63" s="1" t="s">
        <v>92</v>
      </c>
      <c r="M63" s="1" t="s">
        <v>92</v>
      </c>
      <c r="N63" s="1" t="s">
        <v>92</v>
      </c>
      <c r="O63" s="1" t="s">
        <v>92</v>
      </c>
      <c r="P63" s="1" t="s">
        <v>92</v>
      </c>
      <c r="Q63" s="1" t="s">
        <v>92</v>
      </c>
      <c r="R63" s="1" t="s">
        <v>92</v>
      </c>
    </row>
    <row r="64" spans="1:18" ht="19" x14ac:dyDescent="0.25">
      <c r="A64" s="5" t="s">
        <v>55</v>
      </c>
      <c r="B64" s="1" t="s">
        <v>92</v>
      </c>
      <c r="C64" s="1" t="s">
        <v>92</v>
      </c>
      <c r="D64" s="1" t="s">
        <v>92</v>
      </c>
      <c r="E64" s="1">
        <v>41107000</v>
      </c>
      <c r="F64" s="1">
        <v>41364000</v>
      </c>
      <c r="G64" s="1">
        <v>561000</v>
      </c>
      <c r="H64" s="1">
        <v>798000</v>
      </c>
      <c r="I64" s="1">
        <v>4404000</v>
      </c>
      <c r="J64" s="1">
        <v>33620000</v>
      </c>
      <c r="K64" s="1">
        <v>77277000</v>
      </c>
      <c r="L64" s="1">
        <v>99260000</v>
      </c>
      <c r="M64" s="1">
        <v>98383000</v>
      </c>
      <c r="N64" s="1">
        <v>95245000</v>
      </c>
      <c r="O64" s="1">
        <v>236284000</v>
      </c>
      <c r="P64" s="1">
        <v>5710000</v>
      </c>
      <c r="Q64" s="1">
        <v>19491000</v>
      </c>
      <c r="R64" s="1">
        <v>26107000</v>
      </c>
    </row>
    <row r="65" spans="1:38" ht="19" x14ac:dyDescent="0.25">
      <c r="A65" s="5" t="s">
        <v>56</v>
      </c>
      <c r="B65" s="1" t="s">
        <v>92</v>
      </c>
      <c r="C65" s="1" t="s">
        <v>92</v>
      </c>
      <c r="D65" s="1" t="s">
        <v>92</v>
      </c>
      <c r="E65" s="1">
        <v>41784000</v>
      </c>
      <c r="F65" s="1">
        <v>44171000</v>
      </c>
      <c r="G65" s="1">
        <v>11610000</v>
      </c>
      <c r="H65" s="1">
        <v>35942000</v>
      </c>
      <c r="I65" s="1">
        <v>47569000</v>
      </c>
      <c r="J65" s="1">
        <v>87822000</v>
      </c>
      <c r="K65" s="1">
        <v>179659000</v>
      </c>
      <c r="L65" s="1">
        <v>246012000</v>
      </c>
      <c r="M65" s="1">
        <v>368337000</v>
      </c>
      <c r="N65" s="1">
        <v>1934648000</v>
      </c>
      <c r="O65" s="1">
        <v>2127746000</v>
      </c>
      <c r="P65" s="1">
        <v>2749733000</v>
      </c>
      <c r="Q65" s="1">
        <v>3469362000</v>
      </c>
      <c r="R65" s="1">
        <v>3418766000</v>
      </c>
    </row>
    <row r="66" spans="1:38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</row>
    <row r="67" spans="1:38" ht="19" x14ac:dyDescent="0.25">
      <c r="A67" s="6" t="s">
        <v>58</v>
      </c>
      <c r="B67" s="10" t="s">
        <v>92</v>
      </c>
      <c r="C67" s="10" t="s">
        <v>92</v>
      </c>
      <c r="D67" s="10" t="s">
        <v>92</v>
      </c>
      <c r="E67" s="10">
        <v>57161000</v>
      </c>
      <c r="F67" s="10">
        <v>75294000</v>
      </c>
      <c r="G67" s="10">
        <v>80823000</v>
      </c>
      <c r="H67" s="10">
        <v>152901000</v>
      </c>
      <c r="I67" s="10">
        <v>255423000</v>
      </c>
      <c r="J67" s="10">
        <v>434470000</v>
      </c>
      <c r="K67" s="10">
        <v>677425000</v>
      </c>
      <c r="L67" s="10">
        <v>913385000</v>
      </c>
      <c r="M67" s="10">
        <v>1237155000</v>
      </c>
      <c r="N67" s="10">
        <v>2979786000</v>
      </c>
      <c r="O67" s="10">
        <v>3440042000</v>
      </c>
      <c r="P67" s="10">
        <v>4274481000</v>
      </c>
      <c r="Q67" s="10">
        <v>5568104000</v>
      </c>
      <c r="R67" s="10">
        <v>6454436000</v>
      </c>
    </row>
    <row r="68" spans="1:38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>
        <v>17000</v>
      </c>
      <c r="F68" s="1">
        <v>19000</v>
      </c>
      <c r="G68" s="1">
        <v>80000</v>
      </c>
      <c r="H68" s="1">
        <v>101000</v>
      </c>
      <c r="I68" s="1">
        <v>116000</v>
      </c>
      <c r="J68" s="1">
        <v>123000</v>
      </c>
      <c r="K68" s="1">
        <v>132000</v>
      </c>
      <c r="L68" s="1">
        <v>137000</v>
      </c>
      <c r="M68" s="1">
        <v>143000</v>
      </c>
      <c r="N68" s="1">
        <v>149000</v>
      </c>
      <c r="O68" s="1">
        <v>157000</v>
      </c>
      <c r="P68" s="1">
        <v>163000</v>
      </c>
      <c r="Q68" s="1">
        <v>167000</v>
      </c>
      <c r="R68" s="1">
        <v>171000</v>
      </c>
    </row>
    <row r="69" spans="1:38" ht="19" x14ac:dyDescent="0.25">
      <c r="A69" s="5" t="s">
        <v>60</v>
      </c>
      <c r="B69" s="1" t="s">
        <v>92</v>
      </c>
      <c r="C69" s="1" t="s">
        <v>92</v>
      </c>
      <c r="D69" s="1" t="s">
        <v>92</v>
      </c>
      <c r="E69" s="1">
        <v>-39220000</v>
      </c>
      <c r="F69" s="1">
        <v>-43026000</v>
      </c>
      <c r="G69" s="1">
        <v>-54018000</v>
      </c>
      <c r="H69" s="1">
        <v>-90699000</v>
      </c>
      <c r="I69" s="1">
        <v>-169707000</v>
      </c>
      <c r="J69" s="1">
        <v>-386823000</v>
      </c>
      <c r="K69" s="1">
        <v>-665595000</v>
      </c>
      <c r="L69" s="1">
        <v>-1020784000</v>
      </c>
      <c r="M69" s="1">
        <v>-1279887000</v>
      </c>
      <c r="N69" s="1">
        <v>-1232044000</v>
      </c>
      <c r="O69" s="1">
        <v>-1561471000</v>
      </c>
      <c r="P69" s="1">
        <v>-2469451000</v>
      </c>
      <c r="Q69" s="1">
        <v>-3808548000</v>
      </c>
      <c r="R69" s="1">
        <v>-3786735000</v>
      </c>
    </row>
    <row r="70" spans="1:38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>
        <v>-2603000</v>
      </c>
      <c r="F70" s="1">
        <v>-3559000</v>
      </c>
      <c r="G70" s="1">
        <v>-5660000</v>
      </c>
      <c r="H70" s="1">
        <v>-9715000</v>
      </c>
      <c r="I70" s="1">
        <v>-17438000</v>
      </c>
      <c r="J70" s="1">
        <v>-1000000</v>
      </c>
      <c r="K70" s="1">
        <v>-4000000</v>
      </c>
      <c r="L70" s="1">
        <v>-3000000</v>
      </c>
      <c r="M70" s="1">
        <v>-76265000</v>
      </c>
      <c r="N70" s="1">
        <v>-3000000</v>
      </c>
      <c r="O70" s="1">
        <v>-5000000</v>
      </c>
      <c r="P70" s="1">
        <v>-592000</v>
      </c>
      <c r="Q70" s="1">
        <v>-1199000</v>
      </c>
      <c r="R70" s="1">
        <v>-6363000</v>
      </c>
    </row>
    <row r="71" spans="1:38" ht="19" x14ac:dyDescent="0.25">
      <c r="A71" s="5" t="s">
        <v>62</v>
      </c>
      <c r="B71" s="1" t="s">
        <v>92</v>
      </c>
      <c r="C71" s="1" t="s">
        <v>92</v>
      </c>
      <c r="D71" s="1" t="s">
        <v>92</v>
      </c>
      <c r="E71" s="1">
        <v>6560000</v>
      </c>
      <c r="F71" s="1">
        <v>10063000</v>
      </c>
      <c r="G71" s="1">
        <v>60998000</v>
      </c>
      <c r="H71" s="1">
        <v>337857000</v>
      </c>
      <c r="I71" s="1">
        <v>971937000</v>
      </c>
      <c r="J71" s="1">
        <v>1201021000</v>
      </c>
      <c r="K71" s="1">
        <v>1528877000</v>
      </c>
      <c r="L71" s="1">
        <v>1828808000</v>
      </c>
      <c r="M71" s="1">
        <v>2163314000</v>
      </c>
      <c r="N71" s="1">
        <v>2755352000</v>
      </c>
      <c r="O71" s="1">
        <v>3565743000</v>
      </c>
      <c r="P71" s="1">
        <v>4063885000</v>
      </c>
      <c r="Q71" s="1">
        <v>4032351000</v>
      </c>
      <c r="R71" s="1">
        <v>3682414000</v>
      </c>
    </row>
    <row r="72" spans="1:38" ht="19" x14ac:dyDescent="0.25">
      <c r="A72" s="6" t="s">
        <v>63</v>
      </c>
      <c r="B72" s="10" t="s">
        <v>92</v>
      </c>
      <c r="C72" s="10" t="s">
        <v>92</v>
      </c>
      <c r="D72" s="10" t="s">
        <v>92</v>
      </c>
      <c r="E72" s="10">
        <v>-35246000</v>
      </c>
      <c r="F72" s="10">
        <v>-36503000</v>
      </c>
      <c r="G72" s="10">
        <v>1400000</v>
      </c>
      <c r="H72" s="10">
        <v>237544000</v>
      </c>
      <c r="I72" s="10">
        <v>784908000</v>
      </c>
      <c r="J72" s="10">
        <v>813321000</v>
      </c>
      <c r="K72" s="10">
        <v>859414000</v>
      </c>
      <c r="L72" s="10">
        <v>805161000</v>
      </c>
      <c r="M72" s="10">
        <v>807305000</v>
      </c>
      <c r="N72" s="10">
        <v>1520457000</v>
      </c>
      <c r="O72" s="10">
        <v>1999429000</v>
      </c>
      <c r="P72" s="10">
        <v>1594005000</v>
      </c>
      <c r="Q72" s="10">
        <v>222771000</v>
      </c>
      <c r="R72" s="10">
        <v>-110513000</v>
      </c>
    </row>
    <row r="73" spans="1:38" ht="20" thickBot="1" x14ac:dyDescent="0.3">
      <c r="A73" s="7" t="s">
        <v>64</v>
      </c>
      <c r="B73" s="11" t="s">
        <v>92</v>
      </c>
      <c r="C73" s="11" t="s">
        <v>92</v>
      </c>
      <c r="D73" s="11" t="s">
        <v>92</v>
      </c>
      <c r="E73" s="11">
        <v>21915000</v>
      </c>
      <c r="F73" s="11">
        <v>38791000</v>
      </c>
      <c r="G73" s="11">
        <v>82223000</v>
      </c>
      <c r="H73" s="11">
        <v>390445000</v>
      </c>
      <c r="I73" s="11">
        <v>1040331000</v>
      </c>
      <c r="J73" s="11">
        <v>1247791000</v>
      </c>
      <c r="K73" s="11">
        <v>1536839000</v>
      </c>
      <c r="L73" s="11">
        <v>1718546000</v>
      </c>
      <c r="M73" s="11">
        <v>2044460000</v>
      </c>
      <c r="N73" s="11">
        <v>4500243000</v>
      </c>
      <c r="O73" s="11">
        <v>5439471000</v>
      </c>
      <c r="P73" s="11">
        <v>5868486000</v>
      </c>
      <c r="Q73" s="11">
        <v>5790875000</v>
      </c>
      <c r="R73" s="11">
        <v>6343923000</v>
      </c>
    </row>
    <row r="74" spans="1:38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</row>
    <row r="75" spans="1:38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</row>
    <row r="76" spans="1:38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>
        <v>-7451000</v>
      </c>
      <c r="F76" s="1">
        <v>-3806000</v>
      </c>
      <c r="G76" s="1">
        <v>-10992000</v>
      </c>
      <c r="H76" s="1">
        <v>-36681000</v>
      </c>
      <c r="I76" s="1">
        <v>-79008000</v>
      </c>
      <c r="J76" s="1">
        <v>-217116000</v>
      </c>
      <c r="K76" s="1">
        <v>-278772000</v>
      </c>
      <c r="L76" s="1">
        <v>-355189000</v>
      </c>
      <c r="M76" s="1">
        <v>-259103000</v>
      </c>
      <c r="N76" s="1">
        <v>-275577000</v>
      </c>
      <c r="O76" s="1">
        <v>-336668000</v>
      </c>
      <c r="P76" s="1">
        <v>-907980000</v>
      </c>
      <c r="Q76" s="1">
        <v>-1339097000</v>
      </c>
      <c r="R76" s="1">
        <v>-277862000</v>
      </c>
    </row>
    <row r="77" spans="1:38" ht="19" x14ac:dyDescent="0.25">
      <c r="A77" s="5" t="s">
        <v>13</v>
      </c>
      <c r="B77" s="1" t="s">
        <v>92</v>
      </c>
      <c r="C77" s="1" t="s">
        <v>92</v>
      </c>
      <c r="D77" s="1" t="s">
        <v>92</v>
      </c>
      <c r="E77" s="1">
        <v>938000</v>
      </c>
      <c r="F77" s="1">
        <v>958000</v>
      </c>
      <c r="G77" s="1">
        <v>2120000</v>
      </c>
      <c r="H77" s="1">
        <v>4674000</v>
      </c>
      <c r="I77" s="1">
        <v>6692000</v>
      </c>
      <c r="J77" s="1">
        <v>12494000</v>
      </c>
      <c r="K77" s="1">
        <v>19491000</v>
      </c>
      <c r="L77" s="1">
        <v>34852000</v>
      </c>
      <c r="M77" s="1">
        <v>40941000</v>
      </c>
      <c r="N77" s="1">
        <v>52430000</v>
      </c>
      <c r="O77" s="1">
        <v>67661000</v>
      </c>
      <c r="P77" s="1">
        <v>93666000</v>
      </c>
      <c r="Q77" s="1">
        <v>99145000</v>
      </c>
      <c r="R77" s="1">
        <v>94818000</v>
      </c>
    </row>
    <row r="78" spans="1:38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 t="s">
        <v>92</v>
      </c>
      <c r="I78" s="1">
        <v>-1374000</v>
      </c>
      <c r="J78" s="1">
        <v>-327000</v>
      </c>
      <c r="K78" s="1">
        <v>-11140000</v>
      </c>
      <c r="L78" s="1">
        <v>-326000</v>
      </c>
      <c r="M78" s="1">
        <v>-4822000</v>
      </c>
      <c r="N78" s="1">
        <v>-4064000</v>
      </c>
      <c r="O78" s="1">
        <v>-6120000</v>
      </c>
      <c r="P78" s="1">
        <v>-3590000</v>
      </c>
      <c r="Q78" s="1">
        <v>-579000</v>
      </c>
      <c r="R78" s="1">
        <v>-2695000</v>
      </c>
    </row>
    <row r="79" spans="1:38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>
        <v>1300000</v>
      </c>
      <c r="F79" s="1">
        <v>1585000</v>
      </c>
      <c r="G79" s="1">
        <v>3760000</v>
      </c>
      <c r="H79" s="1">
        <v>19480000</v>
      </c>
      <c r="I79" s="1">
        <v>69368000</v>
      </c>
      <c r="J79" s="1">
        <v>214179000</v>
      </c>
      <c r="K79" s="1">
        <v>292257000</v>
      </c>
      <c r="L79" s="1">
        <v>378041000</v>
      </c>
      <c r="M79" s="1">
        <v>358463000</v>
      </c>
      <c r="N79" s="1">
        <v>441930000</v>
      </c>
      <c r="O79" s="1">
        <v>545424000</v>
      </c>
      <c r="P79" s="1">
        <v>618655000</v>
      </c>
      <c r="Q79" s="1">
        <v>794818000</v>
      </c>
      <c r="R79" s="1">
        <v>789138000</v>
      </c>
    </row>
    <row r="80" spans="1:38" ht="19" x14ac:dyDescent="0.25">
      <c r="A80" s="14" t="s">
        <v>105</v>
      </c>
      <c r="B80" s="15" t="e">
        <f t="shared" ref="B80:R80" si="12">B79/B3</f>
        <v>#VALUE!</v>
      </c>
      <c r="C80" s="15" t="e">
        <f t="shared" si="12"/>
        <v>#VALUE!</v>
      </c>
      <c r="D80" s="15" t="e">
        <f t="shared" si="12"/>
        <v>#VALUE!</v>
      </c>
      <c r="E80" s="15">
        <f t="shared" si="12"/>
        <v>3.7142857142857144E-2</v>
      </c>
      <c r="F80" s="15">
        <f t="shared" si="12"/>
        <v>2.3926334062948147E-2</v>
      </c>
      <c r="G80" s="15">
        <f t="shared" si="12"/>
        <v>3.1084656084656083E-2</v>
      </c>
      <c r="H80" s="15">
        <f t="shared" si="12"/>
        <v>9.7917001769342121E-2</v>
      </c>
      <c r="I80" s="15">
        <f t="shared" si="12"/>
        <v>0.22922249795950739</v>
      </c>
      <c r="J80" s="15">
        <f t="shared" si="12"/>
        <v>0.47502966454116996</v>
      </c>
      <c r="K80" s="15">
        <f t="shared" si="12"/>
        <v>0.43722575867511426</v>
      </c>
      <c r="L80" s="15">
        <f t="shared" si="12"/>
        <v>0.39795674531951514</v>
      </c>
      <c r="M80" s="15">
        <f t="shared" si="12"/>
        <v>0.28207930827171801</v>
      </c>
      <c r="N80" s="15">
        <f t="shared" si="12"/>
        <v>0.24510679363952501</v>
      </c>
      <c r="O80" s="15">
        <f t="shared" si="12"/>
        <v>0.23121708777638636</v>
      </c>
      <c r="P80" s="15">
        <f t="shared" si="12"/>
        <v>0.27750029716715596</v>
      </c>
      <c r="Q80" s="15">
        <f t="shared" si="12"/>
        <v>0.29727669594982764</v>
      </c>
      <c r="R80" s="15">
        <f t="shared" si="12"/>
        <v>0.21598277694878737</v>
      </c>
      <c r="S80" s="15"/>
      <c r="T80" s="15"/>
      <c r="U80" s="15"/>
      <c r="V80" s="15"/>
      <c r="W80" s="15"/>
      <c r="X80" s="15"/>
      <c r="Y80" s="15"/>
      <c r="Z80" s="15"/>
      <c r="AA80" s="15"/>
      <c r="AH80" s="15"/>
      <c r="AI80" s="15"/>
      <c r="AJ80" s="15"/>
      <c r="AK80" s="15"/>
      <c r="AL80" s="15"/>
    </row>
    <row r="81" spans="1:46" ht="19" x14ac:dyDescent="0.25">
      <c r="A81" s="5" t="s">
        <v>69</v>
      </c>
      <c r="B81" s="1" t="s">
        <v>92</v>
      </c>
      <c r="C81" s="1" t="s">
        <v>92</v>
      </c>
      <c r="D81" s="1" t="s">
        <v>92</v>
      </c>
      <c r="E81" s="1">
        <v>5709000</v>
      </c>
      <c r="F81" s="1">
        <v>8832000</v>
      </c>
      <c r="G81" s="1">
        <v>17453000</v>
      </c>
      <c r="H81" s="1">
        <v>45550000</v>
      </c>
      <c r="I81" s="1">
        <v>76393000</v>
      </c>
      <c r="J81" s="1">
        <v>94822000</v>
      </c>
      <c r="K81" s="1">
        <v>133328000</v>
      </c>
      <c r="L81" s="1">
        <v>135673000</v>
      </c>
      <c r="M81" s="1">
        <v>132357000</v>
      </c>
      <c r="N81" s="1">
        <v>-19408000</v>
      </c>
      <c r="O81" s="1">
        <v>-734863000</v>
      </c>
      <c r="P81" s="1">
        <v>-233872000</v>
      </c>
      <c r="Q81" s="1">
        <v>229223000</v>
      </c>
      <c r="R81" s="1">
        <v>-153769000</v>
      </c>
    </row>
    <row r="82" spans="1:46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>
        <v>-2160000</v>
      </c>
      <c r="F82" s="1">
        <v>-8002000</v>
      </c>
      <c r="G82" s="1">
        <v>-20594000</v>
      </c>
      <c r="H82" s="1">
        <v>-29453000</v>
      </c>
      <c r="I82" s="1">
        <v>-19400000</v>
      </c>
      <c r="J82" s="1">
        <v>-45065000</v>
      </c>
      <c r="K82" s="1">
        <v>-53252000</v>
      </c>
      <c r="L82" s="1">
        <v>-56616000</v>
      </c>
      <c r="M82" s="1">
        <v>-153518000</v>
      </c>
      <c r="N82" s="1">
        <v>-65469000</v>
      </c>
      <c r="O82" s="1">
        <v>-679891000</v>
      </c>
      <c r="P82" s="1">
        <v>-153724000</v>
      </c>
      <c r="Q82" s="1">
        <v>-87491000</v>
      </c>
      <c r="R82" s="1">
        <v>-337177000</v>
      </c>
    </row>
    <row r="83" spans="1:46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M83" s="1" t="s">
        <v>92</v>
      </c>
      <c r="N83" s="1" t="s">
        <v>92</v>
      </c>
      <c r="O83" s="1" t="s">
        <v>92</v>
      </c>
      <c r="P83" s="1" t="s">
        <v>92</v>
      </c>
      <c r="Q83" s="1" t="s">
        <v>92</v>
      </c>
      <c r="R83" s="1" t="s">
        <v>92</v>
      </c>
      <c r="Y83" s="35" t="s">
        <v>127</v>
      </c>
      <c r="Z83" s="36"/>
    </row>
    <row r="84" spans="1:46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>
        <v>462000</v>
      </c>
      <c r="F84" s="1">
        <v>535000</v>
      </c>
      <c r="G84" s="1">
        <v>55000</v>
      </c>
      <c r="H84" s="1">
        <v>187000</v>
      </c>
      <c r="I84" s="1">
        <v>171000</v>
      </c>
      <c r="J84" s="1">
        <v>1766000</v>
      </c>
      <c r="K84" s="1">
        <v>965000</v>
      </c>
      <c r="L84" s="1">
        <v>2720000</v>
      </c>
      <c r="M84" s="1">
        <v>3409000</v>
      </c>
      <c r="N84" s="1">
        <v>9240000</v>
      </c>
      <c r="O84" s="1">
        <v>-5441000</v>
      </c>
      <c r="P84" s="1">
        <v>-9082000</v>
      </c>
      <c r="Q84" s="1">
        <v>33115000</v>
      </c>
      <c r="R84" s="1">
        <v>-43907000</v>
      </c>
      <c r="Y84" s="37" t="s">
        <v>128</v>
      </c>
      <c r="Z84" s="38"/>
    </row>
    <row r="85" spans="1:46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>
        <v>6049000</v>
      </c>
      <c r="F85" s="1">
        <v>10990000</v>
      </c>
      <c r="G85" s="1">
        <v>30358000</v>
      </c>
      <c r="H85" s="1">
        <v>74028000</v>
      </c>
      <c r="I85" s="1">
        <v>93174000</v>
      </c>
      <c r="J85" s="1">
        <v>133108000</v>
      </c>
      <c r="K85" s="1">
        <v>175444000</v>
      </c>
      <c r="L85" s="1">
        <v>175956000</v>
      </c>
      <c r="M85" s="1">
        <v>324232000</v>
      </c>
      <c r="N85" s="1">
        <v>154571000</v>
      </c>
      <c r="O85" s="1">
        <v>29238000</v>
      </c>
      <c r="P85" s="1">
        <v>-29404000</v>
      </c>
      <c r="Q85" s="1">
        <v>201735000</v>
      </c>
      <c r="R85" s="1" t="s">
        <v>92</v>
      </c>
      <c r="Y85" s="23" t="s">
        <v>129</v>
      </c>
      <c r="Z85" s="24">
        <f>R17</f>
        <v>46026000</v>
      </c>
    </row>
    <row r="86" spans="1:46" ht="20" x14ac:dyDescent="0.25">
      <c r="A86" s="5" t="s">
        <v>72</v>
      </c>
      <c r="B86" s="1" t="s">
        <v>92</v>
      </c>
      <c r="C86" s="1" t="s">
        <v>92</v>
      </c>
      <c r="D86" s="1" t="s">
        <v>92</v>
      </c>
      <c r="E86" s="1">
        <v>401000</v>
      </c>
      <c r="F86" s="1">
        <v>810000</v>
      </c>
      <c r="G86" s="1">
        <v>2281000</v>
      </c>
      <c r="H86" s="1">
        <v>13625000</v>
      </c>
      <c r="I86" s="1">
        <v>1777000</v>
      </c>
      <c r="J86" s="1">
        <v>-72000</v>
      </c>
      <c r="K86" s="1">
        <v>458000</v>
      </c>
      <c r="L86" s="1">
        <v>8783000</v>
      </c>
      <c r="M86" s="1">
        <v>-4932000</v>
      </c>
      <c r="N86" s="1">
        <v>101143000</v>
      </c>
      <c r="O86" s="1">
        <v>176930000</v>
      </c>
      <c r="P86" s="1">
        <v>242259000</v>
      </c>
      <c r="Q86" s="1">
        <v>344538000</v>
      </c>
      <c r="R86" s="1" t="s">
        <v>92</v>
      </c>
      <c r="Y86" s="23" t="s">
        <v>130</v>
      </c>
      <c r="Z86" s="24">
        <f>R56</f>
        <v>775656000</v>
      </c>
    </row>
    <row r="87" spans="1:46" ht="20" x14ac:dyDescent="0.25">
      <c r="A87" s="6" t="s">
        <v>73</v>
      </c>
      <c r="B87" s="10" t="s">
        <v>92</v>
      </c>
      <c r="C87" s="10" t="s">
        <v>92</v>
      </c>
      <c r="D87" s="10" t="s">
        <v>92</v>
      </c>
      <c r="E87" s="10">
        <v>897000</v>
      </c>
      <c r="F87" s="10">
        <v>8379000</v>
      </c>
      <c r="G87" s="10">
        <v>14622000</v>
      </c>
      <c r="H87" s="10">
        <v>46648000</v>
      </c>
      <c r="I87" s="10">
        <v>73848000</v>
      </c>
      <c r="J87" s="10">
        <v>103980000</v>
      </c>
      <c r="K87" s="10">
        <v>155622000</v>
      </c>
      <c r="L87" s="10">
        <v>201834000</v>
      </c>
      <c r="M87" s="10">
        <v>262904000</v>
      </c>
      <c r="N87" s="10">
        <v>296454000</v>
      </c>
      <c r="O87" s="10">
        <v>-287636000</v>
      </c>
      <c r="P87" s="10">
        <v>-190862000</v>
      </c>
      <c r="Q87" s="10">
        <v>128048000</v>
      </c>
      <c r="R87" s="10">
        <v>449630000</v>
      </c>
      <c r="Y87" s="23" t="s">
        <v>131</v>
      </c>
      <c r="Z87" s="24">
        <f>R61</f>
        <v>3301557000</v>
      </c>
    </row>
    <row r="88" spans="1:46" ht="20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>
        <v>-359000</v>
      </c>
      <c r="F88" s="1">
        <v>-1471000</v>
      </c>
      <c r="G88" s="1">
        <v>-8180000</v>
      </c>
      <c r="H88" s="1">
        <v>-9077000</v>
      </c>
      <c r="I88" s="1">
        <v>-9308000</v>
      </c>
      <c r="J88" s="1">
        <v>-13950000</v>
      </c>
      <c r="K88" s="1">
        <v>-51332000</v>
      </c>
      <c r="L88" s="1">
        <v>-45349000</v>
      </c>
      <c r="M88" s="1">
        <v>-20503000</v>
      </c>
      <c r="N88" s="1">
        <v>-23160000</v>
      </c>
      <c r="O88" s="1">
        <v>-101119000</v>
      </c>
      <c r="P88" s="1">
        <v>-37107000</v>
      </c>
      <c r="Q88" s="1">
        <v>785000</v>
      </c>
      <c r="R88" s="1">
        <v>-13620000</v>
      </c>
      <c r="Y88" s="39" t="s">
        <v>132</v>
      </c>
      <c r="Z88" s="40">
        <f>Z85/(Z86+Z87)</f>
        <v>1.1288593458325577E-2</v>
      </c>
    </row>
    <row r="89" spans="1:46" ht="20" customHeight="1" x14ac:dyDescent="0.25">
      <c r="A89" s="14" t="s">
        <v>106</v>
      </c>
      <c r="B89" s="15" t="e">
        <f t="shared" ref="B89:R89" si="13">(-1*B88)/B3</f>
        <v>#VALUE!</v>
      </c>
      <c r="C89" s="15" t="e">
        <f t="shared" si="13"/>
        <v>#VALUE!</v>
      </c>
      <c r="D89" s="15" t="e">
        <f t="shared" si="13"/>
        <v>#VALUE!</v>
      </c>
      <c r="E89" s="15">
        <f t="shared" si="13"/>
        <v>1.0257142857142857E-2</v>
      </c>
      <c r="F89" s="15">
        <f t="shared" si="13"/>
        <v>2.2205449467884369E-2</v>
      </c>
      <c r="G89" s="15">
        <f t="shared" si="13"/>
        <v>6.7625661375661381E-2</v>
      </c>
      <c r="H89" s="15">
        <f t="shared" si="13"/>
        <v>4.5625904777223739E-2</v>
      </c>
      <c r="I89" s="15">
        <f t="shared" si="13"/>
        <v>3.0757741480323703E-2</v>
      </c>
      <c r="J89" s="15">
        <f t="shared" si="13"/>
        <v>3.0939839201552535E-2</v>
      </c>
      <c r="K89" s="15">
        <f t="shared" si="13"/>
        <v>7.679430311099808E-2</v>
      </c>
      <c r="L89" s="15">
        <f t="shared" si="13"/>
        <v>4.7738050749772359E-2</v>
      </c>
      <c r="M89" s="15">
        <f t="shared" si="13"/>
        <v>1.613408373387221E-2</v>
      </c>
      <c r="N89" s="15">
        <f t="shared" si="13"/>
        <v>1.284518666008508E-2</v>
      </c>
      <c r="O89" s="15">
        <f t="shared" si="13"/>
        <v>4.2866541807585319E-2</v>
      </c>
      <c r="P89" s="15">
        <f t="shared" si="13"/>
        <v>1.6644500613397867E-2</v>
      </c>
      <c r="Q89" s="15">
        <f t="shared" si="13"/>
        <v>-2.936045815779395E-4</v>
      </c>
      <c r="R89" s="15">
        <f t="shared" si="13"/>
        <v>3.727719894419587E-3</v>
      </c>
      <c r="Y89" s="23" t="s">
        <v>107</v>
      </c>
      <c r="Z89" s="24">
        <f>R27</f>
        <v>12411000</v>
      </c>
      <c r="AA89" s="15"/>
      <c r="AH89" s="15"/>
      <c r="AI89" s="15"/>
      <c r="AJ89" s="15"/>
      <c r="AK89" s="15"/>
      <c r="AL89" s="15"/>
      <c r="AS89" s="25" t="s">
        <v>107</v>
      </c>
      <c r="AT89" s="26">
        <f>AL27</f>
        <v>0</v>
      </c>
    </row>
    <row r="90" spans="1:46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>
        <v>-29738000</v>
      </c>
      <c r="J90" s="1">
        <v>-2500000</v>
      </c>
      <c r="K90" s="1">
        <v>-142693000</v>
      </c>
      <c r="L90" s="1" t="s">
        <v>92</v>
      </c>
      <c r="M90" s="1">
        <v>-59350000</v>
      </c>
      <c r="N90" s="1">
        <v>-394910000</v>
      </c>
      <c r="O90" s="1">
        <v>-594870000</v>
      </c>
      <c r="P90" s="1">
        <v>-56383000</v>
      </c>
      <c r="Q90" s="1">
        <v>-80333000</v>
      </c>
      <c r="R90" s="1">
        <v>-21950000</v>
      </c>
      <c r="Y90" s="23" t="s">
        <v>19</v>
      </c>
      <c r="Z90" s="24">
        <f>R25</f>
        <v>-265451000</v>
      </c>
    </row>
    <row r="91" spans="1:46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>
        <v>-820710000</v>
      </c>
      <c r="K91" s="1">
        <v>-480610000</v>
      </c>
      <c r="L91" s="1">
        <v>-683787000</v>
      </c>
      <c r="M91" s="1">
        <v>-645762000</v>
      </c>
      <c r="N91" s="1">
        <v>-1109852000</v>
      </c>
      <c r="O91" s="1">
        <v>-1086317000</v>
      </c>
      <c r="P91" s="1">
        <v>-87135000</v>
      </c>
      <c r="Q91" s="1">
        <v>-388741000</v>
      </c>
      <c r="R91" s="1">
        <v>-1543292000</v>
      </c>
      <c r="Y91" s="39" t="s">
        <v>133</v>
      </c>
      <c r="Z91" s="40">
        <f>Z89/Z90</f>
        <v>-4.67543915826273E-2</v>
      </c>
    </row>
    <row r="92" spans="1:46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>
        <v>4877000</v>
      </c>
      <c r="F92" s="1" t="s">
        <v>92</v>
      </c>
      <c r="G92" s="1" t="s">
        <v>92</v>
      </c>
      <c r="H92" s="1" t="s">
        <v>92</v>
      </c>
      <c r="I92" s="1" t="s">
        <v>92</v>
      </c>
      <c r="J92" s="1">
        <v>192000000</v>
      </c>
      <c r="K92" s="1">
        <v>522645000</v>
      </c>
      <c r="L92" s="1">
        <v>605175000</v>
      </c>
      <c r="M92" s="1">
        <v>687485000</v>
      </c>
      <c r="N92" s="1">
        <v>754138000</v>
      </c>
      <c r="O92" s="1">
        <v>1080812000</v>
      </c>
      <c r="P92" s="1">
        <v>995878000</v>
      </c>
      <c r="Q92" s="1">
        <v>178124000</v>
      </c>
      <c r="R92" s="1">
        <v>515950000</v>
      </c>
      <c r="Y92" s="41" t="s">
        <v>134</v>
      </c>
      <c r="Z92" s="42">
        <f>Z88*(1-Z91)</f>
        <v>1.1816384777293217E-2</v>
      </c>
    </row>
    <row r="93" spans="1:46" ht="19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>
        <v>201000</v>
      </c>
      <c r="F93" s="1">
        <v>161000</v>
      </c>
      <c r="G93" s="1">
        <v>128000</v>
      </c>
      <c r="H93" s="1">
        <v>514000</v>
      </c>
      <c r="I93" s="1" t="s">
        <v>92</v>
      </c>
      <c r="J93" s="1" t="s">
        <v>92</v>
      </c>
      <c r="K93" s="1">
        <v>-1500000</v>
      </c>
      <c r="L93" s="1">
        <v>-3500000</v>
      </c>
      <c r="M93" s="1">
        <v>-375000</v>
      </c>
      <c r="N93" s="1">
        <v>-5494000</v>
      </c>
      <c r="O93" s="1">
        <v>-6487000</v>
      </c>
      <c r="P93" s="1">
        <v>-18063000</v>
      </c>
      <c r="Q93" s="1">
        <v>-43587000</v>
      </c>
      <c r="R93" s="1">
        <v>-7248000</v>
      </c>
      <c r="Y93" s="37" t="s">
        <v>135</v>
      </c>
      <c r="Z93" s="38"/>
    </row>
    <row r="94" spans="1:46" ht="20" x14ac:dyDescent="0.25">
      <c r="A94" s="6" t="s">
        <v>79</v>
      </c>
      <c r="B94" s="10" t="s">
        <v>92</v>
      </c>
      <c r="C94" s="10" t="s">
        <v>92</v>
      </c>
      <c r="D94" s="10" t="s">
        <v>92</v>
      </c>
      <c r="E94" s="10">
        <v>4719000</v>
      </c>
      <c r="F94" s="10">
        <v>-1310000</v>
      </c>
      <c r="G94" s="10">
        <v>-8052000</v>
      </c>
      <c r="H94" s="10">
        <v>-8563000</v>
      </c>
      <c r="I94" s="10">
        <v>-39046000</v>
      </c>
      <c r="J94" s="10">
        <v>-645160000</v>
      </c>
      <c r="K94" s="10">
        <v>-153490000</v>
      </c>
      <c r="L94" s="10">
        <v>-127461000</v>
      </c>
      <c r="M94" s="10">
        <v>-38505000</v>
      </c>
      <c r="N94" s="10">
        <v>-779278000</v>
      </c>
      <c r="O94" s="10">
        <v>-707981000</v>
      </c>
      <c r="P94" s="10">
        <v>797190000</v>
      </c>
      <c r="Q94" s="10">
        <v>-333752000</v>
      </c>
      <c r="R94" s="10">
        <v>-1070160000</v>
      </c>
      <c r="Y94" s="23" t="s">
        <v>136</v>
      </c>
      <c r="Z94" s="43">
        <v>4.095E-2</v>
      </c>
    </row>
    <row r="95" spans="1:46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>
        <v>-884000</v>
      </c>
      <c r="H95" s="1">
        <v>-2289000</v>
      </c>
      <c r="I95" s="1" t="s">
        <v>92</v>
      </c>
      <c r="J95" s="1">
        <v>-523000</v>
      </c>
      <c r="K95" s="1" t="s">
        <v>92</v>
      </c>
      <c r="L95" s="1" t="s">
        <v>92</v>
      </c>
      <c r="M95" s="1">
        <v>-1808000</v>
      </c>
      <c r="N95" s="1">
        <v>-2522000</v>
      </c>
      <c r="O95" s="1" t="s">
        <v>92</v>
      </c>
      <c r="P95" s="1">
        <v>-668929000</v>
      </c>
      <c r="Q95" s="1">
        <v>-200957000</v>
      </c>
      <c r="R95" s="1" t="s">
        <v>92</v>
      </c>
      <c r="Y95" s="44" t="s">
        <v>137</v>
      </c>
      <c r="Z95" s="45">
        <v>1.29</v>
      </c>
    </row>
    <row r="96" spans="1:46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1492000</v>
      </c>
      <c r="F96" s="1">
        <v>930000</v>
      </c>
      <c r="G96" s="1">
        <v>1987000</v>
      </c>
      <c r="H96" s="1">
        <v>225225000</v>
      </c>
      <c r="I96" s="1">
        <v>539339000</v>
      </c>
      <c r="J96" s="1" t="s">
        <v>92</v>
      </c>
      <c r="K96" s="1" t="s">
        <v>92</v>
      </c>
      <c r="L96" s="1" t="s">
        <v>92</v>
      </c>
      <c r="M96" s="1" t="s">
        <v>92</v>
      </c>
      <c r="N96" s="1" t="s">
        <v>92</v>
      </c>
      <c r="O96" s="1" t="s">
        <v>92</v>
      </c>
      <c r="P96" s="1" t="s">
        <v>92</v>
      </c>
      <c r="Q96" s="1" t="s">
        <v>92</v>
      </c>
      <c r="R96" s="1" t="s">
        <v>92</v>
      </c>
      <c r="Y96" s="23" t="s">
        <v>138</v>
      </c>
      <c r="Z96" s="43">
        <v>8.4000000000000005E-2</v>
      </c>
    </row>
    <row r="97" spans="1:46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 t="s">
        <v>92</v>
      </c>
      <c r="I97" s="1" t="s">
        <v>92</v>
      </c>
      <c r="J97" s="1" t="s">
        <v>92</v>
      </c>
      <c r="K97" s="1" t="s">
        <v>92</v>
      </c>
      <c r="L97" s="1" t="s">
        <v>92</v>
      </c>
      <c r="M97" s="1" t="s">
        <v>92</v>
      </c>
      <c r="N97" s="1" t="s">
        <v>92</v>
      </c>
      <c r="O97" s="1" t="s">
        <v>92</v>
      </c>
      <c r="P97" s="1" t="s">
        <v>92</v>
      </c>
      <c r="Q97" s="1">
        <v>-1000000000</v>
      </c>
      <c r="R97" s="1" t="s">
        <v>92</v>
      </c>
      <c r="Y97" s="41" t="s">
        <v>139</v>
      </c>
      <c r="Z97" s="42">
        <f>(Z94)+((Z95)*(Z96-Z94))</f>
        <v>9.6484500000000001E-2</v>
      </c>
    </row>
    <row r="98" spans="1:46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R98" s="1" t="s">
        <v>92</v>
      </c>
      <c r="Y98" s="37" t="s">
        <v>140</v>
      </c>
      <c r="Z98" s="38"/>
    </row>
    <row r="99" spans="1:46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>
        <v>-39000</v>
      </c>
      <c r="F99" s="1">
        <v>-67000</v>
      </c>
      <c r="G99" s="1">
        <v>4189000</v>
      </c>
      <c r="H99" s="1">
        <v>13299000</v>
      </c>
      <c r="I99" s="1">
        <v>17360000</v>
      </c>
      <c r="J99" s="1">
        <v>32133000</v>
      </c>
      <c r="K99" s="1">
        <v>35485000</v>
      </c>
      <c r="L99" s="1">
        <v>-77862000</v>
      </c>
      <c r="M99" s="1">
        <v>-99611000</v>
      </c>
      <c r="N99" s="1">
        <v>1815947000</v>
      </c>
      <c r="O99" s="1">
        <v>-100234000</v>
      </c>
      <c r="P99" s="1">
        <v>1051811000</v>
      </c>
      <c r="Q99" s="1">
        <v>1064288000</v>
      </c>
      <c r="R99" s="1">
        <v>-117574000</v>
      </c>
      <c r="Y99" s="23" t="s">
        <v>141</v>
      </c>
      <c r="Z99" s="24">
        <f>Z86+Z87</f>
        <v>4077213000</v>
      </c>
    </row>
    <row r="100" spans="1:46" ht="20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>
        <v>1453000</v>
      </c>
      <c r="F100" s="10">
        <v>863000</v>
      </c>
      <c r="G100" s="10">
        <v>5292000</v>
      </c>
      <c r="H100" s="10">
        <v>236235000</v>
      </c>
      <c r="I100" s="10">
        <v>556699000</v>
      </c>
      <c r="J100" s="10">
        <v>31610000</v>
      </c>
      <c r="K100" s="10">
        <v>35485000</v>
      </c>
      <c r="L100" s="10">
        <v>-77862000</v>
      </c>
      <c r="M100" s="10">
        <v>-101419000</v>
      </c>
      <c r="N100" s="10">
        <v>1813425000</v>
      </c>
      <c r="O100" s="10">
        <v>-100234000</v>
      </c>
      <c r="P100" s="10">
        <v>382882000</v>
      </c>
      <c r="Q100" s="10">
        <v>-136669000</v>
      </c>
      <c r="R100" s="10">
        <v>-117574000</v>
      </c>
      <c r="Y100" s="39" t="s">
        <v>142</v>
      </c>
      <c r="Z100" s="40">
        <f>Z99/Z103</f>
        <v>0.21005324353620494</v>
      </c>
    </row>
    <row r="101" spans="1:46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>
        <v>20000</v>
      </c>
      <c r="I101" s="1">
        <v>13000</v>
      </c>
      <c r="J101" s="1">
        <v>-568000</v>
      </c>
      <c r="K101" s="1">
        <v>-391000</v>
      </c>
      <c r="L101" s="1">
        <v>294000</v>
      </c>
      <c r="M101" s="1">
        <v>1621000</v>
      </c>
      <c r="N101" s="1">
        <v>-383000</v>
      </c>
      <c r="O101" s="1">
        <v>-1661000</v>
      </c>
      <c r="P101" s="1">
        <v>3201000</v>
      </c>
      <c r="Q101" s="1" t="s">
        <v>92</v>
      </c>
      <c r="R101" s="1" t="s">
        <v>92</v>
      </c>
      <c r="Y101" s="23" t="s">
        <v>143</v>
      </c>
      <c r="Z101" s="46">
        <f>T116*R34</f>
        <v>15333165680.000002</v>
      </c>
    </row>
    <row r="102" spans="1:46" ht="20" x14ac:dyDescent="0.25">
      <c r="A102" s="6" t="s">
        <v>87</v>
      </c>
      <c r="B102" s="10" t="s">
        <v>92</v>
      </c>
      <c r="C102" s="10" t="s">
        <v>92</v>
      </c>
      <c r="D102" s="10" t="s">
        <v>92</v>
      </c>
      <c r="E102" s="10">
        <v>7069000</v>
      </c>
      <c r="F102" s="10">
        <v>7932000</v>
      </c>
      <c r="G102" s="10">
        <v>11862000</v>
      </c>
      <c r="H102" s="10">
        <v>274340000</v>
      </c>
      <c r="I102" s="10">
        <v>591514000</v>
      </c>
      <c r="J102" s="10">
        <v>-510138000</v>
      </c>
      <c r="K102" s="10">
        <v>37226000</v>
      </c>
      <c r="L102" s="10">
        <v>-3195000</v>
      </c>
      <c r="M102" s="10">
        <v>124601000</v>
      </c>
      <c r="N102" s="10">
        <v>1330218000</v>
      </c>
      <c r="O102" s="10">
        <v>-1097512000</v>
      </c>
      <c r="P102" s="10">
        <v>992411000</v>
      </c>
      <c r="Q102" s="10">
        <v>-342373000</v>
      </c>
      <c r="R102" s="10">
        <v>-738104000</v>
      </c>
      <c r="Y102" s="39" t="s">
        <v>144</v>
      </c>
      <c r="Z102" s="40">
        <f>Z101/Z103</f>
        <v>0.7899467564637952</v>
      </c>
    </row>
    <row r="103" spans="1:46" ht="20" x14ac:dyDescent="0.25">
      <c r="A103" s="5" t="s">
        <v>88</v>
      </c>
      <c r="B103" s="1" t="s">
        <v>92</v>
      </c>
      <c r="C103" s="1" t="s">
        <v>92</v>
      </c>
      <c r="D103" s="1" t="s">
        <v>92</v>
      </c>
      <c r="E103" s="1">
        <v>4736000</v>
      </c>
      <c r="F103" s="1">
        <v>11805000</v>
      </c>
      <c r="G103" s="1">
        <v>19737000</v>
      </c>
      <c r="H103" s="1">
        <v>31599000</v>
      </c>
      <c r="I103" s="1">
        <v>305939000</v>
      </c>
      <c r="J103" s="1">
        <v>897453000</v>
      </c>
      <c r="K103" s="1">
        <v>387315000</v>
      </c>
      <c r="L103" s="1">
        <v>424541000</v>
      </c>
      <c r="M103" s="1">
        <v>421346000</v>
      </c>
      <c r="N103" s="1">
        <v>545947000</v>
      </c>
      <c r="O103" s="1">
        <v>1876165000</v>
      </c>
      <c r="P103" s="1">
        <v>778653000</v>
      </c>
      <c r="Q103" s="1">
        <v>1771064000</v>
      </c>
      <c r="R103" s="1">
        <v>1428691000</v>
      </c>
      <c r="Y103" s="41" t="s">
        <v>145</v>
      </c>
      <c r="Z103" s="47">
        <f>Z99+Z101</f>
        <v>19410378680</v>
      </c>
    </row>
    <row r="104" spans="1:46" ht="20" thickBot="1" x14ac:dyDescent="0.3">
      <c r="A104" s="7" t="s">
        <v>89</v>
      </c>
      <c r="B104" s="11" t="s">
        <v>92</v>
      </c>
      <c r="C104" s="11" t="s">
        <v>92</v>
      </c>
      <c r="D104" s="11" t="s">
        <v>92</v>
      </c>
      <c r="E104" s="11">
        <v>11805000</v>
      </c>
      <c r="F104" s="11">
        <v>19737000</v>
      </c>
      <c r="G104" s="11">
        <v>31599000</v>
      </c>
      <c r="H104" s="11">
        <v>305939000</v>
      </c>
      <c r="I104" s="11">
        <v>897453000</v>
      </c>
      <c r="J104" s="11">
        <v>387315000</v>
      </c>
      <c r="K104" s="11">
        <v>424541000</v>
      </c>
      <c r="L104" s="11">
        <v>421346000</v>
      </c>
      <c r="M104" s="11">
        <v>545947000</v>
      </c>
      <c r="N104" s="11">
        <v>1876165000</v>
      </c>
      <c r="O104" s="11">
        <v>778653000</v>
      </c>
      <c r="P104" s="11">
        <v>1771064000</v>
      </c>
      <c r="Q104" s="11">
        <v>1428691000</v>
      </c>
      <c r="R104" s="11">
        <v>690587000</v>
      </c>
      <c r="Y104" s="37" t="s">
        <v>146</v>
      </c>
      <c r="Z104" s="38"/>
    </row>
    <row r="105" spans="1:46" ht="21" thickTop="1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 t="e">
        <f>(E106/D106)-1</f>
        <v>#VALUE!</v>
      </c>
      <c r="F105" s="15">
        <f>(F106/E106)-1</f>
        <v>11.840148698884759</v>
      </c>
      <c r="G105" s="15">
        <f>(G106/F106)-1</f>
        <v>-6.7458019687319015E-2</v>
      </c>
      <c r="H105" s="15">
        <f t="shared" ref="H105:P105" si="14">(H106/G106)-1</f>
        <v>4.8321949705060536</v>
      </c>
      <c r="I105" s="15">
        <f t="shared" si="14"/>
        <v>0.71781427164568412</v>
      </c>
      <c r="J105" s="15">
        <f t="shared" si="14"/>
        <v>0.39494886891850012</v>
      </c>
      <c r="K105" s="15">
        <f t="shared" si="14"/>
        <v>0.15839164722870147</v>
      </c>
      <c r="L105" s="15">
        <f t="shared" si="14"/>
        <v>0.50047943235209513</v>
      </c>
      <c r="M105" s="15">
        <f t="shared" si="14"/>
        <v>0.54903664888008441</v>
      </c>
      <c r="N105" s="15">
        <f t="shared" si="14"/>
        <v>0.12744584387028102</v>
      </c>
      <c r="O105" s="15">
        <f t="shared" si="14"/>
        <v>-2.4319524029067598</v>
      </c>
      <c r="P105" s="15">
        <f t="shared" si="14"/>
        <v>-0.38015914387342087</v>
      </c>
      <c r="Q105" s="15">
        <f t="shared" ref="Q105" si="15">(Q106/P106)-1</f>
        <v>-1.49252383838134</v>
      </c>
      <c r="R105" s="15">
        <f t="shared" ref="R105" si="16">(R106/Q106)-1</f>
        <v>2.5759675907325565</v>
      </c>
      <c r="S105" s="15"/>
      <c r="T105" s="15"/>
      <c r="U105" s="15"/>
      <c r="V105" s="15"/>
      <c r="W105" s="15"/>
      <c r="X105" s="15"/>
      <c r="Y105" s="27" t="s">
        <v>109</v>
      </c>
      <c r="Z105" s="28">
        <f>(Z100*Z92)+(Z102*Z97)</f>
        <v>7.8699687773373328E-2</v>
      </c>
      <c r="AA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27" t="s">
        <v>109</v>
      </c>
      <c r="AT105" s="28">
        <f>(AT100*AT92)+(AT102*AT97)</f>
        <v>0</v>
      </c>
    </row>
    <row r="106" spans="1:46" ht="19" x14ac:dyDescent="0.25">
      <c r="A106" s="5" t="s">
        <v>90</v>
      </c>
      <c r="B106" s="1" t="s">
        <v>92</v>
      </c>
      <c r="C106" s="1" t="s">
        <v>92</v>
      </c>
      <c r="D106" s="1" t="s">
        <v>92</v>
      </c>
      <c r="E106" s="1">
        <v>538000</v>
      </c>
      <c r="F106" s="1">
        <v>6908000</v>
      </c>
      <c r="G106" s="1">
        <v>6442000</v>
      </c>
      <c r="H106" s="1">
        <v>37571000</v>
      </c>
      <c r="I106" s="1">
        <v>64540000</v>
      </c>
      <c r="J106" s="1">
        <v>90030000</v>
      </c>
      <c r="K106" s="1">
        <v>104290000</v>
      </c>
      <c r="L106" s="1">
        <v>156485000</v>
      </c>
      <c r="M106" s="1">
        <v>242401000</v>
      </c>
      <c r="N106" s="1">
        <v>273294000</v>
      </c>
      <c r="O106" s="1">
        <v>-391344000</v>
      </c>
      <c r="P106" s="1">
        <v>-242571000</v>
      </c>
      <c r="Q106" s="1">
        <v>119472000</v>
      </c>
      <c r="R106" s="1">
        <v>427228000</v>
      </c>
      <c r="S106" s="48">
        <f>R106*(1+$Z$106)</f>
        <v>490947036.63835078</v>
      </c>
      <c r="T106" s="48">
        <f t="shared" ref="T106:W106" si="17">S106*(1+$Z$106)</f>
        <v>564169466.38323832</v>
      </c>
      <c r="U106" s="48">
        <f t="shared" si="17"/>
        <v>648312675.39274228</v>
      </c>
      <c r="V106" s="48">
        <f t="shared" si="17"/>
        <v>745005446.27025342</v>
      </c>
      <c r="W106" s="48">
        <f t="shared" si="17"/>
        <v>856119486.84499371</v>
      </c>
      <c r="X106" s="49" t="s">
        <v>147</v>
      </c>
      <c r="Y106" s="50" t="s">
        <v>148</v>
      </c>
      <c r="Z106" s="51">
        <f>(SUM(S4:W4)/5)</f>
        <v>0.14914527287151297</v>
      </c>
    </row>
    <row r="107" spans="1:46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49"/>
      <c r="T107" s="49"/>
      <c r="U107" s="49"/>
      <c r="V107" s="49"/>
      <c r="W107" s="52">
        <f>W106*(1+Z107)/(Z108-Z107)</f>
        <v>16341295646.252024</v>
      </c>
      <c r="X107" s="53" t="s">
        <v>149</v>
      </c>
      <c r="Y107" s="54" t="s">
        <v>150</v>
      </c>
      <c r="Z107" s="55">
        <v>2.5000000000000001E-2</v>
      </c>
    </row>
    <row r="108" spans="1:46" ht="19" x14ac:dyDescent="0.25">
      <c r="S108" s="52">
        <f t="shared" ref="S108:U108" si="18">S107+S106</f>
        <v>490947036.63835078</v>
      </c>
      <c r="T108" s="52">
        <f t="shared" si="18"/>
        <v>564169466.38323832</v>
      </c>
      <c r="U108" s="52">
        <f t="shared" si="18"/>
        <v>648312675.39274228</v>
      </c>
      <c r="V108" s="52">
        <f>V107+V106</f>
        <v>745005446.27025342</v>
      </c>
      <c r="W108" s="52">
        <f>W107+W106</f>
        <v>17197415133.097019</v>
      </c>
      <c r="X108" s="53" t="s">
        <v>145</v>
      </c>
      <c r="Y108" s="56" t="s">
        <v>151</v>
      </c>
      <c r="Z108" s="57">
        <f>Z105</f>
        <v>7.8699687773373328E-2</v>
      </c>
    </row>
    <row r="109" spans="1:46" ht="19" x14ac:dyDescent="0.25">
      <c r="S109" s="58" t="s">
        <v>152</v>
      </c>
      <c r="T109" s="59"/>
    </row>
    <row r="110" spans="1:46" ht="20" x14ac:dyDescent="0.25">
      <c r="S110" s="60" t="s">
        <v>153</v>
      </c>
      <c r="T110" s="46">
        <f>NPV(Z108,S108,T108,U108,V108,W108)</f>
        <v>13781727370.44869</v>
      </c>
    </row>
    <row r="111" spans="1:46" ht="20" x14ac:dyDescent="0.25">
      <c r="S111" s="60" t="s">
        <v>154</v>
      </c>
      <c r="T111" s="46">
        <f>R40</f>
        <v>2006934000</v>
      </c>
    </row>
    <row r="112" spans="1:46" ht="20" x14ac:dyDescent="0.25">
      <c r="S112" s="60" t="s">
        <v>141</v>
      </c>
      <c r="T112" s="46">
        <f>Z99</f>
        <v>4077213000</v>
      </c>
    </row>
    <row r="113" spans="19:20" ht="20" x14ac:dyDescent="0.25">
      <c r="S113" s="60" t="s">
        <v>155</v>
      </c>
      <c r="T113" s="46">
        <f>T110+T111-T112</f>
        <v>11711448370.44869</v>
      </c>
    </row>
    <row r="114" spans="19:20" ht="20" x14ac:dyDescent="0.25">
      <c r="S114" s="60" t="s">
        <v>156</v>
      </c>
      <c r="T114" s="61">
        <f>R34*(1+(5*X16))</f>
        <v>183593269.79549646</v>
      </c>
    </row>
    <row r="115" spans="19:20" ht="20" x14ac:dyDescent="0.25">
      <c r="S115" s="62" t="s">
        <v>157</v>
      </c>
      <c r="T115" s="63">
        <f>T113/T114</f>
        <v>63.79018350451522</v>
      </c>
    </row>
    <row r="116" spans="19:20" ht="20" x14ac:dyDescent="0.25">
      <c r="S116" s="64" t="s">
        <v>158</v>
      </c>
      <c r="T116" s="65">
        <v>94.43</v>
      </c>
    </row>
    <row r="117" spans="19:20" ht="20" x14ac:dyDescent="0.25">
      <c r="S117" s="66" t="s">
        <v>159</v>
      </c>
      <c r="T117" s="67">
        <f>T115/T116-1</f>
        <v>-0.3244712114315873</v>
      </c>
    </row>
    <row r="118" spans="19:20" ht="20" x14ac:dyDescent="0.25">
      <c r="S118" s="66" t="s">
        <v>160</v>
      </c>
      <c r="T118" s="68" t="str">
        <f>IF(T115&gt;T116,"BUY","SELL")</f>
        <v>SELL</v>
      </c>
    </row>
  </sheetData>
  <mergeCells count="6">
    <mergeCell ref="Y83:Z83"/>
    <mergeCell ref="Y84:Z84"/>
    <mergeCell ref="Y93:Z93"/>
    <mergeCell ref="Y98:Z98"/>
    <mergeCell ref="Y104:Z104"/>
    <mergeCell ref="S109:T109"/>
  </mergeCells>
  <hyperlinks>
    <hyperlink ref="A1" r:id="rId1" tooltip="https://roic.ai/company/SPLK" display="ROIC.AI | SPLK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www.sec.gov/Archives/edgar/data/1353283/000104746913003746/0001047469-13-003746-index.html" xr:uid="{00000000-0004-0000-0000-000013000000}"/>
    <hyperlink ref="H74" r:id="rId15" tooltip="https://www.sec.gov/Archives/edgar/data/1353283/000104746913003746/0001047469-13-003746-index.html" xr:uid="{00000000-0004-0000-0000-000014000000}"/>
    <hyperlink ref="I36" r:id="rId16" tooltip="https://www.sec.gov/Archives/edgar/data/1353283/000135328314000007/0001353283-14-000007-index.htm" xr:uid="{00000000-0004-0000-0000-000016000000}"/>
    <hyperlink ref="I74" r:id="rId17" tooltip="https://www.sec.gov/Archives/edgar/data/1353283/000135328314000007/0001353283-14-000007-index.htm" xr:uid="{00000000-0004-0000-0000-000017000000}"/>
    <hyperlink ref="J36" r:id="rId18" tooltip="https://www.sec.gov/Archives/edgar/data/1353283/000135328315000006/a01311510k.htm" xr:uid="{00000000-0004-0000-0000-000019000000}"/>
    <hyperlink ref="J74" r:id="rId19" tooltip="https://www.sec.gov/Archives/edgar/data/1353283/000135328315000006/a01311510k.htm" xr:uid="{00000000-0004-0000-0000-00001A000000}"/>
    <hyperlink ref="K36" r:id="rId20" tooltip="https://www.sec.gov/Archives/edgar/data/1353283/000135328316000033/0001353283-16-000033-index.html" xr:uid="{00000000-0004-0000-0000-00001C000000}"/>
    <hyperlink ref="K74" r:id="rId21" tooltip="https://www.sec.gov/Archives/edgar/data/1353283/000135328316000033/0001353283-16-000033-index.html" xr:uid="{00000000-0004-0000-0000-00001D000000}"/>
    <hyperlink ref="L36" r:id="rId22" tooltip="https://www.sec.gov/Archives/edgar/data/1353283/000135328317000008/0001353283-17-000008-index.html" xr:uid="{00000000-0004-0000-0000-00001F000000}"/>
    <hyperlink ref="L74" r:id="rId23" tooltip="https://www.sec.gov/Archives/edgar/data/1353283/000135328317000008/0001353283-17-000008-index.html" xr:uid="{00000000-0004-0000-0000-000020000000}"/>
    <hyperlink ref="M36" r:id="rId24" tooltip="https://www.sec.gov/Archives/edgar/data/1353283/000135328318000004/0001353283-18-000004-index.html" xr:uid="{00000000-0004-0000-0000-000022000000}"/>
    <hyperlink ref="M74" r:id="rId25" tooltip="https://www.sec.gov/Archives/edgar/data/1353283/000135328318000004/0001353283-18-000004-index.html" xr:uid="{00000000-0004-0000-0000-000023000000}"/>
    <hyperlink ref="N36" r:id="rId26" tooltip="https://www.sec.gov/Archives/edgar/data/1353283/000135328319000005/0001353283-19-000005-index.html" xr:uid="{00000000-0004-0000-0000-000025000000}"/>
    <hyperlink ref="N74" r:id="rId27" tooltip="https://www.sec.gov/Archives/edgar/data/1353283/000135328319000005/0001353283-19-000005-index.html" xr:uid="{00000000-0004-0000-0000-000026000000}"/>
    <hyperlink ref="O36" r:id="rId28" tooltip="https://www.sec.gov/Archives/edgar/data/1353283/000135328320000008/0001353283-20-000008-index.html" xr:uid="{00000000-0004-0000-0000-000028000000}"/>
    <hyperlink ref="O74" r:id="rId29" tooltip="https://www.sec.gov/Archives/edgar/data/1353283/000135328320000008/0001353283-20-000008-index.html" xr:uid="{00000000-0004-0000-0000-000029000000}"/>
    <hyperlink ref="P36" r:id="rId30" tooltip="https://www.sec.gov/Archives/edgar/data/1353283/000135328321000009/0001353283-21-000009-index.htm" xr:uid="{00000000-0004-0000-0000-00002B000000}"/>
    <hyperlink ref="P74" r:id="rId31" tooltip="https://www.sec.gov/Archives/edgar/data/1353283/000135328321000009/0001353283-21-000009-index.htm" xr:uid="{00000000-0004-0000-0000-00002C000000}"/>
    <hyperlink ref="Q36" r:id="rId32" tooltip="https://www.sec.gov/Archives/edgar/data/1353283/000135328322000011/0001353283-22-000011-index.htm" xr:uid="{00000000-0004-0000-0000-00002E000000}"/>
    <hyperlink ref="Q74" r:id="rId33" tooltip="https://www.sec.gov/Archives/edgar/data/1353283/000135328322000011/0001353283-22-000011-index.htm" xr:uid="{00000000-0004-0000-0000-00002F000000}"/>
    <hyperlink ref="R36" r:id="rId34" tooltip="https://sec.gov" xr:uid="{00000000-0004-0000-0000-000031000000}"/>
    <hyperlink ref="R74" r:id="rId35" tooltip="https://sec.gov" xr:uid="{00000000-0004-0000-0000-000032000000}"/>
    <hyperlink ref="S1" r:id="rId36" display="https://finbox.com/NASDAQGS:SPLK/explorer/revenue_proj" xr:uid="{33CF42A6-25FA-7441-B7BF-28091DD1069E}"/>
  </hyperlinks>
  <pageMargins left="0.7" right="0.7" top="0.75" bottom="0.75" header="0.3" footer="0.3"/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2023-03-13T12:08:31Z</dcterms:created>
  <dcterms:modified xsi:type="dcterms:W3CDTF">2023-03-22T05:09:36Z</dcterms:modified>
</cp:coreProperties>
</file>