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598B0456-B92C-534E-B55B-80F9428C858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1'!$B$3:$P$3</definedName>
    <definedName name="_xlchart.v1.2" hidden="1">'Sheet 1'!$A$3</definedName>
    <definedName name="_xlchart.v1.3" hidden="1">'Sheet 1'!$B$106:$P$106</definedName>
    <definedName name="_xlchart.v1.4" hidden="1">'Sheet 1'!$B$19:$P$19</definedName>
    <definedName name="_xlchart.v1.5" hidden="1">'Sheet 1'!$B$3:$P$3</definedName>
    <definedName name="_xlchart.v1.6" hidden="1">'Sheet 1'!$A$106</definedName>
    <definedName name="_xlchart.v1.7" hidden="1">'Sheet 1'!$A$19</definedName>
    <definedName name="_xlchart.v1.8" hidden="1">'Sheet 1'!$B$106:$P$106</definedName>
    <definedName name="_xlchart.v1.9" hidden="1">'Sheet 1'!$B$19:$P$19</definedName>
    <definedName name="_xlchart.v2.11" hidden="1">'Sheet 1'!$A$106</definedName>
    <definedName name="_xlchart.v2.12" hidden="1">'Sheet 1'!$A$19</definedName>
    <definedName name="_xlchart.v2.13" hidden="1">'Sheet 1'!$A$3</definedName>
    <definedName name="_xlchart.v2.14" hidden="1">'Sheet 1'!$B$106:$P$106</definedName>
    <definedName name="_xlchart.v2.15" hidden="1">'Sheet 1'!$B$19:$P$19</definedName>
    <definedName name="_xlchart.v2.16" hidden="1">'Sheet 1'!$B$3:$P$3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6" i="1" l="1"/>
  <c r="S106" i="1"/>
  <c r="T106" i="1"/>
  <c r="U106" i="1"/>
  <c r="Q106" i="1"/>
  <c r="Q108" i="1" s="1"/>
  <c r="X101" i="1"/>
  <c r="X16" i="1" s="1"/>
  <c r="X85" i="1"/>
  <c r="R111" i="1"/>
  <c r="X97" i="1"/>
  <c r="X90" i="1"/>
  <c r="X89" i="1"/>
  <c r="X91" i="1" s="1"/>
  <c r="X88" i="1"/>
  <c r="X87" i="1"/>
  <c r="X86" i="1"/>
  <c r="X99" i="1" s="1"/>
  <c r="V19" i="1"/>
  <c r="V16" i="1"/>
  <c r="R114" i="1" s="1"/>
  <c r="Y13" i="1"/>
  <c r="X13" i="1"/>
  <c r="W13" i="1"/>
  <c r="V13" i="1"/>
  <c r="X10" i="1"/>
  <c r="W10" i="1"/>
  <c r="V10" i="1"/>
  <c r="Y7" i="1"/>
  <c r="X7" i="1"/>
  <c r="W7" i="1"/>
  <c r="V7" i="1"/>
  <c r="Y4" i="1"/>
  <c r="X4" i="1"/>
  <c r="W4" i="1"/>
  <c r="V4" i="1"/>
  <c r="U4" i="1"/>
  <c r="T4" i="1"/>
  <c r="S4" i="1"/>
  <c r="R4" i="1"/>
  <c r="Q4" i="1"/>
  <c r="AT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T89" i="1"/>
  <c r="P89" i="1"/>
  <c r="Y10" i="1" s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X106" i="1" l="1"/>
  <c r="Y16" i="1"/>
  <c r="W16" i="1"/>
  <c r="X92" i="1"/>
  <c r="X103" i="1"/>
  <c r="X102" i="1" s="1"/>
  <c r="R112" i="1"/>
  <c r="R108" i="1"/>
  <c r="S108" i="1" l="1"/>
  <c r="X100" i="1"/>
  <c r="X105" i="1" s="1"/>
  <c r="X108" i="1" s="1"/>
  <c r="U107" i="1" l="1"/>
  <c r="U108" i="1" s="1"/>
  <c r="T108" i="1"/>
  <c r="R110" i="1" l="1"/>
  <c r="R113" i="1" s="1"/>
  <c r="R115" i="1" s="1"/>
  <c r="R118" i="1"/>
  <c r="R117" i="1"/>
</calcChain>
</file>

<file path=xl/sharedStrings.xml><?xml version="1.0" encoding="utf-8"?>
<sst xmlns="http://schemas.openxmlformats.org/spreadsheetml/2006/main" count="553" uniqueCount="161">
  <si>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</si>
  <si>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</si>
  <si>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</si>
  <si>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</si>
  <si>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</si>
  <si>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</si>
  <si>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</si>
  <si>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</si>
  <si>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</si>
  <si>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</si>
  <si>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</si>
  <si>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</si>
  <si>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</si>
  <si>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</si>
  <si>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</si>
  <si>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</si>
  <si>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</si>
  <si>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</si>
  <si>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</si>
  <si>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</si>
  <si>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</si>
  <si>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</si>
  <si>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</si>
  <si>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</si>
  <si>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</si>
  <si>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</si>
  <si>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</si>
  <si>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</si>
  <si>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</si>
  <si>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</si>
  <si>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</si>
  <si>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</si>
  <si>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</si>
  <si>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</si>
  <si>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</si>
  <si>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</si>
  <si>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</si>
  <si>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</si>
  <si>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</si>
  <si>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</si>
  <si>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</si>
  <si>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</si>
  <si>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</si>
  <si>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</si>
  <si>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</si>
  <si>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</si>
  <si>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</si>
  <si>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</si>
  <si>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</si>
  <si>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</si>
  <si>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</si>
  <si>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</si>
  <si>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</si>
  <si>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</si>
  <si>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</si>
  <si>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</si>
  <si>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</si>
  <si>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</si>
  <si>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</si>
  <si>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</si>
  <si>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</si>
  <si>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</si>
  <si>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</si>
  <si>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</si>
  <si>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</si>
  <si>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</si>
  <si>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</si>
  <si>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</si>
  <si>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</si>
  <si>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</si>
  <si>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</si>
  <si>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</si>
  <si>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</si>
  <si>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</si>
  <si>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</si>
  <si>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</si>
  <si>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</si>
  <si>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</si>
  <si>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</si>
  <si>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</si>
  <si>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</si>
  <si>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</si>
  <si>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</si>
  <si>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</si>
  <si>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</si>
  <si>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</si>
  <si>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</si>
  <si>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</si>
  <si>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</si>
  <si>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</si>
  <si>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</si>
  <si>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</si>
  <si>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</si>
  <si>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</si>
  <si>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Workday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</si>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</sst>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9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64" fontId="10" fillId="6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6" borderId="10" xfId="0" applyNumberFormat="1" applyFont="1" applyFill="1" applyBorder="1" applyAlignment="1">
      <alignment wrapText="1"/>
    </xf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  <xf numFmtId="0" fontId="11" fillId="6" borderId="9" xfId="0" applyFont="1" applyFill="1" applyBorder="1" applyAlignment="1">
      <alignment horizontal="left" vertical="center" wrapText="1"/>
    </xf>
    <xf numFmtId="164" fontId="11" fillId="6" borderId="10" xfId="0" applyNumberFormat="1" applyFont="1" applyFill="1" applyBorder="1"/>
    <xf numFmtId="0" fontId="12" fillId="6" borderId="9" xfId="0" applyFont="1" applyFill="1" applyBorder="1" applyAlignment="1">
      <alignment horizontal="left" vertical="center" wrapText="1"/>
    </xf>
    <xf numFmtId="10" fontId="12" fillId="6" borderId="10" xfId="0" applyNumberFormat="1" applyFont="1" applyFill="1" applyBorder="1"/>
    <xf numFmtId="0" fontId="12" fillId="6" borderId="11" xfId="0" applyFont="1" applyFill="1" applyBorder="1" applyAlignment="1">
      <alignment horizontal="left" vertical="center" wrapText="1"/>
    </xf>
    <xf numFmtId="10" fontId="12" fillId="6" borderId="8" xfId="0" applyNumberFormat="1" applyFont="1" applyFill="1" applyBorder="1"/>
    <xf numFmtId="10" fontId="11" fillId="6" borderId="10" xfId="0" applyNumberFormat="1" applyFont="1" applyFill="1" applyBorder="1"/>
    <xf numFmtId="164" fontId="12" fillId="6" borderId="8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6611570247925E-2"/>
          <c:y val="0.12008535778338304"/>
          <c:w val="0.85350082644628111"/>
          <c:h val="0.76330018126540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1'!$B$3:$P$3</c:f>
              <c:numCache>
                <c:formatCode>#,###,,;\(#,###,,\);\ \-\ \-</c:formatCode>
                <c:ptCount val="15"/>
                <c:pt idx="0">
                  <c:v>25245000</c:v>
                </c:pt>
                <c:pt idx="1">
                  <c:v>68055000</c:v>
                </c:pt>
                <c:pt idx="2">
                  <c:v>0</c:v>
                </c:pt>
                <c:pt idx="3">
                  <c:v>134427000</c:v>
                </c:pt>
                <c:pt idx="4">
                  <c:v>273657000</c:v>
                </c:pt>
                <c:pt idx="5">
                  <c:v>468938000</c:v>
                </c:pt>
                <c:pt idx="6">
                  <c:v>787860000</c:v>
                </c:pt>
                <c:pt idx="7">
                  <c:v>1162346000</c:v>
                </c:pt>
                <c:pt idx="8">
                  <c:v>1569407000</c:v>
                </c:pt>
                <c:pt idx="9">
                  <c:v>2143050000</c:v>
                </c:pt>
                <c:pt idx="10">
                  <c:v>2822180000</c:v>
                </c:pt>
                <c:pt idx="11">
                  <c:v>3627206000</c:v>
                </c:pt>
                <c:pt idx="12">
                  <c:v>4317996000</c:v>
                </c:pt>
                <c:pt idx="13">
                  <c:v>5138798000</c:v>
                </c:pt>
                <c:pt idx="14">
                  <c:v>6215818000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E-2C4F-8BDA-3E7F432265F1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1'!$B$19:$P$19</c:f>
              <c:numCache>
                <c:formatCode>#,###,,;\(#,###,,\);\ \-\ \-</c:formatCode>
                <c:ptCount val="15"/>
                <c:pt idx="0">
                  <c:v>-46589000</c:v>
                </c:pt>
                <c:pt idx="1">
                  <c:v>-50584000</c:v>
                </c:pt>
                <c:pt idx="2">
                  <c:v>0</c:v>
                </c:pt>
                <c:pt idx="3">
                  <c:v>-69167000</c:v>
                </c:pt>
                <c:pt idx="4">
                  <c:v>-99981000</c:v>
                </c:pt>
                <c:pt idx="5">
                  <c:v>-116518000</c:v>
                </c:pt>
                <c:pt idx="6">
                  <c:v>-155707000</c:v>
                </c:pt>
                <c:pt idx="7">
                  <c:v>-171030000</c:v>
                </c:pt>
                <c:pt idx="8">
                  <c:v>-263104000</c:v>
                </c:pt>
                <c:pt idx="9">
                  <c:v>-133263000</c:v>
                </c:pt>
                <c:pt idx="10">
                  <c:v>-165432000</c:v>
                </c:pt>
                <c:pt idx="11">
                  <c:v>-147484000</c:v>
                </c:pt>
                <c:pt idx="12">
                  <c:v>87329000</c:v>
                </c:pt>
                <c:pt idx="13">
                  <c:v>376507000</c:v>
                </c:pt>
                <c:pt idx="14">
                  <c:v>104407000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E-2C4F-8BDA-3E7F432265F1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1'!$B$106:$P$106</c:f>
              <c:numCache>
                <c:formatCode>#,###,,;\(#,###,,\);\ \-\ \-</c:formatCode>
                <c:ptCount val="15"/>
                <c:pt idx="0">
                  <c:v>-18997000</c:v>
                </c:pt>
                <c:pt idx="1">
                  <c:v>-1200000</c:v>
                </c:pt>
                <c:pt idx="2">
                  <c:v>0</c:v>
                </c:pt>
                <c:pt idx="3">
                  <c:v>-18773000</c:v>
                </c:pt>
                <c:pt idx="4">
                  <c:v>-4684000</c:v>
                </c:pt>
                <c:pt idx="5">
                  <c:v>-29462000</c:v>
                </c:pt>
                <c:pt idx="6">
                  <c:v>-1643000</c:v>
                </c:pt>
                <c:pt idx="7">
                  <c:v>124970000</c:v>
                </c:pt>
                <c:pt idx="8">
                  <c:v>227842000</c:v>
                </c:pt>
                <c:pt idx="9">
                  <c:v>313191000</c:v>
                </c:pt>
                <c:pt idx="10">
                  <c:v>393701000</c:v>
                </c:pt>
                <c:pt idx="11">
                  <c:v>620054000</c:v>
                </c:pt>
                <c:pt idx="12">
                  <c:v>1012111000</c:v>
                </c:pt>
                <c:pt idx="13">
                  <c:v>1378430000</c:v>
                </c:pt>
                <c:pt idx="14">
                  <c:v>1297643000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E-2C4F-8BDA-3E7F43226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4818767"/>
        <c:axId val="1904820495"/>
      </c:barChart>
      <c:catAx>
        <c:axId val="19048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20495"/>
        <c:crosses val="autoZero"/>
        <c:auto val="1"/>
        <c:lblAlgn val="ctr"/>
        <c:lblOffset val="100"/>
        <c:noMultiLvlLbl val="0"/>
      </c:catAx>
      <c:valAx>
        <c:axId val="19048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663148304809"/>
          <c:y val="0.91839584911812944"/>
          <c:w val="0.30305376456042166"/>
          <c:h val="4.9935454170542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31749</xdr:colOff>
      <xdr:row>108</xdr:row>
      <xdr:rowOff>25400</xdr:rowOff>
    </xdr:from>
    <xdr:to>
      <xdr:col>24</xdr:col>
      <xdr:colOff>15874</xdr:colOff>
      <xdr:row>131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65883-D144-BC3E-EAB6-700A2A017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27811/000119312514124249/0001193125-14-124249-index.htm" TargetMode="External"/><Relationship Id="rId18" Type="http://schemas.openxmlformats.org/officeDocument/2006/relationships/hyperlink" Target="https://www.sec.gov/Archives/edgar/data/1327811/000132781117000008/0001327811-17-000008-index.html" TargetMode="External"/><Relationship Id="rId26" Type="http://schemas.openxmlformats.org/officeDocument/2006/relationships/hyperlink" Target="https://www.sec.gov/Archives/edgar/data/1327811/000132781121000020/0001327811-21-000020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27811/000132781118000009/0001327811-18-000009-index.html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27811/000119312514124249/0001193125-14-124249-index.htm" TargetMode="External"/><Relationship Id="rId17" Type="http://schemas.openxmlformats.org/officeDocument/2006/relationships/hyperlink" Target="https://www.sec.gov/Archives/edgar/data/1327811/000132781116000032/0001327811-16-000032-index.html" TargetMode="External"/><Relationship Id="rId25" Type="http://schemas.openxmlformats.org/officeDocument/2006/relationships/hyperlink" Target="https://www.sec.gov/Archives/edgar/data/1327811/000132781120000022/0001327811-20-000022-index.html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27811/000132781116000032/0001327811-16-000032-index.html" TargetMode="External"/><Relationship Id="rId20" Type="http://schemas.openxmlformats.org/officeDocument/2006/relationships/hyperlink" Target="https://www.sec.gov/Archives/edgar/data/1327811/000132781118000009/0001327811-18-000009-index.html" TargetMode="External"/><Relationship Id="rId29" Type="http://schemas.openxmlformats.org/officeDocument/2006/relationships/hyperlink" Target="https://www.sec.gov/Archives/edgar/data/1327811/000132781122000030/0001327811-22-000030-index.htm" TargetMode="External"/><Relationship Id="rId1" Type="http://schemas.openxmlformats.org/officeDocument/2006/relationships/hyperlink" Target="https://roic.ai/company/WDAY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27811/000119312513122351/0001193125-13-122351-index.html" TargetMode="External"/><Relationship Id="rId24" Type="http://schemas.openxmlformats.org/officeDocument/2006/relationships/hyperlink" Target="https://www.sec.gov/Archives/edgar/data/1327811/000132781120000022/0001327811-20-000022-index.html" TargetMode="External"/><Relationship Id="rId32" Type="http://schemas.openxmlformats.org/officeDocument/2006/relationships/hyperlink" Target="https://finbox.com/NASDAQGS:WDAY/explorer/revenue_proj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27811/000132781115000006/wday-01312015x10k.htm" TargetMode="External"/><Relationship Id="rId23" Type="http://schemas.openxmlformats.org/officeDocument/2006/relationships/hyperlink" Target="https://www.sec.gov/Archives/edgar/data/1327811/000132781119000038/0001327811-19-000038-index.html" TargetMode="External"/><Relationship Id="rId28" Type="http://schemas.openxmlformats.org/officeDocument/2006/relationships/hyperlink" Target="https://www.sec.gov/Archives/edgar/data/1327811/000132781122000030/0001327811-22-000030-index.htm" TargetMode="External"/><Relationship Id="rId10" Type="http://schemas.openxmlformats.org/officeDocument/2006/relationships/hyperlink" Target="https://www.sec.gov/Archives/edgar/data/1327811/000119312513122351/0001193125-13-122351-index.html" TargetMode="External"/><Relationship Id="rId19" Type="http://schemas.openxmlformats.org/officeDocument/2006/relationships/hyperlink" Target="https://www.sec.gov/Archives/edgar/data/1327811/000132781117000008/0001327811-17-000008-index.html" TargetMode="External"/><Relationship Id="rId31" Type="http://schemas.openxmlformats.org/officeDocument/2006/relationships/hyperlink" Target="https://www.sec.gov/Archives/edgar/data/1327811/000132781123000024/0001327811-23-000024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327811/000132781115000006/wday-01312015x10k.htm" TargetMode="External"/><Relationship Id="rId22" Type="http://schemas.openxmlformats.org/officeDocument/2006/relationships/hyperlink" Target="https://www.sec.gov/Archives/edgar/data/1327811/000132781119000038/0001327811-19-000038-index.html" TargetMode="External"/><Relationship Id="rId27" Type="http://schemas.openxmlformats.org/officeDocument/2006/relationships/hyperlink" Target="https://www.sec.gov/Archives/edgar/data/1327811/000132781121000020/0001327811-21-000020-index.htm" TargetMode="External"/><Relationship Id="rId30" Type="http://schemas.openxmlformats.org/officeDocument/2006/relationships/hyperlink" Target="https://www.sec.gov/Archives/edgar/data/1327811/000132781123000024/0001327811-23-000024-index.htm" TargetMode="External"/><Relationship Id="rId8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80" zoomScaleNormal="80" workbookViewId="0">
      <pane xSplit="1" ySplit="1" topLeftCell="O90" activePane="bottomRight" state="frozen"/>
      <selection pane="topRight"/>
      <selection pane="bottomLeft"/>
      <selection pane="bottomRight" activeCell="Z110" sqref="Z110"/>
    </sheetView>
  </sheetViews>
  <sheetFormatPr baseColWidth="10" defaultRowHeight="16" x14ac:dyDescent="0.2"/>
  <cols>
    <col min="1" max="1" width="50" customWidth="1"/>
    <col min="2" max="16" width="15" customWidth="1"/>
    <col min="17" max="25" width="21" customWidth="1"/>
  </cols>
  <sheetData>
    <row r="1" spans="1:42" ht="22" thickBot="1" x14ac:dyDescent="0.3">
      <c r="A1" s="3" t="s">
        <v>94</v>
      </c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8">
        <v>2020</v>
      </c>
      <c r="N1" s="8">
        <v>2021</v>
      </c>
      <c r="O1" s="8">
        <v>2022</v>
      </c>
      <c r="P1" s="8">
        <v>2023</v>
      </c>
      <c r="Q1" s="27">
        <v>2024</v>
      </c>
      <c r="R1" s="27">
        <v>2025</v>
      </c>
      <c r="S1" s="27">
        <v>2026</v>
      </c>
      <c r="T1" s="27">
        <v>2027</v>
      </c>
      <c r="U1" s="27">
        <v>2027</v>
      </c>
    </row>
    <row r="2" spans="1:4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/>
      <c r="T2" s="9"/>
      <c r="U2" s="9"/>
      <c r="V2" s="9"/>
      <c r="W2" s="9"/>
      <c r="X2" s="9"/>
      <c r="Y2" s="9"/>
    </row>
    <row r="3" spans="1:42" ht="40" x14ac:dyDescent="0.25">
      <c r="A3" s="5" t="s">
        <v>1</v>
      </c>
      <c r="B3" s="1">
        <v>25245000</v>
      </c>
      <c r="C3" s="1">
        <v>68055000</v>
      </c>
      <c r="D3" s="1" t="s">
        <v>92</v>
      </c>
      <c r="E3" s="1">
        <v>134427000</v>
      </c>
      <c r="F3" s="1">
        <v>273657000</v>
      </c>
      <c r="G3" s="1">
        <v>468938000</v>
      </c>
      <c r="H3" s="1">
        <v>787860000</v>
      </c>
      <c r="I3" s="1">
        <v>1162346000</v>
      </c>
      <c r="J3" s="1">
        <v>1569407000</v>
      </c>
      <c r="K3" s="1">
        <v>2143050000</v>
      </c>
      <c r="L3" s="1">
        <v>2822180000</v>
      </c>
      <c r="M3" s="1">
        <v>3627206000</v>
      </c>
      <c r="N3" s="1">
        <v>4317996000</v>
      </c>
      <c r="O3" s="1">
        <v>5138798000</v>
      </c>
      <c r="P3" s="1">
        <v>6215818000</v>
      </c>
      <c r="Q3" s="28">
        <v>7196000000</v>
      </c>
      <c r="R3" s="28">
        <v>8446000000</v>
      </c>
      <c r="S3" s="28">
        <v>10061000000</v>
      </c>
      <c r="T3" s="28">
        <v>12072000000</v>
      </c>
      <c r="U3" s="28">
        <v>14353000000</v>
      </c>
      <c r="V3" s="18" t="s">
        <v>110</v>
      </c>
      <c r="W3" s="19" t="s">
        <v>111</v>
      </c>
      <c r="X3" s="19" t="s">
        <v>112</v>
      </c>
      <c r="Y3" s="19" t="s">
        <v>113</v>
      </c>
    </row>
    <row r="4" spans="1:42" ht="19" x14ac:dyDescent="0.25">
      <c r="A4" s="14" t="s">
        <v>95</v>
      </c>
      <c r="B4" s="1"/>
      <c r="C4" s="15">
        <f>(C3/B3)-1</f>
        <v>1.6957813428401662</v>
      </c>
      <c r="D4" s="15" t="e">
        <f>(D3/C3)-1</f>
        <v>#VALUE!</v>
      </c>
      <c r="E4" s="15" t="e">
        <f>(E3/D3)-1</f>
        <v>#VALUE!</v>
      </c>
      <c r="F4" s="15">
        <f t="shared" ref="F4:AA4" si="0">(F3/E3)-1</f>
        <v>1.03572942935571</v>
      </c>
      <c r="G4" s="15">
        <f t="shared" si="0"/>
        <v>0.71359767884614689</v>
      </c>
      <c r="H4" s="16">
        <f t="shared" si="0"/>
        <v>0.68009417023145913</v>
      </c>
      <c r="I4" s="16">
        <f t="shared" si="0"/>
        <v>0.47532048841164665</v>
      </c>
      <c r="J4" s="16">
        <f t="shared" si="0"/>
        <v>0.35020639293291334</v>
      </c>
      <c r="K4" s="16">
        <f t="shared" si="0"/>
        <v>0.36551576487170001</v>
      </c>
      <c r="L4" s="16">
        <f t="shared" si="0"/>
        <v>0.31689881244021367</v>
      </c>
      <c r="M4" s="16">
        <f t="shared" si="0"/>
        <v>0.28524970058607169</v>
      </c>
      <c r="N4" s="16">
        <f t="shared" si="0"/>
        <v>0.1904468618545514</v>
      </c>
      <c r="O4" s="16">
        <f t="shared" si="0"/>
        <v>0.19008864297234185</v>
      </c>
      <c r="P4" s="16">
        <f t="shared" si="0"/>
        <v>0.20958597710982207</v>
      </c>
      <c r="Q4" s="16">
        <f t="shared" si="0"/>
        <v>0.15769155403198742</v>
      </c>
      <c r="R4" s="16">
        <f t="shared" si="0"/>
        <v>0.17370761534185664</v>
      </c>
      <c r="S4" s="16">
        <f t="shared" si="0"/>
        <v>0.19121477622543215</v>
      </c>
      <c r="T4" s="16">
        <f t="shared" si="0"/>
        <v>0.19988072756187258</v>
      </c>
      <c r="U4" s="16">
        <f t="shared" si="0"/>
        <v>0.18894963552021204</v>
      </c>
      <c r="V4" s="17">
        <f>(P4+O4+N4)/3</f>
        <v>0.19670716064557178</v>
      </c>
      <c r="W4" s="17">
        <f>(P20+O20+N20)/3</f>
        <v>0.33218060109508279</v>
      </c>
      <c r="X4" s="17">
        <f>(P29+O29+N29)/3</f>
        <v>-5.0007834008370713</v>
      </c>
      <c r="Y4" s="17">
        <f>(P105+O105+N105)/3</f>
        <v>0.31187418186002031</v>
      </c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9" x14ac:dyDescent="0.25">
      <c r="A5" s="5" t="s">
        <v>2</v>
      </c>
      <c r="B5" s="1">
        <v>20505000</v>
      </c>
      <c r="C5" s="1">
        <v>39864000</v>
      </c>
      <c r="D5" s="1" t="s">
        <v>92</v>
      </c>
      <c r="E5" s="1">
        <v>65368000</v>
      </c>
      <c r="F5" s="1">
        <v>116535000</v>
      </c>
      <c r="G5" s="1">
        <v>176810000</v>
      </c>
      <c r="H5" s="1">
        <v>264803000</v>
      </c>
      <c r="I5" s="1">
        <v>374427000</v>
      </c>
      <c r="J5" s="1">
        <v>483545000</v>
      </c>
      <c r="K5" s="1">
        <v>629413000</v>
      </c>
      <c r="L5" s="1">
        <v>834950000</v>
      </c>
      <c r="M5" s="1">
        <v>1065258000</v>
      </c>
      <c r="N5" s="1">
        <v>1198132000</v>
      </c>
      <c r="O5" s="1">
        <v>1428095000</v>
      </c>
      <c r="P5" s="1">
        <v>1715178000</v>
      </c>
    </row>
    <row r="6" spans="1:42" ht="20" x14ac:dyDescent="0.25">
      <c r="A6" s="6" t="s">
        <v>3</v>
      </c>
      <c r="B6" s="10">
        <v>4740000</v>
      </c>
      <c r="C6" s="10">
        <v>28191000</v>
      </c>
      <c r="D6" s="10" t="s">
        <v>92</v>
      </c>
      <c r="E6" s="10">
        <v>69059000</v>
      </c>
      <c r="F6" s="10">
        <v>157122000</v>
      </c>
      <c r="G6" s="10">
        <v>292128000</v>
      </c>
      <c r="H6" s="10">
        <v>523057000</v>
      </c>
      <c r="I6" s="10">
        <v>787919000</v>
      </c>
      <c r="J6" s="10">
        <v>1085862000</v>
      </c>
      <c r="K6" s="10">
        <v>1513637000</v>
      </c>
      <c r="L6" s="10">
        <v>1987230000</v>
      </c>
      <c r="M6" s="10">
        <v>2561948000</v>
      </c>
      <c r="N6" s="10">
        <v>3119864000</v>
      </c>
      <c r="O6" s="10">
        <v>3710703000</v>
      </c>
      <c r="P6" s="10">
        <v>4500640000</v>
      </c>
      <c r="V6" s="18" t="s">
        <v>114</v>
      </c>
      <c r="W6" s="19" t="s">
        <v>115</v>
      </c>
      <c r="X6" s="19" t="s">
        <v>116</v>
      </c>
      <c r="Y6" s="19" t="s">
        <v>117</v>
      </c>
    </row>
    <row r="7" spans="1:42" ht="19" x14ac:dyDescent="0.25">
      <c r="A7" s="5" t="s">
        <v>4</v>
      </c>
      <c r="B7" s="2">
        <v>0.18779999999999999</v>
      </c>
      <c r="C7" s="2">
        <v>0.41420000000000001</v>
      </c>
      <c r="D7" s="2" t="s">
        <v>92</v>
      </c>
      <c r="E7" s="2">
        <v>0.51370000000000005</v>
      </c>
      <c r="F7" s="2">
        <v>0.57420000000000004</v>
      </c>
      <c r="G7" s="2">
        <v>0.623</v>
      </c>
      <c r="H7" s="2">
        <v>0.66390000000000005</v>
      </c>
      <c r="I7" s="2">
        <v>0.67789999999999995</v>
      </c>
      <c r="J7" s="2">
        <v>0.69189999999999996</v>
      </c>
      <c r="K7" s="2">
        <v>0.70630000000000004</v>
      </c>
      <c r="L7" s="2">
        <v>0.70409999999999995</v>
      </c>
      <c r="M7" s="2">
        <v>0.70630000000000004</v>
      </c>
      <c r="N7" s="2">
        <v>0.72250000000000003</v>
      </c>
      <c r="O7" s="2">
        <v>0.72209999999999996</v>
      </c>
      <c r="P7" s="2">
        <v>0.72409999999999997</v>
      </c>
      <c r="V7" s="17">
        <f>P7</f>
        <v>0.72409999999999997</v>
      </c>
      <c r="W7" s="20">
        <f>P21</f>
        <v>1.6799999999999999E-2</v>
      </c>
      <c r="X7" s="20">
        <f>P30</f>
        <v>-5.8999999999999997E-2</v>
      </c>
      <c r="Y7" s="20">
        <f>P106/P3</f>
        <v>0.20876463886169125</v>
      </c>
    </row>
    <row r="8" spans="1:42" ht="19" x14ac:dyDescent="0.25">
      <c r="A8" s="5" t="s">
        <v>5</v>
      </c>
      <c r="B8" s="1">
        <v>30045000</v>
      </c>
      <c r="C8" s="1">
        <v>39175000</v>
      </c>
      <c r="D8" s="1" t="s">
        <v>92</v>
      </c>
      <c r="E8" s="1">
        <v>62014000</v>
      </c>
      <c r="F8" s="1">
        <v>102665000</v>
      </c>
      <c r="G8" s="1">
        <v>182116000</v>
      </c>
      <c r="H8" s="1">
        <v>316868000</v>
      </c>
      <c r="I8" s="1">
        <v>469944000</v>
      </c>
      <c r="J8" s="1">
        <v>680531000</v>
      </c>
      <c r="K8" s="1">
        <v>910584000</v>
      </c>
      <c r="L8" s="1">
        <v>1211832000</v>
      </c>
      <c r="M8" s="1">
        <v>1549906000</v>
      </c>
      <c r="N8" s="1">
        <v>1721222000</v>
      </c>
      <c r="O8" s="1">
        <v>1879220000</v>
      </c>
      <c r="P8" s="1">
        <v>2270660000</v>
      </c>
    </row>
    <row r="9" spans="1:42" ht="19" customHeight="1" x14ac:dyDescent="0.25">
      <c r="A9" s="14" t="s">
        <v>96</v>
      </c>
      <c r="B9" s="15">
        <f>B8/B3</f>
        <v>1.190136660724896</v>
      </c>
      <c r="C9" s="15">
        <f t="shared" ref="C9:V9" si="1">C8/C3</f>
        <v>0.57563735214165013</v>
      </c>
      <c r="D9" s="15" t="e">
        <f t="shared" si="1"/>
        <v>#VALUE!</v>
      </c>
      <c r="E9" s="15">
        <f t="shared" si="1"/>
        <v>0.46132101437955175</v>
      </c>
      <c r="F9" s="15">
        <f t="shared" si="1"/>
        <v>0.37515941488798021</v>
      </c>
      <c r="G9" s="15">
        <f t="shared" si="1"/>
        <v>0.38835837573410559</v>
      </c>
      <c r="H9" s="15">
        <f t="shared" si="1"/>
        <v>0.40218820602645139</v>
      </c>
      <c r="I9" s="15">
        <f t="shared" si="1"/>
        <v>0.40430646296369582</v>
      </c>
      <c r="J9" s="15">
        <f t="shared" si="1"/>
        <v>0.43362301812085713</v>
      </c>
      <c r="K9" s="15">
        <f t="shared" si="1"/>
        <v>0.42490095891369778</v>
      </c>
      <c r="L9" s="15">
        <f t="shared" si="1"/>
        <v>0.42939571536897009</v>
      </c>
      <c r="M9" s="15">
        <f t="shared" si="1"/>
        <v>0.42730024156334107</v>
      </c>
      <c r="N9" s="15">
        <f t="shared" si="1"/>
        <v>0.39861593202031681</v>
      </c>
      <c r="O9" s="15">
        <f t="shared" si="1"/>
        <v>0.36569252186990031</v>
      </c>
      <c r="P9" s="15">
        <f t="shared" si="1"/>
        <v>0.36530348861565765</v>
      </c>
      <c r="Q9" s="15"/>
      <c r="R9" s="15"/>
      <c r="S9" s="15"/>
      <c r="T9" s="15"/>
      <c r="V9" s="18" t="s">
        <v>97</v>
      </c>
      <c r="W9" s="19" t="s">
        <v>98</v>
      </c>
      <c r="X9" s="19" t="s">
        <v>99</v>
      </c>
      <c r="Y9" s="19" t="s">
        <v>100</v>
      </c>
      <c r="AH9" s="15"/>
      <c r="AI9" s="15"/>
      <c r="AJ9" s="15"/>
      <c r="AK9" s="15"/>
      <c r="AL9" s="15"/>
    </row>
    <row r="10" spans="1:42" ht="19" x14ac:dyDescent="0.25">
      <c r="A10" s="5" t="s">
        <v>6</v>
      </c>
      <c r="B10" s="1">
        <v>5215000</v>
      </c>
      <c r="C10" s="1">
        <v>8553000</v>
      </c>
      <c r="D10" s="1" t="s">
        <v>92</v>
      </c>
      <c r="E10" s="1">
        <v>15133000</v>
      </c>
      <c r="F10" s="1">
        <v>48880000</v>
      </c>
      <c r="G10" s="1">
        <v>65921000</v>
      </c>
      <c r="H10" s="1">
        <v>106051000</v>
      </c>
      <c r="I10" s="1">
        <v>148578000</v>
      </c>
      <c r="J10" s="1">
        <v>198122000</v>
      </c>
      <c r="K10" s="1">
        <v>222909000</v>
      </c>
      <c r="L10" s="1">
        <v>347337000</v>
      </c>
      <c r="M10" s="1">
        <v>367724000</v>
      </c>
      <c r="N10" s="1">
        <v>414068000</v>
      </c>
      <c r="O10" s="1">
        <v>486012000</v>
      </c>
      <c r="P10" s="1">
        <v>604087000</v>
      </c>
      <c r="V10" s="17">
        <f>P9</f>
        <v>0.36530348861565765</v>
      </c>
      <c r="W10" s="20">
        <f>P13</f>
        <v>0.39450640285799876</v>
      </c>
      <c r="X10" s="20">
        <f>P80</f>
        <v>0.20827862077042797</v>
      </c>
      <c r="Y10" s="20">
        <f>P89</f>
        <v>0</v>
      </c>
    </row>
    <row r="11" spans="1:42" ht="19" x14ac:dyDescent="0.25">
      <c r="A11" s="5" t="s">
        <v>7</v>
      </c>
      <c r="B11" s="1">
        <v>20875000</v>
      </c>
      <c r="C11" s="1">
        <v>36524000</v>
      </c>
      <c r="D11" s="1" t="s">
        <v>92</v>
      </c>
      <c r="E11" s="1">
        <v>70356000</v>
      </c>
      <c r="F11" s="1">
        <v>123440000</v>
      </c>
      <c r="G11" s="1">
        <v>197373000</v>
      </c>
      <c r="H11" s="1">
        <v>315840000</v>
      </c>
      <c r="I11" s="1">
        <v>434056000</v>
      </c>
      <c r="J11" s="1">
        <v>583874000</v>
      </c>
      <c r="K11" s="1">
        <v>683367000</v>
      </c>
      <c r="L11" s="1">
        <v>891345000</v>
      </c>
      <c r="M11" s="1">
        <v>1146548000</v>
      </c>
      <c r="N11" s="1">
        <v>1233173000</v>
      </c>
      <c r="O11" s="1">
        <v>1461921000</v>
      </c>
      <c r="P11" s="1">
        <v>1848093000</v>
      </c>
    </row>
    <row r="12" spans="1:42" ht="20" x14ac:dyDescent="0.25">
      <c r="A12" s="5" t="s">
        <v>8</v>
      </c>
      <c r="B12" s="1">
        <v>26090000</v>
      </c>
      <c r="C12" s="1">
        <v>45077000</v>
      </c>
      <c r="D12" s="1" t="s">
        <v>92</v>
      </c>
      <c r="E12" s="1">
        <v>85489000</v>
      </c>
      <c r="F12" s="1">
        <v>172320000</v>
      </c>
      <c r="G12" s="1">
        <v>263294000</v>
      </c>
      <c r="H12" s="1">
        <v>421891000</v>
      </c>
      <c r="I12" s="1">
        <v>582634000</v>
      </c>
      <c r="J12" s="1">
        <v>781996000</v>
      </c>
      <c r="K12" s="1">
        <v>906276000</v>
      </c>
      <c r="L12" s="1">
        <v>1238682000</v>
      </c>
      <c r="M12" s="1">
        <v>1514272000</v>
      </c>
      <c r="N12" s="1">
        <v>1647241000</v>
      </c>
      <c r="O12" s="1">
        <v>1947933000</v>
      </c>
      <c r="P12" s="1">
        <v>2452180000</v>
      </c>
      <c r="V12" s="18" t="s">
        <v>118</v>
      </c>
      <c r="W12" s="19" t="s">
        <v>119</v>
      </c>
      <c r="X12" s="19" t="s">
        <v>120</v>
      </c>
      <c r="Y12" s="19" t="s">
        <v>121</v>
      </c>
    </row>
    <row r="13" spans="1:42" ht="19" x14ac:dyDescent="0.25">
      <c r="A13" s="14" t="s">
        <v>101</v>
      </c>
      <c r="B13" s="15">
        <f>B12/B3</f>
        <v>1.0334719746484453</v>
      </c>
      <c r="C13" s="15">
        <f t="shared" ref="C13:V13" si="2">C12/C3</f>
        <v>0.66236132539857473</v>
      </c>
      <c r="D13" s="15" t="e">
        <f t="shared" si="2"/>
        <v>#VALUE!</v>
      </c>
      <c r="E13" s="15">
        <f t="shared" si="2"/>
        <v>0.6359511110119247</v>
      </c>
      <c r="F13" s="15">
        <f t="shared" si="2"/>
        <v>0.62969337528365799</v>
      </c>
      <c r="G13" s="15">
        <f t="shared" si="2"/>
        <v>0.56146868029462316</v>
      </c>
      <c r="H13" s="15">
        <f t="shared" si="2"/>
        <v>0.53548980783387912</v>
      </c>
      <c r="I13" s="15">
        <f t="shared" si="2"/>
        <v>0.50125694070440296</v>
      </c>
      <c r="J13" s="15">
        <f t="shared" si="2"/>
        <v>0.4982748260967359</v>
      </c>
      <c r="K13" s="15">
        <f t="shared" si="2"/>
        <v>0.42289073983341502</v>
      </c>
      <c r="L13" s="15">
        <f t="shared" si="2"/>
        <v>0.43890963723079324</v>
      </c>
      <c r="M13" s="15">
        <f t="shared" si="2"/>
        <v>0.41747615106503461</v>
      </c>
      <c r="N13" s="15">
        <f t="shared" si="2"/>
        <v>0.38148275264729287</v>
      </c>
      <c r="O13" s="15">
        <f t="shared" si="2"/>
        <v>0.37906393674162714</v>
      </c>
      <c r="P13" s="15">
        <f t="shared" si="2"/>
        <v>0.39450640285799876</v>
      </c>
      <c r="Q13" s="15"/>
      <c r="R13" s="15"/>
      <c r="S13" s="15"/>
      <c r="T13" s="15"/>
      <c r="V13" s="17">
        <f>P28/P72</f>
        <v>-6.5660108336341089E-2</v>
      </c>
      <c r="W13" s="20">
        <f>P28/P54</f>
        <v>-2.7194314678415137E-2</v>
      </c>
      <c r="X13" s="20">
        <f>P22/(P72+P56+P61)</f>
        <v>-2.5150985144392915E-2</v>
      </c>
      <c r="Y13" s="21">
        <f>P67/P72</f>
        <v>1.41447924365078</v>
      </c>
      <c r="AH13" s="15"/>
      <c r="AI13" s="15"/>
      <c r="AJ13" s="15"/>
      <c r="AK13" s="15"/>
      <c r="AL13" s="15"/>
    </row>
    <row r="14" spans="1:42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</row>
    <row r="15" spans="1:42" ht="20" x14ac:dyDescent="0.25">
      <c r="A15" s="5" t="s">
        <v>10</v>
      </c>
      <c r="B15" s="1">
        <v>56135000</v>
      </c>
      <c r="C15" s="1">
        <v>84252000</v>
      </c>
      <c r="D15" s="1" t="s">
        <v>92</v>
      </c>
      <c r="E15" s="1">
        <v>147503000</v>
      </c>
      <c r="F15" s="1">
        <v>274985000</v>
      </c>
      <c r="G15" s="1">
        <v>445410000</v>
      </c>
      <c r="H15" s="1">
        <v>738759000</v>
      </c>
      <c r="I15" s="1">
        <v>1052578000</v>
      </c>
      <c r="J15" s="1">
        <v>1462527000</v>
      </c>
      <c r="K15" s="1">
        <v>1816860000</v>
      </c>
      <c r="L15" s="1">
        <v>2450514000</v>
      </c>
      <c r="M15" s="1">
        <v>3064178000</v>
      </c>
      <c r="N15" s="1">
        <v>3368463000</v>
      </c>
      <c r="O15" s="1">
        <v>3827153000</v>
      </c>
      <c r="P15" s="1">
        <v>4722840000</v>
      </c>
      <c r="V15" s="18" t="s">
        <v>122</v>
      </c>
      <c r="W15" s="19" t="s">
        <v>123</v>
      </c>
      <c r="X15" s="19" t="s">
        <v>124</v>
      </c>
      <c r="Y15" s="19" t="s">
        <v>125</v>
      </c>
    </row>
    <row r="16" spans="1:42" ht="19" x14ac:dyDescent="0.25">
      <c r="A16" s="5" t="s">
        <v>11</v>
      </c>
      <c r="B16" s="1">
        <v>76640000</v>
      </c>
      <c r="C16" s="1">
        <v>124116000</v>
      </c>
      <c r="D16" s="1" t="s">
        <v>92</v>
      </c>
      <c r="E16" s="1">
        <v>212871000</v>
      </c>
      <c r="F16" s="1">
        <v>391520000</v>
      </c>
      <c r="G16" s="1">
        <v>622220000</v>
      </c>
      <c r="H16" s="1">
        <v>1003562000</v>
      </c>
      <c r="I16" s="1">
        <v>1427005000</v>
      </c>
      <c r="J16" s="1">
        <v>1946072000</v>
      </c>
      <c r="K16" s="1">
        <v>2446273000</v>
      </c>
      <c r="L16" s="1">
        <v>3285464000</v>
      </c>
      <c r="M16" s="1">
        <v>4129436000</v>
      </c>
      <c r="N16" s="1">
        <v>4566595000</v>
      </c>
      <c r="O16" s="1">
        <v>5255248000</v>
      </c>
      <c r="P16" s="1">
        <v>6438018000</v>
      </c>
      <c r="V16" s="29">
        <f>(P35+O35+N35+M35+L35)/5</f>
        <v>4.1901270229281341E-2</v>
      </c>
      <c r="W16" s="30">
        <f>X101/P3</f>
        <v>7.817793780319823</v>
      </c>
      <c r="X16" s="30">
        <f>X101/P28</f>
        <v>-132.49929324960667</v>
      </c>
      <c r="Y16" s="31">
        <f>X101/P106</f>
        <v>37.447883046415697</v>
      </c>
    </row>
    <row r="17" spans="1:47" ht="19" x14ac:dyDescent="0.25">
      <c r="A17" s="5" t="s">
        <v>12</v>
      </c>
      <c r="B17" s="1" t="s">
        <v>92</v>
      </c>
      <c r="C17" s="1">
        <v>221000</v>
      </c>
      <c r="D17" s="1" t="s">
        <v>92</v>
      </c>
      <c r="E17" s="1">
        <v>976000</v>
      </c>
      <c r="F17" s="1">
        <v>1363000</v>
      </c>
      <c r="G17" s="1">
        <v>19618000</v>
      </c>
      <c r="H17" s="1">
        <v>31060000</v>
      </c>
      <c r="I17" s="1">
        <v>31932000</v>
      </c>
      <c r="J17" s="1">
        <v>30103000</v>
      </c>
      <c r="K17" s="1">
        <v>44549000</v>
      </c>
      <c r="L17" s="1">
        <v>60209000</v>
      </c>
      <c r="M17" s="1">
        <v>58685000</v>
      </c>
      <c r="N17" s="1">
        <v>68806000</v>
      </c>
      <c r="O17" s="1">
        <v>16602000</v>
      </c>
      <c r="P17" s="1">
        <v>102000000</v>
      </c>
    </row>
    <row r="18" spans="1:47" ht="20" x14ac:dyDescent="0.25">
      <c r="A18" s="5" t="s">
        <v>13</v>
      </c>
      <c r="B18" s="1">
        <v>3262000</v>
      </c>
      <c r="C18" s="1">
        <v>5313000</v>
      </c>
      <c r="D18" s="1" t="s">
        <v>92</v>
      </c>
      <c r="E18" s="1">
        <v>9319000</v>
      </c>
      <c r="F18" s="1">
        <v>17722000</v>
      </c>
      <c r="G18" s="1">
        <v>34695000</v>
      </c>
      <c r="H18" s="1">
        <v>59205000</v>
      </c>
      <c r="I18" s="1">
        <v>85939000</v>
      </c>
      <c r="J18" s="1">
        <v>115885000</v>
      </c>
      <c r="K18" s="1">
        <v>136974000</v>
      </c>
      <c r="L18" s="1">
        <v>198111000</v>
      </c>
      <c r="M18" s="1">
        <v>276278000</v>
      </c>
      <c r="N18" s="1">
        <v>293657000</v>
      </c>
      <c r="O18" s="1">
        <v>343723000</v>
      </c>
      <c r="P18" s="1">
        <v>364357000</v>
      </c>
      <c r="V18" s="18" t="s">
        <v>126</v>
      </c>
    </row>
    <row r="19" spans="1:47" ht="19" x14ac:dyDescent="0.25">
      <c r="A19" s="6" t="s">
        <v>14</v>
      </c>
      <c r="B19" s="10">
        <v>-46589000</v>
      </c>
      <c r="C19" s="10">
        <v>-50584000</v>
      </c>
      <c r="D19" s="10" t="s">
        <v>92</v>
      </c>
      <c r="E19" s="10">
        <v>-69167000</v>
      </c>
      <c r="F19" s="10">
        <v>-99981000</v>
      </c>
      <c r="G19" s="10">
        <v>-116518000</v>
      </c>
      <c r="H19" s="10">
        <v>-155707000</v>
      </c>
      <c r="I19" s="10">
        <v>-171030000</v>
      </c>
      <c r="J19" s="10">
        <v>-263104000</v>
      </c>
      <c r="K19" s="10">
        <v>-133263000</v>
      </c>
      <c r="L19" s="10">
        <v>-165432000</v>
      </c>
      <c r="M19" s="10">
        <v>-147484000</v>
      </c>
      <c r="N19" s="10">
        <v>87329000</v>
      </c>
      <c r="O19" s="10">
        <v>376507000</v>
      </c>
      <c r="P19" s="10">
        <v>104407000</v>
      </c>
      <c r="V19" s="32">
        <f>P40-P56-P61</f>
        <v>2872318000</v>
      </c>
    </row>
    <row r="20" spans="1:47" ht="19" customHeight="1" x14ac:dyDescent="0.25">
      <c r="A20" s="14" t="s">
        <v>102</v>
      </c>
      <c r="B20" s="1"/>
      <c r="C20" s="15">
        <f>(C19/B19)-1</f>
        <v>8.5749855116014517E-2</v>
      </c>
      <c r="D20" s="15" t="e">
        <f>(D19/C19)-1</f>
        <v>#VALUE!</v>
      </c>
      <c r="E20" s="15" t="e">
        <f>(E19/D19)-1</f>
        <v>#VALUE!</v>
      </c>
      <c r="F20" s="15">
        <f t="shared" ref="F20:V20" si="3">(F19/E19)-1</f>
        <v>0.4455014674628075</v>
      </c>
      <c r="G20" s="15">
        <f t="shared" si="3"/>
        <v>0.16540142627099153</v>
      </c>
      <c r="H20" s="15">
        <f t="shared" si="3"/>
        <v>0.33633430027978517</v>
      </c>
      <c r="I20" s="15">
        <f t="shared" si="3"/>
        <v>9.840919162272721E-2</v>
      </c>
      <c r="J20" s="15">
        <f t="shared" si="3"/>
        <v>0.53834999707653619</v>
      </c>
      <c r="K20" s="15">
        <f t="shared" si="3"/>
        <v>-0.49349686815859883</v>
      </c>
      <c r="L20" s="15">
        <f t="shared" si="3"/>
        <v>0.24139483577587173</v>
      </c>
      <c r="M20" s="15">
        <f t="shared" si="3"/>
        <v>-0.10849170656221285</v>
      </c>
      <c r="N20" s="15">
        <f t="shared" si="3"/>
        <v>-1.5921252474844729</v>
      </c>
      <c r="O20" s="15">
        <f t="shared" si="3"/>
        <v>3.3113627775423975</v>
      </c>
      <c r="P20" s="15">
        <f t="shared" si="3"/>
        <v>-0.72269572677267613</v>
      </c>
      <c r="Q20" s="15"/>
      <c r="R20" s="15"/>
      <c r="S20" s="15"/>
      <c r="T20" s="15"/>
      <c r="U20" s="15"/>
      <c r="V20" s="15"/>
      <c r="W20" s="15"/>
      <c r="X20" s="15"/>
      <c r="Y20" s="15"/>
      <c r="AH20" s="15"/>
      <c r="AI20" s="15"/>
      <c r="AJ20" s="15"/>
      <c r="AK20" s="15"/>
      <c r="AL20" s="15"/>
      <c r="AT20" s="15"/>
      <c r="AU20" s="15"/>
    </row>
    <row r="21" spans="1:47" ht="19" x14ac:dyDescent="0.25">
      <c r="A21" s="5" t="s">
        <v>15</v>
      </c>
      <c r="B21" s="2">
        <v>-1.8454999999999999</v>
      </c>
      <c r="C21" s="2">
        <v>-0.74329999999999996</v>
      </c>
      <c r="D21" s="2" t="s">
        <v>92</v>
      </c>
      <c r="E21" s="2">
        <v>-0.51449999999999996</v>
      </c>
      <c r="F21" s="2">
        <v>-0.3654</v>
      </c>
      <c r="G21" s="2">
        <v>-0.2485</v>
      </c>
      <c r="H21" s="2">
        <v>-0.1976</v>
      </c>
      <c r="I21" s="2">
        <v>-0.14710000000000001</v>
      </c>
      <c r="J21" s="2">
        <v>-0.1676</v>
      </c>
      <c r="K21" s="2">
        <v>-6.2199999999999998E-2</v>
      </c>
      <c r="L21" s="2">
        <v>-5.8599999999999999E-2</v>
      </c>
      <c r="M21" s="2">
        <v>-4.07E-2</v>
      </c>
      <c r="N21" s="2">
        <v>2.0199999999999999E-2</v>
      </c>
      <c r="O21" s="2">
        <v>7.3300000000000004E-2</v>
      </c>
      <c r="P21" s="2">
        <v>1.6799999999999999E-2</v>
      </c>
    </row>
    <row r="22" spans="1:47" ht="19" x14ac:dyDescent="0.25">
      <c r="A22" s="6" t="s">
        <v>16</v>
      </c>
      <c r="B22" s="10">
        <v>-51395000</v>
      </c>
      <c r="C22" s="10">
        <v>-56061000</v>
      </c>
      <c r="D22" s="10" t="s">
        <v>92</v>
      </c>
      <c r="E22" s="10">
        <v>-78444000</v>
      </c>
      <c r="F22" s="10">
        <v>-117863000</v>
      </c>
      <c r="G22" s="10">
        <v>-153282000</v>
      </c>
      <c r="H22" s="10">
        <v>-215702000</v>
      </c>
      <c r="I22" s="10">
        <v>-264659000</v>
      </c>
      <c r="J22" s="10">
        <v>-376665000</v>
      </c>
      <c r="K22" s="10">
        <v>-303223000</v>
      </c>
      <c r="L22" s="10">
        <v>-463284000</v>
      </c>
      <c r="M22" s="10">
        <v>-502230000</v>
      </c>
      <c r="N22" s="10">
        <v>-248599000</v>
      </c>
      <c r="O22" s="10">
        <v>-116450000</v>
      </c>
      <c r="P22" s="10">
        <v>-222200000</v>
      </c>
    </row>
    <row r="23" spans="1:47" ht="19" x14ac:dyDescent="0.25">
      <c r="A23" s="5" t="s">
        <v>17</v>
      </c>
      <c r="B23" s="2">
        <v>-2.0358000000000001</v>
      </c>
      <c r="C23" s="2">
        <v>-0.82379999999999998</v>
      </c>
      <c r="D23" s="2" t="s">
        <v>92</v>
      </c>
      <c r="E23" s="2">
        <v>-0.58350000000000002</v>
      </c>
      <c r="F23" s="2">
        <v>-0.43070000000000003</v>
      </c>
      <c r="G23" s="2">
        <v>-0.32690000000000002</v>
      </c>
      <c r="H23" s="2">
        <v>-0.27379999999999999</v>
      </c>
      <c r="I23" s="2">
        <v>-0.22770000000000001</v>
      </c>
      <c r="J23" s="2">
        <v>-0.24</v>
      </c>
      <c r="K23" s="2">
        <v>-0.14149999999999999</v>
      </c>
      <c r="L23" s="2">
        <v>-0.16420000000000001</v>
      </c>
      <c r="M23" s="2">
        <v>-0.13850000000000001</v>
      </c>
      <c r="N23" s="2">
        <v>-5.7599999999999998E-2</v>
      </c>
      <c r="O23" s="2">
        <v>-2.2700000000000001E-2</v>
      </c>
      <c r="P23" s="2">
        <v>-3.5700000000000003E-2</v>
      </c>
    </row>
    <row r="24" spans="1:47" ht="19" x14ac:dyDescent="0.25">
      <c r="A24" s="5" t="s">
        <v>18</v>
      </c>
      <c r="B24" s="1">
        <v>1544000</v>
      </c>
      <c r="C24" s="1">
        <v>-57000</v>
      </c>
      <c r="D24" s="1" t="s">
        <v>92</v>
      </c>
      <c r="E24" s="1">
        <v>-1018000</v>
      </c>
      <c r="F24" s="1">
        <v>-1203000</v>
      </c>
      <c r="G24" s="1">
        <v>-17549000</v>
      </c>
      <c r="H24" s="1">
        <v>-30270000</v>
      </c>
      <c r="I24" s="1">
        <v>-24242000</v>
      </c>
      <c r="J24" s="1">
        <v>-32427000</v>
      </c>
      <c r="K24" s="1">
        <v>-11563000</v>
      </c>
      <c r="L24" s="1">
        <v>39532000</v>
      </c>
      <c r="M24" s="1">
        <v>19783000</v>
      </c>
      <c r="N24" s="1">
        <v>-26535000</v>
      </c>
      <c r="O24" s="1">
        <v>132632000</v>
      </c>
      <c r="P24" s="1">
        <v>-37750000</v>
      </c>
    </row>
    <row r="25" spans="1:47" ht="19" x14ac:dyDescent="0.25">
      <c r="A25" s="6" t="s">
        <v>19</v>
      </c>
      <c r="B25" s="10">
        <v>-49851000</v>
      </c>
      <c r="C25" s="10">
        <v>-56118000</v>
      </c>
      <c r="D25" s="10" t="s">
        <v>92</v>
      </c>
      <c r="E25" s="10">
        <v>-79462000</v>
      </c>
      <c r="F25" s="10">
        <v>-119066000</v>
      </c>
      <c r="G25" s="10">
        <v>-170831000</v>
      </c>
      <c r="H25" s="10">
        <v>-245972000</v>
      </c>
      <c r="I25" s="10">
        <v>-288901000</v>
      </c>
      <c r="J25" s="10">
        <v>-409092000</v>
      </c>
      <c r="K25" s="10">
        <v>-314786000</v>
      </c>
      <c r="L25" s="10">
        <v>-423752000</v>
      </c>
      <c r="M25" s="10">
        <v>-482447000</v>
      </c>
      <c r="N25" s="10">
        <v>-275134000</v>
      </c>
      <c r="O25" s="10">
        <v>16182000</v>
      </c>
      <c r="P25" s="10">
        <v>-259950000</v>
      </c>
    </row>
    <row r="26" spans="1:47" ht="19" x14ac:dyDescent="0.25">
      <c r="A26" s="5" t="s">
        <v>20</v>
      </c>
      <c r="B26" s="2">
        <v>-1.9746999999999999</v>
      </c>
      <c r="C26" s="2">
        <v>-0.8246</v>
      </c>
      <c r="D26" s="2" t="s">
        <v>92</v>
      </c>
      <c r="E26" s="2">
        <v>-0.59109999999999996</v>
      </c>
      <c r="F26" s="2">
        <v>-0.43509999999999999</v>
      </c>
      <c r="G26" s="2">
        <v>-0.36430000000000001</v>
      </c>
      <c r="H26" s="2">
        <v>-0.31219999999999998</v>
      </c>
      <c r="I26" s="2">
        <v>-0.2485</v>
      </c>
      <c r="J26" s="2">
        <v>-0.26069999999999999</v>
      </c>
      <c r="K26" s="2">
        <v>-0.1469</v>
      </c>
      <c r="L26" s="2">
        <v>-0.1502</v>
      </c>
      <c r="M26" s="2">
        <v>-0.13300000000000001</v>
      </c>
      <c r="N26" s="2">
        <v>-6.3700000000000007E-2</v>
      </c>
      <c r="O26" s="2">
        <v>3.0999999999999999E-3</v>
      </c>
      <c r="P26" s="2">
        <v>-4.1799999999999997E-2</v>
      </c>
    </row>
    <row r="27" spans="1:47" ht="19" x14ac:dyDescent="0.25">
      <c r="A27" s="5" t="s">
        <v>21</v>
      </c>
      <c r="B27" s="1">
        <v>91000</v>
      </c>
      <c r="C27" s="1">
        <v>97000</v>
      </c>
      <c r="D27" s="1" t="s">
        <v>92</v>
      </c>
      <c r="E27" s="1">
        <v>167000</v>
      </c>
      <c r="F27" s="1">
        <v>124000</v>
      </c>
      <c r="G27" s="1">
        <v>1678000</v>
      </c>
      <c r="H27" s="1">
        <v>2010000</v>
      </c>
      <c r="I27" s="1">
        <v>1017000</v>
      </c>
      <c r="J27" s="1">
        <v>-814000</v>
      </c>
      <c r="K27" s="1">
        <v>6436000</v>
      </c>
      <c r="L27" s="1">
        <v>-5494000</v>
      </c>
      <c r="M27" s="1">
        <v>-1773000</v>
      </c>
      <c r="N27" s="1">
        <v>7297000</v>
      </c>
      <c r="O27" s="1">
        <v>-13191000</v>
      </c>
      <c r="P27" s="1">
        <v>106799000</v>
      </c>
    </row>
    <row r="28" spans="1:47" ht="20" thickBot="1" x14ac:dyDescent="0.3">
      <c r="A28" s="7" t="s">
        <v>22</v>
      </c>
      <c r="B28" s="11">
        <v>-49942000</v>
      </c>
      <c r="C28" s="11">
        <v>-56215000</v>
      </c>
      <c r="D28" s="11" t="s">
        <v>92</v>
      </c>
      <c r="E28" s="11">
        <v>-79629000</v>
      </c>
      <c r="F28" s="11">
        <v>-119190000</v>
      </c>
      <c r="G28" s="11">
        <v>-172509000</v>
      </c>
      <c r="H28" s="11">
        <v>-247982000</v>
      </c>
      <c r="I28" s="11">
        <v>-289918000</v>
      </c>
      <c r="J28" s="11">
        <v>-408278000</v>
      </c>
      <c r="K28" s="11">
        <v>-321222000</v>
      </c>
      <c r="L28" s="11">
        <v>-418258000</v>
      </c>
      <c r="M28" s="11">
        <v>-480674000</v>
      </c>
      <c r="N28" s="11">
        <v>-282431000</v>
      </c>
      <c r="O28" s="11">
        <v>29373000</v>
      </c>
      <c r="P28" s="11">
        <v>-366749000</v>
      </c>
    </row>
    <row r="29" spans="1:47" ht="20" customHeight="1" thickTop="1" x14ac:dyDescent="0.25">
      <c r="A29" s="14" t="s">
        <v>103</v>
      </c>
      <c r="B29" s="1"/>
      <c r="C29" s="15">
        <f>(C28/B28)-1</f>
        <v>0.12560570261503345</v>
      </c>
      <c r="D29" s="15" t="e">
        <f>(D28/C28)-1</f>
        <v>#VALUE!</v>
      </c>
      <c r="E29" s="15" t="e">
        <f>(E28/D28)-1</f>
        <v>#VALUE!</v>
      </c>
      <c r="F29" s="15">
        <f t="shared" ref="F29:V29" si="4">(F28/E28)-1</f>
        <v>0.49681648645593945</v>
      </c>
      <c r="G29" s="15">
        <f t="shared" si="4"/>
        <v>0.44734457588723897</v>
      </c>
      <c r="H29" s="15">
        <f t="shared" si="4"/>
        <v>0.43750181149968981</v>
      </c>
      <c r="I29" s="15">
        <f t="shared" si="4"/>
        <v>0.16910904823737205</v>
      </c>
      <c r="J29" s="15">
        <f t="shared" si="4"/>
        <v>0.40825336819376523</v>
      </c>
      <c r="K29" s="15">
        <f t="shared" si="4"/>
        <v>-0.21322726181670337</v>
      </c>
      <c r="L29" s="15">
        <f t="shared" si="4"/>
        <v>0.3020839170417966</v>
      </c>
      <c r="M29" s="15">
        <f t="shared" si="4"/>
        <v>0.14922846664020772</v>
      </c>
      <c r="N29" s="15">
        <f t="shared" si="4"/>
        <v>-0.41242713356661687</v>
      </c>
      <c r="O29" s="15">
        <f t="shared" si="4"/>
        <v>-1.1040006231610553</v>
      </c>
      <c r="P29" s="15">
        <f t="shared" si="4"/>
        <v>-13.485922445783542</v>
      </c>
      <c r="Q29" s="15"/>
      <c r="R29" s="15"/>
      <c r="S29" s="15"/>
      <c r="T29" s="15"/>
      <c r="U29" s="15"/>
      <c r="V29" s="15"/>
      <c r="W29" s="15"/>
      <c r="X29" s="15"/>
      <c r="Y29" s="15"/>
      <c r="AH29" s="15"/>
      <c r="AI29" s="15"/>
      <c r="AJ29" s="15"/>
      <c r="AK29" s="15"/>
      <c r="AL29" s="15"/>
      <c r="AT29" s="15"/>
      <c r="AU29" s="15"/>
    </row>
    <row r="30" spans="1:47" ht="19" x14ac:dyDescent="0.25">
      <c r="A30" s="5" t="s">
        <v>23</v>
      </c>
      <c r="B30" s="2">
        <v>-1.9782999999999999</v>
      </c>
      <c r="C30" s="2">
        <v>-0.82599999999999996</v>
      </c>
      <c r="D30" s="2" t="s">
        <v>92</v>
      </c>
      <c r="E30" s="2">
        <v>-0.59240000000000004</v>
      </c>
      <c r="F30" s="2">
        <v>-0.4355</v>
      </c>
      <c r="G30" s="2">
        <v>-0.3679</v>
      </c>
      <c r="H30" s="2">
        <v>-0.31480000000000002</v>
      </c>
      <c r="I30" s="2">
        <v>-0.24940000000000001</v>
      </c>
      <c r="J30" s="2">
        <v>-0.2601</v>
      </c>
      <c r="K30" s="2">
        <v>-0.14990000000000001</v>
      </c>
      <c r="L30" s="2">
        <v>-0.1482</v>
      </c>
      <c r="M30" s="2">
        <v>-0.13250000000000001</v>
      </c>
      <c r="N30" s="2">
        <v>-6.54E-2</v>
      </c>
      <c r="O30" s="2">
        <v>5.7000000000000002E-3</v>
      </c>
      <c r="P30" s="2">
        <v>-5.8999999999999997E-2</v>
      </c>
    </row>
    <row r="31" spans="1:47" ht="19" x14ac:dyDescent="0.25">
      <c r="A31" s="5" t="s">
        <v>24</v>
      </c>
      <c r="B31" s="12">
        <v>-0.38</v>
      </c>
      <c r="C31" s="12">
        <v>-0.43</v>
      </c>
      <c r="D31" s="12" t="s">
        <v>92</v>
      </c>
      <c r="E31" s="12">
        <v>-0.61</v>
      </c>
      <c r="F31" s="12">
        <v>-1.62</v>
      </c>
      <c r="G31" s="12">
        <v>-1.01</v>
      </c>
      <c r="H31" s="12">
        <v>-1.35</v>
      </c>
      <c r="I31" s="12">
        <v>-1.53</v>
      </c>
      <c r="J31" s="12">
        <v>-2.06</v>
      </c>
      <c r="K31" s="12">
        <v>-1.55</v>
      </c>
      <c r="L31" s="12">
        <v>-1.93</v>
      </c>
      <c r="M31" s="12">
        <v>-2.12</v>
      </c>
      <c r="N31" s="12">
        <v>-1.19</v>
      </c>
      <c r="O31" s="12">
        <v>0.12</v>
      </c>
      <c r="P31" s="12">
        <v>-1.44</v>
      </c>
    </row>
    <row r="32" spans="1:47" ht="19" x14ac:dyDescent="0.25">
      <c r="A32" s="5" t="s">
        <v>25</v>
      </c>
      <c r="B32" s="12">
        <v>-0.38</v>
      </c>
      <c r="C32" s="12">
        <v>-0.43</v>
      </c>
      <c r="D32" s="12" t="s">
        <v>92</v>
      </c>
      <c r="E32" s="12">
        <v>-0.61</v>
      </c>
      <c r="F32" s="12">
        <v>-1.62</v>
      </c>
      <c r="G32" s="12">
        <v>-1.01</v>
      </c>
      <c r="H32" s="12">
        <v>-1.35</v>
      </c>
      <c r="I32" s="12">
        <v>-1.53</v>
      </c>
      <c r="J32" s="12">
        <v>-2.06</v>
      </c>
      <c r="K32" s="12">
        <v>-1.55</v>
      </c>
      <c r="L32" s="12">
        <v>-1.93</v>
      </c>
      <c r="M32" s="12">
        <v>-2.12</v>
      </c>
      <c r="N32" s="12">
        <v>-1.19</v>
      </c>
      <c r="O32" s="12">
        <v>0.12</v>
      </c>
      <c r="P32" s="12">
        <v>-1.44</v>
      </c>
    </row>
    <row r="33" spans="1:38" ht="19" x14ac:dyDescent="0.25">
      <c r="A33" s="5" t="s">
        <v>26</v>
      </c>
      <c r="B33" s="1">
        <v>131857000</v>
      </c>
      <c r="C33" s="1">
        <v>131857000</v>
      </c>
      <c r="D33" s="1" t="s">
        <v>92</v>
      </c>
      <c r="E33" s="1">
        <v>131857000</v>
      </c>
      <c r="F33" s="1">
        <v>74011000</v>
      </c>
      <c r="G33" s="1">
        <v>171297000</v>
      </c>
      <c r="H33" s="1">
        <v>183702000</v>
      </c>
      <c r="I33" s="1">
        <v>190016000</v>
      </c>
      <c r="J33" s="1">
        <v>198214000</v>
      </c>
      <c r="K33" s="1">
        <v>207774000</v>
      </c>
      <c r="L33" s="1">
        <v>216789000</v>
      </c>
      <c r="M33" s="1">
        <v>227185000</v>
      </c>
      <c r="N33" s="1">
        <v>237019000</v>
      </c>
      <c r="O33" s="1">
        <v>247249000</v>
      </c>
      <c r="P33" s="1">
        <v>254819000</v>
      </c>
    </row>
    <row r="34" spans="1:38" ht="19" x14ac:dyDescent="0.25">
      <c r="A34" s="5" t="s">
        <v>27</v>
      </c>
      <c r="B34" s="1">
        <v>131857000</v>
      </c>
      <c r="C34" s="1">
        <v>131857000</v>
      </c>
      <c r="D34" s="1" t="s">
        <v>92</v>
      </c>
      <c r="E34" s="1">
        <v>131857000</v>
      </c>
      <c r="F34" s="1">
        <v>74011000</v>
      </c>
      <c r="G34" s="1">
        <v>171297000</v>
      </c>
      <c r="H34" s="1">
        <v>183702000</v>
      </c>
      <c r="I34" s="1">
        <v>190016000</v>
      </c>
      <c r="J34" s="1">
        <v>198214000</v>
      </c>
      <c r="K34" s="1">
        <v>207774000</v>
      </c>
      <c r="L34" s="1">
        <v>216789000</v>
      </c>
      <c r="M34" s="1">
        <v>227185000</v>
      </c>
      <c r="N34" s="1">
        <v>237019000</v>
      </c>
      <c r="O34" s="1">
        <v>254032000</v>
      </c>
      <c r="P34" s="1">
        <v>254819000</v>
      </c>
    </row>
    <row r="35" spans="1:38" ht="20" customHeight="1" x14ac:dyDescent="0.25">
      <c r="A35" s="14" t="s">
        <v>104</v>
      </c>
      <c r="B35" s="1"/>
      <c r="C35" s="22">
        <f>(C34-B34)/B34</f>
        <v>0</v>
      </c>
      <c r="D35" s="22" t="e">
        <f t="shared" ref="D35:V35" si="5">(D34-C34)/C34</f>
        <v>#VALUE!</v>
      </c>
      <c r="E35" s="22" t="e">
        <f t="shared" si="5"/>
        <v>#VALUE!</v>
      </c>
      <c r="F35" s="22">
        <f t="shared" si="5"/>
        <v>-0.43870253380556207</v>
      </c>
      <c r="G35" s="22">
        <f t="shared" si="5"/>
        <v>1.3144802799583846</v>
      </c>
      <c r="H35" s="22">
        <f t="shared" si="5"/>
        <v>7.241808087707316E-2</v>
      </c>
      <c r="I35" s="22">
        <f t="shared" si="5"/>
        <v>3.4370883278352984E-2</v>
      </c>
      <c r="J35" s="22">
        <f t="shared" si="5"/>
        <v>4.314373526439879E-2</v>
      </c>
      <c r="K35" s="22">
        <f t="shared" si="5"/>
        <v>4.8230700152360577E-2</v>
      </c>
      <c r="L35" s="22">
        <f t="shared" si="5"/>
        <v>4.3388489416385109E-2</v>
      </c>
      <c r="M35" s="22">
        <f t="shared" si="5"/>
        <v>4.7954462634174244E-2</v>
      </c>
      <c r="N35" s="22">
        <f t="shared" si="5"/>
        <v>4.3286308515086823E-2</v>
      </c>
      <c r="O35" s="22">
        <f t="shared" si="5"/>
        <v>7.1779055687518717E-2</v>
      </c>
      <c r="P35" s="22">
        <f t="shared" si="5"/>
        <v>3.0980348932417964E-3</v>
      </c>
      <c r="Q35" s="22"/>
      <c r="R35" s="22"/>
      <c r="S35" s="22"/>
      <c r="T35" s="22"/>
      <c r="U35" s="22"/>
      <c r="V35" s="22"/>
      <c r="W35" s="22"/>
      <c r="X35" s="22"/>
      <c r="Y35" s="22"/>
      <c r="AH35" s="22"/>
      <c r="AI35" s="22"/>
      <c r="AJ35" s="22"/>
      <c r="AK35" s="22"/>
      <c r="AL35" s="22"/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</row>
    <row r="38" spans="1:38" ht="19" x14ac:dyDescent="0.25">
      <c r="A38" s="5" t="s">
        <v>30</v>
      </c>
      <c r="B38" s="1">
        <v>34400000</v>
      </c>
      <c r="C38" s="1">
        <v>30887000</v>
      </c>
      <c r="D38" s="1" t="s">
        <v>92</v>
      </c>
      <c r="E38" s="1">
        <v>57529000</v>
      </c>
      <c r="F38" s="1">
        <v>84158000</v>
      </c>
      <c r="G38" s="1">
        <v>581326000</v>
      </c>
      <c r="H38" s="1">
        <v>298192000</v>
      </c>
      <c r="I38" s="1">
        <v>300087000</v>
      </c>
      <c r="J38" s="1">
        <v>539923000</v>
      </c>
      <c r="K38" s="1">
        <v>1134355000</v>
      </c>
      <c r="L38" s="1">
        <v>638554000</v>
      </c>
      <c r="M38" s="1">
        <v>731141000</v>
      </c>
      <c r="N38" s="1">
        <v>1384181000</v>
      </c>
      <c r="O38" s="1">
        <v>1534273000</v>
      </c>
      <c r="P38" s="1">
        <v>1886311000</v>
      </c>
    </row>
    <row r="39" spans="1:38" ht="19" x14ac:dyDescent="0.25">
      <c r="A39" s="5" t="s">
        <v>31</v>
      </c>
      <c r="B39" s="1">
        <v>20600000</v>
      </c>
      <c r="C39" s="1">
        <v>4498000</v>
      </c>
      <c r="D39" s="1" t="s">
        <v>92</v>
      </c>
      <c r="E39" s="1">
        <v>53634000</v>
      </c>
      <c r="F39" s="1">
        <v>706181000</v>
      </c>
      <c r="G39" s="1">
        <v>1305253000</v>
      </c>
      <c r="H39" s="1">
        <v>1559517000</v>
      </c>
      <c r="I39" s="1">
        <v>1669372000</v>
      </c>
      <c r="J39" s="1">
        <v>1456822000</v>
      </c>
      <c r="K39" s="1">
        <v>2133495000</v>
      </c>
      <c r="L39" s="1">
        <v>1139864000</v>
      </c>
      <c r="M39" s="1">
        <v>1213432000</v>
      </c>
      <c r="N39" s="1">
        <v>2151472000</v>
      </c>
      <c r="O39" s="1">
        <v>2109888000</v>
      </c>
      <c r="P39" s="1">
        <v>4235083000</v>
      </c>
    </row>
    <row r="40" spans="1:38" ht="19" x14ac:dyDescent="0.25">
      <c r="A40" s="5" t="s">
        <v>32</v>
      </c>
      <c r="B40" s="1">
        <v>55000000</v>
      </c>
      <c r="C40" s="1">
        <v>35385000</v>
      </c>
      <c r="D40" s="1" t="s">
        <v>92</v>
      </c>
      <c r="E40" s="1">
        <v>111163000</v>
      </c>
      <c r="F40" s="1">
        <v>790339000</v>
      </c>
      <c r="G40" s="1">
        <v>1886579000</v>
      </c>
      <c r="H40" s="1">
        <v>1857709000</v>
      </c>
      <c r="I40" s="1">
        <v>1969459000</v>
      </c>
      <c r="J40" s="1">
        <v>1996745000</v>
      </c>
      <c r="K40" s="1">
        <v>3267850000</v>
      </c>
      <c r="L40" s="1">
        <v>1778418000</v>
      </c>
      <c r="M40" s="1">
        <v>1944573000</v>
      </c>
      <c r="N40" s="1">
        <v>3535653000</v>
      </c>
      <c r="O40" s="1">
        <v>3644161000</v>
      </c>
      <c r="P40" s="1">
        <v>6121394000</v>
      </c>
    </row>
    <row r="41" spans="1:38" ht="19" x14ac:dyDescent="0.25">
      <c r="A41" s="5" t="s">
        <v>33</v>
      </c>
      <c r="B41" s="1" t="s">
        <v>92</v>
      </c>
      <c r="C41" s="1">
        <v>21364000</v>
      </c>
      <c r="D41" s="1" t="s">
        <v>92</v>
      </c>
      <c r="E41" s="1">
        <v>54467000</v>
      </c>
      <c r="F41" s="1">
        <v>67437000</v>
      </c>
      <c r="G41" s="1">
        <v>92184000</v>
      </c>
      <c r="H41" s="1">
        <v>188357000</v>
      </c>
      <c r="I41" s="1">
        <v>293407000</v>
      </c>
      <c r="J41" s="1">
        <v>383908000</v>
      </c>
      <c r="K41" s="1">
        <v>528208000</v>
      </c>
      <c r="L41" s="1">
        <v>704680000</v>
      </c>
      <c r="M41" s="1">
        <v>877578000</v>
      </c>
      <c r="N41" s="1">
        <v>1032484000</v>
      </c>
      <c r="O41" s="1">
        <v>1242545000</v>
      </c>
      <c r="P41" s="1">
        <v>1570086000</v>
      </c>
    </row>
    <row r="42" spans="1:38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</row>
    <row r="43" spans="1:38" ht="19" x14ac:dyDescent="0.25">
      <c r="A43" s="5" t="s">
        <v>35</v>
      </c>
      <c r="B43" s="1" t="s">
        <v>92</v>
      </c>
      <c r="C43" s="1">
        <v>10526000</v>
      </c>
      <c r="D43" s="1" t="s">
        <v>92</v>
      </c>
      <c r="E43" s="1">
        <v>17542000</v>
      </c>
      <c r="F43" s="1">
        <v>26526000</v>
      </c>
      <c r="G43" s="1">
        <v>44895000</v>
      </c>
      <c r="H43" s="1">
        <v>62973000</v>
      </c>
      <c r="I43" s="1">
        <v>99442000</v>
      </c>
      <c r="J43" s="1">
        <v>115873000</v>
      </c>
      <c r="K43" s="1">
        <v>160920000</v>
      </c>
      <c r="L43" s="1">
        <v>217498000</v>
      </c>
      <c r="M43" s="1">
        <v>272471000</v>
      </c>
      <c r="N43" s="1">
        <v>233924000</v>
      </c>
      <c r="O43" s="1">
        <v>327359000</v>
      </c>
      <c r="P43" s="1">
        <v>416744000</v>
      </c>
    </row>
    <row r="44" spans="1:38" ht="19" x14ac:dyDescent="0.25">
      <c r="A44" s="6" t="s">
        <v>36</v>
      </c>
      <c r="B44" s="10" t="s">
        <v>92</v>
      </c>
      <c r="C44" s="10">
        <v>67275000</v>
      </c>
      <c r="D44" s="10" t="s">
        <v>92</v>
      </c>
      <c r="E44" s="10">
        <v>183172000</v>
      </c>
      <c r="F44" s="10">
        <v>884302000</v>
      </c>
      <c r="G44" s="10">
        <v>2023658000</v>
      </c>
      <c r="H44" s="10">
        <v>2109039000</v>
      </c>
      <c r="I44" s="10">
        <v>2362308000</v>
      </c>
      <c r="J44" s="10">
        <v>2496526000</v>
      </c>
      <c r="K44" s="10">
        <v>3956978000</v>
      </c>
      <c r="L44" s="10">
        <v>2700596000</v>
      </c>
      <c r="M44" s="10">
        <v>3094622000</v>
      </c>
      <c r="N44" s="10">
        <v>4802061000</v>
      </c>
      <c r="O44" s="10">
        <v>5214065000</v>
      </c>
      <c r="P44" s="10">
        <v>8108224000</v>
      </c>
    </row>
    <row r="45" spans="1:38" ht="19" x14ac:dyDescent="0.25">
      <c r="A45" s="5" t="s">
        <v>37</v>
      </c>
      <c r="B45" s="1">
        <v>8800000</v>
      </c>
      <c r="C45" s="1">
        <v>12896000</v>
      </c>
      <c r="D45" s="1" t="s">
        <v>92</v>
      </c>
      <c r="E45" s="1">
        <v>25861000</v>
      </c>
      <c r="F45" s="1">
        <v>44585000</v>
      </c>
      <c r="G45" s="1">
        <v>77664000</v>
      </c>
      <c r="H45" s="1">
        <v>140136000</v>
      </c>
      <c r="I45" s="1">
        <v>214158000</v>
      </c>
      <c r="J45" s="1">
        <v>365877000</v>
      </c>
      <c r="K45" s="1">
        <v>546609000</v>
      </c>
      <c r="L45" s="1">
        <v>796907000</v>
      </c>
      <c r="M45" s="1">
        <v>1227081000</v>
      </c>
      <c r="N45" s="1">
        <v>1386546000</v>
      </c>
      <c r="O45" s="1">
        <v>1370883000</v>
      </c>
      <c r="P45" s="1">
        <v>1450532000</v>
      </c>
    </row>
    <row r="46" spans="1:38" ht="19" x14ac:dyDescent="0.25">
      <c r="A46" s="5" t="s">
        <v>38</v>
      </c>
      <c r="B46" s="1" t="s">
        <v>92</v>
      </c>
      <c r="C46" s="1">
        <v>8488000</v>
      </c>
      <c r="D46" s="1" t="s">
        <v>92</v>
      </c>
      <c r="E46" s="1">
        <v>8488000</v>
      </c>
      <c r="F46" s="1">
        <v>8488000</v>
      </c>
      <c r="G46" s="1">
        <v>8488000</v>
      </c>
      <c r="H46" s="1">
        <v>32312000</v>
      </c>
      <c r="I46" s="1">
        <v>50325000</v>
      </c>
      <c r="J46" s="1">
        <v>158354000</v>
      </c>
      <c r="K46" s="1">
        <v>159376000</v>
      </c>
      <c r="L46" s="1">
        <v>1379125000</v>
      </c>
      <c r="M46" s="1">
        <v>1819261000</v>
      </c>
      <c r="N46" s="1">
        <v>1819625000</v>
      </c>
      <c r="O46" s="1">
        <v>2840044000</v>
      </c>
      <c r="P46" s="1">
        <v>2840044000</v>
      </c>
    </row>
    <row r="47" spans="1:38" ht="19" x14ac:dyDescent="0.25">
      <c r="A47" s="5" t="s">
        <v>39</v>
      </c>
      <c r="B47" s="1" t="s">
        <v>92</v>
      </c>
      <c r="C47" s="1">
        <v>188000</v>
      </c>
      <c r="D47" s="1" t="s">
        <v>92</v>
      </c>
      <c r="E47" s="1">
        <v>90000</v>
      </c>
      <c r="F47" s="1" t="s">
        <v>92</v>
      </c>
      <c r="G47" s="1">
        <v>4865000</v>
      </c>
      <c r="H47" s="1">
        <v>6409000</v>
      </c>
      <c r="I47" s="1">
        <v>18511000</v>
      </c>
      <c r="J47" s="1">
        <v>50885000</v>
      </c>
      <c r="K47" s="1">
        <v>45451000</v>
      </c>
      <c r="L47" s="1">
        <v>332656000</v>
      </c>
      <c r="M47" s="1">
        <v>326299000</v>
      </c>
      <c r="N47" s="1">
        <v>266392000</v>
      </c>
      <c r="O47" s="1">
        <v>413794000</v>
      </c>
      <c r="P47" s="1">
        <v>305465000</v>
      </c>
    </row>
    <row r="48" spans="1:38" ht="19" x14ac:dyDescent="0.25">
      <c r="A48" s="5" t="s">
        <v>40</v>
      </c>
      <c r="B48" s="1" t="s">
        <v>92</v>
      </c>
      <c r="C48" s="1">
        <v>8676000</v>
      </c>
      <c r="D48" s="1" t="s">
        <v>92</v>
      </c>
      <c r="E48" s="1">
        <v>8578000</v>
      </c>
      <c r="F48" s="1">
        <v>8488000</v>
      </c>
      <c r="G48" s="1">
        <v>13353000</v>
      </c>
      <c r="H48" s="1">
        <v>38721000</v>
      </c>
      <c r="I48" s="1">
        <v>68836000</v>
      </c>
      <c r="J48" s="1">
        <v>209239000</v>
      </c>
      <c r="K48" s="1">
        <v>204827000</v>
      </c>
      <c r="L48" s="1">
        <v>1711781000</v>
      </c>
      <c r="M48" s="1">
        <v>2145560000</v>
      </c>
      <c r="N48" s="1">
        <v>2086017000</v>
      </c>
      <c r="O48" s="1">
        <v>3253838000</v>
      </c>
      <c r="P48" s="1">
        <v>3145509000</v>
      </c>
    </row>
    <row r="49" spans="1:16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>
        <v>10000000</v>
      </c>
      <c r="I49" s="1">
        <v>28742000</v>
      </c>
      <c r="J49" s="1">
        <v>14004000</v>
      </c>
      <c r="K49" s="1">
        <v>29205000</v>
      </c>
      <c r="L49" s="1">
        <v>50546000</v>
      </c>
      <c r="M49" s="1">
        <v>75004000</v>
      </c>
      <c r="N49" s="1">
        <v>134090000</v>
      </c>
      <c r="O49" s="1">
        <v>256759000</v>
      </c>
      <c r="P49" s="1" t="s">
        <v>92</v>
      </c>
    </row>
    <row r="50" spans="1:16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>
        <v>1884000</v>
      </c>
      <c r="L50" s="1">
        <v>4544000</v>
      </c>
      <c r="M50" s="1">
        <v>6912000</v>
      </c>
      <c r="N50" s="1">
        <v>9985000</v>
      </c>
      <c r="O50" s="1">
        <v>11642000</v>
      </c>
      <c r="P50" s="1" t="s">
        <v>92</v>
      </c>
    </row>
    <row r="51" spans="1:16" ht="19" x14ac:dyDescent="0.25">
      <c r="A51" s="5" t="s">
        <v>43</v>
      </c>
      <c r="B51" s="1" t="s">
        <v>92</v>
      </c>
      <c r="C51" s="1">
        <v>11758000</v>
      </c>
      <c r="D51" s="1" t="s">
        <v>92</v>
      </c>
      <c r="E51" s="1">
        <v>15027000</v>
      </c>
      <c r="F51" s="1">
        <v>21705000</v>
      </c>
      <c r="G51" s="1">
        <v>61590000</v>
      </c>
      <c r="H51" s="1">
        <v>60737000</v>
      </c>
      <c r="I51" s="1">
        <v>56050000</v>
      </c>
      <c r="J51" s="1">
        <v>80778000</v>
      </c>
      <c r="K51" s="1">
        <v>207921000</v>
      </c>
      <c r="L51" s="1">
        <v>256372000</v>
      </c>
      <c r="M51" s="1">
        <v>267186000</v>
      </c>
      <c r="N51" s="1">
        <v>299712000</v>
      </c>
      <c r="O51" s="1">
        <v>391318000</v>
      </c>
      <c r="P51" s="1">
        <v>781973000</v>
      </c>
    </row>
    <row r="52" spans="1:16" ht="19" x14ac:dyDescent="0.25">
      <c r="A52" s="5" t="s">
        <v>44</v>
      </c>
      <c r="B52" s="1" t="s">
        <v>92</v>
      </c>
      <c r="C52" s="1">
        <v>33330000</v>
      </c>
      <c r="D52" s="1" t="s">
        <v>92</v>
      </c>
      <c r="E52" s="1">
        <v>49466000</v>
      </c>
      <c r="F52" s="1">
        <v>74778000</v>
      </c>
      <c r="G52" s="1">
        <v>152607000</v>
      </c>
      <c r="H52" s="1">
        <v>249594000</v>
      </c>
      <c r="I52" s="1">
        <v>367786000</v>
      </c>
      <c r="J52" s="1">
        <v>669898000</v>
      </c>
      <c r="K52" s="1">
        <v>990446000</v>
      </c>
      <c r="L52" s="1">
        <v>2820150000</v>
      </c>
      <c r="M52" s="1">
        <v>3721743000</v>
      </c>
      <c r="N52" s="1">
        <v>3916350000</v>
      </c>
      <c r="O52" s="1">
        <v>5284440000</v>
      </c>
      <c r="P52" s="1">
        <v>5378014000</v>
      </c>
    </row>
    <row r="53" spans="1:16" ht="19" x14ac:dyDescent="0.25">
      <c r="A53" s="5" t="s">
        <v>45</v>
      </c>
      <c r="B53" s="1">
        <v>97800000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</row>
    <row r="54" spans="1:16" ht="20" thickBot="1" x14ac:dyDescent="0.3">
      <c r="A54" s="7" t="s">
        <v>46</v>
      </c>
      <c r="B54" s="11">
        <v>97800000</v>
      </c>
      <c r="C54" s="11">
        <v>100605000</v>
      </c>
      <c r="D54" s="11" t="s">
        <v>92</v>
      </c>
      <c r="E54" s="11">
        <v>232638000</v>
      </c>
      <c r="F54" s="11">
        <v>959080000</v>
      </c>
      <c r="G54" s="11">
        <v>2176265000</v>
      </c>
      <c r="H54" s="11">
        <v>2358633000</v>
      </c>
      <c r="I54" s="11">
        <v>2730094000</v>
      </c>
      <c r="J54" s="11">
        <v>3166424000</v>
      </c>
      <c r="K54" s="11">
        <v>4947424000</v>
      </c>
      <c r="L54" s="11">
        <v>5520746000</v>
      </c>
      <c r="M54" s="11">
        <v>6816365000</v>
      </c>
      <c r="N54" s="11">
        <v>8718411000</v>
      </c>
      <c r="O54" s="11">
        <v>10498505000</v>
      </c>
      <c r="P54" s="11">
        <v>13486238000</v>
      </c>
    </row>
    <row r="55" spans="1:16" ht="20" thickTop="1" x14ac:dyDescent="0.25">
      <c r="A55" s="5" t="s">
        <v>47</v>
      </c>
      <c r="B55" s="1" t="s">
        <v>92</v>
      </c>
      <c r="C55" s="1">
        <v>1145000</v>
      </c>
      <c r="D55" s="1" t="s">
        <v>92</v>
      </c>
      <c r="E55" s="1">
        <v>2730000</v>
      </c>
      <c r="F55" s="1">
        <v>2665000</v>
      </c>
      <c r="G55" s="1">
        <v>6212000</v>
      </c>
      <c r="H55" s="1">
        <v>10623000</v>
      </c>
      <c r="I55" s="1">
        <v>19605000</v>
      </c>
      <c r="J55" s="1">
        <v>26824000</v>
      </c>
      <c r="K55" s="1">
        <v>20998000</v>
      </c>
      <c r="L55" s="1">
        <v>29093000</v>
      </c>
      <c r="M55" s="1">
        <v>57556000</v>
      </c>
      <c r="N55" s="1">
        <v>75596000</v>
      </c>
      <c r="O55" s="1">
        <v>55487000</v>
      </c>
      <c r="P55" s="1">
        <v>153751000</v>
      </c>
    </row>
    <row r="56" spans="1:16" ht="19" x14ac:dyDescent="0.25">
      <c r="A56" s="5" t="s">
        <v>48</v>
      </c>
      <c r="B56" s="1" t="s">
        <v>92</v>
      </c>
      <c r="C56" s="1">
        <v>1665000</v>
      </c>
      <c r="D56" s="1" t="s">
        <v>92</v>
      </c>
      <c r="E56" s="1">
        <v>7075000</v>
      </c>
      <c r="F56" s="1">
        <v>12008000</v>
      </c>
      <c r="G56" s="1">
        <v>9377000</v>
      </c>
      <c r="H56" s="1">
        <v>3207000</v>
      </c>
      <c r="I56" s="1" t="s">
        <v>92</v>
      </c>
      <c r="J56" s="1" t="s">
        <v>92</v>
      </c>
      <c r="K56" s="1">
        <v>341509000</v>
      </c>
      <c r="L56" s="1">
        <v>232514000</v>
      </c>
      <c r="M56" s="1">
        <v>310466000</v>
      </c>
      <c r="N56" s="1">
        <v>1196101000</v>
      </c>
      <c r="O56" s="1">
        <v>1302946000</v>
      </c>
      <c r="P56" s="1">
        <v>91343000</v>
      </c>
    </row>
    <row r="57" spans="1:16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</row>
    <row r="58" spans="1:16" ht="19" x14ac:dyDescent="0.25">
      <c r="A58" s="5" t="s">
        <v>50</v>
      </c>
      <c r="B58" s="1" t="s">
        <v>92</v>
      </c>
      <c r="C58" s="1">
        <v>55541000</v>
      </c>
      <c r="D58" s="1" t="s">
        <v>92</v>
      </c>
      <c r="E58" s="1">
        <v>114734000</v>
      </c>
      <c r="F58" s="1">
        <v>199340000</v>
      </c>
      <c r="G58" s="1">
        <v>332682000</v>
      </c>
      <c r="H58" s="1">
        <v>547151000</v>
      </c>
      <c r="I58" s="1">
        <v>768741000</v>
      </c>
      <c r="J58" s="1">
        <v>1097417000</v>
      </c>
      <c r="K58" s="1">
        <v>1426241000</v>
      </c>
      <c r="L58" s="1">
        <v>1837618000</v>
      </c>
      <c r="M58" s="1">
        <v>2223178000</v>
      </c>
      <c r="N58" s="1">
        <v>2556624000</v>
      </c>
      <c r="O58" s="1">
        <v>3110947000</v>
      </c>
      <c r="P58" s="1">
        <v>3559393000</v>
      </c>
    </row>
    <row r="59" spans="1:16" ht="19" x14ac:dyDescent="0.25">
      <c r="A59" s="5" t="s">
        <v>51</v>
      </c>
      <c r="B59" s="1" t="s">
        <v>92</v>
      </c>
      <c r="C59" s="1">
        <v>12989000</v>
      </c>
      <c r="D59" s="1" t="s">
        <v>92</v>
      </c>
      <c r="E59" s="1">
        <v>20699000</v>
      </c>
      <c r="F59" s="1">
        <v>40761000</v>
      </c>
      <c r="G59" s="1">
        <v>73619000</v>
      </c>
      <c r="H59" s="1">
        <v>80284000</v>
      </c>
      <c r="I59" s="1">
        <v>134333000</v>
      </c>
      <c r="J59" s="1">
        <v>172207000</v>
      </c>
      <c r="K59" s="1">
        <v>270126000</v>
      </c>
      <c r="L59" s="1">
        <v>331466000</v>
      </c>
      <c r="M59" s="1">
        <v>378204000</v>
      </c>
      <c r="N59" s="1">
        <v>454327000</v>
      </c>
      <c r="O59" s="1">
        <v>598475000</v>
      </c>
      <c r="P59" s="1">
        <v>823679000</v>
      </c>
    </row>
    <row r="60" spans="1:16" ht="19" x14ac:dyDescent="0.25">
      <c r="A60" s="6" t="s">
        <v>52</v>
      </c>
      <c r="B60" s="10" t="s">
        <v>92</v>
      </c>
      <c r="C60" s="10">
        <v>71340000</v>
      </c>
      <c r="D60" s="10" t="s">
        <v>92</v>
      </c>
      <c r="E60" s="10">
        <v>145238000</v>
      </c>
      <c r="F60" s="10">
        <v>254774000</v>
      </c>
      <c r="G60" s="10">
        <v>421890000</v>
      </c>
      <c r="H60" s="10">
        <v>641265000</v>
      </c>
      <c r="I60" s="10">
        <v>922679000</v>
      </c>
      <c r="J60" s="10">
        <v>1296448000</v>
      </c>
      <c r="K60" s="10">
        <v>2058874000</v>
      </c>
      <c r="L60" s="10">
        <v>2430691000</v>
      </c>
      <c r="M60" s="10">
        <v>2969404000</v>
      </c>
      <c r="N60" s="10">
        <v>4282648000</v>
      </c>
      <c r="O60" s="10">
        <v>5067855000</v>
      </c>
      <c r="P60" s="10">
        <v>4628166000</v>
      </c>
    </row>
    <row r="61" spans="1:16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>
        <v>468412000</v>
      </c>
      <c r="H61" s="1">
        <v>490501000</v>
      </c>
      <c r="I61" s="1">
        <v>507476000</v>
      </c>
      <c r="J61" s="1">
        <v>534423000</v>
      </c>
      <c r="K61" s="1">
        <v>1149845000</v>
      </c>
      <c r="L61" s="1">
        <v>972264000</v>
      </c>
      <c r="M61" s="1">
        <v>1017967000</v>
      </c>
      <c r="N61" s="1">
        <v>1041964000</v>
      </c>
      <c r="O61" s="1">
        <v>799810000</v>
      </c>
      <c r="P61" s="1">
        <v>3157733000</v>
      </c>
    </row>
    <row r="62" spans="1:16" ht="19" x14ac:dyDescent="0.25">
      <c r="A62" s="5" t="s">
        <v>50</v>
      </c>
      <c r="B62" s="1" t="s">
        <v>92</v>
      </c>
      <c r="C62" s="1">
        <v>41863000</v>
      </c>
      <c r="D62" s="1" t="s">
        <v>92</v>
      </c>
      <c r="E62" s="1">
        <v>73363000</v>
      </c>
      <c r="F62" s="1">
        <v>85920000</v>
      </c>
      <c r="G62" s="1">
        <v>80883000</v>
      </c>
      <c r="H62" s="1">
        <v>85593000</v>
      </c>
      <c r="I62" s="1">
        <v>130988000</v>
      </c>
      <c r="J62" s="1">
        <v>135970000</v>
      </c>
      <c r="K62" s="1">
        <v>110906000</v>
      </c>
      <c r="L62" s="1">
        <v>111652000</v>
      </c>
      <c r="M62" s="1">
        <v>86025000</v>
      </c>
      <c r="N62" s="1">
        <v>80111000</v>
      </c>
      <c r="O62" s="1">
        <v>71533000</v>
      </c>
      <c r="P62" s="1">
        <v>74540000</v>
      </c>
    </row>
    <row r="63" spans="1:16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</row>
    <row r="64" spans="1:16" ht="19" x14ac:dyDescent="0.25">
      <c r="A64" s="5" t="s">
        <v>55</v>
      </c>
      <c r="B64" s="1" t="s">
        <v>92</v>
      </c>
      <c r="C64" s="1">
        <v>85041000</v>
      </c>
      <c r="D64" s="1" t="s">
        <v>92</v>
      </c>
      <c r="E64" s="1">
        <v>189598000</v>
      </c>
      <c r="F64" s="1">
        <v>26103000</v>
      </c>
      <c r="G64" s="1">
        <v>17863000</v>
      </c>
      <c r="H64" s="1">
        <v>15299000</v>
      </c>
      <c r="I64" s="1">
        <v>32794000</v>
      </c>
      <c r="J64" s="1">
        <v>36677000</v>
      </c>
      <c r="K64" s="1">
        <v>47434000</v>
      </c>
      <c r="L64" s="1">
        <v>47697000</v>
      </c>
      <c r="M64" s="1">
        <v>256418000</v>
      </c>
      <c r="N64" s="1">
        <v>35854000</v>
      </c>
      <c r="O64" s="1">
        <v>24225000</v>
      </c>
      <c r="P64" s="1">
        <v>40231000</v>
      </c>
    </row>
    <row r="65" spans="1:38" ht="19" x14ac:dyDescent="0.25">
      <c r="A65" s="5" t="s">
        <v>56</v>
      </c>
      <c r="B65" s="1" t="s">
        <v>92</v>
      </c>
      <c r="C65" s="1">
        <v>126904000</v>
      </c>
      <c r="D65" s="1" t="s">
        <v>92</v>
      </c>
      <c r="E65" s="1">
        <v>262961000</v>
      </c>
      <c r="F65" s="1">
        <v>112023000</v>
      </c>
      <c r="G65" s="1">
        <v>567158000</v>
      </c>
      <c r="H65" s="1">
        <v>591393000</v>
      </c>
      <c r="I65" s="1">
        <v>671258000</v>
      </c>
      <c r="J65" s="1">
        <v>707070000</v>
      </c>
      <c r="K65" s="1">
        <v>1308185000</v>
      </c>
      <c r="L65" s="1">
        <v>1131613000</v>
      </c>
      <c r="M65" s="1">
        <v>1360410000</v>
      </c>
      <c r="N65" s="1">
        <v>1157929000</v>
      </c>
      <c r="O65" s="1">
        <v>895568000</v>
      </c>
      <c r="P65" s="1">
        <v>3272504000</v>
      </c>
    </row>
    <row r="66" spans="1:38" ht="19" x14ac:dyDescent="0.25">
      <c r="A66" s="5" t="s">
        <v>57</v>
      </c>
      <c r="B66" s="1">
        <v>66400000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</row>
    <row r="67" spans="1:38" ht="19" x14ac:dyDescent="0.25">
      <c r="A67" s="6" t="s">
        <v>58</v>
      </c>
      <c r="B67" s="10">
        <v>66400000</v>
      </c>
      <c r="C67" s="10">
        <v>198244000</v>
      </c>
      <c r="D67" s="10" t="s">
        <v>92</v>
      </c>
      <c r="E67" s="10">
        <v>408199000</v>
      </c>
      <c r="F67" s="10">
        <v>366797000</v>
      </c>
      <c r="G67" s="10">
        <v>989048000</v>
      </c>
      <c r="H67" s="10">
        <v>1232658000</v>
      </c>
      <c r="I67" s="10">
        <v>1593937000</v>
      </c>
      <c r="J67" s="10">
        <v>2003518000</v>
      </c>
      <c r="K67" s="10">
        <v>3367059000</v>
      </c>
      <c r="L67" s="10">
        <v>3562304000</v>
      </c>
      <c r="M67" s="10">
        <v>4329814000</v>
      </c>
      <c r="N67" s="10">
        <v>5440577000</v>
      </c>
      <c r="O67" s="10">
        <v>5963423000</v>
      </c>
      <c r="P67" s="10">
        <v>7900670000</v>
      </c>
    </row>
    <row r="68" spans="1:38" ht="19" x14ac:dyDescent="0.25">
      <c r="A68" s="5" t="s">
        <v>59</v>
      </c>
      <c r="B68" s="1" t="s">
        <v>92</v>
      </c>
      <c r="C68" s="1">
        <v>26000</v>
      </c>
      <c r="D68" s="1" t="s">
        <v>92</v>
      </c>
      <c r="E68" s="1">
        <v>33000</v>
      </c>
      <c r="F68" s="1">
        <v>162000</v>
      </c>
      <c r="G68" s="1">
        <v>181000</v>
      </c>
      <c r="H68" s="1">
        <v>186000</v>
      </c>
      <c r="I68" s="1">
        <v>193000</v>
      </c>
      <c r="J68" s="1">
        <v>202000</v>
      </c>
      <c r="K68" s="1">
        <v>211000</v>
      </c>
      <c r="L68" s="1">
        <v>221000</v>
      </c>
      <c r="M68" s="1">
        <v>231000</v>
      </c>
      <c r="N68" s="1">
        <v>242000</v>
      </c>
      <c r="O68" s="1">
        <v>251000</v>
      </c>
      <c r="P68" s="1">
        <v>259000</v>
      </c>
    </row>
    <row r="69" spans="1:38" ht="19" x14ac:dyDescent="0.25">
      <c r="A69" s="5" t="s">
        <v>60</v>
      </c>
      <c r="B69" s="1" t="s">
        <v>92</v>
      </c>
      <c r="C69" s="1">
        <v>-196701000</v>
      </c>
      <c r="D69" s="1" t="s">
        <v>92</v>
      </c>
      <c r="E69" s="1">
        <v>-282122000</v>
      </c>
      <c r="F69" s="1">
        <v>-401880000</v>
      </c>
      <c r="G69" s="1">
        <v>-574389000</v>
      </c>
      <c r="H69" s="1">
        <v>-822371000</v>
      </c>
      <c r="I69" s="1">
        <v>-1112289000</v>
      </c>
      <c r="J69" s="1">
        <v>-1520567000</v>
      </c>
      <c r="K69" s="1">
        <v>-1727856000</v>
      </c>
      <c r="L69" s="1">
        <v>-2146304000</v>
      </c>
      <c r="M69" s="1">
        <v>-2627359000</v>
      </c>
      <c r="N69" s="1">
        <v>-2909990000</v>
      </c>
      <c r="O69" s="1">
        <v>-2744585000</v>
      </c>
      <c r="P69" s="1">
        <v>-3111334000</v>
      </c>
    </row>
    <row r="70" spans="1:38" ht="19" x14ac:dyDescent="0.25">
      <c r="A70" s="5" t="s">
        <v>61</v>
      </c>
      <c r="B70" s="1">
        <v>-88400000</v>
      </c>
      <c r="C70" s="1">
        <v>3000</v>
      </c>
      <c r="D70" s="1" t="s">
        <v>92</v>
      </c>
      <c r="E70" s="1">
        <v>3000</v>
      </c>
      <c r="F70" s="1">
        <v>68000</v>
      </c>
      <c r="G70" s="1">
        <v>269000</v>
      </c>
      <c r="H70" s="1">
        <v>-140000</v>
      </c>
      <c r="I70" s="1">
        <v>799000</v>
      </c>
      <c r="J70" s="1">
        <v>2071000</v>
      </c>
      <c r="K70" s="1">
        <v>-46413000</v>
      </c>
      <c r="L70" s="1">
        <v>-809000</v>
      </c>
      <c r="M70" s="1">
        <v>23492000</v>
      </c>
      <c r="N70" s="1">
        <v>-54970000</v>
      </c>
      <c r="O70" s="1">
        <v>7709000</v>
      </c>
      <c r="P70" s="1">
        <v>53051000</v>
      </c>
    </row>
    <row r="71" spans="1:38" ht="19" x14ac:dyDescent="0.25">
      <c r="A71" s="5" t="s">
        <v>62</v>
      </c>
      <c r="B71" s="1" t="s">
        <v>92</v>
      </c>
      <c r="C71" s="1">
        <v>98965000</v>
      </c>
      <c r="D71" s="1" t="s">
        <v>92</v>
      </c>
      <c r="E71" s="1">
        <v>106457000</v>
      </c>
      <c r="F71" s="1">
        <v>993933000</v>
      </c>
      <c r="G71" s="1">
        <v>1761156000</v>
      </c>
      <c r="H71" s="1">
        <v>1948300000</v>
      </c>
      <c r="I71" s="1">
        <v>2247454000</v>
      </c>
      <c r="J71" s="1">
        <v>2681200000</v>
      </c>
      <c r="K71" s="1">
        <v>3354423000</v>
      </c>
      <c r="L71" s="1">
        <v>4105334000</v>
      </c>
      <c r="M71" s="1">
        <v>5090187000</v>
      </c>
      <c r="N71" s="1">
        <v>6242552000</v>
      </c>
      <c r="O71" s="1">
        <v>7271707000</v>
      </c>
      <c r="P71" s="1">
        <v>8643592000</v>
      </c>
    </row>
    <row r="72" spans="1:38" ht="19" x14ac:dyDescent="0.25">
      <c r="A72" s="6" t="s">
        <v>63</v>
      </c>
      <c r="B72" s="10" t="s">
        <v>92</v>
      </c>
      <c r="C72" s="10">
        <v>-97639000</v>
      </c>
      <c r="D72" s="10" t="s">
        <v>92</v>
      </c>
      <c r="E72" s="10">
        <v>-175561000</v>
      </c>
      <c r="F72" s="10">
        <v>592283000</v>
      </c>
      <c r="G72" s="10">
        <v>1187217000</v>
      </c>
      <c r="H72" s="10">
        <v>1125975000</v>
      </c>
      <c r="I72" s="10">
        <v>1136157000</v>
      </c>
      <c r="J72" s="10">
        <v>1162906000</v>
      </c>
      <c r="K72" s="10">
        <v>1580365000</v>
      </c>
      <c r="L72" s="10">
        <v>1958442000</v>
      </c>
      <c r="M72" s="10">
        <v>2486551000</v>
      </c>
      <c r="N72" s="10">
        <v>3277834000</v>
      </c>
      <c r="O72" s="10">
        <v>4535082000</v>
      </c>
      <c r="P72" s="10">
        <v>5585568000</v>
      </c>
    </row>
    <row r="73" spans="1:38" ht="20" thickBot="1" x14ac:dyDescent="0.3">
      <c r="A73" s="7" t="s">
        <v>64</v>
      </c>
      <c r="B73" s="11" t="s">
        <v>92</v>
      </c>
      <c r="C73" s="11">
        <v>100605000</v>
      </c>
      <c r="D73" s="11" t="s">
        <v>92</v>
      </c>
      <c r="E73" s="11">
        <v>232638000</v>
      </c>
      <c r="F73" s="11">
        <v>959080000</v>
      </c>
      <c r="G73" s="11">
        <v>2176265000</v>
      </c>
      <c r="H73" s="11">
        <v>2358633000</v>
      </c>
      <c r="I73" s="11">
        <v>2730094000</v>
      </c>
      <c r="J73" s="11">
        <v>3166424000</v>
      </c>
      <c r="K73" s="11">
        <v>4947424000</v>
      </c>
      <c r="L73" s="11">
        <v>5520746000</v>
      </c>
      <c r="M73" s="11">
        <v>6816365000</v>
      </c>
      <c r="N73" s="11">
        <v>8718411000</v>
      </c>
      <c r="O73" s="11">
        <v>10498505000</v>
      </c>
      <c r="P73" s="11">
        <v>13486238000</v>
      </c>
    </row>
    <row r="74" spans="1:38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</row>
    <row r="76" spans="1:38" ht="19" x14ac:dyDescent="0.25">
      <c r="A76" s="5" t="s">
        <v>66</v>
      </c>
      <c r="B76" s="1">
        <v>-56215000</v>
      </c>
      <c r="C76" s="1">
        <v>-5500000</v>
      </c>
      <c r="D76" s="1" t="s">
        <v>92</v>
      </c>
      <c r="E76" s="1">
        <v>-79629000</v>
      </c>
      <c r="F76" s="1">
        <v>-119190000</v>
      </c>
      <c r="G76" s="1">
        <v>-172509000</v>
      </c>
      <c r="H76" s="1">
        <v>-247982000</v>
      </c>
      <c r="I76" s="1">
        <v>-289918000</v>
      </c>
      <c r="J76" s="1">
        <v>-408278000</v>
      </c>
      <c r="K76" s="1">
        <v>-321222000</v>
      </c>
      <c r="L76" s="1">
        <v>-418258000</v>
      </c>
      <c r="M76" s="1">
        <v>-480674000</v>
      </c>
      <c r="N76" s="1">
        <v>-282431000</v>
      </c>
      <c r="O76" s="1">
        <v>29373000</v>
      </c>
      <c r="P76" s="1">
        <v>-366749000</v>
      </c>
    </row>
    <row r="77" spans="1:38" ht="19" x14ac:dyDescent="0.25">
      <c r="A77" s="5" t="s">
        <v>13</v>
      </c>
      <c r="B77" s="1">
        <v>5313000</v>
      </c>
      <c r="C77" s="1">
        <v>500000</v>
      </c>
      <c r="D77" s="1" t="s">
        <v>92</v>
      </c>
      <c r="E77" s="1">
        <v>9319000</v>
      </c>
      <c r="F77" s="1">
        <v>17722000</v>
      </c>
      <c r="G77" s="1">
        <v>34695000</v>
      </c>
      <c r="H77" s="1">
        <v>59205000</v>
      </c>
      <c r="I77" s="1">
        <v>85939000</v>
      </c>
      <c r="J77" s="1">
        <v>115885000</v>
      </c>
      <c r="K77" s="1">
        <v>136974000</v>
      </c>
      <c r="L77" s="1">
        <v>198111000</v>
      </c>
      <c r="M77" s="1">
        <v>276278000</v>
      </c>
      <c r="N77" s="1">
        <v>293657000</v>
      </c>
      <c r="O77" s="1">
        <v>343723000</v>
      </c>
      <c r="P77" s="1">
        <v>364357000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</row>
    <row r="79" spans="1:38" ht="19" x14ac:dyDescent="0.25">
      <c r="A79" s="5" t="s">
        <v>68</v>
      </c>
      <c r="B79" s="1">
        <v>1702000</v>
      </c>
      <c r="C79" s="1" t="s">
        <v>92</v>
      </c>
      <c r="D79" s="1" t="s">
        <v>92</v>
      </c>
      <c r="E79" s="1">
        <v>4182000</v>
      </c>
      <c r="F79" s="1">
        <v>15328000</v>
      </c>
      <c r="G79" s="1">
        <v>61851000</v>
      </c>
      <c r="H79" s="1">
        <v>156048000</v>
      </c>
      <c r="I79" s="1">
        <v>249970000</v>
      </c>
      <c r="J79" s="1">
        <v>372272000</v>
      </c>
      <c r="K79" s="1">
        <v>478425000</v>
      </c>
      <c r="L79" s="1">
        <v>652465000</v>
      </c>
      <c r="M79" s="1">
        <v>859571000</v>
      </c>
      <c r="N79" s="1">
        <v>1004854000</v>
      </c>
      <c r="O79" s="1">
        <v>1100584000</v>
      </c>
      <c r="P79" s="1">
        <v>1294622000</v>
      </c>
    </row>
    <row r="80" spans="1:38" ht="19" x14ac:dyDescent="0.25">
      <c r="A80" s="14" t="s">
        <v>105</v>
      </c>
      <c r="B80" s="15">
        <f t="shared" ref="B80:V80" si="6">B79/B3</f>
        <v>6.741929094870272E-2</v>
      </c>
      <c r="C80" s="15" t="e">
        <f t="shared" si="6"/>
        <v>#VALUE!</v>
      </c>
      <c r="D80" s="15" t="e">
        <f t="shared" si="6"/>
        <v>#VALUE!</v>
      </c>
      <c r="E80" s="15">
        <f t="shared" si="6"/>
        <v>3.1109821687607401E-2</v>
      </c>
      <c r="F80" s="15">
        <f t="shared" si="6"/>
        <v>5.6011722703968835E-2</v>
      </c>
      <c r="G80" s="15">
        <f t="shared" si="6"/>
        <v>0.13189590095065873</v>
      </c>
      <c r="H80" s="15">
        <f t="shared" si="6"/>
        <v>0.19806564618079353</v>
      </c>
      <c r="I80" s="15">
        <f t="shared" si="6"/>
        <v>0.21505644618727987</v>
      </c>
      <c r="J80" s="15">
        <f t="shared" si="6"/>
        <v>0.23720551775288373</v>
      </c>
      <c r="K80" s="15">
        <f t="shared" si="6"/>
        <v>0.22324490795828375</v>
      </c>
      <c r="L80" s="15">
        <f t="shared" si="6"/>
        <v>0.23119184460239955</v>
      </c>
      <c r="M80" s="15">
        <f t="shared" si="6"/>
        <v>0.23697882061289047</v>
      </c>
      <c r="N80" s="15">
        <f t="shared" si="6"/>
        <v>0.2327130455887407</v>
      </c>
      <c r="O80" s="15">
        <f t="shared" si="6"/>
        <v>0.21417148523837676</v>
      </c>
      <c r="P80" s="15">
        <f t="shared" si="6"/>
        <v>0.20827862077042797</v>
      </c>
      <c r="Q80" s="15"/>
      <c r="R80" s="15"/>
      <c r="S80" s="15"/>
      <c r="T80" s="15"/>
      <c r="U80" s="15"/>
      <c r="V80" s="15"/>
      <c r="W80" s="15"/>
      <c r="X80" s="15"/>
      <c r="Y80" s="15"/>
      <c r="AH80" s="15"/>
      <c r="AI80" s="15"/>
      <c r="AJ80" s="15"/>
      <c r="AK80" s="15"/>
      <c r="AL80" s="15"/>
    </row>
    <row r="81" spans="1:46" ht="19" x14ac:dyDescent="0.25">
      <c r="A81" s="5" t="s">
        <v>69</v>
      </c>
      <c r="B81" s="1">
        <v>28320000</v>
      </c>
      <c r="C81" s="1">
        <v>28320000</v>
      </c>
      <c r="D81" s="1" t="s">
        <v>92</v>
      </c>
      <c r="E81" s="1">
        <v>45195000</v>
      </c>
      <c r="F81" s="1">
        <v>74680000</v>
      </c>
      <c r="G81" s="1">
        <v>94934000</v>
      </c>
      <c r="H81" s="1">
        <v>88349000</v>
      </c>
      <c r="I81" s="1">
        <v>165824000</v>
      </c>
      <c r="J81" s="1">
        <v>203299000</v>
      </c>
      <c r="K81" s="1">
        <v>79702000</v>
      </c>
      <c r="L81" s="1">
        <v>96323000</v>
      </c>
      <c r="M81" s="1">
        <v>32486000</v>
      </c>
      <c r="N81" s="1">
        <v>13956000</v>
      </c>
      <c r="O81" s="1">
        <v>108062000</v>
      </c>
      <c r="P81" s="1">
        <v>364965000</v>
      </c>
    </row>
    <row r="82" spans="1:46" ht="19" x14ac:dyDescent="0.25">
      <c r="A82" s="5" t="s">
        <v>70</v>
      </c>
      <c r="B82" s="1">
        <v>-14520000</v>
      </c>
      <c r="C82" s="1" t="s">
        <v>92</v>
      </c>
      <c r="D82" s="1" t="s">
        <v>92</v>
      </c>
      <c r="E82" s="1">
        <v>-39025000</v>
      </c>
      <c r="F82" s="1">
        <v>-12970000</v>
      </c>
      <c r="G82" s="1">
        <v>-25037000</v>
      </c>
      <c r="H82" s="1">
        <v>-96876000</v>
      </c>
      <c r="I82" s="1">
        <v>-105264000</v>
      </c>
      <c r="J82" s="1">
        <v>-88639000</v>
      </c>
      <c r="K82" s="1">
        <v>-114613000</v>
      </c>
      <c r="L82" s="1">
        <v>-160527000</v>
      </c>
      <c r="M82" s="1" t="s">
        <v>92</v>
      </c>
      <c r="N82" s="1" t="s">
        <v>92</v>
      </c>
      <c r="O82" s="1" t="s">
        <v>92</v>
      </c>
      <c r="P82" s="1" t="s">
        <v>92</v>
      </c>
    </row>
    <row r="83" spans="1:46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W83" s="33" t="s">
        <v>127</v>
      </c>
      <c r="X83" s="34"/>
    </row>
    <row r="84" spans="1:46" ht="19" x14ac:dyDescent="0.25">
      <c r="A84" s="5" t="s">
        <v>47</v>
      </c>
      <c r="B84" s="1">
        <v>274000</v>
      </c>
      <c r="C84" s="1">
        <v>274000</v>
      </c>
      <c r="D84" s="1" t="s">
        <v>92</v>
      </c>
      <c r="E84" s="1">
        <v>2195000</v>
      </c>
      <c r="F84" s="1">
        <v>-65000</v>
      </c>
      <c r="G84" s="1">
        <v>3547000</v>
      </c>
      <c r="H84" s="1">
        <v>1120000</v>
      </c>
      <c r="I84" s="1">
        <v>6824000</v>
      </c>
      <c r="J84" s="1">
        <v>6336000</v>
      </c>
      <c r="K84" s="1">
        <v>-7249000</v>
      </c>
      <c r="L84" s="1">
        <v>5877000</v>
      </c>
      <c r="M84" s="1">
        <v>20293000</v>
      </c>
      <c r="N84" s="1">
        <v>-3476000</v>
      </c>
      <c r="O84" s="1">
        <v>9414000</v>
      </c>
      <c r="P84" s="1">
        <v>85773000</v>
      </c>
      <c r="W84" s="35" t="s">
        <v>128</v>
      </c>
      <c r="X84" s="36"/>
    </row>
    <row r="85" spans="1:46" ht="20" x14ac:dyDescent="0.25">
      <c r="A85" s="5" t="s">
        <v>71</v>
      </c>
      <c r="B85" s="1">
        <v>38261000</v>
      </c>
      <c r="C85" s="1">
        <v>38261000</v>
      </c>
      <c r="D85" s="1" t="s">
        <v>92</v>
      </c>
      <c r="E85" s="1">
        <v>77674000</v>
      </c>
      <c r="F85" s="1">
        <v>80010000</v>
      </c>
      <c r="G85" s="1">
        <v>107234000</v>
      </c>
      <c r="H85" s="1">
        <v>195665000</v>
      </c>
      <c r="I85" s="1">
        <v>232906000</v>
      </c>
      <c r="J85" s="1">
        <v>283082000</v>
      </c>
      <c r="K85" s="1">
        <v>223032000</v>
      </c>
      <c r="L85" s="1">
        <v>212422000</v>
      </c>
      <c r="M85" s="1">
        <v>205850000</v>
      </c>
      <c r="N85" s="1">
        <v>143027000</v>
      </c>
      <c r="O85" s="1">
        <v>291063000</v>
      </c>
      <c r="P85" s="1" t="s">
        <v>92</v>
      </c>
      <c r="W85" s="59" t="s">
        <v>129</v>
      </c>
      <c r="X85" s="60">
        <f>P17</f>
        <v>102000000</v>
      </c>
    </row>
    <row r="86" spans="1:46" ht="20" x14ac:dyDescent="0.25">
      <c r="A86" s="5" t="s">
        <v>72</v>
      </c>
      <c r="B86" s="1">
        <v>5545000</v>
      </c>
      <c r="C86" s="1">
        <v>-24420000</v>
      </c>
      <c r="D86" s="1" t="s">
        <v>92</v>
      </c>
      <c r="E86" s="1">
        <v>7159000</v>
      </c>
      <c r="F86" s="1">
        <v>22674000</v>
      </c>
      <c r="G86" s="1">
        <v>27292000</v>
      </c>
      <c r="H86" s="1">
        <v>46383000</v>
      </c>
      <c r="I86" s="1">
        <v>46822000</v>
      </c>
      <c r="J86" s="1">
        <v>65477000</v>
      </c>
      <c r="K86" s="1">
        <v>91848000</v>
      </c>
      <c r="L86" s="1">
        <v>78017000</v>
      </c>
      <c r="M86" s="1">
        <v>176937000</v>
      </c>
      <c r="N86" s="1">
        <v>238405000</v>
      </c>
      <c r="O86" s="1">
        <v>68962000</v>
      </c>
      <c r="P86" s="1" t="s">
        <v>92</v>
      </c>
      <c r="W86" s="59" t="s">
        <v>130</v>
      </c>
      <c r="X86" s="60">
        <f>P56</f>
        <v>91343000</v>
      </c>
    </row>
    <row r="87" spans="1:46" ht="20" x14ac:dyDescent="0.25">
      <c r="A87" s="6" t="s">
        <v>73</v>
      </c>
      <c r="B87" s="10">
        <v>-15335000</v>
      </c>
      <c r="C87" s="10">
        <v>-1100000</v>
      </c>
      <c r="D87" s="10" t="s">
        <v>92</v>
      </c>
      <c r="E87" s="10">
        <v>-13774000</v>
      </c>
      <c r="F87" s="10">
        <v>11214000</v>
      </c>
      <c r="G87" s="10">
        <v>46263000</v>
      </c>
      <c r="H87" s="10">
        <v>102003000</v>
      </c>
      <c r="I87" s="10">
        <v>258637000</v>
      </c>
      <c r="J87" s="10">
        <v>348655000</v>
      </c>
      <c r="K87" s="10">
        <v>465727000</v>
      </c>
      <c r="L87" s="10">
        <v>606658000</v>
      </c>
      <c r="M87" s="10">
        <v>864598000</v>
      </c>
      <c r="N87" s="10">
        <v>1268441000</v>
      </c>
      <c r="O87" s="10">
        <v>1650704000</v>
      </c>
      <c r="P87" s="10">
        <v>1657195000</v>
      </c>
      <c r="W87" s="59" t="s">
        <v>131</v>
      </c>
      <c r="X87" s="60">
        <f>P61</f>
        <v>3157733000</v>
      </c>
    </row>
    <row r="88" spans="1:46" ht="20" x14ac:dyDescent="0.25">
      <c r="A88" s="5" t="s">
        <v>74</v>
      </c>
      <c r="B88" s="1">
        <v>-3662000</v>
      </c>
      <c r="C88" s="1">
        <v>-100000</v>
      </c>
      <c r="D88" s="1" t="s">
        <v>92</v>
      </c>
      <c r="E88" s="1">
        <v>-4999000</v>
      </c>
      <c r="F88" s="1">
        <v>-15898000</v>
      </c>
      <c r="G88" s="1">
        <v>-75725000</v>
      </c>
      <c r="H88" s="1">
        <v>-103646000</v>
      </c>
      <c r="I88" s="1">
        <v>-133667000</v>
      </c>
      <c r="J88" s="1">
        <v>-106997000</v>
      </c>
      <c r="K88" s="1">
        <v>-124811000</v>
      </c>
      <c r="L88" s="1">
        <v>-181180000</v>
      </c>
      <c r="M88" s="1">
        <v>-99308000</v>
      </c>
      <c r="N88" s="1">
        <v>0</v>
      </c>
      <c r="O88" s="1">
        <v>0</v>
      </c>
      <c r="P88" s="1">
        <v>0</v>
      </c>
      <c r="W88" s="61" t="s">
        <v>132</v>
      </c>
      <c r="X88" s="62">
        <f>X85/(X86+X87)</f>
        <v>3.1393540809756371E-2</v>
      </c>
    </row>
    <row r="89" spans="1:46" ht="20" customHeight="1" x14ac:dyDescent="0.25">
      <c r="A89" s="14" t="s">
        <v>106</v>
      </c>
      <c r="B89" s="15">
        <f t="shared" ref="B89:V89" si="7">(-1*B88)/B3</f>
        <v>0.1450584274113686</v>
      </c>
      <c r="C89" s="15">
        <f t="shared" si="7"/>
        <v>1.4693997502020426E-3</v>
      </c>
      <c r="D89" s="15" t="e">
        <f t="shared" si="7"/>
        <v>#VALUE!</v>
      </c>
      <c r="E89" s="15">
        <f t="shared" si="7"/>
        <v>3.7187469779136631E-2</v>
      </c>
      <c r="F89" s="15">
        <f t="shared" si="7"/>
        <v>5.8094622099928009E-2</v>
      </c>
      <c r="G89" s="15">
        <f t="shared" si="7"/>
        <v>0.16148190165864143</v>
      </c>
      <c r="H89" s="15">
        <f t="shared" si="7"/>
        <v>0.1315538293605463</v>
      </c>
      <c r="I89" s="15">
        <f t="shared" si="7"/>
        <v>0.11499759968202239</v>
      </c>
      <c r="J89" s="15">
        <f t="shared" si="7"/>
        <v>6.817670623362837E-2</v>
      </c>
      <c r="K89" s="15">
        <f t="shared" si="7"/>
        <v>5.8239891743076456E-2</v>
      </c>
      <c r="L89" s="15">
        <f t="shared" si="7"/>
        <v>6.4198598246745425E-2</v>
      </c>
      <c r="M89" s="15">
        <f t="shared" si="7"/>
        <v>2.7378649020761436E-2</v>
      </c>
      <c r="N89" s="15">
        <f t="shared" si="7"/>
        <v>0</v>
      </c>
      <c r="O89" s="15">
        <f t="shared" si="7"/>
        <v>0</v>
      </c>
      <c r="P89" s="15">
        <f t="shared" si="7"/>
        <v>0</v>
      </c>
      <c r="W89" s="59" t="s">
        <v>107</v>
      </c>
      <c r="X89" s="60">
        <f>P27</f>
        <v>106799000</v>
      </c>
      <c r="Y89" s="15"/>
      <c r="AH89" s="15"/>
      <c r="AI89" s="15"/>
      <c r="AJ89" s="15"/>
      <c r="AK89" s="15"/>
      <c r="AL89" s="15"/>
      <c r="AS89" s="23" t="s">
        <v>107</v>
      </c>
      <c r="AT89" s="24">
        <f>AL27</f>
        <v>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>
        <v>-26317000</v>
      </c>
      <c r="I90" s="1">
        <v>-31436000</v>
      </c>
      <c r="J90" s="1">
        <v>-147879000</v>
      </c>
      <c r="K90" s="1">
        <v>-5744000</v>
      </c>
      <c r="L90" s="1">
        <v>-1474337000</v>
      </c>
      <c r="M90" s="1">
        <v>-473603000</v>
      </c>
      <c r="N90" s="1" t="s">
        <v>92</v>
      </c>
      <c r="O90" s="1">
        <v>-1190199000</v>
      </c>
      <c r="P90" s="1" t="s">
        <v>92</v>
      </c>
      <c r="W90" s="59" t="s">
        <v>19</v>
      </c>
      <c r="X90" s="60">
        <f>P25</f>
        <v>-259950000</v>
      </c>
    </row>
    <row r="91" spans="1:46" ht="20" x14ac:dyDescent="0.25">
      <c r="A91" s="5" t="s">
        <v>76</v>
      </c>
      <c r="B91" s="1">
        <v>-20862000</v>
      </c>
      <c r="C91" s="1" t="s">
        <v>92</v>
      </c>
      <c r="D91" s="1" t="s">
        <v>92</v>
      </c>
      <c r="E91" s="1">
        <v>-64282000</v>
      </c>
      <c r="F91" s="1">
        <v>-765797000</v>
      </c>
      <c r="G91" s="1">
        <v>-1589240000</v>
      </c>
      <c r="H91" s="1">
        <v>-1747840000</v>
      </c>
      <c r="I91" s="1">
        <v>-2142391000</v>
      </c>
      <c r="J91" s="1">
        <v>-1917538000</v>
      </c>
      <c r="K91" s="1">
        <v>-2532196000</v>
      </c>
      <c r="L91" s="1">
        <v>-2032884000</v>
      </c>
      <c r="M91" s="1">
        <v>-1822861000</v>
      </c>
      <c r="N91" s="1">
        <v>-2799367000</v>
      </c>
      <c r="O91" s="1">
        <v>-2981740000</v>
      </c>
      <c r="P91" s="1">
        <v>-7206134000</v>
      </c>
      <c r="W91" s="61" t="s">
        <v>133</v>
      </c>
      <c r="X91" s="62">
        <f>X89/X90</f>
        <v>-0.41084439315252935</v>
      </c>
    </row>
    <row r="92" spans="1:46" ht="20" x14ac:dyDescent="0.25">
      <c r="A92" s="5" t="s">
        <v>77</v>
      </c>
      <c r="B92" s="1">
        <v>36691000</v>
      </c>
      <c r="C92" s="1" t="s">
        <v>92</v>
      </c>
      <c r="D92" s="1" t="s">
        <v>92</v>
      </c>
      <c r="E92" s="1">
        <v>13086000</v>
      </c>
      <c r="F92" s="1">
        <v>111577000</v>
      </c>
      <c r="G92" s="1">
        <v>983242000</v>
      </c>
      <c r="H92" s="1">
        <v>1472636000</v>
      </c>
      <c r="I92" s="1">
        <v>2008107000</v>
      </c>
      <c r="J92" s="1">
        <v>2124638000</v>
      </c>
      <c r="K92" s="1">
        <v>1836307000</v>
      </c>
      <c r="L92" s="1">
        <v>3058574000</v>
      </c>
      <c r="M92" s="1">
        <v>1743403000</v>
      </c>
      <c r="N92" s="1">
        <v>1820189000</v>
      </c>
      <c r="O92" s="1">
        <v>3008288000</v>
      </c>
      <c r="P92" s="1">
        <v>5064696000</v>
      </c>
      <c r="W92" s="63" t="s">
        <v>134</v>
      </c>
      <c r="X92" s="64">
        <f>X88*(1-X91)</f>
        <v>4.4291401032649891E-2</v>
      </c>
    </row>
    <row r="93" spans="1:46" ht="19" x14ac:dyDescent="0.25">
      <c r="A93" s="5" t="s">
        <v>78</v>
      </c>
      <c r="B93" s="1" t="s">
        <v>92</v>
      </c>
      <c r="C93" s="1">
        <v>800000</v>
      </c>
      <c r="D93" s="1" t="s">
        <v>92</v>
      </c>
      <c r="E93" s="1" t="s">
        <v>92</v>
      </c>
      <c r="F93" s="1" t="s">
        <v>92</v>
      </c>
      <c r="G93" s="1">
        <v>-910000</v>
      </c>
      <c r="H93" s="1">
        <v>1000000</v>
      </c>
      <c r="I93" s="1">
        <v>-760000</v>
      </c>
      <c r="J93" s="1">
        <v>-121109000</v>
      </c>
      <c r="K93" s="1">
        <v>-152536000</v>
      </c>
      <c r="L93" s="1">
        <v>-212957000</v>
      </c>
      <c r="M93" s="1">
        <v>-244553000</v>
      </c>
      <c r="N93" s="1">
        <v>-262446000</v>
      </c>
      <c r="O93" s="1">
        <v>-443775000</v>
      </c>
      <c r="P93" s="1">
        <v>-364488000</v>
      </c>
      <c r="W93" s="35" t="s">
        <v>135</v>
      </c>
      <c r="X93" s="36"/>
    </row>
    <row r="94" spans="1:46" ht="20" x14ac:dyDescent="0.25">
      <c r="A94" s="6" t="s">
        <v>79</v>
      </c>
      <c r="B94" s="10">
        <v>12167000</v>
      </c>
      <c r="C94" s="10">
        <v>700000</v>
      </c>
      <c r="D94" s="10" t="s">
        <v>92</v>
      </c>
      <c r="E94" s="10">
        <v>-56195000</v>
      </c>
      <c r="F94" s="10">
        <v>-670118000</v>
      </c>
      <c r="G94" s="10">
        <v>-682633000</v>
      </c>
      <c r="H94" s="10">
        <v>-404167000</v>
      </c>
      <c r="I94" s="10">
        <v>-300147000</v>
      </c>
      <c r="J94" s="10">
        <v>-168885000</v>
      </c>
      <c r="K94" s="10">
        <v>-978980000</v>
      </c>
      <c r="L94" s="10">
        <v>-842784000</v>
      </c>
      <c r="M94" s="10">
        <v>-896922000</v>
      </c>
      <c r="N94" s="10">
        <v>-1241624000</v>
      </c>
      <c r="O94" s="10">
        <v>-1607426000</v>
      </c>
      <c r="P94" s="10">
        <v>-2505926000</v>
      </c>
      <c r="W94" s="59" t="s">
        <v>136</v>
      </c>
      <c r="X94" s="65">
        <v>4.095E-2</v>
      </c>
    </row>
    <row r="95" spans="1:46" ht="20" x14ac:dyDescent="0.25">
      <c r="A95" s="5" t="s">
        <v>80</v>
      </c>
      <c r="B95" s="1">
        <v>-952000</v>
      </c>
      <c r="C95" s="1" t="s">
        <v>92</v>
      </c>
      <c r="D95" s="1" t="s">
        <v>92</v>
      </c>
      <c r="E95" s="1">
        <v>-4296000</v>
      </c>
      <c r="F95" s="1">
        <v>-9453000</v>
      </c>
      <c r="G95" s="1">
        <v>-12129000</v>
      </c>
      <c r="H95" s="1">
        <v>-9759000</v>
      </c>
      <c r="I95" s="1">
        <v>-3193000</v>
      </c>
      <c r="J95" s="1" t="s">
        <v>92</v>
      </c>
      <c r="K95" s="1" t="s">
        <v>92</v>
      </c>
      <c r="L95" s="1">
        <v>-350030000</v>
      </c>
      <c r="M95" s="1">
        <v>-30000</v>
      </c>
      <c r="N95" s="1">
        <v>-268762000</v>
      </c>
      <c r="O95" s="1">
        <v>-37614000</v>
      </c>
      <c r="P95" s="1">
        <v>-1850825000</v>
      </c>
      <c r="W95" s="67" t="s">
        <v>137</v>
      </c>
      <c r="X95" s="68">
        <v>1.26</v>
      </c>
    </row>
    <row r="96" spans="1:4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>
        <v>684620000</v>
      </c>
      <c r="G96" s="1">
        <v>592241000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W96" s="59" t="s">
        <v>138</v>
      </c>
      <c r="X96" s="65">
        <v>8.4000000000000005E-2</v>
      </c>
    </row>
    <row r="97" spans="1:46" ht="20" x14ac:dyDescent="0.25">
      <c r="A97" s="5" t="s">
        <v>82</v>
      </c>
      <c r="B97" s="1" t="s">
        <v>92</v>
      </c>
      <c r="C97" s="1">
        <v>100000</v>
      </c>
      <c r="D97" s="1" t="s">
        <v>92</v>
      </c>
      <c r="E97" s="1" t="s">
        <v>92</v>
      </c>
      <c r="F97" s="1" t="s">
        <v>92</v>
      </c>
      <c r="G97" s="1" t="s">
        <v>92</v>
      </c>
      <c r="H97" s="1">
        <v>-8291000</v>
      </c>
      <c r="I97" s="1" t="s">
        <v>92</v>
      </c>
      <c r="J97" s="1" t="s">
        <v>92</v>
      </c>
      <c r="K97" s="1" t="s">
        <v>92</v>
      </c>
      <c r="L97" s="1" t="s">
        <v>92</v>
      </c>
      <c r="M97" s="1" t="s">
        <v>92</v>
      </c>
      <c r="N97" s="1" t="s">
        <v>92</v>
      </c>
      <c r="O97" s="1" t="s">
        <v>92</v>
      </c>
      <c r="P97" s="1">
        <v>-74666000</v>
      </c>
      <c r="W97" s="63" t="s">
        <v>139</v>
      </c>
      <c r="X97" s="64">
        <f>(X94)+((X95)*(X96-X94))</f>
        <v>9.5193E-2</v>
      </c>
    </row>
    <row r="98" spans="1:46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W98" s="35" t="s">
        <v>140</v>
      </c>
      <c r="X98" s="36"/>
    </row>
    <row r="99" spans="1:46" ht="20" x14ac:dyDescent="0.25">
      <c r="A99" s="5" t="s">
        <v>84</v>
      </c>
      <c r="B99" s="1">
        <v>626000</v>
      </c>
      <c r="C99" s="1" t="s">
        <v>92</v>
      </c>
      <c r="D99" s="1" t="s">
        <v>92</v>
      </c>
      <c r="E99" s="1">
        <v>101274000</v>
      </c>
      <c r="F99" s="1">
        <v>10370000</v>
      </c>
      <c r="G99" s="1">
        <v>553498000</v>
      </c>
      <c r="H99" s="1">
        <v>37505000</v>
      </c>
      <c r="I99" s="1">
        <v>47302000</v>
      </c>
      <c r="J99" s="1">
        <v>59681000</v>
      </c>
      <c r="K99" s="1">
        <v>1106262000</v>
      </c>
      <c r="L99" s="1">
        <v>93319000</v>
      </c>
      <c r="M99" s="1">
        <v>125154000</v>
      </c>
      <c r="N99" s="1">
        <v>893811000</v>
      </c>
      <c r="O99" s="1">
        <v>147865000</v>
      </c>
      <c r="P99" s="1">
        <v>3129312000</v>
      </c>
      <c r="W99" s="59" t="s">
        <v>141</v>
      </c>
      <c r="X99" s="60">
        <f>X86+X87</f>
        <v>3249076000</v>
      </c>
    </row>
    <row r="100" spans="1:46" ht="20" x14ac:dyDescent="0.25">
      <c r="A100" s="6" t="s">
        <v>85</v>
      </c>
      <c r="B100" s="10">
        <v>-326000</v>
      </c>
      <c r="C100" s="10" t="s">
        <v>92</v>
      </c>
      <c r="D100" s="10" t="s">
        <v>92</v>
      </c>
      <c r="E100" s="10">
        <v>96978000</v>
      </c>
      <c r="F100" s="10">
        <v>685537000</v>
      </c>
      <c r="G100" s="10">
        <v>1133610000</v>
      </c>
      <c r="H100" s="10">
        <v>19455000</v>
      </c>
      <c r="I100" s="10">
        <v>44109000</v>
      </c>
      <c r="J100" s="10">
        <v>59681000</v>
      </c>
      <c r="K100" s="10">
        <v>1106262000</v>
      </c>
      <c r="L100" s="10">
        <v>-256711000</v>
      </c>
      <c r="M100" s="10">
        <v>125124000</v>
      </c>
      <c r="N100" s="10">
        <v>625049000</v>
      </c>
      <c r="O100" s="10">
        <v>110251000</v>
      </c>
      <c r="P100" s="10">
        <v>1203821000</v>
      </c>
      <c r="W100" s="61" t="s">
        <v>142</v>
      </c>
      <c r="X100" s="62">
        <f>X99/X103</f>
        <v>6.2671378654538618E-2</v>
      </c>
    </row>
    <row r="101" spans="1:46" ht="20" x14ac:dyDescent="0.25">
      <c r="A101" s="5" t="s">
        <v>86</v>
      </c>
      <c r="B101" s="1">
        <v>9000</v>
      </c>
      <c r="C101" s="1" t="s">
        <v>92</v>
      </c>
      <c r="D101" s="1" t="s">
        <v>92</v>
      </c>
      <c r="E101" s="1">
        <v>8000</v>
      </c>
      <c r="F101" s="1">
        <v>-4000</v>
      </c>
      <c r="G101" s="1">
        <v>-72000</v>
      </c>
      <c r="H101" s="1">
        <v>-425000</v>
      </c>
      <c r="I101" s="1">
        <v>-704000</v>
      </c>
      <c r="J101" s="1">
        <v>385000</v>
      </c>
      <c r="K101" s="1">
        <v>751000</v>
      </c>
      <c r="L101" s="1">
        <v>-614000</v>
      </c>
      <c r="M101" s="1">
        <v>-282000</v>
      </c>
      <c r="N101" s="1">
        <v>1334000</v>
      </c>
      <c r="O101" s="1">
        <v>-705000</v>
      </c>
      <c r="P101" s="1">
        <v>-595000</v>
      </c>
      <c r="W101" s="59" t="s">
        <v>143</v>
      </c>
      <c r="X101" s="50">
        <f>R116*P34</f>
        <v>48593983300</v>
      </c>
    </row>
    <row r="102" spans="1:46" ht="20" x14ac:dyDescent="0.25">
      <c r="A102" s="6" t="s">
        <v>87</v>
      </c>
      <c r="B102" s="10">
        <v>-3485000</v>
      </c>
      <c r="C102" s="10">
        <v>-400000</v>
      </c>
      <c r="D102" s="10" t="s">
        <v>92</v>
      </c>
      <c r="E102" s="10">
        <v>27017000</v>
      </c>
      <c r="F102" s="10">
        <v>26629000</v>
      </c>
      <c r="G102" s="10">
        <v>497168000</v>
      </c>
      <c r="H102" s="10">
        <v>-283134000</v>
      </c>
      <c r="I102" s="10">
        <v>1895000</v>
      </c>
      <c r="J102" s="10">
        <v>239836000</v>
      </c>
      <c r="K102" s="10">
        <v>593760000</v>
      </c>
      <c r="L102" s="10">
        <v>-493451000</v>
      </c>
      <c r="M102" s="10">
        <v>92518000</v>
      </c>
      <c r="N102" s="10">
        <v>653200000</v>
      </c>
      <c r="O102" s="10">
        <v>152824000</v>
      </c>
      <c r="P102" s="10">
        <v>354495000</v>
      </c>
      <c r="W102" s="61" t="s">
        <v>144</v>
      </c>
      <c r="X102" s="62">
        <f>X101/X103</f>
        <v>0.93732862134546135</v>
      </c>
    </row>
    <row r="103" spans="1:46" ht="20" x14ac:dyDescent="0.25">
      <c r="A103" s="5" t="s">
        <v>88</v>
      </c>
      <c r="B103" s="1">
        <v>34372000</v>
      </c>
      <c r="C103" s="1">
        <v>638554000</v>
      </c>
      <c r="D103" s="1" t="s">
        <v>92</v>
      </c>
      <c r="E103" s="1">
        <v>30512000</v>
      </c>
      <c r="F103" s="1">
        <v>57529000</v>
      </c>
      <c r="G103" s="1">
        <v>84158000</v>
      </c>
      <c r="H103" s="1">
        <v>581326000</v>
      </c>
      <c r="I103" s="1">
        <v>298192000</v>
      </c>
      <c r="J103" s="1">
        <v>300087000</v>
      </c>
      <c r="K103" s="1">
        <v>541894000</v>
      </c>
      <c r="L103" s="1">
        <v>1135654000</v>
      </c>
      <c r="M103" s="1">
        <v>642203000</v>
      </c>
      <c r="N103" s="1">
        <v>734721000</v>
      </c>
      <c r="O103" s="1">
        <v>1387921000</v>
      </c>
      <c r="P103" s="1">
        <v>1540745000</v>
      </c>
      <c r="W103" s="63" t="s">
        <v>145</v>
      </c>
      <c r="X103" s="66">
        <f>X99+X101</f>
        <v>51843059300</v>
      </c>
    </row>
    <row r="104" spans="1:46" ht="20" thickBot="1" x14ac:dyDescent="0.3">
      <c r="A104" s="7" t="s">
        <v>89</v>
      </c>
      <c r="B104" s="11">
        <v>30887000</v>
      </c>
      <c r="C104" s="11">
        <v>638154000</v>
      </c>
      <c r="D104" s="11" t="s">
        <v>92</v>
      </c>
      <c r="E104" s="11">
        <v>57529000</v>
      </c>
      <c r="F104" s="11">
        <v>84158000</v>
      </c>
      <c r="G104" s="11">
        <v>581326000</v>
      </c>
      <c r="H104" s="11">
        <v>298192000</v>
      </c>
      <c r="I104" s="11">
        <v>300087000</v>
      </c>
      <c r="J104" s="11">
        <v>539923000</v>
      </c>
      <c r="K104" s="11">
        <v>1135654000</v>
      </c>
      <c r="L104" s="11">
        <v>642203000</v>
      </c>
      <c r="M104" s="11">
        <v>734721000</v>
      </c>
      <c r="N104" s="11">
        <v>1387921000</v>
      </c>
      <c r="O104" s="11">
        <v>1540745000</v>
      </c>
      <c r="P104" s="11">
        <v>1895240000</v>
      </c>
      <c r="W104" s="35" t="s">
        <v>146</v>
      </c>
      <c r="X104" s="36"/>
    </row>
    <row r="105" spans="1:46" ht="21" thickTop="1" x14ac:dyDescent="0.25">
      <c r="A105" s="14" t="s">
        <v>108</v>
      </c>
      <c r="B105" s="1"/>
      <c r="C105" s="15">
        <f>(C106/B106)-1</f>
        <v>-0.93683213138916677</v>
      </c>
      <c r="D105" s="15" t="e">
        <f>(D106/C106)-1</f>
        <v>#VALUE!</v>
      </c>
      <c r="E105" s="15" t="e">
        <f>(E106/D106)-1</f>
        <v>#VALUE!</v>
      </c>
      <c r="F105" s="15">
        <f>(F106/E106)-1</f>
        <v>-0.7504927289191925</v>
      </c>
      <c r="G105" s="15">
        <f>(G106/F106)-1</f>
        <v>5.2899231426131514</v>
      </c>
      <c r="H105" s="15">
        <f t="shared" ref="H105:V105" si="8">(H106/G106)-1</f>
        <v>-0.9442332496096667</v>
      </c>
      <c r="I105" s="15">
        <f t="shared" si="8"/>
        <v>-77.062081558125385</v>
      </c>
      <c r="J105" s="15">
        <f t="shared" si="8"/>
        <v>0.82317356165479705</v>
      </c>
      <c r="K105" s="15">
        <f t="shared" si="8"/>
        <v>0.37459730866126528</v>
      </c>
      <c r="L105" s="15">
        <f t="shared" si="8"/>
        <v>0.2570635810096713</v>
      </c>
      <c r="M105" s="15">
        <f t="shared" si="8"/>
        <v>0.5749363095343929</v>
      </c>
      <c r="N105" s="15">
        <f t="shared" si="8"/>
        <v>0.63229492915133201</v>
      </c>
      <c r="O105" s="15">
        <f t="shared" si="8"/>
        <v>0.3619355979729495</v>
      </c>
      <c r="P105" s="15">
        <f t="shared" si="8"/>
        <v>-5.8607981544220644E-2</v>
      </c>
      <c r="Q105" s="15"/>
      <c r="R105" s="15"/>
      <c r="S105" s="15"/>
      <c r="T105" s="15"/>
      <c r="U105" s="15"/>
      <c r="V105" s="15"/>
      <c r="W105" s="25" t="s">
        <v>109</v>
      </c>
      <c r="X105" s="26">
        <f>(X100*X92)+(X102*X97)</f>
        <v>9.2002926616995717E-2</v>
      </c>
      <c r="Y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25" t="s">
        <v>109</v>
      </c>
      <c r="AT105" s="26">
        <f>(AT100*AT92)+(AT102*AT97)</f>
        <v>0</v>
      </c>
    </row>
    <row r="106" spans="1:46" ht="19" x14ac:dyDescent="0.25">
      <c r="A106" s="5" t="s">
        <v>90</v>
      </c>
      <c r="B106" s="1">
        <v>-18997000</v>
      </c>
      <c r="C106" s="1">
        <v>-1200000</v>
      </c>
      <c r="D106" s="1" t="s">
        <v>92</v>
      </c>
      <c r="E106" s="1">
        <v>-18773000</v>
      </c>
      <c r="F106" s="1">
        <v>-4684000</v>
      </c>
      <c r="G106" s="1">
        <v>-29462000</v>
      </c>
      <c r="H106" s="1">
        <v>-1643000</v>
      </c>
      <c r="I106" s="1">
        <v>124970000</v>
      </c>
      <c r="J106" s="1">
        <v>227842000</v>
      </c>
      <c r="K106" s="1">
        <v>313191000</v>
      </c>
      <c r="L106" s="1">
        <v>393701000</v>
      </c>
      <c r="M106" s="1">
        <v>620054000</v>
      </c>
      <c r="N106" s="1">
        <v>1012111000</v>
      </c>
      <c r="O106" s="1">
        <v>1378430000</v>
      </c>
      <c r="P106" s="1">
        <v>1297643000</v>
      </c>
      <c r="Q106" s="37">
        <f>P106*(1+$X$106)</f>
        <v>1534188865.4100413</v>
      </c>
      <c r="R106" s="37">
        <f t="shared" ref="R106:U106" si="9">Q106*(1+$X$106)</f>
        <v>1813854407.3741004</v>
      </c>
      <c r="S106" s="37">
        <f t="shared" si="9"/>
        <v>2144499862.6496456</v>
      </c>
      <c r="T106" s="37">
        <f t="shared" si="9"/>
        <v>2535418301.6056414</v>
      </c>
      <c r="U106" s="37">
        <f t="shared" si="9"/>
        <v>2997596817.830646</v>
      </c>
      <c r="V106" s="38" t="s">
        <v>147</v>
      </c>
      <c r="W106" s="39" t="s">
        <v>148</v>
      </c>
      <c r="X106" s="40">
        <f>(SUM(Q4:U4)/5)</f>
        <v>0.18228886173627218</v>
      </c>
    </row>
    <row r="107" spans="1:46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38"/>
      <c r="R107" s="38"/>
      <c r="S107" s="38"/>
      <c r="T107" s="38"/>
      <c r="U107" s="41">
        <f>U106*(1+X107)/(X108-X107)</f>
        <v>45856754225.673531</v>
      </c>
      <c r="V107" s="42" t="s">
        <v>149</v>
      </c>
      <c r="W107" s="43" t="s">
        <v>150</v>
      </c>
      <c r="X107" s="44">
        <v>2.5000000000000001E-2</v>
      </c>
    </row>
    <row r="108" spans="1:46" ht="19" x14ac:dyDescent="0.25">
      <c r="Q108" s="41">
        <f t="shared" ref="Q108:S108" si="10">Q107+Q106</f>
        <v>1534188865.4100413</v>
      </c>
      <c r="R108" s="41">
        <f t="shared" si="10"/>
        <v>1813854407.3741004</v>
      </c>
      <c r="S108" s="41">
        <f t="shared" si="10"/>
        <v>2144499862.6496456</v>
      </c>
      <c r="T108" s="41">
        <f>T107+T106</f>
        <v>2535418301.6056414</v>
      </c>
      <c r="U108" s="41">
        <f>U107+U106</f>
        <v>48854351043.504173</v>
      </c>
      <c r="V108" s="42" t="s">
        <v>145</v>
      </c>
      <c r="W108" s="45" t="s">
        <v>151</v>
      </c>
      <c r="X108" s="46">
        <f>X105</f>
        <v>9.2002926616995717E-2</v>
      </c>
    </row>
    <row r="109" spans="1:46" ht="19" x14ac:dyDescent="0.25">
      <c r="Q109" s="47" t="s">
        <v>152</v>
      </c>
      <c r="R109" s="48"/>
    </row>
    <row r="110" spans="1:46" ht="20" x14ac:dyDescent="0.25">
      <c r="Q110" s="49" t="s">
        <v>153</v>
      </c>
      <c r="R110" s="50">
        <f>NPV(X108,Q108,R108,S108,T108,U108)</f>
        <v>37817734168.029457</v>
      </c>
    </row>
    <row r="111" spans="1:46" ht="20" x14ac:dyDescent="0.25">
      <c r="Q111" s="49" t="s">
        <v>154</v>
      </c>
      <c r="R111" s="50">
        <f>P40</f>
        <v>6121394000</v>
      </c>
    </row>
    <row r="112" spans="1:46" ht="20" x14ac:dyDescent="0.25">
      <c r="Q112" s="49" t="s">
        <v>141</v>
      </c>
      <c r="R112" s="50">
        <f>X99</f>
        <v>3249076000</v>
      </c>
    </row>
    <row r="113" spans="17:18" ht="20" x14ac:dyDescent="0.25">
      <c r="Q113" s="49" t="s">
        <v>155</v>
      </c>
      <c r="R113" s="50">
        <f>R110+R111-R112</f>
        <v>40690052168.029457</v>
      </c>
    </row>
    <row r="114" spans="17:18" ht="20" x14ac:dyDescent="0.25">
      <c r="Q114" s="49" t="s">
        <v>156</v>
      </c>
      <c r="R114" s="51">
        <f>P34*(1+(5*V16))</f>
        <v>308205198.89277625</v>
      </c>
    </row>
    <row r="115" spans="17:18" ht="20" x14ac:dyDescent="0.25">
      <c r="Q115" s="52" t="s">
        <v>157</v>
      </c>
      <c r="R115" s="53">
        <f>R113/R114</f>
        <v>132.02260154665794</v>
      </c>
    </row>
    <row r="116" spans="17:18" ht="20" x14ac:dyDescent="0.25">
      <c r="Q116" s="54" t="s">
        <v>158</v>
      </c>
      <c r="R116" s="55">
        <v>190.7</v>
      </c>
    </row>
    <row r="117" spans="17:18" ht="20" x14ac:dyDescent="0.25">
      <c r="Q117" s="56" t="s">
        <v>159</v>
      </c>
      <c r="R117" s="57">
        <f>R115/R116-1</f>
        <v>-0.30769480048947062</v>
      </c>
    </row>
    <row r="118" spans="17:18" ht="20" x14ac:dyDescent="0.25">
      <c r="Q118" s="56" t="s">
        <v>160</v>
      </c>
      <c r="R118" s="58" t="str">
        <f>IF(R115&gt;R116,"BUY","SELL")</f>
        <v>SELL</v>
      </c>
    </row>
  </sheetData>
  <mergeCells count="6">
    <mergeCell ref="W83:X83"/>
    <mergeCell ref="W84:X84"/>
    <mergeCell ref="W93:X93"/>
    <mergeCell ref="W98:X98"/>
    <mergeCell ref="W104:X104"/>
    <mergeCell ref="Q109:R109"/>
  </mergeCells>
  <hyperlinks>
    <hyperlink ref="A1" r:id="rId1" tooltip="https://roic.ai/company/WDAY" display="ROIC.AI | WDAY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www.sec.gov/Archives/edgar/data/1327811/000119312513122351/0001193125-13-122351-index.html" xr:uid="{00000000-0004-0000-0000-00000D000000}"/>
    <hyperlink ref="F74" r:id="rId11" tooltip="https://www.sec.gov/Archives/edgar/data/1327811/000119312513122351/0001193125-13-122351-index.html" xr:uid="{00000000-0004-0000-0000-00000E000000}"/>
    <hyperlink ref="G36" r:id="rId12" tooltip="https://www.sec.gov/Archives/edgar/data/1327811/000119312514124249/0001193125-14-124249-index.htm" xr:uid="{00000000-0004-0000-0000-000010000000}"/>
    <hyperlink ref="G74" r:id="rId13" tooltip="https://www.sec.gov/Archives/edgar/data/1327811/000119312514124249/0001193125-14-124249-index.htm" xr:uid="{00000000-0004-0000-0000-000011000000}"/>
    <hyperlink ref="H36" r:id="rId14" tooltip="https://www.sec.gov/Archives/edgar/data/1327811/000132781115000006/wday-01312015x10k.htm" xr:uid="{00000000-0004-0000-0000-000013000000}"/>
    <hyperlink ref="H74" r:id="rId15" tooltip="https://www.sec.gov/Archives/edgar/data/1327811/000132781115000006/wday-01312015x10k.htm" xr:uid="{00000000-0004-0000-0000-000014000000}"/>
    <hyperlink ref="I36" r:id="rId16" tooltip="https://www.sec.gov/Archives/edgar/data/1327811/000132781116000032/0001327811-16-000032-index.html" xr:uid="{00000000-0004-0000-0000-000016000000}"/>
    <hyperlink ref="I74" r:id="rId17" tooltip="https://www.sec.gov/Archives/edgar/data/1327811/000132781116000032/0001327811-16-000032-index.html" xr:uid="{00000000-0004-0000-0000-000017000000}"/>
    <hyperlink ref="J36" r:id="rId18" tooltip="https://www.sec.gov/Archives/edgar/data/1327811/000132781117000008/0001327811-17-000008-index.html" xr:uid="{00000000-0004-0000-0000-000019000000}"/>
    <hyperlink ref="J74" r:id="rId19" tooltip="https://www.sec.gov/Archives/edgar/data/1327811/000132781117000008/0001327811-17-000008-index.html" xr:uid="{00000000-0004-0000-0000-00001A000000}"/>
    <hyperlink ref="K36" r:id="rId20" tooltip="https://www.sec.gov/Archives/edgar/data/1327811/000132781118000009/0001327811-18-000009-index.html" xr:uid="{00000000-0004-0000-0000-00001C000000}"/>
    <hyperlink ref="K74" r:id="rId21" tooltip="https://www.sec.gov/Archives/edgar/data/1327811/000132781118000009/0001327811-18-000009-index.html" xr:uid="{00000000-0004-0000-0000-00001D000000}"/>
    <hyperlink ref="L36" r:id="rId22" tooltip="https://www.sec.gov/Archives/edgar/data/1327811/000132781119000038/0001327811-19-000038-index.html" xr:uid="{00000000-0004-0000-0000-00001F000000}"/>
    <hyperlink ref="L74" r:id="rId23" tooltip="https://www.sec.gov/Archives/edgar/data/1327811/000132781119000038/0001327811-19-000038-index.html" xr:uid="{00000000-0004-0000-0000-000020000000}"/>
    <hyperlink ref="M36" r:id="rId24" tooltip="https://www.sec.gov/Archives/edgar/data/1327811/000132781120000022/0001327811-20-000022-index.html" xr:uid="{00000000-0004-0000-0000-000022000000}"/>
    <hyperlink ref="M74" r:id="rId25" tooltip="https://www.sec.gov/Archives/edgar/data/1327811/000132781120000022/0001327811-20-000022-index.html" xr:uid="{00000000-0004-0000-0000-000023000000}"/>
    <hyperlink ref="N36" r:id="rId26" tooltip="https://www.sec.gov/Archives/edgar/data/1327811/000132781121000020/0001327811-21-000020-index.htm" xr:uid="{00000000-0004-0000-0000-000025000000}"/>
    <hyperlink ref="N74" r:id="rId27" tooltip="https://www.sec.gov/Archives/edgar/data/1327811/000132781121000020/0001327811-21-000020-index.htm" xr:uid="{00000000-0004-0000-0000-000026000000}"/>
    <hyperlink ref="O36" r:id="rId28" tooltip="https://www.sec.gov/Archives/edgar/data/1327811/000132781122000030/0001327811-22-000030-index.htm" xr:uid="{00000000-0004-0000-0000-000028000000}"/>
    <hyperlink ref="O74" r:id="rId29" tooltip="https://www.sec.gov/Archives/edgar/data/1327811/000132781122000030/0001327811-22-000030-index.htm" xr:uid="{00000000-0004-0000-0000-000029000000}"/>
    <hyperlink ref="P36" r:id="rId30" tooltip="https://www.sec.gov/Archives/edgar/data/1327811/000132781123000024/0001327811-23-000024-index.htm" xr:uid="{00000000-0004-0000-0000-00002B000000}"/>
    <hyperlink ref="P74" r:id="rId31" tooltip="https://www.sec.gov/Archives/edgar/data/1327811/000132781123000024/0001327811-23-000024-index.htm" xr:uid="{00000000-0004-0000-0000-00002C000000}"/>
    <hyperlink ref="Q1" r:id="rId32" display="https://finbox.com/NASDAQGS:WDAY/explorer/revenue_proj" xr:uid="{82277A1D-AC09-DB41-B1C1-C653004256BA}"/>
  </hyperlinks>
  <pageMargins left="0.7" right="0.7" top="0.75" bottom="0.75" header="0.3" footer="0.3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2023-03-12T16:01:39Z</dcterms:created>
  <dcterms:modified xsi:type="dcterms:W3CDTF">2023-03-22T04:51:59Z</dcterms:modified>
</cp:coreProperties>
</file>