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"/>
    </mc:Choice>
  </mc:AlternateContent>
  <xr:revisionPtr revIDLastSave="0" documentId="13_ncr:1_{05550461-99B3-CC4D-9DC4-EB593AD3601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M16" i="1"/>
  <c r="L16" i="1"/>
  <c r="K16" i="1"/>
  <c r="G114" i="1" s="1"/>
  <c r="G106" i="1"/>
  <c r="H106" i="1"/>
  <c r="I106" i="1"/>
  <c r="J106" i="1"/>
  <c r="F106" i="1"/>
  <c r="M92" i="1"/>
  <c r="M88" i="1"/>
  <c r="G111" i="1"/>
  <c r="F108" i="1"/>
  <c r="M97" i="1"/>
  <c r="M90" i="1"/>
  <c r="M89" i="1"/>
  <c r="M91" i="1" s="1"/>
  <c r="M87" i="1"/>
  <c r="M86" i="1"/>
  <c r="M85" i="1"/>
  <c r="K19" i="1"/>
  <c r="N13" i="1"/>
  <c r="M13" i="1"/>
  <c r="L13" i="1"/>
  <c r="K13" i="1"/>
  <c r="N10" i="1"/>
  <c r="M10" i="1"/>
  <c r="L10" i="1"/>
  <c r="K10" i="1"/>
  <c r="N7" i="1"/>
  <c r="M7" i="1"/>
  <c r="L7" i="1"/>
  <c r="K7" i="1"/>
  <c r="N4" i="1"/>
  <c r="M4" i="1"/>
  <c r="L4" i="1"/>
  <c r="K4" i="1"/>
  <c r="J4" i="1"/>
  <c r="I4" i="1"/>
  <c r="H4" i="1"/>
  <c r="G4" i="1"/>
  <c r="F4" i="1"/>
  <c r="M106" i="1" l="1"/>
  <c r="M99" i="1"/>
  <c r="G108" i="1"/>
  <c r="M103" i="1"/>
  <c r="M102" i="1" s="1"/>
  <c r="G112" i="1"/>
  <c r="M100" i="1" l="1"/>
  <c r="H108" i="1"/>
  <c r="I108" i="1" l="1"/>
  <c r="M105" i="1"/>
  <c r="M108" i="1" s="1"/>
  <c r="J107" i="1" l="1"/>
  <c r="J108" i="1" s="1"/>
  <c r="G110" i="1" s="1"/>
  <c r="G113" i="1" s="1"/>
  <c r="G115" i="1" s="1"/>
  <c r="G118" i="1" l="1"/>
  <c r="G117" i="1"/>
  <c r="E105" i="1" l="1"/>
  <c r="D105" i="1"/>
  <c r="C105" i="1"/>
  <c r="E89" i="1"/>
  <c r="D89" i="1"/>
  <c r="C89" i="1"/>
  <c r="B89" i="1"/>
  <c r="E80" i="1"/>
  <c r="D80" i="1"/>
  <c r="C80" i="1"/>
  <c r="B80" i="1"/>
  <c r="E35" i="1"/>
  <c r="D35" i="1"/>
  <c r="C35" i="1"/>
  <c r="E29" i="1"/>
  <c r="D29" i="1"/>
  <c r="C29" i="1"/>
  <c r="E20" i="1"/>
  <c r="D20" i="1"/>
  <c r="C20" i="1"/>
  <c r="E13" i="1"/>
  <c r="D13" i="1"/>
  <c r="C13" i="1"/>
  <c r="B13" i="1"/>
  <c r="E9" i="1"/>
  <c r="D9" i="1"/>
  <c r="C9" i="1"/>
  <c r="B9" i="1"/>
  <c r="E4" i="1"/>
  <c r="D4" i="1"/>
  <c r="C4" i="1"/>
</calcChain>
</file>

<file path=xl/sharedStrings.xml><?xml version="1.0" encoding="utf-8"?>
<sst xmlns="http://schemas.openxmlformats.org/spreadsheetml/2006/main" count="252" uniqueCount="161">
  <si>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</si>
  <si>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</si>
  <si>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</si>
  <si>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</si>
  <si>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</si>
  <si>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</si>
  <si>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</si>
  <si>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</si>
  <si>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</si>
  <si>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</si>
  <si>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</si>
  <si>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</si>
  <si>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</si>
  <si>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</si>
  <si>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</si>
  <si>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</si>
  <si>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</si>
  <si>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</si>
  <si>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</si>
  <si>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</si>
  <si>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</si>
  <si>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</si>
  <si>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</si>
  <si>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</si>
  <si>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</si>
  <si>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</si>
  <si>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</si>
  <si>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</si>
  <si>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</si>
  <si>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</si>
  <si>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</si>
  <si>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</si>
  <si>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</si>
  <si>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</si>
  <si>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</si>
  <si>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</si>
  <si>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</si>
  <si>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</si>
  <si>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</si>
  <si>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</si>
  <si>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</si>
  <si>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</si>
  <si>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</si>
  <si>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</si>
  <si>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</si>
  <si>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</si>
  <si>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</si>
  <si>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</si>
  <si>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</si>
  <si>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</si>
  <si>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</si>
  <si>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</si>
  <si>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</si>
  <si>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</si>
  <si>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</si>
  <si>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</si>
  <si>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</si>
  <si>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</si>
  <si>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</si>
  <si>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</si>
  <si>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</si>
  <si>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</si>
  <si>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</si>
  <si>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</si>
  <si>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</si>
  <si>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</si>
  <si>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</si>
  <si>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</si>
  <si>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</si>
  <si>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</si>
  <si>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</si>
  <si>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</si>
  <si>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</si>
  <si>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</si>
  <si>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</si>
  <si>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</si>
  <si>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</si>
  <si>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</si>
  <si>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</si>
  <si>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</si>
  <si>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</si>
  <si>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</si>
  <si>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</si>
  <si>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</si>
  <si>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</si>
  <si>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</si>
  <si>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</si>
  <si>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</si>
  <si>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</si>
  <si>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</si>
  <si>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</si>
  <si>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</si>
  <si>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</si>
  <si>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</si>
  <si>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Clear Secure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</si>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</sst>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1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0" xfId="0" applyNumberFormat="1" applyFont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9" fontId="11" fillId="0" borderId="6" xfId="0" applyNumberFormat="1" applyFont="1" applyBorder="1" applyAlignment="1">
      <alignment horizontal="center"/>
    </xf>
    <xf numFmtId="9" fontId="11" fillId="0" borderId="7" xfId="0" applyNumberFormat="1" applyFont="1" applyBorder="1" applyAlignment="1">
      <alignment horizontal="center"/>
    </xf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4" borderId="0" xfId="0" applyNumberFormat="1" applyFont="1" applyFill="1"/>
    <xf numFmtId="0" fontId="0" fillId="4" borderId="0" xfId="0" applyFill="1"/>
    <xf numFmtId="9" fontId="16" fillId="4" borderId="9" xfId="0" applyNumberFormat="1" applyFont="1" applyFill="1" applyBorder="1" applyAlignment="1">
      <alignment wrapText="1"/>
    </xf>
    <xf numFmtId="10" fontId="1" fillId="4" borderId="10" xfId="0" applyNumberFormat="1" applyFont="1" applyFill="1" applyBorder="1" applyAlignment="1">
      <alignment horizontal="right" vertical="center"/>
    </xf>
    <xf numFmtId="164" fontId="1" fillId="4" borderId="0" xfId="0" applyNumberFormat="1" applyFont="1" applyFill="1"/>
    <xf numFmtId="0" fontId="0" fillId="4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4" borderId="11" xfId="0" applyFont="1" applyFill="1" applyBorder="1"/>
    <xf numFmtId="10" fontId="1" fillId="4" borderId="8" xfId="0" applyNumberFormat="1" applyFont="1" applyFill="1" applyBorder="1" applyAlignment="1">
      <alignment horizontal="right" vertical="center"/>
    </xf>
    <xf numFmtId="164" fontId="1" fillId="4" borderId="9" xfId="0" applyNumberFormat="1" applyFont="1" applyFill="1" applyBorder="1" applyAlignment="1">
      <alignment wrapText="1"/>
    </xf>
    <xf numFmtId="164" fontId="1" fillId="4" borderId="10" xfId="0" applyNumberFormat="1" applyFont="1" applyFill="1" applyBorder="1"/>
    <xf numFmtId="164" fontId="1" fillId="4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YOU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695312092610935E-2"/>
          <c:y val="0.13674074721242369"/>
          <c:w val="0.84902654221202467"/>
          <c:h val="0.722149027488068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1'!$B$3:$E$3</c:f>
              <c:numCache>
                <c:formatCode>#,###,,;\(#,###,,\);\ \-\ \-</c:formatCode>
                <c:ptCount val="4"/>
                <c:pt idx="0">
                  <c:v>192284000</c:v>
                </c:pt>
                <c:pt idx="1">
                  <c:v>230796000</c:v>
                </c:pt>
                <c:pt idx="2">
                  <c:v>253953000</c:v>
                </c:pt>
                <c:pt idx="3">
                  <c:v>437434000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C-A64B-8653-A0BC140E28CB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1'!$B$19:$E$19</c:f>
              <c:numCache>
                <c:formatCode>#,###,,;\(#,###,,\);\ \-\ \-</c:formatCode>
                <c:ptCount val="4"/>
                <c:pt idx="0">
                  <c:v>-46905000</c:v>
                </c:pt>
                <c:pt idx="1">
                  <c:v>129000</c:v>
                </c:pt>
                <c:pt idx="2">
                  <c:v>-23142000</c:v>
                </c:pt>
                <c:pt idx="3">
                  <c:v>-38133000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C-A64B-8653-A0BC140E28CB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1'!$B$106:$E$106</c:f>
              <c:numCache>
                <c:formatCode>#,###,,;\(#,###,,\);\ \-\ \-</c:formatCode>
                <c:ptCount val="4"/>
                <c:pt idx="0">
                  <c:v>1390000</c:v>
                </c:pt>
                <c:pt idx="1">
                  <c:v>-29264000</c:v>
                </c:pt>
                <c:pt idx="2">
                  <c:v>40737000</c:v>
                </c:pt>
                <c:pt idx="3">
                  <c:v>136948000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C-A64B-8653-A0BC140E2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74352191"/>
        <c:axId val="1874445663"/>
      </c:barChart>
      <c:catAx>
        <c:axId val="187435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45663"/>
        <c:crosses val="autoZero"/>
        <c:auto val="1"/>
        <c:lblAlgn val="ctr"/>
        <c:lblOffset val="100"/>
        <c:noMultiLvlLbl val="0"/>
      </c:catAx>
      <c:valAx>
        <c:axId val="187444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5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11628513323252"/>
          <c:y val="0.90430373387792551"/>
          <c:w val="0.30355550920373364"/>
          <c:h val="5.6861314665763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108</xdr:row>
      <xdr:rowOff>25400</xdr:rowOff>
    </xdr:from>
    <xdr:to>
      <xdr:col>13</xdr:col>
      <xdr:colOff>0</xdr:colOff>
      <xdr:row>128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518AC-1ECB-C2F5-9687-708879D84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856314/000162828023005937/0001628280-23-005937-index.htm" TargetMode="External"/><Relationship Id="rId3" Type="http://schemas.openxmlformats.org/officeDocument/2006/relationships/hyperlink" Target="https://sec.gov/" TargetMode="External"/><Relationship Id="rId7" Type="http://schemas.openxmlformats.org/officeDocument/2006/relationships/hyperlink" Target="https://www.sec.gov/Archives/edgar/data/1856314/000185631422000008/0001856314-22-000008-index.htm" TargetMode="External"/><Relationship Id="rId2" Type="http://schemas.openxmlformats.org/officeDocument/2006/relationships/hyperlink" Target="https://sec.gov/" TargetMode="External"/><Relationship Id="rId1" Type="http://schemas.openxmlformats.org/officeDocument/2006/relationships/hyperlink" Target="https://roic.ai/company/YOU" TargetMode="External"/><Relationship Id="rId6" Type="http://schemas.openxmlformats.org/officeDocument/2006/relationships/hyperlink" Target="https://www.sec.gov/Archives/edgar/data/1856314/000185631422000008/0001856314-22-000008-index.htm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sec.gov/" TargetMode="External"/><Relationship Id="rId10" Type="http://schemas.openxmlformats.org/officeDocument/2006/relationships/hyperlink" Target="https://finbox.com/NYSE:YOU/explorer/revenue_proj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856314/000162828023005937/0001628280-23-005937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zoomScale="80" zoomScaleNormal="80" workbookViewId="0">
      <pane xSplit="1" ySplit="1" topLeftCell="C2" activePane="bottomRight" state="frozen"/>
      <selection pane="topRight"/>
      <selection pane="bottomLeft"/>
      <selection pane="bottomRight" activeCell="N17" sqref="N17"/>
    </sheetView>
  </sheetViews>
  <sheetFormatPr baseColWidth="10" defaultRowHeight="16" x14ac:dyDescent="0.2"/>
  <cols>
    <col min="1" max="1" width="50" customWidth="1"/>
    <col min="2" max="5" width="15" customWidth="1"/>
    <col min="6" max="14" width="21" customWidth="1"/>
  </cols>
  <sheetData>
    <row r="1" spans="1:38" ht="22" thickBot="1" x14ac:dyDescent="0.3">
      <c r="A1" s="3" t="s">
        <v>94</v>
      </c>
      <c r="B1" s="8">
        <v>2019</v>
      </c>
      <c r="C1" s="8">
        <v>2020</v>
      </c>
      <c r="D1" s="8">
        <v>2021</v>
      </c>
      <c r="E1" s="8">
        <v>2022</v>
      </c>
      <c r="F1" s="26">
        <v>2023</v>
      </c>
      <c r="G1" s="26">
        <v>2024</v>
      </c>
      <c r="H1" s="26">
        <v>2025</v>
      </c>
      <c r="I1" s="26">
        <v>2026</v>
      </c>
      <c r="J1" s="26">
        <v>2027</v>
      </c>
    </row>
    <row r="2" spans="1:3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/>
      <c r="J2" s="9"/>
      <c r="K2" s="9"/>
      <c r="L2" s="9"/>
      <c r="M2" s="9"/>
      <c r="N2" s="9"/>
    </row>
    <row r="3" spans="1:38" ht="40" x14ac:dyDescent="0.25">
      <c r="A3" s="5" t="s">
        <v>1</v>
      </c>
      <c r="B3" s="1">
        <v>192284000</v>
      </c>
      <c r="C3" s="1">
        <v>230796000</v>
      </c>
      <c r="D3" s="1">
        <v>253953000</v>
      </c>
      <c r="E3" s="1">
        <v>437434000</v>
      </c>
      <c r="F3" s="1">
        <v>560000000</v>
      </c>
      <c r="G3" s="1">
        <v>668400000</v>
      </c>
      <c r="H3" s="1">
        <v>731400000</v>
      </c>
      <c r="I3" s="1">
        <v>963000000</v>
      </c>
      <c r="J3" s="1">
        <v>1156000000</v>
      </c>
      <c r="K3" s="27" t="s">
        <v>110</v>
      </c>
      <c r="L3" s="27" t="s">
        <v>111</v>
      </c>
      <c r="M3" s="27" t="s">
        <v>112</v>
      </c>
      <c r="N3" s="28" t="s">
        <v>113</v>
      </c>
    </row>
    <row r="4" spans="1:38" ht="19" x14ac:dyDescent="0.25">
      <c r="A4" s="14" t="s">
        <v>95</v>
      </c>
      <c r="B4" s="1"/>
      <c r="C4" s="15">
        <f>(C3/B3)-1</f>
        <v>0.20028707536768531</v>
      </c>
      <c r="D4" s="15">
        <f>(D3/C3)-1</f>
        <v>0.10033536109811259</v>
      </c>
      <c r="E4" s="15">
        <f>(E3/D3)-1</f>
        <v>0.72249983264619821</v>
      </c>
      <c r="F4" s="16">
        <f t="shared" ref="F4:J4" si="0">(F3/E3)-1</f>
        <v>0.28019312627733561</v>
      </c>
      <c r="G4" s="16">
        <f t="shared" si="0"/>
        <v>0.19357142857142851</v>
      </c>
      <c r="H4" s="16">
        <f t="shared" si="0"/>
        <v>9.4254937163375185E-2</v>
      </c>
      <c r="I4" s="16">
        <f t="shared" si="0"/>
        <v>0.31665299425758819</v>
      </c>
      <c r="J4" s="16">
        <f t="shared" si="0"/>
        <v>0.20041536863966769</v>
      </c>
      <c r="K4" s="29">
        <f>(E4+D4+C4)/3</f>
        <v>0.34104075637066539</v>
      </c>
      <c r="L4" s="29">
        <f>(E20+D20+C20)/3</f>
        <v>-60.250105275274763</v>
      </c>
      <c r="M4" s="29">
        <f>(E29+D29+C29)/3</f>
        <v>0.95488501587314734</v>
      </c>
      <c r="N4" s="30">
        <f>(E105+D105+C105)/3</f>
        <v>-7.361176499302208</v>
      </c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I4" s="17"/>
      <c r="AJ4" s="17"/>
      <c r="AK4" s="17"/>
      <c r="AL4" s="17"/>
    </row>
    <row r="5" spans="1:38" ht="19" x14ac:dyDescent="0.25">
      <c r="A5" s="5" t="s">
        <v>2</v>
      </c>
      <c r="B5" s="1">
        <v>92318000</v>
      </c>
      <c r="C5" s="1">
        <v>73715000</v>
      </c>
      <c r="D5" s="1">
        <v>104936000</v>
      </c>
      <c r="E5" s="1">
        <v>56267000</v>
      </c>
    </row>
    <row r="6" spans="1:38" ht="20" x14ac:dyDescent="0.25">
      <c r="A6" s="6" t="s">
        <v>3</v>
      </c>
      <c r="B6" s="10">
        <v>99966000</v>
      </c>
      <c r="C6" s="10">
        <v>157081000</v>
      </c>
      <c r="D6" s="10">
        <v>149017000</v>
      </c>
      <c r="E6" s="10">
        <v>381167000</v>
      </c>
      <c r="K6" s="27" t="s">
        <v>114</v>
      </c>
      <c r="L6" s="27" t="s">
        <v>115</v>
      </c>
      <c r="M6" s="27" t="s">
        <v>116</v>
      </c>
      <c r="N6" s="28" t="s">
        <v>117</v>
      </c>
    </row>
    <row r="7" spans="1:38" ht="19" x14ac:dyDescent="0.25">
      <c r="A7" s="5" t="s">
        <v>4</v>
      </c>
      <c r="B7" s="2">
        <v>0.51990000000000003</v>
      </c>
      <c r="C7" s="2">
        <v>0.68059999999999998</v>
      </c>
      <c r="D7" s="2">
        <v>0.58679999999999999</v>
      </c>
      <c r="E7" s="2">
        <v>0.87139999999999995</v>
      </c>
      <c r="K7" s="29">
        <f>E7</f>
        <v>0.87139999999999995</v>
      </c>
      <c r="L7" s="29">
        <f>E21</f>
        <v>-8.72E-2</v>
      </c>
      <c r="M7" s="29">
        <f>E30</f>
        <v>-0.14990000000000001</v>
      </c>
      <c r="N7" s="30">
        <f>E106/E3</f>
        <v>0.31307122903112239</v>
      </c>
    </row>
    <row r="8" spans="1:38" ht="19" x14ac:dyDescent="0.25">
      <c r="A8" s="5" t="s">
        <v>5</v>
      </c>
      <c r="B8" s="1">
        <v>21222000</v>
      </c>
      <c r="C8" s="1">
        <v>32038000</v>
      </c>
      <c r="D8" s="1">
        <v>47490000</v>
      </c>
      <c r="E8" s="1">
        <v>66799000</v>
      </c>
    </row>
    <row r="9" spans="1:38" ht="19" customHeight="1" x14ac:dyDescent="0.25">
      <c r="A9" s="14" t="s">
        <v>96</v>
      </c>
      <c r="B9" s="15">
        <f>B8/B3</f>
        <v>0.11036799733727196</v>
      </c>
      <c r="C9" s="15">
        <f t="shared" ref="C9:E9" si="1">C8/C3</f>
        <v>0.13881523076656441</v>
      </c>
      <c r="D9" s="15">
        <f t="shared" si="1"/>
        <v>0.18700310687410662</v>
      </c>
      <c r="E9" s="15">
        <f t="shared" si="1"/>
        <v>0.15270646543249952</v>
      </c>
      <c r="F9" s="15"/>
      <c r="G9" s="15"/>
      <c r="K9" s="27" t="s">
        <v>97</v>
      </c>
      <c r="L9" s="28" t="s">
        <v>98</v>
      </c>
      <c r="M9" s="28" t="s">
        <v>99</v>
      </c>
      <c r="N9" s="28" t="s">
        <v>100</v>
      </c>
    </row>
    <row r="10" spans="1:38" ht="19" x14ac:dyDescent="0.25">
      <c r="A10" s="5" t="s">
        <v>6</v>
      </c>
      <c r="B10" s="1">
        <v>91577000</v>
      </c>
      <c r="C10" s="1">
        <v>118168000</v>
      </c>
      <c r="D10" s="1">
        <v>168902000</v>
      </c>
      <c r="E10" s="1">
        <v>278174000</v>
      </c>
      <c r="K10" s="29">
        <f>(E9+D9+C9)/3</f>
        <v>0.15950826769105686</v>
      </c>
      <c r="L10" s="29">
        <f>(E13+D13+C13)/3</f>
        <v>0.70596027234821657</v>
      </c>
      <c r="M10" s="29">
        <f>(E80+D80+C80)/3</f>
        <v>0.15840902372148846</v>
      </c>
      <c r="N10" s="30">
        <f>(E89+D89+C89)/3</f>
        <v>8.4678389035060572E-2</v>
      </c>
    </row>
    <row r="11" spans="1:38" ht="19" x14ac:dyDescent="0.25">
      <c r="A11" s="5" t="s">
        <v>7</v>
      </c>
      <c r="B11" s="1">
        <v>36014000</v>
      </c>
      <c r="C11" s="1">
        <v>16381000</v>
      </c>
      <c r="D11" s="1">
        <v>35200000</v>
      </c>
      <c r="E11" s="1">
        <v>41679000</v>
      </c>
    </row>
    <row r="12" spans="1:38" ht="20" x14ac:dyDescent="0.25">
      <c r="A12" s="5" t="s">
        <v>8</v>
      </c>
      <c r="B12" s="1">
        <v>127591000</v>
      </c>
      <c r="C12" s="1">
        <v>134549000</v>
      </c>
      <c r="D12" s="1">
        <v>204102000</v>
      </c>
      <c r="E12" s="1">
        <v>319853000</v>
      </c>
      <c r="K12" s="27" t="s">
        <v>118</v>
      </c>
      <c r="L12" s="27" t="s">
        <v>119</v>
      </c>
      <c r="M12" s="27" t="s">
        <v>120</v>
      </c>
      <c r="N12" s="28" t="s">
        <v>121</v>
      </c>
    </row>
    <row r="13" spans="1:38" ht="19" x14ac:dyDescent="0.25">
      <c r="A13" s="14" t="s">
        <v>101</v>
      </c>
      <c r="B13" s="15">
        <f>B12/B3</f>
        <v>0.66355494996983633</v>
      </c>
      <c r="C13" s="15">
        <f t="shared" ref="C13:E13" si="2">C12/C3</f>
        <v>0.58297804121388586</v>
      </c>
      <c r="D13" s="15">
        <f t="shared" si="2"/>
        <v>0.80369989722507706</v>
      </c>
      <c r="E13" s="15">
        <f t="shared" si="2"/>
        <v>0.73120287860568678</v>
      </c>
      <c r="F13" s="15"/>
      <c r="G13" s="15"/>
      <c r="K13" s="29">
        <f>E28/E72</f>
        <v>-0.2252864480442513</v>
      </c>
      <c r="L13" s="30">
        <f>E28/E54</f>
        <v>-6.3201855969588938E-2</v>
      </c>
      <c r="M13" s="29">
        <f>(E28-E98)/E73</f>
        <v>-5.3481821928647692E-2</v>
      </c>
      <c r="N13" s="20">
        <f>(E61+E56)/E72</f>
        <v>0</v>
      </c>
    </row>
    <row r="14" spans="1:38" ht="19" x14ac:dyDescent="0.25">
      <c r="A14" s="5" t="s">
        <v>9</v>
      </c>
      <c r="B14" s="1">
        <v>7316000</v>
      </c>
      <c r="C14" s="1">
        <v>9423000</v>
      </c>
      <c r="D14" s="1">
        <v>12358000</v>
      </c>
      <c r="E14" s="1" t="s">
        <v>92</v>
      </c>
    </row>
    <row r="15" spans="1:38" ht="20" x14ac:dyDescent="0.25">
      <c r="A15" s="5" t="s">
        <v>10</v>
      </c>
      <c r="B15" s="1">
        <v>156129000</v>
      </c>
      <c r="C15" s="1">
        <v>176010000</v>
      </c>
      <c r="D15" s="1">
        <v>263950000</v>
      </c>
      <c r="E15" s="1">
        <v>386652000</v>
      </c>
      <c r="K15" s="27" t="s">
        <v>122</v>
      </c>
      <c r="L15" s="28" t="s">
        <v>123</v>
      </c>
      <c r="M15" s="28" t="s">
        <v>124</v>
      </c>
      <c r="N15" s="19" t="s">
        <v>125</v>
      </c>
    </row>
    <row r="16" spans="1:38" ht="19" x14ac:dyDescent="0.25">
      <c r="A16" s="5" t="s">
        <v>11</v>
      </c>
      <c r="B16" s="1">
        <v>248447000</v>
      </c>
      <c r="C16" s="1">
        <v>249725000</v>
      </c>
      <c r="D16" s="1">
        <v>368886000</v>
      </c>
      <c r="E16" s="1">
        <v>442919000</v>
      </c>
      <c r="K16" s="31">
        <f>(SUM(C35:E35)/3)</f>
        <v>0.1075529818599954</v>
      </c>
      <c r="L16" s="32">
        <f>M101/E3</f>
        <v>8.6984550812236812</v>
      </c>
      <c r="M16" s="32">
        <f>M101/E25</f>
        <v>-59.910881579568894</v>
      </c>
      <c r="N16" s="33">
        <f>M101/E106</f>
        <v>27.784268481467418</v>
      </c>
    </row>
    <row r="17" spans="1:14" ht="19" x14ac:dyDescent="0.25">
      <c r="A17" s="5" t="s">
        <v>12</v>
      </c>
      <c r="B17" s="1" t="s">
        <v>92</v>
      </c>
      <c r="C17" s="1" t="s">
        <v>92</v>
      </c>
      <c r="D17" s="1">
        <v>349000</v>
      </c>
      <c r="E17" s="1">
        <v>6586000</v>
      </c>
    </row>
    <row r="18" spans="1:14" ht="20" x14ac:dyDescent="0.25">
      <c r="A18" s="5" t="s">
        <v>13</v>
      </c>
      <c r="B18" s="1">
        <v>7316000</v>
      </c>
      <c r="C18" s="1">
        <v>9423000</v>
      </c>
      <c r="D18" s="1">
        <v>12358000</v>
      </c>
      <c r="E18" s="1">
        <v>18792000</v>
      </c>
      <c r="K18" s="18" t="s">
        <v>126</v>
      </c>
    </row>
    <row r="19" spans="1:14" ht="19" x14ac:dyDescent="0.25">
      <c r="A19" s="6" t="s">
        <v>14</v>
      </c>
      <c r="B19" s="10">
        <v>-46905000</v>
      </c>
      <c r="C19" s="10">
        <v>129000</v>
      </c>
      <c r="D19" s="10">
        <v>-23142000</v>
      </c>
      <c r="E19" s="10">
        <v>-38133000</v>
      </c>
      <c r="K19" s="34">
        <f>E40-E56-E61</f>
        <v>704749000</v>
      </c>
    </row>
    <row r="20" spans="1:14" ht="19" customHeight="1" x14ac:dyDescent="0.25">
      <c r="A20" s="14" t="s">
        <v>102</v>
      </c>
      <c r="B20" s="1"/>
      <c r="C20" s="15">
        <f>(C19/B19)-1</f>
        <v>-1.0027502398464982</v>
      </c>
      <c r="D20" s="15">
        <f>(D19/C19)-1</f>
        <v>-180.3953488372093</v>
      </c>
      <c r="E20" s="15">
        <f>(E19/D19)-1</f>
        <v>0.64778325123152714</v>
      </c>
      <c r="F20" s="15"/>
      <c r="G20" s="15"/>
      <c r="N20" s="15"/>
    </row>
    <row r="21" spans="1:14" ht="19" x14ac:dyDescent="0.25">
      <c r="A21" s="5" t="s">
        <v>15</v>
      </c>
      <c r="B21" s="2">
        <v>-0.24390000000000001</v>
      </c>
      <c r="C21" s="2">
        <v>5.9999999999999995E-4</v>
      </c>
      <c r="D21" s="2">
        <v>-9.11E-2</v>
      </c>
      <c r="E21" s="2">
        <v>-8.72E-2</v>
      </c>
    </row>
    <row r="22" spans="1:14" ht="19" x14ac:dyDescent="0.25">
      <c r="A22" s="6" t="s">
        <v>16</v>
      </c>
      <c r="B22" s="10">
        <v>-56163000</v>
      </c>
      <c r="C22" s="10">
        <v>-18929000</v>
      </c>
      <c r="D22" s="10">
        <v>-114933000</v>
      </c>
      <c r="E22" s="10">
        <v>-5485000</v>
      </c>
    </row>
    <row r="23" spans="1:14" ht="19" x14ac:dyDescent="0.25">
      <c r="A23" s="5" t="s">
        <v>17</v>
      </c>
      <c r="B23" s="2">
        <v>-0.29210000000000003</v>
      </c>
      <c r="C23" s="2">
        <v>-8.2000000000000003E-2</v>
      </c>
      <c r="D23" s="2">
        <v>-0.4526</v>
      </c>
      <c r="E23" s="2">
        <v>-1.2500000000000001E-2</v>
      </c>
    </row>
    <row r="24" spans="1:14" ht="19" x14ac:dyDescent="0.25">
      <c r="A24" s="5" t="s">
        <v>18</v>
      </c>
      <c r="B24" s="1">
        <v>1942000</v>
      </c>
      <c r="C24" s="1">
        <v>9635000</v>
      </c>
      <c r="D24" s="1">
        <v>-5000</v>
      </c>
      <c r="E24" s="1">
        <v>-58026000</v>
      </c>
    </row>
    <row r="25" spans="1:14" ht="19" x14ac:dyDescent="0.25">
      <c r="A25" s="6" t="s">
        <v>19</v>
      </c>
      <c r="B25" s="10">
        <v>-54221000</v>
      </c>
      <c r="C25" s="10">
        <v>-9294000</v>
      </c>
      <c r="D25" s="10">
        <v>-114938000</v>
      </c>
      <c r="E25" s="10">
        <v>-63511000</v>
      </c>
    </row>
    <row r="26" spans="1:14" ht="19" x14ac:dyDescent="0.25">
      <c r="A26" s="5" t="s">
        <v>20</v>
      </c>
      <c r="B26" s="2">
        <v>-0.28199999999999997</v>
      </c>
      <c r="C26" s="2">
        <v>-4.0300000000000002E-2</v>
      </c>
      <c r="D26" s="2">
        <v>-0.4526</v>
      </c>
      <c r="E26" s="2">
        <v>-0.1452</v>
      </c>
    </row>
    <row r="27" spans="1:14" ht="19" x14ac:dyDescent="0.25">
      <c r="A27" s="5" t="s">
        <v>21</v>
      </c>
      <c r="B27" s="1" t="s">
        <v>92</v>
      </c>
      <c r="C27" s="1">
        <v>16000</v>
      </c>
      <c r="D27" s="1">
        <v>233000</v>
      </c>
      <c r="E27" s="1">
        <v>2062000</v>
      </c>
    </row>
    <row r="28" spans="1:14" ht="20" thickBot="1" x14ac:dyDescent="0.3">
      <c r="A28" s="7" t="s">
        <v>22</v>
      </c>
      <c r="B28" s="11">
        <v>-54221000</v>
      </c>
      <c r="C28" s="11">
        <v>-9310000</v>
      </c>
      <c r="D28" s="11">
        <v>-36082000</v>
      </c>
      <c r="E28" s="11">
        <v>-65573000</v>
      </c>
    </row>
    <row r="29" spans="1:14" ht="20" customHeight="1" thickTop="1" x14ac:dyDescent="0.25">
      <c r="A29" s="14" t="s">
        <v>103</v>
      </c>
      <c r="B29" s="1"/>
      <c r="C29" s="15">
        <f>(C28/B28)-1</f>
        <v>-0.8282953099352649</v>
      </c>
      <c r="D29" s="15">
        <f>(D28/C28)-1</f>
        <v>2.8756176154672395</v>
      </c>
      <c r="E29" s="15">
        <f>(E28/D28)-1</f>
        <v>0.81733274208746742</v>
      </c>
      <c r="F29" s="15"/>
      <c r="G29" s="15"/>
    </row>
    <row r="30" spans="1:14" ht="19" x14ac:dyDescent="0.25">
      <c r="A30" s="5" t="s">
        <v>23</v>
      </c>
      <c r="B30" s="2">
        <v>-0.28199999999999997</v>
      </c>
      <c r="C30" s="2">
        <v>-4.0300000000000002E-2</v>
      </c>
      <c r="D30" s="2">
        <v>-0.1421</v>
      </c>
      <c r="E30" s="2">
        <v>-0.14990000000000001</v>
      </c>
    </row>
    <row r="31" spans="1:14" ht="19" x14ac:dyDescent="0.25">
      <c r="A31" s="5" t="s">
        <v>24</v>
      </c>
      <c r="B31" s="12">
        <v>-0.95</v>
      </c>
      <c r="C31" s="12">
        <v>-0.13</v>
      </c>
      <c r="D31" s="12">
        <v>-0.48</v>
      </c>
      <c r="E31" s="12">
        <v>-0.86</v>
      </c>
      <c r="N31" s="15"/>
    </row>
    <row r="32" spans="1:14" ht="19" x14ac:dyDescent="0.25">
      <c r="A32" s="5" t="s">
        <v>25</v>
      </c>
      <c r="B32" s="12">
        <v>-0.95</v>
      </c>
      <c r="C32" s="12">
        <v>-0.13</v>
      </c>
      <c r="D32" s="12">
        <v>-0.48</v>
      </c>
      <c r="E32" s="12">
        <v>-0.86</v>
      </c>
    </row>
    <row r="33" spans="1:14" ht="19" x14ac:dyDescent="0.25">
      <c r="A33" s="5" t="s">
        <v>26</v>
      </c>
      <c r="B33" s="1">
        <v>57371788</v>
      </c>
      <c r="C33" s="1">
        <v>73482540</v>
      </c>
      <c r="D33" s="1">
        <v>76557476</v>
      </c>
      <c r="E33" s="1">
        <v>76557476</v>
      </c>
    </row>
    <row r="34" spans="1:14" ht="19" x14ac:dyDescent="0.25">
      <c r="A34" s="5" t="s">
        <v>27</v>
      </c>
      <c r="B34" s="1">
        <v>57371788</v>
      </c>
      <c r="C34" s="1">
        <v>73482540</v>
      </c>
      <c r="D34" s="1">
        <v>76557476</v>
      </c>
      <c r="E34" s="1">
        <v>76557476</v>
      </c>
    </row>
    <row r="35" spans="1:14" ht="20" customHeight="1" x14ac:dyDescent="0.25">
      <c r="A35" s="14" t="s">
        <v>104</v>
      </c>
      <c r="B35" s="1"/>
      <c r="C35" s="21">
        <f>(C34-B34)/B34</f>
        <v>0.28081314112085892</v>
      </c>
      <c r="D35" s="21">
        <f t="shared" ref="D35:E35" si="3">(D34-C34)/C34</f>
        <v>4.1845804459127299E-2</v>
      </c>
      <c r="E35" s="21">
        <f t="shared" si="3"/>
        <v>0</v>
      </c>
    </row>
    <row r="36" spans="1:14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</row>
    <row r="37" spans="1:14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</row>
    <row r="38" spans="1:14" ht="19" x14ac:dyDescent="0.25">
      <c r="A38" s="5" t="s">
        <v>30</v>
      </c>
      <c r="B38" s="1">
        <v>213885000</v>
      </c>
      <c r="C38" s="1">
        <v>116226000</v>
      </c>
      <c r="D38" s="1">
        <v>280107000</v>
      </c>
      <c r="E38" s="1">
        <v>38939000</v>
      </c>
    </row>
    <row r="39" spans="1:14" ht="19" x14ac:dyDescent="0.25">
      <c r="A39" s="5" t="s">
        <v>31</v>
      </c>
      <c r="B39" s="1">
        <v>33383000</v>
      </c>
      <c r="C39" s="1">
        <v>37813000</v>
      </c>
      <c r="D39" s="1">
        <v>335228000</v>
      </c>
      <c r="E39" s="1">
        <v>665810000</v>
      </c>
    </row>
    <row r="40" spans="1:14" ht="19" x14ac:dyDescent="0.25">
      <c r="A40" s="5" t="s">
        <v>32</v>
      </c>
      <c r="B40" s="1">
        <v>247268000</v>
      </c>
      <c r="C40" s="1">
        <v>154039000</v>
      </c>
      <c r="D40" s="1">
        <v>615335000</v>
      </c>
      <c r="E40" s="1">
        <v>704749000</v>
      </c>
      <c r="N40" s="15"/>
    </row>
    <row r="41" spans="1:14" ht="19" x14ac:dyDescent="0.25">
      <c r="A41" s="5" t="s">
        <v>33</v>
      </c>
      <c r="B41" s="1">
        <v>1113000</v>
      </c>
      <c r="C41" s="1">
        <v>912000</v>
      </c>
      <c r="D41" s="1">
        <v>5331000</v>
      </c>
      <c r="E41" s="1">
        <v>1169000</v>
      </c>
    </row>
    <row r="42" spans="1:14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</row>
    <row r="43" spans="1:14" ht="19" x14ac:dyDescent="0.25">
      <c r="A43" s="5" t="s">
        <v>35</v>
      </c>
      <c r="B43" s="1">
        <v>13161000</v>
      </c>
      <c r="C43" s="1">
        <v>16685000</v>
      </c>
      <c r="D43" s="1">
        <v>32412000</v>
      </c>
      <c r="E43" s="1">
        <v>35682000</v>
      </c>
    </row>
    <row r="44" spans="1:14" ht="19" x14ac:dyDescent="0.25">
      <c r="A44" s="6" t="s">
        <v>36</v>
      </c>
      <c r="B44" s="10">
        <v>261542000</v>
      </c>
      <c r="C44" s="10">
        <v>171636000</v>
      </c>
      <c r="D44" s="10">
        <v>653078000</v>
      </c>
      <c r="E44" s="10">
        <v>741600000</v>
      </c>
    </row>
    <row r="45" spans="1:14" ht="19" x14ac:dyDescent="0.25">
      <c r="A45" s="5" t="s">
        <v>37</v>
      </c>
      <c r="B45" s="1">
        <v>26932000</v>
      </c>
      <c r="C45" s="1">
        <v>35241000</v>
      </c>
      <c r="D45" s="1">
        <v>44522000</v>
      </c>
      <c r="E45" s="1">
        <v>181804000</v>
      </c>
    </row>
    <row r="46" spans="1:14" ht="19" x14ac:dyDescent="0.25">
      <c r="A46" s="5" t="s">
        <v>38</v>
      </c>
      <c r="B46" s="1" t="s">
        <v>92</v>
      </c>
      <c r="C46" s="1" t="s">
        <v>92</v>
      </c>
      <c r="D46" s="1">
        <v>59792000</v>
      </c>
      <c r="E46" s="1">
        <v>58807000</v>
      </c>
    </row>
    <row r="47" spans="1:14" ht="19" x14ac:dyDescent="0.25">
      <c r="A47" s="5" t="s">
        <v>39</v>
      </c>
      <c r="B47" s="1">
        <v>1157000</v>
      </c>
      <c r="C47" s="1">
        <v>1564000</v>
      </c>
      <c r="D47" s="1">
        <v>22933000</v>
      </c>
      <c r="E47" s="1">
        <v>22292000</v>
      </c>
    </row>
    <row r="48" spans="1:14" ht="19" x14ac:dyDescent="0.25">
      <c r="A48" s="5" t="s">
        <v>40</v>
      </c>
      <c r="B48" s="1">
        <v>1157000</v>
      </c>
      <c r="C48" s="1">
        <v>1564000</v>
      </c>
      <c r="D48" s="1">
        <v>82725000</v>
      </c>
      <c r="E48" s="1">
        <v>81099000</v>
      </c>
    </row>
    <row r="49" spans="1:5" ht="19" x14ac:dyDescent="0.25">
      <c r="A49" s="5" t="s">
        <v>41</v>
      </c>
      <c r="B49" s="1">
        <v>459000</v>
      </c>
      <c r="C49" s="1">
        <v>459000</v>
      </c>
      <c r="D49" s="1">
        <v>459000</v>
      </c>
      <c r="E49" s="1" t="s">
        <v>92</v>
      </c>
    </row>
    <row r="50" spans="1:5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</row>
    <row r="51" spans="1:5" ht="19" x14ac:dyDescent="0.25">
      <c r="A51" s="5" t="s">
        <v>43</v>
      </c>
      <c r="B51" s="1">
        <v>28780000</v>
      </c>
      <c r="C51" s="1">
        <v>23368000</v>
      </c>
      <c r="D51" s="1">
        <v>31966000</v>
      </c>
      <c r="E51" s="1">
        <v>33014000</v>
      </c>
    </row>
    <row r="52" spans="1:5" ht="19" x14ac:dyDescent="0.25">
      <c r="A52" s="5" t="s">
        <v>44</v>
      </c>
      <c r="B52" s="1">
        <v>57328000</v>
      </c>
      <c r="C52" s="1">
        <v>60632000</v>
      </c>
      <c r="D52" s="1">
        <v>159672000</v>
      </c>
      <c r="E52" s="1">
        <v>295917000</v>
      </c>
    </row>
    <row r="53" spans="1:5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</row>
    <row r="54" spans="1:5" ht="20" thickBot="1" x14ac:dyDescent="0.3">
      <c r="A54" s="7" t="s">
        <v>46</v>
      </c>
      <c r="B54" s="11">
        <v>318870000</v>
      </c>
      <c r="C54" s="11">
        <v>232268000</v>
      </c>
      <c r="D54" s="11">
        <v>812750000</v>
      </c>
      <c r="E54" s="11">
        <v>1037517000</v>
      </c>
    </row>
    <row r="55" spans="1:5" ht="20" thickTop="1" x14ac:dyDescent="0.25">
      <c r="A55" s="5" t="s">
        <v>47</v>
      </c>
      <c r="B55" s="1">
        <v>7135000</v>
      </c>
      <c r="C55" s="1">
        <v>8518000</v>
      </c>
      <c r="D55" s="1">
        <v>8808000</v>
      </c>
      <c r="E55" s="1">
        <v>7951000</v>
      </c>
    </row>
    <row r="56" spans="1:5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>
        <v>0</v>
      </c>
    </row>
    <row r="57" spans="1:5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</row>
    <row r="58" spans="1:5" ht="19" x14ac:dyDescent="0.25">
      <c r="A58" s="5" t="s">
        <v>50</v>
      </c>
      <c r="B58" s="1">
        <v>121339000</v>
      </c>
      <c r="C58" s="1">
        <v>101542000</v>
      </c>
      <c r="D58" s="1">
        <v>188563000</v>
      </c>
      <c r="E58" s="1">
        <v>283452000</v>
      </c>
    </row>
    <row r="59" spans="1:5" ht="19" x14ac:dyDescent="0.25">
      <c r="A59" s="5" t="s">
        <v>51</v>
      </c>
      <c r="B59" s="1">
        <v>35148000</v>
      </c>
      <c r="C59" s="1">
        <v>36044000</v>
      </c>
      <c r="D59" s="1">
        <v>67220000</v>
      </c>
      <c r="E59" s="1">
        <v>106070000</v>
      </c>
    </row>
    <row r="60" spans="1:5" ht="19" x14ac:dyDescent="0.25">
      <c r="A60" s="6" t="s">
        <v>52</v>
      </c>
      <c r="B60" s="10">
        <v>163622000</v>
      </c>
      <c r="C60" s="10">
        <v>146104000</v>
      </c>
      <c r="D60" s="10">
        <v>264591000</v>
      </c>
      <c r="E60" s="10">
        <v>397473000</v>
      </c>
    </row>
    <row r="61" spans="1:5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>
        <v>0</v>
      </c>
    </row>
    <row r="62" spans="1:5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</row>
    <row r="63" spans="1:5" ht="19" x14ac:dyDescent="0.25">
      <c r="A63" s="5" t="s">
        <v>54</v>
      </c>
      <c r="B63" s="1" t="s">
        <v>92</v>
      </c>
      <c r="C63" s="1" t="s">
        <v>92</v>
      </c>
      <c r="D63" s="1">
        <v>3792000</v>
      </c>
      <c r="E63" s="1" t="s">
        <v>92</v>
      </c>
    </row>
    <row r="64" spans="1:5" ht="19" x14ac:dyDescent="0.25">
      <c r="A64" s="5" t="s">
        <v>55</v>
      </c>
      <c r="B64" s="1">
        <v>3347000</v>
      </c>
      <c r="C64" s="1">
        <v>3809000</v>
      </c>
      <c r="D64" s="1">
        <v>4899000</v>
      </c>
      <c r="E64" s="1">
        <v>129123000</v>
      </c>
    </row>
    <row r="65" spans="1:14" ht="19" x14ac:dyDescent="0.25">
      <c r="A65" s="5" t="s">
        <v>56</v>
      </c>
      <c r="B65" s="1">
        <v>3347000</v>
      </c>
      <c r="C65" s="1">
        <v>3809000</v>
      </c>
      <c r="D65" s="1">
        <v>8691000</v>
      </c>
      <c r="E65" s="1">
        <v>129123000</v>
      </c>
    </row>
    <row r="66" spans="1:14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</row>
    <row r="67" spans="1:14" ht="19" x14ac:dyDescent="0.25">
      <c r="A67" s="6" t="s">
        <v>58</v>
      </c>
      <c r="B67" s="10">
        <v>166969000</v>
      </c>
      <c r="C67" s="10">
        <v>149913000</v>
      </c>
      <c r="D67" s="10">
        <v>273282000</v>
      </c>
      <c r="E67" s="10">
        <v>526596000</v>
      </c>
    </row>
    <row r="68" spans="1:14" ht="19" x14ac:dyDescent="0.25">
      <c r="A68" s="5" t="s">
        <v>59</v>
      </c>
      <c r="B68" s="1">
        <v>435230000</v>
      </c>
      <c r="C68" s="1">
        <v>569251000</v>
      </c>
      <c r="D68" s="1">
        <v>1000</v>
      </c>
      <c r="E68" s="1">
        <v>1000</v>
      </c>
    </row>
    <row r="69" spans="1:14" ht="19" x14ac:dyDescent="0.25">
      <c r="A69" s="5" t="s">
        <v>60</v>
      </c>
      <c r="B69" s="1">
        <v>-291354000</v>
      </c>
      <c r="C69" s="1">
        <v>-494769000</v>
      </c>
      <c r="D69" s="1">
        <v>-36130000</v>
      </c>
      <c r="E69" s="1">
        <v>-101797000</v>
      </c>
    </row>
    <row r="70" spans="1:14" ht="19" x14ac:dyDescent="0.25">
      <c r="A70" s="5" t="s">
        <v>61</v>
      </c>
      <c r="B70" s="1">
        <v>3000</v>
      </c>
      <c r="C70" s="1">
        <v>27000</v>
      </c>
      <c r="D70" s="1">
        <v>-103000</v>
      </c>
      <c r="E70" s="1">
        <v>-1529000</v>
      </c>
    </row>
    <row r="71" spans="1:14" ht="19" x14ac:dyDescent="0.25">
      <c r="A71" s="5" t="s">
        <v>62</v>
      </c>
      <c r="B71" s="1">
        <v>8022000</v>
      </c>
      <c r="C71" s="1">
        <v>7846000</v>
      </c>
      <c r="D71" s="1">
        <v>313845000</v>
      </c>
      <c r="E71" s="1">
        <v>394390000</v>
      </c>
    </row>
    <row r="72" spans="1:14" ht="19" x14ac:dyDescent="0.25">
      <c r="A72" s="6" t="s">
        <v>63</v>
      </c>
      <c r="B72" s="10">
        <v>151901000</v>
      </c>
      <c r="C72" s="10">
        <v>82355000</v>
      </c>
      <c r="D72" s="10">
        <v>277613000</v>
      </c>
      <c r="E72" s="10">
        <v>291065000</v>
      </c>
      <c r="K72" s="35"/>
    </row>
    <row r="73" spans="1:14" ht="20" thickBot="1" x14ac:dyDescent="0.3">
      <c r="A73" s="7" t="s">
        <v>64</v>
      </c>
      <c r="B73" s="11">
        <v>318870000</v>
      </c>
      <c r="C73" s="11">
        <v>232268000</v>
      </c>
      <c r="D73" s="11">
        <v>550895000</v>
      </c>
      <c r="E73" s="11">
        <v>817661000</v>
      </c>
    </row>
    <row r="74" spans="1:14" ht="20" thickTop="1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</row>
    <row r="75" spans="1:14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</row>
    <row r="76" spans="1:14" ht="19" x14ac:dyDescent="0.25">
      <c r="A76" s="5" t="s">
        <v>66</v>
      </c>
      <c r="B76" s="1">
        <v>-54221000</v>
      </c>
      <c r="C76" s="1">
        <v>-9310000</v>
      </c>
      <c r="D76" s="1">
        <v>-36082000</v>
      </c>
      <c r="E76" s="1">
        <v>-115436000</v>
      </c>
    </row>
    <row r="77" spans="1:14" ht="19" x14ac:dyDescent="0.25">
      <c r="A77" s="5" t="s">
        <v>13</v>
      </c>
      <c r="B77" s="1">
        <v>7316000</v>
      </c>
      <c r="C77" s="1">
        <v>9423000</v>
      </c>
      <c r="D77" s="1">
        <v>12358000</v>
      </c>
      <c r="E77" s="1">
        <v>18792000</v>
      </c>
    </row>
    <row r="78" spans="1:14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>
        <v>-2471000</v>
      </c>
    </row>
    <row r="79" spans="1:14" ht="19" x14ac:dyDescent="0.25">
      <c r="A79" s="5" t="s">
        <v>68</v>
      </c>
      <c r="B79" s="1">
        <v>14662000</v>
      </c>
      <c r="C79" s="1">
        <v>3427000</v>
      </c>
      <c r="D79" s="1">
        <v>36511000</v>
      </c>
      <c r="E79" s="1">
        <v>138495000</v>
      </c>
    </row>
    <row r="80" spans="1:14" ht="19" x14ac:dyDescent="0.25">
      <c r="A80" s="14" t="s">
        <v>105</v>
      </c>
      <c r="B80" s="15">
        <f t="shared" ref="B80:E80" si="4">B79/B3</f>
        <v>7.6251794221048039E-2</v>
      </c>
      <c r="C80" s="15">
        <f t="shared" si="4"/>
        <v>1.4848610894469575E-2</v>
      </c>
      <c r="D80" s="15">
        <f t="shared" si="4"/>
        <v>0.14377069772753226</v>
      </c>
      <c r="E80" s="15">
        <f t="shared" si="4"/>
        <v>0.31660776254246353</v>
      </c>
      <c r="F80" s="15"/>
      <c r="G80" s="15"/>
      <c r="K80" s="15"/>
      <c r="L80" s="15"/>
      <c r="M80" s="15"/>
      <c r="N80" s="15"/>
    </row>
    <row r="81" spans="1:14" ht="19" x14ac:dyDescent="0.25">
      <c r="A81" s="5" t="s">
        <v>69</v>
      </c>
      <c r="B81" s="1">
        <v>45329000</v>
      </c>
      <c r="C81" s="1">
        <v>-17003000</v>
      </c>
      <c r="D81" s="1">
        <v>117613000</v>
      </c>
      <c r="E81" s="1">
        <v>128930000</v>
      </c>
    </row>
    <row r="82" spans="1:14" ht="19" x14ac:dyDescent="0.25">
      <c r="A82" s="5" t="s">
        <v>70</v>
      </c>
      <c r="B82" s="1">
        <v>-401000</v>
      </c>
      <c r="C82" s="1">
        <v>201000</v>
      </c>
      <c r="D82" s="1">
        <v>-4208000</v>
      </c>
      <c r="E82" s="1">
        <v>4162000</v>
      </c>
    </row>
    <row r="83" spans="1:14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L83" s="65" t="s">
        <v>127</v>
      </c>
      <c r="M83" s="66"/>
    </row>
    <row r="84" spans="1:14" ht="19" x14ac:dyDescent="0.25">
      <c r="A84" s="5" t="s">
        <v>47</v>
      </c>
      <c r="B84" s="1">
        <v>-2233000</v>
      </c>
      <c r="C84" s="1">
        <v>404000</v>
      </c>
      <c r="D84" s="1">
        <v>1451000</v>
      </c>
      <c r="E84" s="1">
        <v>-752000</v>
      </c>
      <c r="L84" s="67" t="s">
        <v>128</v>
      </c>
      <c r="M84" s="68"/>
    </row>
    <row r="85" spans="1:14" ht="20" x14ac:dyDescent="0.25">
      <c r="A85" s="5" t="s">
        <v>71</v>
      </c>
      <c r="B85" s="1">
        <v>46396000</v>
      </c>
      <c r="C85" s="1">
        <v>-19335000</v>
      </c>
      <c r="D85" s="1">
        <v>86545000</v>
      </c>
      <c r="E85" s="1" t="s">
        <v>92</v>
      </c>
      <c r="L85" s="22" t="s">
        <v>129</v>
      </c>
      <c r="M85" s="23">
        <f>E17</f>
        <v>6586000</v>
      </c>
    </row>
    <row r="86" spans="1:14" ht="20" x14ac:dyDescent="0.25">
      <c r="A86" s="5" t="s">
        <v>72</v>
      </c>
      <c r="B86" s="1">
        <v>3488000</v>
      </c>
      <c r="C86" s="1">
        <v>1125000</v>
      </c>
      <c r="D86" s="1">
        <v>-60693000</v>
      </c>
      <c r="E86" s="1" t="s">
        <v>92</v>
      </c>
      <c r="L86" s="22" t="s">
        <v>130</v>
      </c>
      <c r="M86" s="23">
        <f>E56</f>
        <v>0</v>
      </c>
    </row>
    <row r="87" spans="1:14" ht="20" x14ac:dyDescent="0.25">
      <c r="A87" s="6" t="s">
        <v>73</v>
      </c>
      <c r="B87" s="10">
        <v>16574000</v>
      </c>
      <c r="C87" s="10">
        <v>-12338000</v>
      </c>
      <c r="D87" s="10">
        <v>69707000</v>
      </c>
      <c r="E87" s="10">
        <v>168310000</v>
      </c>
      <c r="L87" s="22" t="s">
        <v>131</v>
      </c>
      <c r="M87" s="23">
        <f>E61</f>
        <v>0</v>
      </c>
    </row>
    <row r="88" spans="1:14" ht="20" x14ac:dyDescent="0.25">
      <c r="A88" s="5" t="s">
        <v>74</v>
      </c>
      <c r="B88" s="1">
        <v>-14682000</v>
      </c>
      <c r="C88" s="1">
        <v>-16502000</v>
      </c>
      <c r="D88" s="1">
        <v>-28148000</v>
      </c>
      <c r="E88" s="1">
        <v>-31362000</v>
      </c>
      <c r="L88" s="36" t="s">
        <v>132</v>
      </c>
      <c r="M88" s="37" t="e">
        <f>M85/(M86+M87)</f>
        <v>#DIV/0!</v>
      </c>
    </row>
    <row r="89" spans="1:14" ht="20" customHeight="1" x14ac:dyDescent="0.25">
      <c r="A89" s="14" t="s">
        <v>106</v>
      </c>
      <c r="B89" s="15">
        <f t="shared" ref="B89:E89" si="5">(-1*B88)/B3</f>
        <v>7.635580703542677E-2</v>
      </c>
      <c r="C89" s="15">
        <f t="shared" si="5"/>
        <v>7.1500372623442346E-2</v>
      </c>
      <c r="D89" s="15">
        <f t="shared" si="5"/>
        <v>0.11083940729190046</v>
      </c>
      <c r="E89" s="15">
        <f t="shared" si="5"/>
        <v>7.1695387189838922E-2</v>
      </c>
      <c r="F89" s="15"/>
      <c r="G89" s="15"/>
      <c r="L89" s="22" t="s">
        <v>107</v>
      </c>
      <c r="M89" s="23">
        <f>E27</f>
        <v>2062000</v>
      </c>
      <c r="N89" s="15"/>
    </row>
    <row r="90" spans="1:14" ht="20" x14ac:dyDescent="0.25">
      <c r="A90" s="5" t="s">
        <v>75</v>
      </c>
      <c r="B90" s="1" t="s">
        <v>92</v>
      </c>
      <c r="C90" s="1" t="s">
        <v>92</v>
      </c>
      <c r="D90" s="1">
        <v>-75834000</v>
      </c>
      <c r="E90" s="1" t="s">
        <v>92</v>
      </c>
      <c r="L90" s="22" t="s">
        <v>19</v>
      </c>
      <c r="M90" s="23">
        <f>E25</f>
        <v>-63511000</v>
      </c>
    </row>
    <row r="91" spans="1:14" ht="20" x14ac:dyDescent="0.25">
      <c r="A91" s="5" t="s">
        <v>76</v>
      </c>
      <c r="B91" s="1">
        <v>-101071000</v>
      </c>
      <c r="C91" s="1">
        <v>-170625000</v>
      </c>
      <c r="D91" s="1">
        <v>-987966000</v>
      </c>
      <c r="E91" s="1">
        <v>-1462550000</v>
      </c>
      <c r="L91" s="36" t="s">
        <v>133</v>
      </c>
      <c r="M91" s="37">
        <f>M89/M90</f>
        <v>-3.2466816771897784E-2</v>
      </c>
    </row>
    <row r="92" spans="1:14" ht="20" x14ac:dyDescent="0.25">
      <c r="A92" s="5" t="s">
        <v>77</v>
      </c>
      <c r="B92" s="1">
        <v>90475000</v>
      </c>
      <c r="C92" s="1">
        <v>166219000</v>
      </c>
      <c r="D92" s="1">
        <v>689572000</v>
      </c>
      <c r="E92" s="1">
        <v>1134864000</v>
      </c>
      <c r="L92" s="38" t="s">
        <v>134</v>
      </c>
      <c r="M92" s="39">
        <f>0</f>
        <v>0</v>
      </c>
    </row>
    <row r="93" spans="1:14" ht="19" x14ac:dyDescent="0.25">
      <c r="A93" s="5" t="s">
        <v>78</v>
      </c>
      <c r="B93" s="1">
        <v>-502000</v>
      </c>
      <c r="C93" s="1">
        <v>-674000</v>
      </c>
      <c r="D93" s="1">
        <v>-822000</v>
      </c>
      <c r="E93" s="1">
        <v>-545000</v>
      </c>
      <c r="L93" s="67" t="s">
        <v>135</v>
      </c>
      <c r="M93" s="68"/>
    </row>
    <row r="94" spans="1:14" ht="20" x14ac:dyDescent="0.25">
      <c r="A94" s="6" t="s">
        <v>79</v>
      </c>
      <c r="B94" s="10">
        <v>-25780000</v>
      </c>
      <c r="C94" s="10">
        <v>-21582000</v>
      </c>
      <c r="D94" s="10">
        <v>-403198000</v>
      </c>
      <c r="E94" s="10">
        <v>-359593000</v>
      </c>
      <c r="L94" s="22" t="s">
        <v>136</v>
      </c>
      <c r="M94" s="40">
        <v>4.095E-2</v>
      </c>
    </row>
    <row r="95" spans="1:14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L95" s="41" t="s">
        <v>137</v>
      </c>
      <c r="M95" s="42">
        <v>1.85</v>
      </c>
    </row>
    <row r="96" spans="1:14" ht="20" x14ac:dyDescent="0.25">
      <c r="A96" s="5" t="s">
        <v>81</v>
      </c>
      <c r="B96" s="1">
        <v>192442000</v>
      </c>
      <c r="C96" s="1">
        <v>147942000</v>
      </c>
      <c r="D96" s="1">
        <v>517114000</v>
      </c>
      <c r="E96" s="1" t="s">
        <v>92</v>
      </c>
      <c r="L96" s="22" t="s">
        <v>138</v>
      </c>
      <c r="M96" s="40">
        <v>8.4000000000000005E-2</v>
      </c>
    </row>
    <row r="97" spans="1:14" ht="20" x14ac:dyDescent="0.25">
      <c r="A97" s="5" t="s">
        <v>82</v>
      </c>
      <c r="B97" s="1">
        <v>-12085000</v>
      </c>
      <c r="C97" s="1">
        <v>-210339000</v>
      </c>
      <c r="D97" s="1">
        <v>-11744000</v>
      </c>
      <c r="E97" s="1">
        <v>-4902000</v>
      </c>
      <c r="L97" s="38" t="s">
        <v>139</v>
      </c>
      <c r="M97" s="39">
        <f>(M94)+((M95)*(M96-M94))</f>
        <v>0.12059250000000002</v>
      </c>
    </row>
    <row r="98" spans="1:14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>
        <v>-21843000</v>
      </c>
      <c r="L98" s="67" t="s">
        <v>140</v>
      </c>
      <c r="M98" s="68"/>
    </row>
    <row r="99" spans="1:14" ht="20" x14ac:dyDescent="0.25">
      <c r="A99" s="5" t="s">
        <v>84</v>
      </c>
      <c r="B99" s="1" t="s">
        <v>92</v>
      </c>
      <c r="C99" s="1">
        <v>-652000</v>
      </c>
      <c r="D99" s="1">
        <v>-1968000</v>
      </c>
      <c r="E99" s="1">
        <v>-22129000</v>
      </c>
      <c r="L99" s="22" t="s">
        <v>141</v>
      </c>
      <c r="M99" s="23">
        <f>M86+M87</f>
        <v>0</v>
      </c>
    </row>
    <row r="100" spans="1:14" ht="20" x14ac:dyDescent="0.25">
      <c r="A100" s="6" t="s">
        <v>85</v>
      </c>
      <c r="B100" s="10">
        <v>180357000</v>
      </c>
      <c r="C100" s="10">
        <v>-63049000</v>
      </c>
      <c r="D100" s="10">
        <v>503402000</v>
      </c>
      <c r="E100" s="10">
        <v>-48874000</v>
      </c>
      <c r="L100" s="36" t="s">
        <v>142</v>
      </c>
      <c r="M100" s="37">
        <f>M99/M103</f>
        <v>0</v>
      </c>
    </row>
    <row r="101" spans="1:14" ht="20" x14ac:dyDescent="0.25">
      <c r="A101" s="5" t="s">
        <v>86</v>
      </c>
      <c r="B101" s="1" t="s">
        <v>92</v>
      </c>
      <c r="C101" s="1" t="s">
        <v>92</v>
      </c>
      <c r="D101" s="1">
        <v>133000</v>
      </c>
      <c r="E101" s="1">
        <v>-85000</v>
      </c>
      <c r="L101" s="41" t="s">
        <v>143</v>
      </c>
      <c r="M101" s="43">
        <v>3805000000</v>
      </c>
    </row>
    <row r="102" spans="1:14" ht="20" x14ac:dyDescent="0.25">
      <c r="A102" s="6" t="s">
        <v>87</v>
      </c>
      <c r="B102" s="10">
        <v>171151000</v>
      </c>
      <c r="C102" s="10">
        <v>-96969000</v>
      </c>
      <c r="D102" s="10">
        <v>170044000</v>
      </c>
      <c r="E102" s="10">
        <v>-240242000</v>
      </c>
      <c r="L102" s="36" t="s">
        <v>144</v>
      </c>
      <c r="M102" s="37">
        <f>M101/M103</f>
        <v>1</v>
      </c>
    </row>
    <row r="103" spans="1:14" ht="20" x14ac:dyDescent="0.25">
      <c r="A103" s="5" t="s">
        <v>88</v>
      </c>
      <c r="B103" s="1">
        <v>64900000</v>
      </c>
      <c r="C103" s="1">
        <v>236051000</v>
      </c>
      <c r="D103" s="1">
        <v>139082000</v>
      </c>
      <c r="E103" s="1">
        <v>309126000</v>
      </c>
      <c r="L103" s="38" t="s">
        <v>145</v>
      </c>
      <c r="M103" s="44">
        <f>M99+M101</f>
        <v>3805000000</v>
      </c>
    </row>
    <row r="104" spans="1:14" ht="20" thickBot="1" x14ac:dyDescent="0.3">
      <c r="A104" s="7" t="s">
        <v>89</v>
      </c>
      <c r="B104" s="11">
        <v>236051000</v>
      </c>
      <c r="C104" s="11">
        <v>139082000</v>
      </c>
      <c r="D104" s="11">
        <v>309126000</v>
      </c>
      <c r="E104" s="11">
        <v>68884000</v>
      </c>
      <c r="L104" s="67" t="s">
        <v>146</v>
      </c>
      <c r="M104" s="68"/>
    </row>
    <row r="105" spans="1:14" ht="21" thickTop="1" x14ac:dyDescent="0.25">
      <c r="A105" s="14" t="s">
        <v>108</v>
      </c>
      <c r="B105" s="1"/>
      <c r="C105" s="15">
        <f>(C106/B106)-1</f>
        <v>-22.053237410071944</v>
      </c>
      <c r="D105" s="15">
        <f>(D106/C106)-1</f>
        <v>-2.3920516675779115</v>
      </c>
      <c r="E105" s="15">
        <f>(E106/D106)-1</f>
        <v>2.3617595797432309</v>
      </c>
      <c r="F105" s="15"/>
      <c r="G105" s="15"/>
      <c r="H105" s="15"/>
      <c r="I105" s="15"/>
      <c r="J105" s="15"/>
      <c r="K105" s="15"/>
      <c r="L105" s="24" t="s">
        <v>109</v>
      </c>
      <c r="M105" s="25">
        <f>(M100*M92)+(M102*M97)</f>
        <v>0.12059250000000002</v>
      </c>
      <c r="N105" s="15"/>
    </row>
    <row r="106" spans="1:14" ht="19" x14ac:dyDescent="0.25">
      <c r="A106" s="5" t="s">
        <v>90</v>
      </c>
      <c r="B106" s="1">
        <v>1390000</v>
      </c>
      <c r="C106" s="1">
        <v>-29264000</v>
      </c>
      <c r="D106" s="1">
        <v>40737000</v>
      </c>
      <c r="E106" s="1">
        <v>136948000</v>
      </c>
      <c r="F106" s="45">
        <f>E106*(1+$M$106)</f>
        <v>166668122.31082639</v>
      </c>
      <c r="G106" s="45">
        <f t="shared" ref="G106:J106" si="6">F106*(1+$M$106)</f>
        <v>202838033.37483266</v>
      </c>
      <c r="H106" s="45">
        <f t="shared" si="6"/>
        <v>246857450.68058017</v>
      </c>
      <c r="I106" s="45">
        <f t="shared" si="6"/>
        <v>300429855.00605869</v>
      </c>
      <c r="J106" s="45">
        <f t="shared" si="6"/>
        <v>365628412.38991171</v>
      </c>
      <c r="K106" s="46" t="s">
        <v>147</v>
      </c>
      <c r="L106" s="47" t="s">
        <v>148</v>
      </c>
      <c r="M106" s="48">
        <f>(SUM(F4:J4)/5)</f>
        <v>0.21701757098187904</v>
      </c>
    </row>
    <row r="107" spans="1:14" ht="19" x14ac:dyDescent="0.25">
      <c r="A107" s="5"/>
      <c r="B107" s="13"/>
      <c r="C107" s="13"/>
      <c r="D107" s="13"/>
      <c r="E107" s="13"/>
      <c r="F107" s="46"/>
      <c r="G107" s="46"/>
      <c r="H107" s="46"/>
      <c r="I107" s="46"/>
      <c r="J107" s="49">
        <f>J106*(1+M107)/(M108-M107)</f>
        <v>3920486677.2985263</v>
      </c>
      <c r="K107" s="50" t="s">
        <v>149</v>
      </c>
      <c r="L107" s="51" t="s">
        <v>150</v>
      </c>
      <c r="M107" s="52">
        <v>2.5000000000000001E-2</v>
      </c>
    </row>
    <row r="108" spans="1:14" ht="19" x14ac:dyDescent="0.25">
      <c r="F108" s="49">
        <f t="shared" ref="F108:H108" si="7">F107+F106</f>
        <v>166668122.31082639</v>
      </c>
      <c r="G108" s="49">
        <f t="shared" si="7"/>
        <v>202838033.37483266</v>
      </c>
      <c r="H108" s="49">
        <f t="shared" si="7"/>
        <v>246857450.68058017</v>
      </c>
      <c r="I108" s="49">
        <f>I107+I106</f>
        <v>300429855.00605869</v>
      </c>
      <c r="J108" s="49">
        <f>J107+J106</f>
        <v>4286115089.6884379</v>
      </c>
      <c r="K108" s="50" t="s">
        <v>145</v>
      </c>
      <c r="L108" s="53" t="s">
        <v>151</v>
      </c>
      <c r="M108" s="54">
        <f>M105</f>
        <v>0.12059250000000002</v>
      </c>
    </row>
    <row r="109" spans="1:14" ht="19" x14ac:dyDescent="0.25">
      <c r="F109" s="69" t="s">
        <v>152</v>
      </c>
      <c r="G109" s="70"/>
    </row>
    <row r="110" spans="1:14" ht="20" x14ac:dyDescent="0.25">
      <c r="F110" s="55" t="s">
        <v>153</v>
      </c>
      <c r="G110" s="56">
        <f>NPV(M108,F108,G108,H108,I108,J108)</f>
        <v>3101851241.112998</v>
      </c>
    </row>
    <row r="111" spans="1:14" ht="20" x14ac:dyDescent="0.25">
      <c r="F111" s="55" t="s">
        <v>154</v>
      </c>
      <c r="G111" s="56">
        <f>E40</f>
        <v>704749000</v>
      </c>
    </row>
    <row r="112" spans="1:14" ht="20" x14ac:dyDescent="0.25">
      <c r="F112" s="55" t="s">
        <v>141</v>
      </c>
      <c r="G112" s="56">
        <f>M99</f>
        <v>0</v>
      </c>
    </row>
    <row r="113" spans="6:7" ht="20" x14ac:dyDescent="0.25">
      <c r="F113" s="55" t="s">
        <v>155</v>
      </c>
      <c r="G113" s="56">
        <f>G110+G111-G112</f>
        <v>3806600241.112998</v>
      </c>
    </row>
    <row r="114" spans="6:7" ht="20" x14ac:dyDescent="0.25">
      <c r="F114" s="55" t="s">
        <v>156</v>
      </c>
      <c r="G114" s="57">
        <f>E34*(1+(5*K16))</f>
        <v>117727400.13737516</v>
      </c>
    </row>
    <row r="115" spans="6:7" ht="20" x14ac:dyDescent="0.25">
      <c r="F115" s="58" t="s">
        <v>157</v>
      </c>
      <c r="G115" s="59">
        <f>G113/G114</f>
        <v>32.334021108689285</v>
      </c>
    </row>
    <row r="116" spans="6:7" ht="20" x14ac:dyDescent="0.25">
      <c r="F116" s="60" t="s">
        <v>158</v>
      </c>
      <c r="G116" s="61">
        <v>24.06</v>
      </c>
    </row>
    <row r="117" spans="6:7" ht="20" x14ac:dyDescent="0.25">
      <c r="F117" s="62" t="s">
        <v>159</v>
      </c>
      <c r="G117" s="63">
        <f>G115/G116-1</f>
        <v>0.34389115164959638</v>
      </c>
    </row>
    <row r="118" spans="6:7" ht="20" x14ac:dyDescent="0.25">
      <c r="F118" s="62" t="s">
        <v>160</v>
      </c>
      <c r="G118" s="64" t="str">
        <f>IF(G115&gt;G116,"BUY","SELL")</f>
        <v>BUY</v>
      </c>
    </row>
  </sheetData>
  <mergeCells count="6">
    <mergeCell ref="F109:G109"/>
    <mergeCell ref="L83:M83"/>
    <mergeCell ref="L84:M84"/>
    <mergeCell ref="L93:M93"/>
    <mergeCell ref="L98:M98"/>
    <mergeCell ref="L104:M104"/>
  </mergeCells>
  <hyperlinks>
    <hyperlink ref="A1" r:id="rId1" tooltip="https://roic.ai/company/YOU" display="ROIC.AI | YOU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www.sec.gov/Archives/edgar/data/1856314/000185631422000008/0001856314-22-000008-index.htm" xr:uid="{00000000-0004-0000-0000-000007000000}"/>
    <hyperlink ref="D74" r:id="rId7" tooltip="https://www.sec.gov/Archives/edgar/data/1856314/000185631422000008/0001856314-22-000008-index.htm" xr:uid="{00000000-0004-0000-0000-000008000000}"/>
    <hyperlink ref="E36" r:id="rId8" tooltip="https://www.sec.gov/Archives/edgar/data/1856314/000162828023005937/0001628280-23-005937-index.htm" xr:uid="{00000000-0004-0000-0000-00000A000000}"/>
    <hyperlink ref="E74" r:id="rId9" tooltip="https://www.sec.gov/Archives/edgar/data/1856314/000162828023005937/0001628280-23-005937-index.htm" xr:uid="{00000000-0004-0000-0000-00000B000000}"/>
    <hyperlink ref="F1" r:id="rId10" display="https://finbox.com/NYSE:YOU/explorer/revenue_proj" xr:uid="{492D0FAA-A5F5-2B42-8041-223A706A9F6D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2023-03-13T17:14:28Z</dcterms:created>
  <dcterms:modified xsi:type="dcterms:W3CDTF">2023-03-22T04:38:36Z</dcterms:modified>
</cp:coreProperties>
</file>