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Financials/"/>
    </mc:Choice>
  </mc:AlternateContent>
  <xr:revisionPtr revIDLastSave="0" documentId="13_ncr:1_{8F6E85BB-5CB6-554F-9688-96398B7804A9}"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16" i="1" l="1" a="1"/>
  <c r="Z116" i="1" s="1"/>
  <c r="Z111" i="1"/>
  <c r="AF101" i="1" a="1"/>
  <c r="AF101" i="1" s="1"/>
  <c r="AF95" i="1" a="1"/>
  <c r="AF95" i="1" s="1"/>
  <c r="AF97" i="1" s="1"/>
  <c r="AF90" i="1"/>
  <c r="AF89" i="1"/>
  <c r="AF91" i="1" s="1"/>
  <c r="AF87" i="1"/>
  <c r="AF86" i="1"/>
  <c r="AF99" i="1" s="1"/>
  <c r="AF85" i="1"/>
  <c r="AF88" i="1" s="1"/>
  <c r="AD19" i="1"/>
  <c r="AD16" i="1"/>
  <c r="Z114" i="1" s="1"/>
  <c r="AG13" i="1"/>
  <c r="AF13" i="1"/>
  <c r="AE13" i="1"/>
  <c r="AD13" i="1"/>
  <c r="AG10" i="1"/>
  <c r="AF10" i="1"/>
  <c r="AE10" i="1"/>
  <c r="AG7" i="1"/>
  <c r="AF7" i="1"/>
  <c r="AE7" i="1"/>
  <c r="AD7" i="1"/>
  <c r="AG4" i="1"/>
  <c r="AF4" i="1"/>
  <c r="AE4" i="1"/>
  <c r="AD4" i="1"/>
  <c r="AC4" i="1"/>
  <c r="AB4" i="1"/>
  <c r="AA4" i="1"/>
  <c r="Z4" i="1"/>
  <c r="Y4" i="1"/>
  <c r="AF106" i="1" s="1"/>
  <c r="Y106" i="1" s="1"/>
  <c r="X105" i="1"/>
  <c r="W105" i="1"/>
  <c r="V105" i="1"/>
  <c r="U105" i="1"/>
  <c r="T105" i="1"/>
  <c r="S105" i="1"/>
  <c r="R105" i="1"/>
  <c r="Q105" i="1"/>
  <c r="P105" i="1"/>
  <c r="O105" i="1"/>
  <c r="N105" i="1"/>
  <c r="M105" i="1"/>
  <c r="L105" i="1"/>
  <c r="K105" i="1"/>
  <c r="J105" i="1"/>
  <c r="I105" i="1"/>
  <c r="H105" i="1"/>
  <c r="G105" i="1"/>
  <c r="F105" i="1"/>
  <c r="E105" i="1"/>
  <c r="D105" i="1"/>
  <c r="C105" i="1"/>
  <c r="X89" i="1"/>
  <c r="W89" i="1"/>
  <c r="V89" i="1"/>
  <c r="U89" i="1"/>
  <c r="T89" i="1"/>
  <c r="S89" i="1"/>
  <c r="R89" i="1"/>
  <c r="Q89" i="1"/>
  <c r="P89" i="1"/>
  <c r="O89" i="1"/>
  <c r="N89" i="1"/>
  <c r="M89" i="1"/>
  <c r="L89" i="1"/>
  <c r="K89" i="1"/>
  <c r="J89" i="1"/>
  <c r="I89" i="1"/>
  <c r="H89" i="1"/>
  <c r="G89" i="1"/>
  <c r="F89" i="1"/>
  <c r="E89" i="1"/>
  <c r="D89" i="1"/>
  <c r="C89" i="1"/>
  <c r="B89" i="1"/>
  <c r="X80" i="1"/>
  <c r="W80" i="1"/>
  <c r="V80" i="1"/>
  <c r="U80" i="1"/>
  <c r="T80" i="1"/>
  <c r="S80" i="1"/>
  <c r="R80" i="1"/>
  <c r="Q80" i="1"/>
  <c r="P80" i="1"/>
  <c r="O80" i="1"/>
  <c r="N80" i="1"/>
  <c r="M80" i="1"/>
  <c r="L80" i="1"/>
  <c r="K80" i="1"/>
  <c r="J80" i="1"/>
  <c r="I80" i="1"/>
  <c r="H80" i="1"/>
  <c r="G80" i="1"/>
  <c r="F80" i="1"/>
  <c r="E80" i="1"/>
  <c r="D80" i="1"/>
  <c r="C80" i="1"/>
  <c r="B80" i="1"/>
  <c r="X35" i="1"/>
  <c r="W35" i="1"/>
  <c r="V35" i="1"/>
  <c r="U35" i="1"/>
  <c r="T35" i="1"/>
  <c r="S35" i="1"/>
  <c r="R35" i="1"/>
  <c r="Q35" i="1"/>
  <c r="P35" i="1"/>
  <c r="O35" i="1"/>
  <c r="N35" i="1"/>
  <c r="M35" i="1"/>
  <c r="L35" i="1"/>
  <c r="K35" i="1"/>
  <c r="J35" i="1"/>
  <c r="I35" i="1"/>
  <c r="H35" i="1"/>
  <c r="G35" i="1"/>
  <c r="F35" i="1"/>
  <c r="E35" i="1"/>
  <c r="D35" i="1"/>
  <c r="C35" i="1"/>
  <c r="X29" i="1"/>
  <c r="W29" i="1"/>
  <c r="V29" i="1"/>
  <c r="U29" i="1"/>
  <c r="T29" i="1"/>
  <c r="S29" i="1"/>
  <c r="R29" i="1"/>
  <c r="Q29" i="1"/>
  <c r="P29" i="1"/>
  <c r="O29" i="1"/>
  <c r="N29" i="1"/>
  <c r="M29" i="1"/>
  <c r="L29" i="1"/>
  <c r="K29" i="1"/>
  <c r="J29" i="1"/>
  <c r="I29" i="1"/>
  <c r="H29" i="1"/>
  <c r="G29" i="1"/>
  <c r="F29" i="1"/>
  <c r="E29" i="1"/>
  <c r="D29" i="1"/>
  <c r="C29" i="1"/>
  <c r="X20" i="1"/>
  <c r="W20" i="1"/>
  <c r="V20" i="1"/>
  <c r="U20" i="1"/>
  <c r="T20" i="1"/>
  <c r="S20" i="1"/>
  <c r="R20" i="1"/>
  <c r="Q20" i="1"/>
  <c r="P20" i="1"/>
  <c r="O20" i="1"/>
  <c r="N20" i="1"/>
  <c r="M20" i="1"/>
  <c r="L20" i="1"/>
  <c r="K20" i="1"/>
  <c r="J20" i="1"/>
  <c r="I20" i="1"/>
  <c r="H20" i="1"/>
  <c r="G20" i="1"/>
  <c r="F20" i="1"/>
  <c r="E20" i="1"/>
  <c r="D20" i="1"/>
  <c r="C20" i="1"/>
  <c r="X13" i="1"/>
  <c r="W13" i="1"/>
  <c r="V13" i="1"/>
  <c r="U13" i="1"/>
  <c r="T13" i="1"/>
  <c r="S13" i="1"/>
  <c r="R13" i="1"/>
  <c r="Q13" i="1"/>
  <c r="P13" i="1"/>
  <c r="O13" i="1"/>
  <c r="N13" i="1"/>
  <c r="M13" i="1"/>
  <c r="L13" i="1"/>
  <c r="K13" i="1"/>
  <c r="J13" i="1"/>
  <c r="I13" i="1"/>
  <c r="H13" i="1"/>
  <c r="G13" i="1"/>
  <c r="F13" i="1"/>
  <c r="E13" i="1"/>
  <c r="D13" i="1"/>
  <c r="C13" i="1"/>
  <c r="B13" i="1"/>
  <c r="X9" i="1"/>
  <c r="AD10" i="1" s="1"/>
  <c r="W9" i="1"/>
  <c r="V9" i="1"/>
  <c r="U9" i="1"/>
  <c r="T9" i="1"/>
  <c r="S9" i="1"/>
  <c r="R9" i="1"/>
  <c r="Q9" i="1"/>
  <c r="P9" i="1"/>
  <c r="O9" i="1"/>
  <c r="N9" i="1"/>
  <c r="M9" i="1"/>
  <c r="L9" i="1"/>
  <c r="K9" i="1"/>
  <c r="J9" i="1"/>
  <c r="I9" i="1"/>
  <c r="H9" i="1"/>
  <c r="G9" i="1"/>
  <c r="F9" i="1"/>
  <c r="E9" i="1"/>
  <c r="D9" i="1"/>
  <c r="C9" i="1"/>
  <c r="B9" i="1"/>
  <c r="X4" i="1"/>
  <c r="W4" i="1"/>
  <c r="V4" i="1"/>
  <c r="U4" i="1"/>
  <c r="T4" i="1"/>
  <c r="S4" i="1"/>
  <c r="R4" i="1"/>
  <c r="Q4" i="1"/>
  <c r="P4" i="1"/>
  <c r="O4" i="1"/>
  <c r="N4" i="1"/>
  <c r="M4" i="1"/>
  <c r="L4" i="1"/>
  <c r="K4" i="1"/>
  <c r="J4" i="1"/>
  <c r="I4" i="1"/>
  <c r="H4" i="1"/>
  <c r="G4" i="1"/>
  <c r="F4" i="1"/>
  <c r="E4" i="1"/>
  <c r="D4" i="1"/>
  <c r="C4" i="1"/>
  <c r="Z106" i="1" l="1"/>
  <c r="Y108" i="1"/>
  <c r="AF103" i="1"/>
  <c r="AF100" i="1"/>
  <c r="Z112" i="1"/>
  <c r="AF102" i="1"/>
  <c r="AG16" i="1"/>
  <c r="AF16" i="1"/>
  <c r="AE16" i="1"/>
  <c r="AF92" i="1"/>
  <c r="AF105" i="1" l="1"/>
  <c r="AF108" i="1" s="1"/>
  <c r="AA106" i="1"/>
  <c r="Z108" i="1"/>
  <c r="AB106" i="1" l="1"/>
  <c r="AA108" i="1"/>
  <c r="AC106" i="1" l="1"/>
  <c r="AC107" i="1" s="1"/>
  <c r="AC108" i="1" s="1"/>
  <c r="AB108" i="1"/>
  <c r="Z110" i="1" l="1"/>
  <c r="Z113" i="1" s="1"/>
  <c r="Z115" i="1" s="1"/>
  <c r="Z118" i="1" s="1"/>
  <c r="Z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<sst xmlns="http://schemas.openxmlformats.org/spreadsheetml/2006/main" count="684" uniqueCount="160">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</sst>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71"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xf numFmtId="171" fontId="12" fillId="5"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CME</a:t>
            </a:r>
            <a:endParaRPr lang="en-US"/>
          </a:p>
        </c:rich>
      </c:tx>
      <c:layout>
        <c:manualLayout>
          <c:xMode val="edge"/>
          <c:yMode val="edge"/>
          <c:x val="0.46597017260259688"/>
          <c:y val="1.8829069117509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3284768211920523E-2"/>
          <c:y val="0.11422184053409322"/>
          <c:w val="0.8737350993377484"/>
          <c:h val="0.7585401689278845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1'!$B$3:$X$3</c:f>
              <c:numCache>
                <c:formatCode>#,###,,;\(#,###,,\);\ \-\ \-</c:formatCode>
                <c:ptCount val="23"/>
                <c:pt idx="0">
                  <c:v>226552000</c:v>
                </c:pt>
                <c:pt idx="1">
                  <c:v>396630000</c:v>
                </c:pt>
                <c:pt idx="2">
                  <c:v>469079000</c:v>
                </c:pt>
                <c:pt idx="3">
                  <c:v>536041000</c:v>
                </c:pt>
                <c:pt idx="4">
                  <c:v>752802000</c:v>
                </c:pt>
                <c:pt idx="5">
                  <c:v>977296000</c:v>
                </c:pt>
                <c:pt idx="6">
                  <c:v>1089947000</c:v>
                </c:pt>
                <c:pt idx="7">
                  <c:v>1756101000</c:v>
                </c:pt>
                <c:pt idx="8">
                  <c:v>2561019000</c:v>
                </c:pt>
                <c:pt idx="9">
                  <c:v>2612800000</c:v>
                </c:pt>
                <c:pt idx="10">
                  <c:v>3003700000</c:v>
                </c:pt>
                <c:pt idx="11">
                  <c:v>3280600000</c:v>
                </c:pt>
                <c:pt idx="12">
                  <c:v>2914600000</c:v>
                </c:pt>
                <c:pt idx="13">
                  <c:v>2936300000</c:v>
                </c:pt>
                <c:pt idx="14">
                  <c:v>3112500000</c:v>
                </c:pt>
                <c:pt idx="15">
                  <c:v>3326800000</c:v>
                </c:pt>
                <c:pt idx="16">
                  <c:v>3595200000</c:v>
                </c:pt>
                <c:pt idx="17">
                  <c:v>3644700000</c:v>
                </c:pt>
                <c:pt idx="18">
                  <c:v>4309400000</c:v>
                </c:pt>
                <c:pt idx="19">
                  <c:v>4868000000</c:v>
                </c:pt>
                <c:pt idx="20">
                  <c:v>4883600000</c:v>
                </c:pt>
                <c:pt idx="21">
                  <c:v>4689700000</c:v>
                </c:pt>
                <c:pt idx="22">
                  <c:v>5019400000</c:v>
                </c:pt>
              </c:numCache>
            </c:numRef>
          </c:val>
          <c:extLst>
            <c:ext xmlns:c16="http://schemas.microsoft.com/office/drawing/2014/chart" uri="{C3380CC4-5D6E-409C-BE32-E72D297353CC}">
              <c16:uniqueId val="{00000000-5092-FC42-9CF8-6A053818E7DA}"/>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1'!$B$19:$X$19</c:f>
              <c:numCache>
                <c:formatCode>#,###,,;\(#,###,,\);\ \-\ \-</c:formatCode>
                <c:ptCount val="23"/>
                <c:pt idx="0">
                  <c:v>24241000</c:v>
                </c:pt>
                <c:pt idx="1">
                  <c:v>152004000</c:v>
                </c:pt>
                <c:pt idx="2">
                  <c:v>202738000</c:v>
                </c:pt>
                <c:pt idx="3">
                  <c:v>259141000</c:v>
                </c:pt>
                <c:pt idx="4">
                  <c:v>424584000</c:v>
                </c:pt>
                <c:pt idx="5">
                  <c:v>576600000</c:v>
                </c:pt>
                <c:pt idx="6">
                  <c:v>746980000</c:v>
                </c:pt>
                <c:pt idx="7">
                  <c:v>1238497000</c:v>
                </c:pt>
                <c:pt idx="8">
                  <c:v>1486335000</c:v>
                </c:pt>
                <c:pt idx="9">
                  <c:v>1822900000</c:v>
                </c:pt>
                <c:pt idx="10">
                  <c:v>2119500000</c:v>
                </c:pt>
                <c:pt idx="11">
                  <c:v>2311800000</c:v>
                </c:pt>
                <c:pt idx="12">
                  <c:v>2068300000</c:v>
                </c:pt>
                <c:pt idx="13">
                  <c:v>1989200000</c:v>
                </c:pt>
                <c:pt idx="14">
                  <c:v>2124200000</c:v>
                </c:pt>
                <c:pt idx="15">
                  <c:v>2302800000</c:v>
                </c:pt>
                <c:pt idx="16">
                  <c:v>2636400000</c:v>
                </c:pt>
                <c:pt idx="17">
                  <c:v>2851800000</c:v>
                </c:pt>
                <c:pt idx="18">
                  <c:v>3182700000</c:v>
                </c:pt>
                <c:pt idx="19">
                  <c:v>3341600000</c:v>
                </c:pt>
                <c:pt idx="20">
                  <c:v>3351500000</c:v>
                </c:pt>
                <c:pt idx="21">
                  <c:v>3925400000</c:v>
                </c:pt>
                <c:pt idx="22">
                  <c:v>4015600000</c:v>
                </c:pt>
              </c:numCache>
            </c:numRef>
          </c:val>
          <c:extLst>
            <c:ext xmlns:c16="http://schemas.microsoft.com/office/drawing/2014/chart" uri="{C3380CC4-5D6E-409C-BE32-E72D297353CC}">
              <c16:uniqueId val="{00000001-5092-FC42-9CF8-6A053818E7DA}"/>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1'!$B$106:$X$106</c:f>
              <c:numCache>
                <c:formatCode>#,###,,;\(#,###,,\);\ \-\ \-</c:formatCode>
                <c:ptCount val="23"/>
                <c:pt idx="0">
                  <c:v>21799000</c:v>
                </c:pt>
                <c:pt idx="1">
                  <c:v>104267000</c:v>
                </c:pt>
                <c:pt idx="2">
                  <c:v>84797000</c:v>
                </c:pt>
                <c:pt idx="3">
                  <c:v>128133000</c:v>
                </c:pt>
                <c:pt idx="4">
                  <c:v>261310000</c:v>
                </c:pt>
                <c:pt idx="5">
                  <c:v>305966000</c:v>
                </c:pt>
                <c:pt idx="6">
                  <c:v>383886000</c:v>
                </c:pt>
                <c:pt idx="7">
                  <c:v>650730000</c:v>
                </c:pt>
                <c:pt idx="8">
                  <c:v>997095000</c:v>
                </c:pt>
                <c:pt idx="9">
                  <c:v>925200000</c:v>
                </c:pt>
                <c:pt idx="10">
                  <c:v>1196400000</c:v>
                </c:pt>
                <c:pt idx="11">
                  <c:v>1174100000</c:v>
                </c:pt>
                <c:pt idx="12">
                  <c:v>1075000000</c:v>
                </c:pt>
                <c:pt idx="13">
                  <c:v>1154900000</c:v>
                </c:pt>
                <c:pt idx="14">
                  <c:v>1150700000</c:v>
                </c:pt>
                <c:pt idx="15">
                  <c:v>1401100000</c:v>
                </c:pt>
                <c:pt idx="16">
                  <c:v>1624200000</c:v>
                </c:pt>
                <c:pt idx="17">
                  <c:v>1758500000</c:v>
                </c:pt>
                <c:pt idx="18">
                  <c:v>2324100000</c:v>
                </c:pt>
                <c:pt idx="19">
                  <c:v>2427200000</c:v>
                </c:pt>
                <c:pt idx="20">
                  <c:v>2518100000</c:v>
                </c:pt>
                <c:pt idx="21">
                  <c:v>2275200000</c:v>
                </c:pt>
                <c:pt idx="22">
                  <c:v>3056000000</c:v>
                </c:pt>
              </c:numCache>
            </c:numRef>
          </c:val>
          <c:extLst>
            <c:ext xmlns:c16="http://schemas.microsoft.com/office/drawing/2014/chart" uri="{C3380CC4-5D6E-409C-BE32-E72D297353CC}">
              <c16:uniqueId val="{00000002-5092-FC42-9CF8-6A053818E7DA}"/>
            </c:ext>
          </c:extLst>
        </c:ser>
        <c:dLbls>
          <c:showLegendKey val="0"/>
          <c:showVal val="0"/>
          <c:showCatName val="0"/>
          <c:showSerName val="0"/>
          <c:showPercent val="0"/>
          <c:showBubbleSize val="0"/>
        </c:dLbls>
        <c:gapWidth val="100"/>
        <c:overlap val="-24"/>
        <c:axId val="1100163888"/>
        <c:axId val="1100165616"/>
      </c:barChart>
      <c:catAx>
        <c:axId val="110016388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00165616"/>
        <c:crosses val="autoZero"/>
        <c:auto val="1"/>
        <c:lblAlgn val="ctr"/>
        <c:lblOffset val="100"/>
        <c:noMultiLvlLbl val="0"/>
      </c:catAx>
      <c:valAx>
        <c:axId val="110016561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1001638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26</xdr:col>
      <xdr:colOff>15875</xdr:colOff>
      <xdr:row>108</xdr:row>
      <xdr:rowOff>17463</xdr:rowOff>
    </xdr:from>
    <xdr:to>
      <xdr:col>31</xdr:col>
      <xdr:colOff>1587500</xdr:colOff>
      <xdr:row>132</xdr:row>
      <xdr:rowOff>0</xdr:rowOff>
    </xdr:to>
    <xdr:graphicFrame macro="">
      <xdr:nvGraphicFramePr>
        <xdr:cNvPr id="2" name="Chart 1">
          <a:extLst>
            <a:ext uri="{FF2B5EF4-FFF2-40B4-BE49-F238E27FC236}">
              <a16:creationId xmlns:a16="http://schemas.microsoft.com/office/drawing/2014/main" id="{EDF24BB3-19F8-4F25-345F-1D3DC06A99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https://www.bing.com/financeapi/forcetrigger?t=a1px2w&amp;q=XNAS%3aCME&amp;form=skydnc</v>
    <v>Learn more on Bing</v>
  </rv>
  <rv s="1">
    <v>0</v>
    <v>CME GROUP INC. (XNAS:CME)</v>
    <v>2</v>
    <v>3</v>
    <v>Finance</v>
    <v>4</v>
    <v>en-US</v>
    <v>a1px2w</v>
    <v>268435456</v>
    <v>1</v>
    <v>Powered by Refinitiv</v>
    <v>240.602</v>
    <v>162.25530000000001</v>
    <v>0.41620000000000001</v>
    <v>-0.09</v>
    <v>-4.6109999999999999E-4</v>
    <v>0.51</v>
    <v>2.614E-3</v>
    <v>USD</v>
    <v>CME Group Inc. provides products across all asset classes, by trading futures, options, cash and over-the-counter (OTC) products. The Company offers a range of interest rates, equity indexes, foreign exchange (FX), agricultural commodities, energy and metals. It also offers cash and repo fixed income trading through BrokerTec, and cash and OTC FX trading through electronic broking services (EBS). The Company’s operations comprise of the businesses of Chicago Mercantile Exchange Inc. (CME), the Board of Trade of the City of Chicago, Inc. (CBOT), New York Mercantile Exchange, Inc. (NYMEX) and Commodity Exchange, Inc. (COMEX) and its cash markets business. In addition, it operates central counterparty clearing houses. The Company offers clearing, settlement and guarantees for all products cleared through the clearing house. It provides clearing and settlement services for a range of exchange-traded futures and options on futures contracts and OTC derivatives.</v>
    <v>3460</v>
    <v>Nasdaq Stock Market</v>
    <v>XNAS</v>
    <v>XNAS</v>
    <v>20 S Wacker Dr, CHICAGO, IL, 60606 US</v>
    <v>196.3</v>
    <v>Investment Banking &amp; Investment Services</v>
    <v>Stock</v>
    <v>45022.978680601562</v>
    <v>0</v>
    <v>193.78</v>
    <v>70185230000</v>
    <v>CME GROUP INC.</v>
    <v>CME GROUP INC.</v>
    <v>195.3</v>
    <v>26.401299999999999</v>
    <v>195.19</v>
    <v>195.1</v>
    <v>195.61</v>
    <v>359739700</v>
    <v>CME</v>
    <v>CME GROUP INC. (XNAS:CME)</v>
    <v>1370087</v>
    <v>1985947</v>
    <v>2001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156375/000119312506046258/d10k.htm" TargetMode="External"/><Relationship Id="rId18" Type="http://schemas.openxmlformats.org/officeDocument/2006/relationships/hyperlink" Target="https://sec.gov/" TargetMode="External"/><Relationship Id="rId26" Type="http://schemas.openxmlformats.org/officeDocument/2006/relationships/hyperlink" Target="https://www.sec.gov/Archives/edgar/data/1156375/000115637513000007/0001156375-13-000007-index.html" TargetMode="External"/><Relationship Id="rId39" Type="http://schemas.openxmlformats.org/officeDocument/2006/relationships/hyperlink" Target="https://www.sec.gov/Archives/edgar/data/1156375/000115637519000010/0001156375-19-000010-index.html" TargetMode="External"/><Relationship Id="rId21" Type="http://schemas.openxmlformats.org/officeDocument/2006/relationships/hyperlink" Target="https://www.sec.gov/Archives/edgar/data/1156375/000119312510043180/0001193125-10-043180-index.html" TargetMode="External"/><Relationship Id="rId34" Type="http://schemas.openxmlformats.org/officeDocument/2006/relationships/hyperlink" Target="https://www.sec.gov/Archives/edgar/data/1156375/000115637517000016/0001156375-17-000016-index.html" TargetMode="External"/><Relationship Id="rId42" Type="http://schemas.openxmlformats.org/officeDocument/2006/relationships/hyperlink" Target="https://www.sec.gov/Archives/edgar/data/1156375/000115637521000020/0001156375-21-000020-index.htm" TargetMode="External"/><Relationship Id="rId47" Type="http://schemas.openxmlformats.org/officeDocument/2006/relationships/hyperlink" Target="https://www.sec.gov/Archives/edgar/data/1156375/000115637523000020/0001156375-23-000020-index.htm" TargetMode="External"/><Relationship Id="rId7" Type="http://schemas.openxmlformats.org/officeDocument/2006/relationships/hyperlink" Target="https://www.sec.gov/Archives/edgar/data/1156375/000104746903009665/0001047469-03-009665-index.html"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156375/000119312508040449/d10k.htm" TargetMode="External"/><Relationship Id="rId29" Type="http://schemas.openxmlformats.org/officeDocument/2006/relationships/hyperlink" Target="https://www.sec.gov/Archives/edgar/data/1156375/000115637514000012/cme-2013123110k.htm" TargetMode="External"/><Relationship Id="rId11" Type="http://schemas.openxmlformats.org/officeDocument/2006/relationships/hyperlink" Target="https://www.sec.gov/Archives/edgar/data/1156375/000119312505046676/d10k.htm" TargetMode="External"/><Relationship Id="rId24" Type="http://schemas.openxmlformats.org/officeDocument/2006/relationships/hyperlink" Target="https://www.sec.gov/Archives/edgar/data/1156375/000115637512000016/0001156375-12-000016-index.html" TargetMode="External"/><Relationship Id="rId32" Type="http://schemas.openxmlformats.org/officeDocument/2006/relationships/hyperlink" Target="https://www.sec.gov/Archives/edgar/data/1156375/000115637516000116/0001156375-16-000116-index.html" TargetMode="External"/><Relationship Id="rId37" Type="http://schemas.openxmlformats.org/officeDocument/2006/relationships/hyperlink" Target="https://www.sec.gov/Archives/edgar/data/1156375/000115637518000026/0001156375-18-000026-index.html" TargetMode="External"/><Relationship Id="rId40" Type="http://schemas.openxmlformats.org/officeDocument/2006/relationships/hyperlink" Target="https://www.sec.gov/Archives/edgar/data/1156375/000115637520000013/0001156375-20-000013-index.html" TargetMode="External"/><Relationship Id="rId45" Type="http://schemas.openxmlformats.org/officeDocument/2006/relationships/hyperlink" Target="https://www.sec.gov/Archives/edgar/data/1156375/000115637522000076/0001156375-22-000076-index.htm" TargetMode="External"/><Relationship Id="rId5" Type="http://schemas.openxmlformats.org/officeDocument/2006/relationships/hyperlink" Target="https://www.sec.gov/Archives/edgar/data/1156375/000091205702036944/0000912057-02-036944-index.htm" TargetMode="External"/><Relationship Id="rId15" Type="http://schemas.openxmlformats.org/officeDocument/2006/relationships/hyperlink" Target="https://www.sec.gov/Archives/edgar/data/1156375/000119312507043084/d10k.htm" TargetMode="External"/><Relationship Id="rId23" Type="http://schemas.openxmlformats.org/officeDocument/2006/relationships/hyperlink" Target="https://www.sec.gov/Archives/edgar/data/1156375/000119312511050252/d10k.htm" TargetMode="External"/><Relationship Id="rId28" Type="http://schemas.openxmlformats.org/officeDocument/2006/relationships/hyperlink" Target="https://www.sec.gov/Archives/edgar/data/1156375/000115637514000012/cme-2013123110k.htm" TargetMode="External"/><Relationship Id="rId36" Type="http://schemas.openxmlformats.org/officeDocument/2006/relationships/hyperlink" Target="https://www.sec.gov/Archives/edgar/data/1156375/000115637518000026/0001156375-18-000026-index.html" TargetMode="External"/><Relationship Id="rId49" Type="http://schemas.openxmlformats.org/officeDocument/2006/relationships/drawing" Target="../drawings/drawing1.xml"/><Relationship Id="rId10" Type="http://schemas.openxmlformats.org/officeDocument/2006/relationships/hyperlink" Target="https://www.sec.gov/Archives/edgar/data/1156375/000119312505046676/d10k.htm" TargetMode="External"/><Relationship Id="rId19" Type="http://schemas.openxmlformats.org/officeDocument/2006/relationships/hyperlink" Target="https://sec.gov/" TargetMode="External"/><Relationship Id="rId31" Type="http://schemas.openxmlformats.org/officeDocument/2006/relationships/hyperlink" Target="https://www.sec.gov/Archives/edgar/data/1156375/000115637515000014/cme-2014123110k.htm" TargetMode="External"/><Relationship Id="rId44" Type="http://schemas.openxmlformats.org/officeDocument/2006/relationships/hyperlink" Target="https://www.sec.gov/Archives/edgar/data/1156375/000115637522000076/0001156375-22-000076-index.htm" TargetMode="External"/><Relationship Id="rId4" Type="http://schemas.openxmlformats.org/officeDocument/2006/relationships/hyperlink" Target="https://www.sec.gov/Archives/edgar/data/1156375/000091205702036944/0000912057-02-036944-index.htm" TargetMode="External"/><Relationship Id="rId9" Type="http://schemas.openxmlformats.org/officeDocument/2006/relationships/hyperlink" Target="https://www.sec.gov/Archives/edgar/data/1156375/000119312504038979/d10k.htm" TargetMode="External"/><Relationship Id="rId14" Type="http://schemas.openxmlformats.org/officeDocument/2006/relationships/hyperlink" Target="https://www.sec.gov/Archives/edgar/data/1156375/000119312507043084/d10k.htm" TargetMode="External"/><Relationship Id="rId22" Type="http://schemas.openxmlformats.org/officeDocument/2006/relationships/hyperlink" Target="https://www.sec.gov/Archives/edgar/data/1156375/000119312511050252/d10k.htm" TargetMode="External"/><Relationship Id="rId27" Type="http://schemas.openxmlformats.org/officeDocument/2006/relationships/hyperlink" Target="https://www.sec.gov/Archives/edgar/data/1156375/000115637513000007/0001156375-13-000007-index.html" TargetMode="External"/><Relationship Id="rId30" Type="http://schemas.openxmlformats.org/officeDocument/2006/relationships/hyperlink" Target="https://www.sec.gov/Archives/edgar/data/1156375/000115637515000014/cme-2014123110k.htm" TargetMode="External"/><Relationship Id="rId35" Type="http://schemas.openxmlformats.org/officeDocument/2006/relationships/hyperlink" Target="https://www.sec.gov/Archives/edgar/data/1156375/000115637517000016/0001156375-17-000016-index.html" TargetMode="External"/><Relationship Id="rId43" Type="http://schemas.openxmlformats.org/officeDocument/2006/relationships/hyperlink" Target="https://www.sec.gov/Archives/edgar/data/1156375/000115637521000020/0001156375-21-000020-index.htm" TargetMode="External"/><Relationship Id="rId48" Type="http://schemas.openxmlformats.org/officeDocument/2006/relationships/hyperlink" Target="https://finbox.com/NASDAQGS:CME/explorer/revenue_proj" TargetMode="External"/><Relationship Id="rId8" Type="http://schemas.openxmlformats.org/officeDocument/2006/relationships/hyperlink" Target="https://www.sec.gov/Archives/edgar/data/1156375/000119312504038979/d10k.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156375/000119312506046258/d10k.htm" TargetMode="External"/><Relationship Id="rId17" Type="http://schemas.openxmlformats.org/officeDocument/2006/relationships/hyperlink" Target="https://www.sec.gov/Archives/edgar/data/1156375/000119312508040449/d10k.htm" TargetMode="External"/><Relationship Id="rId25" Type="http://schemas.openxmlformats.org/officeDocument/2006/relationships/hyperlink" Target="https://www.sec.gov/Archives/edgar/data/1156375/000115637512000016/0001156375-12-000016-index.html" TargetMode="External"/><Relationship Id="rId33" Type="http://schemas.openxmlformats.org/officeDocument/2006/relationships/hyperlink" Target="https://www.sec.gov/Archives/edgar/data/1156375/000115637516000116/0001156375-16-000116-index.html" TargetMode="External"/><Relationship Id="rId38" Type="http://schemas.openxmlformats.org/officeDocument/2006/relationships/hyperlink" Target="https://www.sec.gov/Archives/edgar/data/1156375/000115637519000010/0001156375-19-000010-index.html" TargetMode="External"/><Relationship Id="rId46" Type="http://schemas.openxmlformats.org/officeDocument/2006/relationships/hyperlink" Target="https://www.sec.gov/Archives/edgar/data/1156375/000115637523000020/0001156375-23-000020-index.htm" TargetMode="External"/><Relationship Id="rId20" Type="http://schemas.openxmlformats.org/officeDocument/2006/relationships/hyperlink" Target="https://www.sec.gov/Archives/edgar/data/1156375/000119312510043180/0001193125-10-043180-index.html" TargetMode="External"/><Relationship Id="rId41" Type="http://schemas.openxmlformats.org/officeDocument/2006/relationships/hyperlink" Target="https://www.sec.gov/Archives/edgar/data/1156375/000115637520000013/0001156375-20-000013-index.html" TargetMode="External"/><Relationship Id="rId1" Type="http://schemas.openxmlformats.org/officeDocument/2006/relationships/hyperlink" Target="https://roic.ai/company/CME" TargetMode="External"/><Relationship Id="rId6" Type="http://schemas.openxmlformats.org/officeDocument/2006/relationships/hyperlink" Target="https://www.sec.gov/Archives/edgar/data/1156375/000104746903009665/0001047469-03-009665-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18"/>
  <sheetViews>
    <sheetView tabSelected="1" zoomScale="80" zoomScaleNormal="80" workbookViewId="0">
      <pane xSplit="1" ySplit="1" topLeftCell="V85" activePane="bottomRight" state="frozen"/>
      <selection pane="topRight"/>
      <selection pane="bottomLeft"/>
      <selection pane="bottomRight" activeCell="AA101" sqref="AA101"/>
    </sheetView>
  </sheetViews>
  <sheetFormatPr baseColWidth="10" defaultRowHeight="16" x14ac:dyDescent="0.2"/>
  <cols>
    <col min="1" max="1" width="50" customWidth="1"/>
    <col min="2" max="24" width="15" customWidth="1"/>
    <col min="25" max="33" width="21" customWidth="1"/>
  </cols>
  <sheetData>
    <row r="1" spans="1:33" ht="22" thickBot="1" x14ac:dyDescent="0.3">
      <c r="A1" s="3" t="e" vm="1">
        <v>#VALUE!</v>
      </c>
      <c r="B1" s="8">
        <v>2000</v>
      </c>
      <c r="C1" s="8">
        <v>2001</v>
      </c>
      <c r="D1" s="8">
        <v>2002</v>
      </c>
      <c r="E1" s="8">
        <v>2003</v>
      </c>
      <c r="F1" s="8">
        <v>2004</v>
      </c>
      <c r="G1" s="8">
        <v>2005</v>
      </c>
      <c r="H1" s="8">
        <v>2006</v>
      </c>
      <c r="I1" s="8">
        <v>2007</v>
      </c>
      <c r="J1" s="8">
        <v>2008</v>
      </c>
      <c r="K1" s="8">
        <v>2009</v>
      </c>
      <c r="L1" s="8">
        <v>2010</v>
      </c>
      <c r="M1" s="8">
        <v>2011</v>
      </c>
      <c r="N1" s="8">
        <v>2012</v>
      </c>
      <c r="O1" s="8">
        <v>2013</v>
      </c>
      <c r="P1" s="8">
        <v>2014</v>
      </c>
      <c r="Q1" s="8">
        <v>2015</v>
      </c>
      <c r="R1" s="8">
        <v>2016</v>
      </c>
      <c r="S1" s="8">
        <v>2017</v>
      </c>
      <c r="T1" s="8">
        <v>2018</v>
      </c>
      <c r="U1" s="8">
        <v>2019</v>
      </c>
      <c r="V1" s="8">
        <v>2020</v>
      </c>
      <c r="W1" s="8">
        <v>2021</v>
      </c>
      <c r="X1" s="8">
        <v>2022</v>
      </c>
      <c r="Y1" s="27">
        <v>2023</v>
      </c>
      <c r="Z1" s="27">
        <v>2024</v>
      </c>
      <c r="AA1" s="27">
        <v>2025</v>
      </c>
      <c r="AB1" s="27">
        <v>2026</v>
      </c>
      <c r="AC1" s="27">
        <v>2027</v>
      </c>
    </row>
    <row r="2" spans="1:33"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c r="AC2" s="9"/>
      <c r="AD2" s="9"/>
      <c r="AE2" s="9"/>
      <c r="AF2" s="9"/>
      <c r="AG2" s="9"/>
    </row>
    <row r="3" spans="1:33" ht="40" x14ac:dyDescent="0.25">
      <c r="A3" s="5" t="s">
        <v>1</v>
      </c>
      <c r="B3" s="1">
        <v>226552000</v>
      </c>
      <c r="C3" s="1">
        <v>396630000</v>
      </c>
      <c r="D3" s="1">
        <v>469079000</v>
      </c>
      <c r="E3" s="1">
        <v>536041000</v>
      </c>
      <c r="F3" s="1">
        <v>752802000</v>
      </c>
      <c r="G3" s="1">
        <v>977296000</v>
      </c>
      <c r="H3" s="1">
        <v>1089947000</v>
      </c>
      <c r="I3" s="1">
        <v>1756101000</v>
      </c>
      <c r="J3" s="1">
        <v>2561019000</v>
      </c>
      <c r="K3" s="1">
        <v>2612800000</v>
      </c>
      <c r="L3" s="1">
        <v>3003700000</v>
      </c>
      <c r="M3" s="1">
        <v>3280600000</v>
      </c>
      <c r="N3" s="1">
        <v>2914600000</v>
      </c>
      <c r="O3" s="1">
        <v>2936300000</v>
      </c>
      <c r="P3" s="1">
        <v>3112500000</v>
      </c>
      <c r="Q3" s="1">
        <v>3326800000</v>
      </c>
      <c r="R3" s="1">
        <v>3595200000</v>
      </c>
      <c r="S3" s="1">
        <v>3644700000</v>
      </c>
      <c r="T3" s="1">
        <v>4309400000</v>
      </c>
      <c r="U3" s="1">
        <v>4868000000</v>
      </c>
      <c r="V3" s="1">
        <v>4883600000</v>
      </c>
      <c r="W3" s="1">
        <v>4689700000</v>
      </c>
      <c r="X3" s="1">
        <v>5019400000</v>
      </c>
      <c r="Y3" s="28">
        <v>5264000000</v>
      </c>
      <c r="Z3" s="28">
        <v>5510000000</v>
      </c>
      <c r="AA3" s="28">
        <v>5744000000</v>
      </c>
      <c r="AB3" s="28">
        <v>6008000000</v>
      </c>
      <c r="AC3" s="28">
        <v>6324000000</v>
      </c>
      <c r="AD3" s="18" t="s">
        <v>109</v>
      </c>
      <c r="AE3" s="19" t="s">
        <v>110</v>
      </c>
      <c r="AF3" s="19" t="s">
        <v>111</v>
      </c>
      <c r="AG3" s="19" t="s">
        <v>112</v>
      </c>
    </row>
    <row r="4" spans="1:33" ht="19" x14ac:dyDescent="0.25">
      <c r="A4" s="14" t="s">
        <v>94</v>
      </c>
      <c r="B4" s="1"/>
      <c r="C4" s="15">
        <f>(C3/B3)-1</f>
        <v>0.75072389561778308</v>
      </c>
      <c r="D4" s="15">
        <f>(D3/C3)-1</f>
        <v>0.1826614224844314</v>
      </c>
      <c r="E4" s="15">
        <f>(E3/D3)-1</f>
        <v>0.14275207374450782</v>
      </c>
      <c r="F4" s="15">
        <f t="shared" ref="F4:AC4" si="0">(F3/E3)-1</f>
        <v>0.40437391915916887</v>
      </c>
      <c r="G4" s="15">
        <f t="shared" si="0"/>
        <v>0.29821121622949986</v>
      </c>
      <c r="H4" s="16">
        <f t="shared" si="0"/>
        <v>0.11526804570979521</v>
      </c>
      <c r="I4" s="16">
        <f t="shared" si="0"/>
        <v>0.61118017665079138</v>
      </c>
      <c r="J4" s="16">
        <f t="shared" si="0"/>
        <v>0.45835518572109457</v>
      </c>
      <c r="K4" s="16">
        <f t="shared" si="0"/>
        <v>2.0218905053027703E-2</v>
      </c>
      <c r="L4" s="16">
        <f t="shared" si="0"/>
        <v>0.14960961420698093</v>
      </c>
      <c r="M4" s="16">
        <f t="shared" si="0"/>
        <v>9.2186303558943861E-2</v>
      </c>
      <c r="N4" s="16">
        <f t="shared" si="0"/>
        <v>-0.11156495762970187</v>
      </c>
      <c r="O4" s="16">
        <f t="shared" si="0"/>
        <v>7.4452755095038015E-3</v>
      </c>
      <c r="P4" s="16">
        <f t="shared" si="0"/>
        <v>6.0007492422436304E-2</v>
      </c>
      <c r="Q4" s="16">
        <f t="shared" si="0"/>
        <v>6.8851405622490036E-2</v>
      </c>
      <c r="R4" s="16">
        <f t="shared" si="0"/>
        <v>8.0678129133100907E-2</v>
      </c>
      <c r="S4" s="16">
        <f t="shared" si="0"/>
        <v>1.3768357810413967E-2</v>
      </c>
      <c r="T4" s="16">
        <f t="shared" si="0"/>
        <v>0.18237440667270288</v>
      </c>
      <c r="U4" s="16">
        <f t="shared" si="0"/>
        <v>0.12962361349607843</v>
      </c>
      <c r="V4" s="16">
        <f t="shared" si="0"/>
        <v>3.2046014790467758E-3</v>
      </c>
      <c r="W4" s="16">
        <f t="shared" si="0"/>
        <v>-3.9704316487836788E-2</v>
      </c>
      <c r="X4" s="16">
        <f t="shared" si="0"/>
        <v>7.0303004456575113E-2</v>
      </c>
      <c r="Y4" s="16">
        <f t="shared" si="0"/>
        <v>4.8730924014822596E-2</v>
      </c>
      <c r="Z4" s="16">
        <f t="shared" si="0"/>
        <v>4.6732522796352649E-2</v>
      </c>
      <c r="AA4" s="16">
        <f t="shared" si="0"/>
        <v>4.2468239564428245E-2</v>
      </c>
      <c r="AB4" s="16">
        <f t="shared" si="0"/>
        <v>4.5961002785515293E-2</v>
      </c>
      <c r="AC4" s="16">
        <f t="shared" si="0"/>
        <v>5.259653794940089E-2</v>
      </c>
      <c r="AD4" s="17">
        <f>(X4+W4+V4)/3</f>
        <v>1.12677631492617E-2</v>
      </c>
      <c r="AE4" s="17">
        <f>(X20+W20+V20)/3</f>
        <v>6.5725987412681652E-2</v>
      </c>
      <c r="AF4" s="17">
        <f>(X29+W29+V29)/3</f>
        <v>8.923287530919484E-2</v>
      </c>
      <c r="AG4" s="17">
        <f>(X105+W105+V105)/3</f>
        <v>9.4722521363182197E-2</v>
      </c>
    </row>
    <row r="5" spans="1:33" ht="19" x14ac:dyDescent="0.25">
      <c r="A5" s="5" t="s">
        <v>2</v>
      </c>
      <c r="B5" s="1" t="s">
        <v>92</v>
      </c>
      <c r="C5" s="1">
        <v>35070000</v>
      </c>
      <c r="D5" s="1">
        <v>39857000</v>
      </c>
      <c r="E5" s="1">
        <v>46583000</v>
      </c>
      <c r="F5" s="1">
        <v>51445000</v>
      </c>
      <c r="G5" s="1">
        <v>67886000</v>
      </c>
      <c r="H5" s="1">
        <v>300062000</v>
      </c>
      <c r="I5" s="1">
        <v>357298000</v>
      </c>
      <c r="J5" s="1">
        <v>429504000</v>
      </c>
      <c r="K5" s="1">
        <v>529300000</v>
      </c>
      <c r="L5" s="1">
        <v>640700000</v>
      </c>
      <c r="M5" s="1">
        <v>696200000</v>
      </c>
      <c r="N5" s="1">
        <v>536800000</v>
      </c>
      <c r="O5" s="1">
        <v>554200000</v>
      </c>
      <c r="P5" s="1">
        <v>584100000</v>
      </c>
      <c r="Q5" s="1">
        <v>581500000</v>
      </c>
      <c r="R5" s="1">
        <v>567800000</v>
      </c>
      <c r="S5" s="1">
        <v>586800000</v>
      </c>
      <c r="T5" s="1">
        <v>672200000</v>
      </c>
      <c r="U5" s="1">
        <v>898700000</v>
      </c>
      <c r="V5" s="1">
        <v>856500000</v>
      </c>
      <c r="W5" s="1">
        <v>837000000</v>
      </c>
      <c r="X5" s="1">
        <v>753100000</v>
      </c>
    </row>
    <row r="6" spans="1:33" ht="20" x14ac:dyDescent="0.25">
      <c r="A6" s="6" t="s">
        <v>3</v>
      </c>
      <c r="B6" s="10" t="s">
        <v>92</v>
      </c>
      <c r="C6" s="10">
        <v>361560000</v>
      </c>
      <c r="D6" s="10">
        <v>429222000</v>
      </c>
      <c r="E6" s="10">
        <v>489458000</v>
      </c>
      <c r="F6" s="10">
        <v>701357000</v>
      </c>
      <c r="G6" s="10">
        <v>909410000</v>
      </c>
      <c r="H6" s="10">
        <v>789885000</v>
      </c>
      <c r="I6" s="10">
        <v>1398803000</v>
      </c>
      <c r="J6" s="10">
        <v>2131515000</v>
      </c>
      <c r="K6" s="10">
        <v>2083500000</v>
      </c>
      <c r="L6" s="10">
        <v>2363000000</v>
      </c>
      <c r="M6" s="10">
        <v>2584400000</v>
      </c>
      <c r="N6" s="10">
        <v>2377800000</v>
      </c>
      <c r="O6" s="10">
        <v>2382100000</v>
      </c>
      <c r="P6" s="10">
        <v>2528400000</v>
      </c>
      <c r="Q6" s="10">
        <v>2745300000</v>
      </c>
      <c r="R6" s="10">
        <v>3027400000</v>
      </c>
      <c r="S6" s="10">
        <v>3057900000</v>
      </c>
      <c r="T6" s="10">
        <v>3637200000</v>
      </c>
      <c r="U6" s="10">
        <v>3969300000</v>
      </c>
      <c r="V6" s="10">
        <v>4027100000</v>
      </c>
      <c r="W6" s="10">
        <v>3852700000</v>
      </c>
      <c r="X6" s="10">
        <v>4266300000</v>
      </c>
      <c r="AD6" s="18" t="s">
        <v>113</v>
      </c>
      <c r="AE6" s="19" t="s">
        <v>114</v>
      </c>
      <c r="AF6" s="19" t="s">
        <v>115</v>
      </c>
      <c r="AG6" s="19" t="s">
        <v>116</v>
      </c>
    </row>
    <row r="7" spans="1:33" ht="19" x14ac:dyDescent="0.25">
      <c r="A7" s="5" t="s">
        <v>4</v>
      </c>
      <c r="B7" s="2" t="s">
        <v>92</v>
      </c>
      <c r="C7" s="2">
        <v>0.91159999999999997</v>
      </c>
      <c r="D7" s="2">
        <v>0.91500000000000004</v>
      </c>
      <c r="E7" s="2">
        <v>0.91310000000000002</v>
      </c>
      <c r="F7" s="2">
        <v>0.93169999999999997</v>
      </c>
      <c r="G7" s="2">
        <v>0.93049999999999999</v>
      </c>
      <c r="H7" s="2">
        <v>0.72470000000000001</v>
      </c>
      <c r="I7" s="2">
        <v>0.79649999999999999</v>
      </c>
      <c r="J7" s="2">
        <v>0.83230000000000004</v>
      </c>
      <c r="K7" s="2">
        <v>0.7974</v>
      </c>
      <c r="L7" s="2">
        <v>0.78669999999999995</v>
      </c>
      <c r="M7" s="2">
        <v>0.78779999999999994</v>
      </c>
      <c r="N7" s="2">
        <v>0.81579999999999997</v>
      </c>
      <c r="O7" s="2">
        <v>0.81130000000000002</v>
      </c>
      <c r="P7" s="2">
        <v>0.81230000000000002</v>
      </c>
      <c r="Q7" s="2">
        <v>0.82520000000000004</v>
      </c>
      <c r="R7" s="2">
        <v>0.84209999999999996</v>
      </c>
      <c r="S7" s="2">
        <v>0.83899999999999997</v>
      </c>
      <c r="T7" s="2">
        <v>0.84399999999999997</v>
      </c>
      <c r="U7" s="2">
        <v>0.81540000000000001</v>
      </c>
      <c r="V7" s="2">
        <v>0.8246</v>
      </c>
      <c r="W7" s="2">
        <v>0.82150000000000001</v>
      </c>
      <c r="X7" s="2">
        <v>0.85</v>
      </c>
      <c r="AD7" s="17">
        <f>X7</f>
        <v>0.85</v>
      </c>
      <c r="AE7" s="20">
        <f>X21</f>
        <v>0.8</v>
      </c>
      <c r="AF7" s="20">
        <f>X30</f>
        <v>0.53610000000000002</v>
      </c>
      <c r="AG7" s="20">
        <f>X106/X3</f>
        <v>0.60883770968641671</v>
      </c>
    </row>
    <row r="8" spans="1:33"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row>
    <row r="9" spans="1:33" ht="20" customHeight="1" x14ac:dyDescent="0.25">
      <c r="A9" s="14" t="s">
        <v>95</v>
      </c>
      <c r="B9" s="15">
        <f>B8/B3</f>
        <v>0</v>
      </c>
      <c r="C9" s="15">
        <f t="shared" ref="C9:X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AD9" s="18" t="s">
        <v>96</v>
      </c>
      <c r="AE9" s="19" t="s">
        <v>97</v>
      </c>
      <c r="AF9" s="19" t="s">
        <v>98</v>
      </c>
      <c r="AG9" s="19" t="s">
        <v>99</v>
      </c>
    </row>
    <row r="10" spans="1:33" ht="19" x14ac:dyDescent="0.25">
      <c r="A10" s="5" t="s">
        <v>6</v>
      </c>
      <c r="B10" s="1" t="s">
        <v>92</v>
      </c>
      <c r="C10" s="1">
        <v>200079000</v>
      </c>
      <c r="D10" s="1">
        <v>204342000</v>
      </c>
      <c r="E10" s="1">
        <v>230317000</v>
      </c>
      <c r="F10" s="1">
        <v>261280000</v>
      </c>
      <c r="G10" s="1">
        <v>279336000</v>
      </c>
      <c r="H10" s="1">
        <v>79507000</v>
      </c>
      <c r="I10" s="1">
        <v>136995000</v>
      </c>
      <c r="J10" s="1" t="s">
        <v>92</v>
      </c>
      <c r="K10" s="1">
        <v>165500000</v>
      </c>
      <c r="L10" s="1">
        <v>157500000</v>
      </c>
      <c r="M10" s="1">
        <v>162400000</v>
      </c>
      <c r="N10" s="1">
        <v>337100000</v>
      </c>
      <c r="O10" s="1">
        <v>360100000</v>
      </c>
      <c r="P10" s="1">
        <v>398200000</v>
      </c>
      <c r="Q10" s="1">
        <v>403600000</v>
      </c>
      <c r="R10" s="1">
        <v>437700000</v>
      </c>
      <c r="S10" s="1">
        <v>421400000</v>
      </c>
      <c r="T10" s="1">
        <v>453900000</v>
      </c>
      <c r="U10" s="1">
        <v>547800000</v>
      </c>
      <c r="V10" s="1">
        <v>634700000</v>
      </c>
      <c r="W10" s="1">
        <v>581200000</v>
      </c>
      <c r="X10" s="1">
        <v>137400000</v>
      </c>
      <c r="AD10" s="17">
        <f>X9</f>
        <v>0</v>
      </c>
      <c r="AE10" s="20">
        <f>X13</f>
        <v>2.7373789695979599E-2</v>
      </c>
      <c r="AF10" s="20">
        <f>X80</f>
        <v>1.6794836036179622E-2</v>
      </c>
      <c r="AG10" s="20">
        <f>X89</f>
        <v>0</v>
      </c>
    </row>
    <row r="11" spans="1:33" ht="19" x14ac:dyDescent="0.25">
      <c r="A11" s="5" t="s">
        <v>7</v>
      </c>
      <c r="B11" s="1">
        <v>5219000</v>
      </c>
      <c r="C11" s="1" t="s">
        <v>92</v>
      </c>
      <c r="D11" s="1" t="s">
        <v>92</v>
      </c>
      <c r="E11" s="1" t="s">
        <v>92</v>
      </c>
      <c r="F11" s="1" t="s">
        <v>92</v>
      </c>
      <c r="G11" s="1" t="s">
        <v>92</v>
      </c>
      <c r="H11" s="1">
        <v>16740000</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row>
    <row r="12" spans="1:33" ht="20" x14ac:dyDescent="0.25">
      <c r="A12" s="5" t="s">
        <v>8</v>
      </c>
      <c r="B12" s="1">
        <v>5219000</v>
      </c>
      <c r="C12" s="1">
        <v>200079000</v>
      </c>
      <c r="D12" s="1">
        <v>204342000</v>
      </c>
      <c r="E12" s="1">
        <v>230317000</v>
      </c>
      <c r="F12" s="1">
        <v>261280000</v>
      </c>
      <c r="G12" s="1">
        <v>279336000</v>
      </c>
      <c r="H12" s="1">
        <v>96247000</v>
      </c>
      <c r="I12" s="1">
        <v>136995000</v>
      </c>
      <c r="J12" s="1" t="s">
        <v>92</v>
      </c>
      <c r="K12" s="1">
        <v>165500000</v>
      </c>
      <c r="L12" s="1">
        <v>157500000</v>
      </c>
      <c r="M12" s="1">
        <v>162400000</v>
      </c>
      <c r="N12" s="1">
        <v>337100000</v>
      </c>
      <c r="O12" s="1">
        <v>360100000</v>
      </c>
      <c r="P12" s="1">
        <v>398200000</v>
      </c>
      <c r="Q12" s="1">
        <v>403600000</v>
      </c>
      <c r="R12" s="1">
        <v>437700000</v>
      </c>
      <c r="S12" s="1">
        <v>421400000</v>
      </c>
      <c r="T12" s="1">
        <v>453900000</v>
      </c>
      <c r="U12" s="1">
        <v>547800000</v>
      </c>
      <c r="V12" s="1">
        <v>634700000</v>
      </c>
      <c r="W12" s="1">
        <v>581200000</v>
      </c>
      <c r="X12" s="1">
        <v>137400000</v>
      </c>
      <c r="AD12" s="18" t="s">
        <v>117</v>
      </c>
      <c r="AE12" s="19" t="s">
        <v>118</v>
      </c>
      <c r="AF12" s="19" t="s">
        <v>119</v>
      </c>
      <c r="AG12" s="19" t="s">
        <v>120</v>
      </c>
    </row>
    <row r="13" spans="1:33" ht="19" x14ac:dyDescent="0.25">
      <c r="A13" s="14" t="s">
        <v>100</v>
      </c>
      <c r="B13" s="15">
        <f>B12/B3</f>
        <v>2.3036653836646773E-2</v>
      </c>
      <c r="C13" s="15">
        <f t="shared" ref="C13:X13" si="2">C12/C3</f>
        <v>0.50444746993419565</v>
      </c>
      <c r="D13" s="15">
        <f t="shared" si="2"/>
        <v>0.43562385014038146</v>
      </c>
      <c r="E13" s="15">
        <f t="shared" si="2"/>
        <v>0.4296630295070713</v>
      </c>
      <c r="F13" s="15">
        <f t="shared" si="2"/>
        <v>0.34707665495043849</v>
      </c>
      <c r="G13" s="15">
        <f t="shared" si="2"/>
        <v>0.28582537941422048</v>
      </c>
      <c r="H13" s="15">
        <f t="shared" si="2"/>
        <v>8.8304293695014524E-2</v>
      </c>
      <c r="I13" s="15">
        <f t="shared" si="2"/>
        <v>7.8010888895342578E-2</v>
      </c>
      <c r="J13" s="15" t="e">
        <f t="shared" si="2"/>
        <v>#VALUE!</v>
      </c>
      <c r="K13" s="15">
        <f t="shared" si="2"/>
        <v>6.3342008573178205E-2</v>
      </c>
      <c r="L13" s="15">
        <f t="shared" si="2"/>
        <v>5.2435329759962714E-2</v>
      </c>
      <c r="M13" s="15">
        <f t="shared" si="2"/>
        <v>4.9503139669572642E-2</v>
      </c>
      <c r="N13" s="15">
        <f t="shared" si="2"/>
        <v>0.11565909558773073</v>
      </c>
      <c r="O13" s="15">
        <f t="shared" si="2"/>
        <v>0.12263733269761264</v>
      </c>
      <c r="P13" s="15">
        <f t="shared" si="2"/>
        <v>0.12793574297188756</v>
      </c>
      <c r="Q13" s="15">
        <f t="shared" si="2"/>
        <v>0.12131778285439461</v>
      </c>
      <c r="R13" s="15">
        <f t="shared" si="2"/>
        <v>0.1217456608811749</v>
      </c>
      <c r="S13" s="15">
        <f t="shared" si="2"/>
        <v>0.11561994128460504</v>
      </c>
      <c r="T13" s="15">
        <f t="shared" si="2"/>
        <v>0.10532788787302176</v>
      </c>
      <c r="U13" s="15">
        <f t="shared" si="2"/>
        <v>0.11253081347576006</v>
      </c>
      <c r="V13" s="15">
        <f t="shared" si="2"/>
        <v>0.12996559914816938</v>
      </c>
      <c r="W13" s="15">
        <f t="shared" si="2"/>
        <v>0.12393116830500885</v>
      </c>
      <c r="X13" s="15">
        <f t="shared" si="2"/>
        <v>2.7373789695979599E-2</v>
      </c>
      <c r="AD13" s="17">
        <f>X28/X72</f>
        <v>0.1001164490842191</v>
      </c>
      <c r="AE13" s="20">
        <f>X28/X54</f>
        <v>1.5449916377542906E-2</v>
      </c>
      <c r="AF13" s="20">
        <f>X22/(X72+X56+X61)</f>
        <v>9.9478512126819518E-2</v>
      </c>
      <c r="AG13" s="21">
        <f>X67/X72</f>
        <v>5.4800641400067711</v>
      </c>
    </row>
    <row r="14" spans="1:33" ht="19" x14ac:dyDescent="0.25">
      <c r="A14" s="5" t="s">
        <v>9</v>
      </c>
      <c r="B14" s="1">
        <v>229416000</v>
      </c>
      <c r="C14" s="1">
        <v>37639000</v>
      </c>
      <c r="D14" s="1">
        <v>48509000</v>
      </c>
      <c r="E14" s="1">
        <v>53016000</v>
      </c>
      <c r="F14" s="1">
        <v>53408000</v>
      </c>
      <c r="G14" s="1">
        <v>64917000</v>
      </c>
      <c r="H14" s="1">
        <v>72783000</v>
      </c>
      <c r="I14" s="1">
        <v>185256000</v>
      </c>
      <c r="J14" s="1">
        <v>544481000</v>
      </c>
      <c r="K14" s="1">
        <v>323600000</v>
      </c>
      <c r="L14" s="1">
        <v>375000000</v>
      </c>
      <c r="M14" s="1">
        <v>260500000</v>
      </c>
      <c r="N14" s="1">
        <v>348700000</v>
      </c>
      <c r="O14" s="1">
        <v>385000000</v>
      </c>
      <c r="P14" s="1">
        <v>361800000</v>
      </c>
      <c r="Q14" s="1">
        <v>353000000</v>
      </c>
      <c r="R14" s="1">
        <v>387000000</v>
      </c>
      <c r="S14" s="1">
        <v>324500000</v>
      </c>
      <c r="T14" s="1">
        <v>575700000</v>
      </c>
      <c r="U14" s="1">
        <v>833700000</v>
      </c>
      <c r="V14" s="1">
        <v>755000000</v>
      </c>
      <c r="W14" s="1">
        <v>626300000</v>
      </c>
      <c r="X14" s="1">
        <v>1113000000</v>
      </c>
    </row>
    <row r="15" spans="1:33" ht="20" x14ac:dyDescent="0.25">
      <c r="A15" s="5" t="s">
        <v>10</v>
      </c>
      <c r="B15" s="1">
        <v>234635000</v>
      </c>
      <c r="C15" s="1">
        <v>237718000</v>
      </c>
      <c r="D15" s="1">
        <v>252851000</v>
      </c>
      <c r="E15" s="1">
        <v>283333000</v>
      </c>
      <c r="F15" s="1">
        <v>314688000</v>
      </c>
      <c r="G15" s="1">
        <v>344253000</v>
      </c>
      <c r="H15" s="1">
        <v>169030000</v>
      </c>
      <c r="I15" s="1">
        <v>322251000</v>
      </c>
      <c r="J15" s="1">
        <v>544481000</v>
      </c>
      <c r="K15" s="1">
        <v>489100000</v>
      </c>
      <c r="L15" s="1">
        <v>532500000</v>
      </c>
      <c r="M15" s="1">
        <v>422900000</v>
      </c>
      <c r="N15" s="1">
        <v>685800000</v>
      </c>
      <c r="O15" s="1">
        <v>745100000</v>
      </c>
      <c r="P15" s="1">
        <v>760000000</v>
      </c>
      <c r="Q15" s="1">
        <v>756600000</v>
      </c>
      <c r="R15" s="1">
        <v>824700000</v>
      </c>
      <c r="S15" s="1">
        <v>745900000</v>
      </c>
      <c r="T15" s="1">
        <v>1029600000</v>
      </c>
      <c r="U15" s="1">
        <v>1381500000</v>
      </c>
      <c r="V15" s="1">
        <v>1389700000</v>
      </c>
      <c r="W15" s="1">
        <v>1207500000</v>
      </c>
      <c r="X15" s="1">
        <v>1250400000</v>
      </c>
      <c r="AD15" s="18" t="s">
        <v>121</v>
      </c>
      <c r="AE15" s="19" t="s">
        <v>122</v>
      </c>
      <c r="AF15" s="19" t="s">
        <v>123</v>
      </c>
      <c r="AG15" s="19" t="s">
        <v>124</v>
      </c>
    </row>
    <row r="16" spans="1:33" ht="19" x14ac:dyDescent="0.25">
      <c r="A16" s="5" t="s">
        <v>11</v>
      </c>
      <c r="B16" s="1">
        <v>234635000</v>
      </c>
      <c r="C16" s="1">
        <v>272788000</v>
      </c>
      <c r="D16" s="1">
        <v>292708000</v>
      </c>
      <c r="E16" s="1">
        <v>329916000</v>
      </c>
      <c r="F16" s="1">
        <v>366133000</v>
      </c>
      <c r="G16" s="1">
        <v>412139000</v>
      </c>
      <c r="H16" s="1">
        <v>469092000</v>
      </c>
      <c r="I16" s="1">
        <v>679549000</v>
      </c>
      <c r="J16" s="1">
        <v>973985000</v>
      </c>
      <c r="K16" s="1">
        <v>1018400000</v>
      </c>
      <c r="L16" s="1">
        <v>1173200000</v>
      </c>
      <c r="M16" s="1">
        <v>1119100000</v>
      </c>
      <c r="N16" s="1">
        <v>1222600000</v>
      </c>
      <c r="O16" s="1">
        <v>1299300000</v>
      </c>
      <c r="P16" s="1">
        <v>1344100000</v>
      </c>
      <c r="Q16" s="1">
        <v>1338100000</v>
      </c>
      <c r="R16" s="1">
        <v>1392500000</v>
      </c>
      <c r="S16" s="1">
        <v>1332700000</v>
      </c>
      <c r="T16" s="1">
        <v>1701800000</v>
      </c>
      <c r="U16" s="1">
        <v>2280200000</v>
      </c>
      <c r="V16" s="1">
        <v>2246200000</v>
      </c>
      <c r="W16" s="1">
        <v>2044500000</v>
      </c>
      <c r="X16" s="1">
        <v>2003500000</v>
      </c>
      <c r="AD16" s="29">
        <f>(X35+W35+V35+U35+T35)/5</f>
        <v>1.1027382908564504E-2</v>
      </c>
      <c r="AE16" s="30">
        <f>AF101/X3</f>
        <v>13.982792764075388</v>
      </c>
      <c r="AF16" s="30">
        <f>AF101/X28</f>
        <v>26.081467855815681</v>
      </c>
      <c r="AG16" s="31">
        <f>AF101/X106</f>
        <v>22.966371073298429</v>
      </c>
    </row>
    <row r="17" spans="1:30" ht="19" x14ac:dyDescent="0.25">
      <c r="A17" s="5" t="s">
        <v>12</v>
      </c>
      <c r="B17" s="1" t="s">
        <v>92</v>
      </c>
      <c r="C17" s="1" t="s">
        <v>92</v>
      </c>
      <c r="D17" s="1" t="s">
        <v>92</v>
      </c>
      <c r="E17" s="1" t="s">
        <v>92</v>
      </c>
      <c r="F17" s="1" t="s">
        <v>92</v>
      </c>
      <c r="G17" s="1" t="s">
        <v>92</v>
      </c>
      <c r="H17" s="1" t="s">
        <v>92</v>
      </c>
      <c r="I17" s="1" t="s">
        <v>92</v>
      </c>
      <c r="J17" s="1" t="s">
        <v>92</v>
      </c>
      <c r="K17" s="1">
        <v>134000000</v>
      </c>
      <c r="L17" s="1">
        <v>140300000</v>
      </c>
      <c r="M17" s="1">
        <v>116900000</v>
      </c>
      <c r="N17" s="1">
        <v>132200000</v>
      </c>
      <c r="O17" s="1">
        <v>151400000</v>
      </c>
      <c r="P17" s="1">
        <v>119400000</v>
      </c>
      <c r="Q17" s="1">
        <v>117400000</v>
      </c>
      <c r="R17" s="1">
        <v>123500000</v>
      </c>
      <c r="S17" s="1">
        <v>117000000</v>
      </c>
      <c r="T17" s="1">
        <v>157700000</v>
      </c>
      <c r="U17" s="1">
        <v>178000000</v>
      </c>
      <c r="V17" s="1">
        <v>166200000</v>
      </c>
      <c r="W17" s="1">
        <v>166900000</v>
      </c>
      <c r="X17" s="1">
        <v>162700000</v>
      </c>
    </row>
    <row r="18" spans="1:30" ht="20" x14ac:dyDescent="0.25">
      <c r="A18" s="5" t="s">
        <v>13</v>
      </c>
      <c r="B18" s="1">
        <v>33489000</v>
      </c>
      <c r="C18" s="1">
        <v>37639000</v>
      </c>
      <c r="D18" s="1">
        <v>48509000</v>
      </c>
      <c r="E18" s="1">
        <v>53016000</v>
      </c>
      <c r="F18" s="1">
        <v>56928000</v>
      </c>
      <c r="G18" s="1">
        <v>68221000</v>
      </c>
      <c r="H18" s="1">
        <v>75323000</v>
      </c>
      <c r="I18" s="1">
        <v>142695000</v>
      </c>
      <c r="J18" s="1">
        <v>238371000</v>
      </c>
      <c r="K18" s="1">
        <v>251400000</v>
      </c>
      <c r="L18" s="1">
        <v>258000000</v>
      </c>
      <c r="M18" s="1">
        <v>260500000</v>
      </c>
      <c r="N18" s="1">
        <v>253100000</v>
      </c>
      <c r="O18" s="1">
        <v>238100000</v>
      </c>
      <c r="P18" s="1">
        <v>233200000</v>
      </c>
      <c r="Q18" s="1">
        <v>228600000</v>
      </c>
      <c r="R18" s="1">
        <v>225300000</v>
      </c>
      <c r="S18" s="1">
        <v>208500000</v>
      </c>
      <c r="T18" s="1">
        <v>248700000</v>
      </c>
      <c r="U18" s="1">
        <v>473300000</v>
      </c>
      <c r="V18" s="1">
        <v>464400000</v>
      </c>
      <c r="W18" s="1">
        <v>385400000</v>
      </c>
      <c r="X18" s="1">
        <v>362600000</v>
      </c>
      <c r="AD18" s="18" t="s">
        <v>125</v>
      </c>
    </row>
    <row r="19" spans="1:30" ht="19" x14ac:dyDescent="0.25">
      <c r="A19" s="6" t="s">
        <v>14</v>
      </c>
      <c r="B19" s="10">
        <v>24241000</v>
      </c>
      <c r="C19" s="10">
        <v>152004000</v>
      </c>
      <c r="D19" s="10">
        <v>202738000</v>
      </c>
      <c r="E19" s="10">
        <v>259141000</v>
      </c>
      <c r="F19" s="10">
        <v>424584000</v>
      </c>
      <c r="G19" s="10">
        <v>576600000</v>
      </c>
      <c r="H19" s="10">
        <v>746980000</v>
      </c>
      <c r="I19" s="10">
        <v>1238497000</v>
      </c>
      <c r="J19" s="10">
        <v>1486335000</v>
      </c>
      <c r="K19" s="10">
        <v>1822900000</v>
      </c>
      <c r="L19" s="10">
        <v>2119500000</v>
      </c>
      <c r="M19" s="10">
        <v>2311800000</v>
      </c>
      <c r="N19" s="10">
        <v>2068300000</v>
      </c>
      <c r="O19" s="10">
        <v>1989200000</v>
      </c>
      <c r="P19" s="10">
        <v>2124200000</v>
      </c>
      <c r="Q19" s="10">
        <v>2302800000</v>
      </c>
      <c r="R19" s="10">
        <v>2636400000</v>
      </c>
      <c r="S19" s="10">
        <v>2851800000</v>
      </c>
      <c r="T19" s="10">
        <v>3182700000</v>
      </c>
      <c r="U19" s="10">
        <v>3341600000</v>
      </c>
      <c r="V19" s="10">
        <v>3351500000</v>
      </c>
      <c r="W19" s="10">
        <v>3925400000</v>
      </c>
      <c r="X19" s="10">
        <v>4015600000</v>
      </c>
      <c r="AD19" s="32">
        <f>X40-X56-X61</f>
        <v>-622300000</v>
      </c>
    </row>
    <row r="20" spans="1:30" ht="19" customHeight="1" x14ac:dyDescent="0.25">
      <c r="A20" s="14" t="s">
        <v>101</v>
      </c>
      <c r="B20" s="1"/>
      <c r="C20" s="15">
        <f>(C19/B19)-1</f>
        <v>5.2705333938368879</v>
      </c>
      <c r="D20" s="15">
        <f>(D19/C19)-1</f>
        <v>0.33376753243335711</v>
      </c>
      <c r="E20" s="15">
        <f>(E19/D19)-1</f>
        <v>0.27820635500004931</v>
      </c>
      <c r="F20" s="15">
        <f t="shared" ref="F20:X20" si="3">(F19/E19)-1</f>
        <v>0.63842850031450049</v>
      </c>
      <c r="G20" s="15">
        <f t="shared" si="3"/>
        <v>0.35803515912045669</v>
      </c>
      <c r="H20" s="15">
        <f t="shared" si="3"/>
        <v>0.29549080818591755</v>
      </c>
      <c r="I20" s="15">
        <f t="shared" si="3"/>
        <v>0.65800556909154184</v>
      </c>
      <c r="J20" s="15">
        <f t="shared" si="3"/>
        <v>0.20011190983910332</v>
      </c>
      <c r="K20" s="15">
        <f t="shared" si="3"/>
        <v>0.22643953079218337</v>
      </c>
      <c r="L20" s="15">
        <f t="shared" si="3"/>
        <v>0.16270777332821318</v>
      </c>
      <c r="M20" s="15">
        <f t="shared" si="3"/>
        <v>9.0728945506015624E-2</v>
      </c>
      <c r="N20" s="15">
        <f t="shared" si="3"/>
        <v>-0.10532918072497621</v>
      </c>
      <c r="O20" s="15">
        <f t="shared" si="3"/>
        <v>-3.8243968476526669E-2</v>
      </c>
      <c r="P20" s="15">
        <f t="shared" si="3"/>
        <v>6.7866478986527312E-2</v>
      </c>
      <c r="Q20" s="15">
        <f t="shared" si="3"/>
        <v>8.4078711985688726E-2</v>
      </c>
      <c r="R20" s="15">
        <f t="shared" si="3"/>
        <v>0.14486711829077636</v>
      </c>
      <c r="S20" s="15">
        <f t="shared" si="3"/>
        <v>8.1702321347291829E-2</v>
      </c>
      <c r="T20" s="15">
        <f t="shared" si="3"/>
        <v>0.11603197980223023</v>
      </c>
      <c r="U20" s="15">
        <f t="shared" si="3"/>
        <v>4.99261633204513E-2</v>
      </c>
      <c r="V20" s="15">
        <f t="shared" si="3"/>
        <v>2.9626526214987514E-3</v>
      </c>
      <c r="W20" s="15">
        <f t="shared" si="3"/>
        <v>0.17123675965985385</v>
      </c>
      <c r="X20" s="15">
        <f t="shared" si="3"/>
        <v>2.2978549956692351E-2</v>
      </c>
    </row>
    <row r="21" spans="1:30" ht="19" x14ac:dyDescent="0.25">
      <c r="A21" s="5" t="s">
        <v>15</v>
      </c>
      <c r="B21" s="2">
        <v>0.107</v>
      </c>
      <c r="C21" s="2">
        <v>0.38319999999999999</v>
      </c>
      <c r="D21" s="2">
        <v>0.43219999999999997</v>
      </c>
      <c r="E21" s="2">
        <v>0.4834</v>
      </c>
      <c r="F21" s="2">
        <v>0.56399999999999995</v>
      </c>
      <c r="G21" s="2">
        <v>0.59</v>
      </c>
      <c r="H21" s="2">
        <v>0.68530000000000002</v>
      </c>
      <c r="I21" s="2">
        <v>0.70530000000000004</v>
      </c>
      <c r="J21" s="2">
        <v>0.58040000000000003</v>
      </c>
      <c r="K21" s="2">
        <v>0.69769999999999999</v>
      </c>
      <c r="L21" s="2">
        <v>0.7056</v>
      </c>
      <c r="M21" s="2">
        <v>0.70469999999999999</v>
      </c>
      <c r="N21" s="2">
        <v>0.70960000000000001</v>
      </c>
      <c r="O21" s="2">
        <v>0.67749999999999999</v>
      </c>
      <c r="P21" s="2">
        <v>0.6825</v>
      </c>
      <c r="Q21" s="2">
        <v>0.69220000000000004</v>
      </c>
      <c r="R21" s="2">
        <v>0.73329999999999995</v>
      </c>
      <c r="S21" s="2">
        <v>0.78249999999999997</v>
      </c>
      <c r="T21" s="2">
        <v>0.73850000000000005</v>
      </c>
      <c r="U21" s="2">
        <v>0.68640000000000001</v>
      </c>
      <c r="V21" s="2">
        <v>0.68630000000000002</v>
      </c>
      <c r="W21" s="2">
        <v>0.83699999999999997</v>
      </c>
      <c r="X21" s="2">
        <v>0.8</v>
      </c>
    </row>
    <row r="22" spans="1:30" ht="19" x14ac:dyDescent="0.25">
      <c r="A22" s="6" t="s">
        <v>16</v>
      </c>
      <c r="B22" s="10">
        <v>-8083000</v>
      </c>
      <c r="C22" s="10">
        <v>123842000</v>
      </c>
      <c r="D22" s="10">
        <v>176371000</v>
      </c>
      <c r="E22" s="10">
        <v>206125000</v>
      </c>
      <c r="F22" s="10">
        <v>386669000</v>
      </c>
      <c r="G22" s="10">
        <v>565157000</v>
      </c>
      <c r="H22" s="10">
        <v>620855000</v>
      </c>
      <c r="I22" s="10">
        <v>1050493000</v>
      </c>
      <c r="J22" s="10">
        <v>1582195000</v>
      </c>
      <c r="K22" s="10">
        <v>1589100000</v>
      </c>
      <c r="L22" s="10">
        <v>1831100000</v>
      </c>
      <c r="M22" s="10">
        <v>2021100000</v>
      </c>
      <c r="N22" s="10">
        <v>1692000000</v>
      </c>
      <c r="O22" s="10">
        <v>1637000000</v>
      </c>
      <c r="P22" s="10">
        <v>1768400000</v>
      </c>
      <c r="Q22" s="10">
        <v>1988700000</v>
      </c>
      <c r="R22" s="10">
        <v>2202700000</v>
      </c>
      <c r="S22" s="10">
        <v>2312000000</v>
      </c>
      <c r="T22" s="10">
        <v>2607600000</v>
      </c>
      <c r="U22" s="10">
        <v>2587800000</v>
      </c>
      <c r="V22" s="10">
        <v>2637400000</v>
      </c>
      <c r="W22" s="10">
        <v>2645200000</v>
      </c>
      <c r="X22" s="10">
        <v>3015900000</v>
      </c>
    </row>
    <row r="23" spans="1:30" ht="19" x14ac:dyDescent="0.25">
      <c r="A23" s="5" t="s">
        <v>17</v>
      </c>
      <c r="B23" s="2">
        <v>-3.5700000000000003E-2</v>
      </c>
      <c r="C23" s="2">
        <v>0.31219999999999998</v>
      </c>
      <c r="D23" s="2">
        <v>0.376</v>
      </c>
      <c r="E23" s="2">
        <v>0.38450000000000001</v>
      </c>
      <c r="F23" s="2">
        <v>0.51359999999999995</v>
      </c>
      <c r="G23" s="2">
        <v>0.57830000000000004</v>
      </c>
      <c r="H23" s="2">
        <v>0.5696</v>
      </c>
      <c r="I23" s="2">
        <v>0.59819999999999995</v>
      </c>
      <c r="J23" s="2">
        <v>0.61780000000000002</v>
      </c>
      <c r="K23" s="2">
        <v>0.60819999999999996</v>
      </c>
      <c r="L23" s="2">
        <v>0.60960000000000003</v>
      </c>
      <c r="M23" s="2">
        <v>0.61609999999999998</v>
      </c>
      <c r="N23" s="2">
        <v>0.58050000000000002</v>
      </c>
      <c r="O23" s="2">
        <v>0.5575</v>
      </c>
      <c r="P23" s="2">
        <v>0.56820000000000004</v>
      </c>
      <c r="Q23" s="2">
        <v>0.5978</v>
      </c>
      <c r="R23" s="2">
        <v>0.61270000000000002</v>
      </c>
      <c r="S23" s="2">
        <v>0.63429999999999997</v>
      </c>
      <c r="T23" s="2">
        <v>0.60509999999999997</v>
      </c>
      <c r="U23" s="2">
        <v>0.53159999999999996</v>
      </c>
      <c r="V23" s="2">
        <v>0.54010000000000002</v>
      </c>
      <c r="W23" s="2">
        <v>0.56399999999999995</v>
      </c>
      <c r="X23" s="2">
        <v>0.6008</v>
      </c>
    </row>
    <row r="24" spans="1:30" ht="19" x14ac:dyDescent="0.25">
      <c r="A24" s="5" t="s">
        <v>18</v>
      </c>
      <c r="B24" s="1" t="s">
        <v>92</v>
      </c>
      <c r="C24" s="1">
        <v>-9477000</v>
      </c>
      <c r="D24" s="1">
        <v>-22142000</v>
      </c>
      <c r="E24" s="1" t="s">
        <v>92</v>
      </c>
      <c r="F24" s="1">
        <v>-19013000</v>
      </c>
      <c r="G24" s="1">
        <v>-56778000</v>
      </c>
      <c r="H24" s="1">
        <v>50802000</v>
      </c>
      <c r="I24" s="1">
        <v>45309000</v>
      </c>
      <c r="J24" s="1">
        <v>-334231000</v>
      </c>
      <c r="K24" s="1">
        <v>-151600000</v>
      </c>
      <c r="L24" s="1">
        <v>-109200000</v>
      </c>
      <c r="M24" s="1">
        <v>-84600000</v>
      </c>
      <c r="N24" s="1">
        <v>1400000</v>
      </c>
      <c r="O24" s="1">
        <v>-36000000</v>
      </c>
      <c r="P24" s="1">
        <v>3000000</v>
      </c>
      <c r="Q24" s="1">
        <v>-31900000</v>
      </c>
      <c r="R24" s="1">
        <v>84900000</v>
      </c>
      <c r="S24" s="1">
        <v>214300000</v>
      </c>
      <c r="T24" s="1">
        <v>170200000</v>
      </c>
      <c r="U24" s="1">
        <v>101800000</v>
      </c>
      <c r="V24" s="1">
        <v>84700000</v>
      </c>
      <c r="W24" s="1">
        <v>728400000</v>
      </c>
      <c r="X24" s="1">
        <v>474400000</v>
      </c>
    </row>
    <row r="25" spans="1:30" ht="19" x14ac:dyDescent="0.25">
      <c r="A25" s="6" t="s">
        <v>19</v>
      </c>
      <c r="B25" s="10">
        <v>-8083000</v>
      </c>
      <c r="C25" s="10">
        <v>114365000</v>
      </c>
      <c r="D25" s="10">
        <v>154229000</v>
      </c>
      <c r="E25" s="10">
        <v>206125000</v>
      </c>
      <c r="F25" s="10">
        <v>367656000</v>
      </c>
      <c r="G25" s="10">
        <v>508379000</v>
      </c>
      <c r="H25" s="10">
        <v>671657000</v>
      </c>
      <c r="I25" s="10">
        <v>1095802000</v>
      </c>
      <c r="J25" s="10">
        <v>1247964000</v>
      </c>
      <c r="K25" s="10">
        <v>1437500000</v>
      </c>
      <c r="L25" s="10">
        <v>1721900000</v>
      </c>
      <c r="M25" s="10">
        <v>1936500000</v>
      </c>
      <c r="N25" s="10">
        <v>1693400000</v>
      </c>
      <c r="O25" s="10">
        <v>1601000000</v>
      </c>
      <c r="P25" s="10">
        <v>1771400000</v>
      </c>
      <c r="Q25" s="10">
        <v>1956800000</v>
      </c>
      <c r="R25" s="10">
        <v>2287600000</v>
      </c>
      <c r="S25" s="10">
        <v>2526300000</v>
      </c>
      <c r="T25" s="10">
        <v>2777800000</v>
      </c>
      <c r="U25" s="10">
        <v>2689600000</v>
      </c>
      <c r="V25" s="10">
        <v>2722100000</v>
      </c>
      <c r="W25" s="10">
        <v>3373600000</v>
      </c>
      <c r="X25" s="10">
        <v>3490300000</v>
      </c>
    </row>
    <row r="26" spans="1:30" ht="19" x14ac:dyDescent="0.25">
      <c r="A26" s="5" t="s">
        <v>20</v>
      </c>
      <c r="B26" s="2">
        <v>-3.5700000000000003E-2</v>
      </c>
      <c r="C26" s="2">
        <v>0.2883</v>
      </c>
      <c r="D26" s="2">
        <v>0.32879999999999998</v>
      </c>
      <c r="E26" s="2">
        <v>0.38450000000000001</v>
      </c>
      <c r="F26" s="2">
        <v>0.4884</v>
      </c>
      <c r="G26" s="2">
        <v>0.5202</v>
      </c>
      <c r="H26" s="2">
        <v>0.61619999999999997</v>
      </c>
      <c r="I26" s="2">
        <v>0.624</v>
      </c>
      <c r="J26" s="2">
        <v>0.48730000000000001</v>
      </c>
      <c r="K26" s="2">
        <v>0.55020000000000002</v>
      </c>
      <c r="L26" s="2">
        <v>0.57330000000000003</v>
      </c>
      <c r="M26" s="2">
        <v>0.59030000000000005</v>
      </c>
      <c r="N26" s="2">
        <v>0.58099999999999996</v>
      </c>
      <c r="O26" s="2">
        <v>0.54520000000000002</v>
      </c>
      <c r="P26" s="2">
        <v>0.56910000000000005</v>
      </c>
      <c r="Q26" s="2">
        <v>0.58819999999999995</v>
      </c>
      <c r="R26" s="2">
        <v>0.63629999999999998</v>
      </c>
      <c r="S26" s="2">
        <v>0.69310000000000005</v>
      </c>
      <c r="T26" s="2">
        <v>0.64459999999999995</v>
      </c>
      <c r="U26" s="2">
        <v>0.55249999999999999</v>
      </c>
      <c r="V26" s="2">
        <v>0.55740000000000001</v>
      </c>
      <c r="W26" s="2">
        <v>0.71940000000000004</v>
      </c>
      <c r="X26" s="2">
        <v>0.69540000000000002</v>
      </c>
    </row>
    <row r="27" spans="1:30" ht="19" x14ac:dyDescent="0.25">
      <c r="A27" s="5" t="s">
        <v>21</v>
      </c>
      <c r="B27" s="1">
        <v>-3339000</v>
      </c>
      <c r="C27" s="1">
        <v>46063000</v>
      </c>
      <c r="D27" s="1">
        <v>60162000</v>
      </c>
      <c r="E27" s="1">
        <v>83993000</v>
      </c>
      <c r="F27" s="1">
        <v>148101000</v>
      </c>
      <c r="G27" s="1">
        <v>201522000</v>
      </c>
      <c r="H27" s="1">
        <v>264309000</v>
      </c>
      <c r="I27" s="1">
        <v>437269000</v>
      </c>
      <c r="J27" s="1">
        <v>532478000</v>
      </c>
      <c r="K27" s="1">
        <v>611700000</v>
      </c>
      <c r="L27" s="1">
        <v>769800000</v>
      </c>
      <c r="M27" s="1">
        <v>122100000</v>
      </c>
      <c r="N27" s="1">
        <v>786700000</v>
      </c>
      <c r="O27" s="1">
        <v>622900000</v>
      </c>
      <c r="P27" s="1">
        <v>644500000</v>
      </c>
      <c r="Q27" s="1">
        <v>709800000</v>
      </c>
      <c r="R27" s="1">
        <v>753500000</v>
      </c>
      <c r="S27" s="1">
        <v>-1537100000</v>
      </c>
      <c r="T27" s="1">
        <v>814100000</v>
      </c>
      <c r="U27" s="1">
        <v>573800000</v>
      </c>
      <c r="V27" s="1">
        <v>615700000</v>
      </c>
      <c r="W27" s="1">
        <v>736700000</v>
      </c>
      <c r="X27" s="1">
        <v>799300000</v>
      </c>
    </row>
    <row r="28" spans="1:30" ht="20" thickBot="1" x14ac:dyDescent="0.3">
      <c r="A28" s="7" t="s">
        <v>22</v>
      </c>
      <c r="B28" s="11">
        <v>-5909000</v>
      </c>
      <c r="C28" s="11">
        <v>68302000</v>
      </c>
      <c r="D28" s="11">
        <v>94067000</v>
      </c>
      <c r="E28" s="11">
        <v>122132000</v>
      </c>
      <c r="F28" s="11">
        <v>219555000</v>
      </c>
      <c r="G28" s="11">
        <v>306857000</v>
      </c>
      <c r="H28" s="11">
        <v>407348000</v>
      </c>
      <c r="I28" s="11">
        <v>658533000</v>
      </c>
      <c r="J28" s="11">
        <v>715486000</v>
      </c>
      <c r="K28" s="11">
        <v>825800000</v>
      </c>
      <c r="L28" s="11">
        <v>951400000</v>
      </c>
      <c r="M28" s="11">
        <v>1812300000</v>
      </c>
      <c r="N28" s="11">
        <v>896300000</v>
      </c>
      <c r="O28" s="11">
        <v>976800000</v>
      </c>
      <c r="P28" s="11">
        <v>1127100000</v>
      </c>
      <c r="Q28" s="11">
        <v>1247000000</v>
      </c>
      <c r="R28" s="11">
        <v>1534100000</v>
      </c>
      <c r="S28" s="11">
        <v>4063400000</v>
      </c>
      <c r="T28" s="11">
        <v>1962200000</v>
      </c>
      <c r="U28" s="11">
        <v>2116500000</v>
      </c>
      <c r="V28" s="11">
        <v>2105200000</v>
      </c>
      <c r="W28" s="11">
        <v>2636400000</v>
      </c>
      <c r="X28" s="11">
        <v>2691000000</v>
      </c>
    </row>
    <row r="29" spans="1:30" ht="20" customHeight="1" thickTop="1" x14ac:dyDescent="0.25">
      <c r="A29" s="14" t="s">
        <v>102</v>
      </c>
      <c r="B29" s="1"/>
      <c r="C29" s="15">
        <f>(C28/B28)-1</f>
        <v>-12.558977830428161</v>
      </c>
      <c r="D29" s="15">
        <f>(D28/C28)-1</f>
        <v>0.377221750461187</v>
      </c>
      <c r="E29" s="15">
        <f>(E28/D28)-1</f>
        <v>0.2983511752261685</v>
      </c>
      <c r="F29" s="15">
        <f t="shared" ref="F29:X29" si="4">(F28/E28)-1</f>
        <v>0.79768611011037249</v>
      </c>
      <c r="G29" s="15">
        <f t="shared" si="4"/>
        <v>0.39763157295438512</v>
      </c>
      <c r="H29" s="15">
        <f t="shared" si="4"/>
        <v>0.32748478933183867</v>
      </c>
      <c r="I29" s="15">
        <f t="shared" si="4"/>
        <v>0.61663491658238168</v>
      </c>
      <c r="J29" s="15">
        <f t="shared" si="4"/>
        <v>8.6484656046090347E-2</v>
      </c>
      <c r="K29" s="15">
        <f t="shared" si="4"/>
        <v>0.15418051506248909</v>
      </c>
      <c r="L29" s="15">
        <f t="shared" si="4"/>
        <v>0.15209493824170495</v>
      </c>
      <c r="M29" s="15">
        <f t="shared" si="4"/>
        <v>0.90487702333403397</v>
      </c>
      <c r="N29" s="15">
        <f t="shared" si="4"/>
        <v>-0.5054350824918612</v>
      </c>
      <c r="O29" s="15">
        <f t="shared" si="4"/>
        <v>8.9813678455874069E-2</v>
      </c>
      <c r="P29" s="15">
        <f t="shared" si="4"/>
        <v>0.15386977886977893</v>
      </c>
      <c r="Q29" s="15">
        <f t="shared" si="4"/>
        <v>0.10637920326501638</v>
      </c>
      <c r="R29" s="15">
        <f t="shared" si="4"/>
        <v>0.2302325581395348</v>
      </c>
      <c r="S29" s="15">
        <f t="shared" si="4"/>
        <v>1.6487191187015187</v>
      </c>
      <c r="T29" s="15">
        <f t="shared" si="4"/>
        <v>-0.51710390313530541</v>
      </c>
      <c r="U29" s="15">
        <f t="shared" si="4"/>
        <v>7.8636224645805664E-2</v>
      </c>
      <c r="V29" s="15">
        <f t="shared" si="4"/>
        <v>-5.3390030711079062E-3</v>
      </c>
      <c r="W29" s="15">
        <f t="shared" si="4"/>
        <v>0.25232756982709481</v>
      </c>
      <c r="X29" s="15">
        <f t="shared" si="4"/>
        <v>2.0710059171597628E-2</v>
      </c>
    </row>
    <row r="30" spans="1:30" ht="19" x14ac:dyDescent="0.25">
      <c r="A30" s="5" t="s">
        <v>23</v>
      </c>
      <c r="B30" s="2">
        <v>-2.6100000000000002E-2</v>
      </c>
      <c r="C30" s="2">
        <v>0.17219999999999999</v>
      </c>
      <c r="D30" s="2">
        <v>0.20050000000000001</v>
      </c>
      <c r="E30" s="2">
        <v>0.2278</v>
      </c>
      <c r="F30" s="2">
        <v>0.29170000000000001</v>
      </c>
      <c r="G30" s="2">
        <v>0.314</v>
      </c>
      <c r="H30" s="2">
        <v>0.37369999999999998</v>
      </c>
      <c r="I30" s="2">
        <v>0.375</v>
      </c>
      <c r="J30" s="2">
        <v>0.27939999999999998</v>
      </c>
      <c r="K30" s="2">
        <v>0.31609999999999999</v>
      </c>
      <c r="L30" s="2">
        <v>0.31669999999999998</v>
      </c>
      <c r="M30" s="2">
        <v>0.5524</v>
      </c>
      <c r="N30" s="2">
        <v>0.3075</v>
      </c>
      <c r="O30" s="2">
        <v>0.3327</v>
      </c>
      <c r="P30" s="2">
        <v>0.36209999999999998</v>
      </c>
      <c r="Q30" s="2">
        <v>0.37480000000000002</v>
      </c>
      <c r="R30" s="2">
        <v>0.42670000000000002</v>
      </c>
      <c r="S30" s="2">
        <v>1.1149</v>
      </c>
      <c r="T30" s="2">
        <v>0.45529999999999998</v>
      </c>
      <c r="U30" s="2">
        <v>0.43480000000000002</v>
      </c>
      <c r="V30" s="2">
        <v>0.43109999999999998</v>
      </c>
      <c r="W30" s="2">
        <v>0.56220000000000003</v>
      </c>
      <c r="X30" s="2">
        <v>0.53610000000000002</v>
      </c>
    </row>
    <row r="31" spans="1:30" ht="19" x14ac:dyDescent="0.25">
      <c r="A31" s="5" t="s">
        <v>24</v>
      </c>
      <c r="B31" s="12">
        <v>-0.04</v>
      </c>
      <c r="C31" s="12">
        <v>0.47</v>
      </c>
      <c r="D31" s="12">
        <v>0.65</v>
      </c>
      <c r="E31" s="12">
        <v>0.75</v>
      </c>
      <c r="F31" s="12">
        <v>1.31</v>
      </c>
      <c r="G31" s="12">
        <v>1.79</v>
      </c>
      <c r="H31" s="12">
        <v>2.35</v>
      </c>
      <c r="I31" s="12">
        <v>3.01</v>
      </c>
      <c r="J31" s="12">
        <v>2.44</v>
      </c>
      <c r="K31" s="12">
        <v>2.4900000000000002</v>
      </c>
      <c r="L31" s="12">
        <v>2.87</v>
      </c>
      <c r="M31" s="12">
        <v>5.45</v>
      </c>
      <c r="N31" s="12">
        <v>2.71</v>
      </c>
      <c r="O31" s="12">
        <v>2.94</v>
      </c>
      <c r="P31" s="12">
        <v>3.37</v>
      </c>
      <c r="Q31" s="12">
        <v>3.71</v>
      </c>
      <c r="R31" s="12">
        <v>4.55</v>
      </c>
      <c r="S31" s="12">
        <v>12</v>
      </c>
      <c r="T31" s="12">
        <v>5.73</v>
      </c>
      <c r="U31" s="12">
        <v>5.93</v>
      </c>
      <c r="V31" s="12">
        <v>5.88</v>
      </c>
      <c r="W31" s="12">
        <v>7.36</v>
      </c>
      <c r="X31" s="12">
        <v>7.52</v>
      </c>
    </row>
    <row r="32" spans="1:30" ht="19" x14ac:dyDescent="0.25">
      <c r="A32" s="5" t="s">
        <v>25</v>
      </c>
      <c r="B32" s="12">
        <v>-0.04</v>
      </c>
      <c r="C32" s="12">
        <v>0.47</v>
      </c>
      <c r="D32" s="12">
        <v>0.63</v>
      </c>
      <c r="E32" s="12">
        <v>0.72</v>
      </c>
      <c r="F32" s="12">
        <v>1.28</v>
      </c>
      <c r="G32" s="12">
        <v>1.76</v>
      </c>
      <c r="H32" s="12">
        <v>2.3199999999999998</v>
      </c>
      <c r="I32" s="12">
        <v>2.99</v>
      </c>
      <c r="J32" s="12">
        <v>2.4300000000000002</v>
      </c>
      <c r="K32" s="12">
        <v>2.48</v>
      </c>
      <c r="L32" s="12">
        <v>2.86</v>
      </c>
      <c r="M32" s="12">
        <v>5.43</v>
      </c>
      <c r="N32" s="12">
        <v>2.7</v>
      </c>
      <c r="O32" s="12">
        <v>2.92</v>
      </c>
      <c r="P32" s="12">
        <v>3.35</v>
      </c>
      <c r="Q32" s="12">
        <v>3.69</v>
      </c>
      <c r="R32" s="12">
        <v>4.53</v>
      </c>
      <c r="S32" s="12">
        <v>11.94</v>
      </c>
      <c r="T32" s="12">
        <v>5.71</v>
      </c>
      <c r="U32" s="12">
        <v>5.91</v>
      </c>
      <c r="V32" s="12">
        <v>5.87</v>
      </c>
      <c r="W32" s="12">
        <v>7.34</v>
      </c>
      <c r="X32" s="12">
        <v>7.51</v>
      </c>
    </row>
    <row r="33" spans="1:24" ht="19" x14ac:dyDescent="0.25">
      <c r="A33" s="5" t="s">
        <v>26</v>
      </c>
      <c r="B33" s="1">
        <v>143873500</v>
      </c>
      <c r="C33" s="1">
        <v>143873500</v>
      </c>
      <c r="D33" s="1">
        <v>145331210</v>
      </c>
      <c r="E33" s="1">
        <v>163457135</v>
      </c>
      <c r="F33" s="1">
        <v>167723465</v>
      </c>
      <c r="G33" s="1">
        <v>171575000</v>
      </c>
      <c r="H33" s="1">
        <v>173480000</v>
      </c>
      <c r="I33" s="1">
        <v>218770000</v>
      </c>
      <c r="J33" s="1">
        <v>293690000</v>
      </c>
      <c r="K33" s="1">
        <v>331830000</v>
      </c>
      <c r="L33" s="1">
        <v>331495000</v>
      </c>
      <c r="M33" s="1">
        <v>332735000</v>
      </c>
      <c r="N33" s="1">
        <v>331252000</v>
      </c>
      <c r="O33" s="1">
        <v>332678000</v>
      </c>
      <c r="P33" s="1">
        <v>334409000</v>
      </c>
      <c r="Q33" s="1">
        <v>336224000</v>
      </c>
      <c r="R33" s="1">
        <v>337496000</v>
      </c>
      <c r="S33" s="1">
        <v>338707000</v>
      </c>
      <c r="T33" s="1">
        <v>342344000</v>
      </c>
      <c r="U33" s="1">
        <v>357155000</v>
      </c>
      <c r="V33" s="1">
        <v>357764000</v>
      </c>
      <c r="W33" s="1">
        <v>357764000</v>
      </c>
      <c r="X33" s="1">
        <v>358713000</v>
      </c>
    </row>
    <row r="34" spans="1:24" ht="19" x14ac:dyDescent="0.25">
      <c r="A34" s="5" t="s">
        <v>27</v>
      </c>
      <c r="B34" s="1">
        <v>143873500</v>
      </c>
      <c r="C34" s="1">
        <v>146366445</v>
      </c>
      <c r="D34" s="1">
        <v>150302685</v>
      </c>
      <c r="E34" s="1">
        <v>169674790</v>
      </c>
      <c r="F34" s="1">
        <v>172054400</v>
      </c>
      <c r="G34" s="1">
        <v>174195000</v>
      </c>
      <c r="H34" s="1">
        <v>175620000</v>
      </c>
      <c r="I34" s="1">
        <v>220535000</v>
      </c>
      <c r="J34" s="1">
        <v>294835000</v>
      </c>
      <c r="K34" s="1">
        <v>332740000</v>
      </c>
      <c r="L34" s="1">
        <v>332475000</v>
      </c>
      <c r="M34" s="1">
        <v>333810000</v>
      </c>
      <c r="N34" s="1">
        <v>332319000</v>
      </c>
      <c r="O34" s="1">
        <v>334398000</v>
      </c>
      <c r="P34" s="1">
        <v>336063000</v>
      </c>
      <c r="Q34" s="1">
        <v>337894000</v>
      </c>
      <c r="R34" s="1">
        <v>338966000</v>
      </c>
      <c r="S34" s="1">
        <v>340226000</v>
      </c>
      <c r="T34" s="1">
        <v>343737000</v>
      </c>
      <c r="U34" s="1">
        <v>358239000</v>
      </c>
      <c r="V34" s="1">
        <v>358524000</v>
      </c>
      <c r="W34" s="1">
        <v>358524000</v>
      </c>
      <c r="X34" s="1">
        <v>359181000</v>
      </c>
    </row>
    <row r="35" spans="1:24" ht="20" customHeight="1" x14ac:dyDescent="0.25">
      <c r="A35" s="14" t="s">
        <v>103</v>
      </c>
      <c r="B35" s="1"/>
      <c r="C35" s="22">
        <f>(C34-B34)/B34</f>
        <v>1.7327339642116163E-2</v>
      </c>
      <c r="D35" s="22">
        <f t="shared" ref="D35:X35" si="5">(D34-C34)/C34</f>
        <v>2.6893049154811405E-2</v>
      </c>
      <c r="E35" s="22">
        <f t="shared" si="5"/>
        <v>0.12888728501423644</v>
      </c>
      <c r="F35" s="22">
        <f t="shared" si="5"/>
        <v>1.402453481745874E-2</v>
      </c>
      <c r="G35" s="22">
        <f t="shared" si="5"/>
        <v>1.2441413878401249E-2</v>
      </c>
      <c r="H35" s="22">
        <f t="shared" si="5"/>
        <v>8.180487384827349E-3</v>
      </c>
      <c r="I35" s="22">
        <f t="shared" si="5"/>
        <v>0.25575105341077325</v>
      </c>
      <c r="J35" s="22">
        <f t="shared" si="5"/>
        <v>0.33690797379100823</v>
      </c>
      <c r="K35" s="22">
        <f t="shared" si="5"/>
        <v>0.12856343378499838</v>
      </c>
      <c r="L35" s="22">
        <f t="shared" si="5"/>
        <v>-7.9641762336959791E-4</v>
      </c>
      <c r="M35" s="22">
        <f t="shared" si="5"/>
        <v>4.0153394992104669E-3</v>
      </c>
      <c r="N35" s="22">
        <f t="shared" si="5"/>
        <v>-4.4666127437763999E-3</v>
      </c>
      <c r="O35" s="22">
        <f t="shared" si="5"/>
        <v>6.2560371209590786E-3</v>
      </c>
      <c r="P35" s="22">
        <f t="shared" si="5"/>
        <v>4.9790967649328043E-3</v>
      </c>
      <c r="Q35" s="22">
        <f t="shared" si="5"/>
        <v>5.448383190056626E-3</v>
      </c>
      <c r="R35" s="22">
        <f t="shared" si="5"/>
        <v>3.1725925882081364E-3</v>
      </c>
      <c r="S35" s="22">
        <f t="shared" si="5"/>
        <v>3.7171869745048175E-3</v>
      </c>
      <c r="T35" s="22">
        <f t="shared" si="5"/>
        <v>1.0319611082045464E-2</v>
      </c>
      <c r="U35" s="22">
        <f t="shared" si="5"/>
        <v>4.2189231883678513E-2</v>
      </c>
      <c r="V35" s="22">
        <f t="shared" si="5"/>
        <v>7.9555827254988991E-4</v>
      </c>
      <c r="W35" s="22">
        <f t="shared" si="5"/>
        <v>0</v>
      </c>
      <c r="X35" s="22">
        <f t="shared" si="5"/>
        <v>1.8325133045486496E-3</v>
      </c>
    </row>
    <row r="36" spans="1:2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row>
    <row r="37" spans="1:2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row>
    <row r="38" spans="1:24" ht="19" x14ac:dyDescent="0.25">
      <c r="A38" s="5" t="s">
        <v>30</v>
      </c>
      <c r="B38" s="1">
        <v>30655000</v>
      </c>
      <c r="C38" s="1">
        <v>69101000</v>
      </c>
      <c r="D38" s="1">
        <v>339260000</v>
      </c>
      <c r="E38" s="1">
        <v>185124000</v>
      </c>
      <c r="F38" s="1">
        <v>357562000</v>
      </c>
      <c r="G38" s="1">
        <v>610891000</v>
      </c>
      <c r="H38" s="1">
        <v>969504000</v>
      </c>
      <c r="I38" s="1">
        <v>845312000</v>
      </c>
      <c r="J38" s="1">
        <v>297895000</v>
      </c>
      <c r="K38" s="1">
        <v>260600000</v>
      </c>
      <c r="L38" s="1">
        <v>855200000</v>
      </c>
      <c r="M38" s="1">
        <v>1042300000</v>
      </c>
      <c r="N38" s="1">
        <v>1604700000</v>
      </c>
      <c r="O38" s="1">
        <v>2469700000</v>
      </c>
      <c r="P38" s="1">
        <v>1366100000</v>
      </c>
      <c r="Q38" s="1">
        <v>1692600000</v>
      </c>
      <c r="R38" s="1">
        <v>1868600000</v>
      </c>
      <c r="S38" s="1">
        <v>1903600000</v>
      </c>
      <c r="T38" s="1">
        <v>1374500000</v>
      </c>
      <c r="U38" s="1">
        <v>1551400000</v>
      </c>
      <c r="V38" s="1">
        <v>1633200000</v>
      </c>
      <c r="W38" s="1">
        <v>2834900000</v>
      </c>
      <c r="X38" s="1">
        <v>2720100000</v>
      </c>
    </row>
    <row r="39" spans="1:24" ht="19" x14ac:dyDescent="0.25">
      <c r="A39" s="5" t="s">
        <v>31</v>
      </c>
      <c r="B39" s="1" t="s">
        <v>92</v>
      </c>
      <c r="C39" s="1">
        <v>1829352000</v>
      </c>
      <c r="D39" s="1">
        <v>2813491000</v>
      </c>
      <c r="E39" s="1">
        <v>627042000</v>
      </c>
      <c r="F39" s="1">
        <v>389950000</v>
      </c>
      <c r="G39" s="1">
        <v>3045882000</v>
      </c>
      <c r="H39" s="1">
        <v>2902054000</v>
      </c>
      <c r="I39" s="1">
        <v>203308000</v>
      </c>
      <c r="J39" s="1">
        <v>310077000</v>
      </c>
      <c r="K39" s="1">
        <v>42600000</v>
      </c>
      <c r="L39" s="1">
        <v>4088700000</v>
      </c>
      <c r="M39" s="1">
        <v>9381500000</v>
      </c>
      <c r="N39" s="1">
        <v>56600000</v>
      </c>
      <c r="O39" s="1">
        <v>68400000</v>
      </c>
      <c r="P39" s="1">
        <v>74700000</v>
      </c>
      <c r="Q39" s="1">
        <v>72500000</v>
      </c>
      <c r="R39" s="1">
        <v>83300000</v>
      </c>
      <c r="S39" s="1">
        <v>90100000</v>
      </c>
      <c r="T39" s="1">
        <v>72900000</v>
      </c>
      <c r="U39" s="1">
        <v>83200000</v>
      </c>
      <c r="V39" s="1">
        <v>100900000</v>
      </c>
      <c r="W39" s="1">
        <v>115000000</v>
      </c>
      <c r="X39" s="1">
        <v>96000000</v>
      </c>
    </row>
    <row r="40" spans="1:24" ht="19" x14ac:dyDescent="0.25">
      <c r="A40" s="5" t="s">
        <v>32</v>
      </c>
      <c r="B40" s="1">
        <v>30655000</v>
      </c>
      <c r="C40" s="1">
        <v>1898453000</v>
      </c>
      <c r="D40" s="1">
        <v>3152751000</v>
      </c>
      <c r="E40" s="1">
        <v>812166000</v>
      </c>
      <c r="F40" s="1">
        <v>747512000</v>
      </c>
      <c r="G40" s="1">
        <v>3656773000</v>
      </c>
      <c r="H40" s="1">
        <v>3871558000</v>
      </c>
      <c r="I40" s="1">
        <v>1048620000</v>
      </c>
      <c r="J40" s="1">
        <v>607972000</v>
      </c>
      <c r="K40" s="1">
        <v>303200000</v>
      </c>
      <c r="L40" s="1">
        <v>4943900000</v>
      </c>
      <c r="M40" s="1">
        <v>10423800000</v>
      </c>
      <c r="N40" s="1">
        <v>1661300000</v>
      </c>
      <c r="O40" s="1">
        <v>2538100000</v>
      </c>
      <c r="P40" s="1">
        <v>1440800000</v>
      </c>
      <c r="Q40" s="1">
        <v>1765100000</v>
      </c>
      <c r="R40" s="1">
        <v>1951900000</v>
      </c>
      <c r="S40" s="1">
        <v>1993700000</v>
      </c>
      <c r="T40" s="1">
        <v>1447400000</v>
      </c>
      <c r="U40" s="1">
        <v>1634600000</v>
      </c>
      <c r="V40" s="1">
        <v>1734100000</v>
      </c>
      <c r="W40" s="1">
        <v>2949900000</v>
      </c>
      <c r="X40" s="1">
        <v>2816100000</v>
      </c>
    </row>
    <row r="41" spans="1:24" ht="19" x14ac:dyDescent="0.25">
      <c r="A41" s="5" t="s">
        <v>33</v>
      </c>
      <c r="B41" s="1">
        <v>28526000</v>
      </c>
      <c r="C41" s="1">
        <v>40986000</v>
      </c>
      <c r="D41" s="1">
        <v>50865000</v>
      </c>
      <c r="E41" s="1">
        <v>55237000</v>
      </c>
      <c r="F41" s="1">
        <v>78825000</v>
      </c>
      <c r="G41" s="1">
        <v>86980000</v>
      </c>
      <c r="H41" s="1">
        <v>126291000</v>
      </c>
      <c r="I41" s="1">
        <v>194727000</v>
      </c>
      <c r="J41" s="1">
        <v>276660000</v>
      </c>
      <c r="K41" s="1">
        <v>248300000</v>
      </c>
      <c r="L41" s="1">
        <v>297500000</v>
      </c>
      <c r="M41" s="1">
        <v>289400000</v>
      </c>
      <c r="N41" s="1">
        <v>267500000</v>
      </c>
      <c r="O41" s="1">
        <v>302700000</v>
      </c>
      <c r="P41" s="1">
        <v>341200000</v>
      </c>
      <c r="Q41" s="1">
        <v>357800000</v>
      </c>
      <c r="R41" s="1">
        <v>364400000</v>
      </c>
      <c r="S41" s="1">
        <v>359700000</v>
      </c>
      <c r="T41" s="1">
        <v>553300000</v>
      </c>
      <c r="U41" s="1">
        <v>491800000</v>
      </c>
      <c r="V41" s="1">
        <v>461300000</v>
      </c>
      <c r="W41" s="1">
        <v>434500000</v>
      </c>
      <c r="X41" s="1">
        <v>483200000</v>
      </c>
    </row>
    <row r="42" spans="1:24"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row>
    <row r="43" spans="1:24" ht="19" x14ac:dyDescent="0.25">
      <c r="A43" s="5" t="s">
        <v>35</v>
      </c>
      <c r="B43" s="1">
        <v>208251000</v>
      </c>
      <c r="C43" s="1">
        <v>6671000</v>
      </c>
      <c r="D43" s="1">
        <v>11515000</v>
      </c>
      <c r="E43" s="1">
        <v>3855976000</v>
      </c>
      <c r="F43" s="1">
        <v>1868528000</v>
      </c>
      <c r="G43" s="1">
        <v>39669000</v>
      </c>
      <c r="H43" s="1">
        <v>32403000</v>
      </c>
      <c r="I43" s="1">
        <v>3743708000</v>
      </c>
      <c r="J43" s="1">
        <v>18226896000</v>
      </c>
      <c r="K43" s="1">
        <v>6147500000</v>
      </c>
      <c r="L43" s="1">
        <v>146100000</v>
      </c>
      <c r="M43" s="1">
        <v>232600000</v>
      </c>
      <c r="N43" s="1">
        <v>6789100000</v>
      </c>
      <c r="O43" s="1">
        <v>21564800000</v>
      </c>
      <c r="P43" s="1">
        <v>40763300000</v>
      </c>
      <c r="Q43" s="1">
        <v>35781600000</v>
      </c>
      <c r="R43" s="1">
        <v>37715200000</v>
      </c>
      <c r="S43" s="1">
        <v>44553100000</v>
      </c>
      <c r="T43" s="1">
        <v>39886000000</v>
      </c>
      <c r="U43" s="1">
        <v>37441400000</v>
      </c>
      <c r="V43" s="1">
        <v>87088500000</v>
      </c>
      <c r="W43" s="1">
        <v>158377400000</v>
      </c>
      <c r="X43" s="1">
        <v>135779000000</v>
      </c>
    </row>
    <row r="44" spans="1:24" ht="19" x14ac:dyDescent="0.25">
      <c r="A44" s="6" t="s">
        <v>36</v>
      </c>
      <c r="B44" s="10">
        <v>267432000</v>
      </c>
      <c r="C44" s="10">
        <v>1946110000</v>
      </c>
      <c r="D44" s="10">
        <v>3215131000</v>
      </c>
      <c r="E44" s="10">
        <v>4723379000</v>
      </c>
      <c r="F44" s="10">
        <v>2694865000</v>
      </c>
      <c r="G44" s="10">
        <v>3783422000</v>
      </c>
      <c r="H44" s="10">
        <v>4030252000</v>
      </c>
      <c r="I44" s="10">
        <v>4987055000</v>
      </c>
      <c r="J44" s="10">
        <v>19111528000</v>
      </c>
      <c r="K44" s="10">
        <v>6699000000</v>
      </c>
      <c r="L44" s="10">
        <v>5387500000</v>
      </c>
      <c r="M44" s="10">
        <v>10945800000</v>
      </c>
      <c r="N44" s="10">
        <v>8717900000</v>
      </c>
      <c r="O44" s="10">
        <v>24405600000</v>
      </c>
      <c r="P44" s="10">
        <v>42545300000</v>
      </c>
      <c r="Q44" s="10">
        <v>37904500000</v>
      </c>
      <c r="R44" s="10">
        <v>40031500000</v>
      </c>
      <c r="S44" s="10">
        <v>46906500000</v>
      </c>
      <c r="T44" s="10">
        <v>41886700000</v>
      </c>
      <c r="U44" s="10">
        <v>39567800000</v>
      </c>
      <c r="V44" s="10">
        <v>89283900000</v>
      </c>
      <c r="W44" s="10">
        <v>161761800000</v>
      </c>
      <c r="X44" s="10">
        <v>139078300000</v>
      </c>
    </row>
    <row r="45" spans="1:24" ht="19" x14ac:dyDescent="0.25">
      <c r="A45" s="5" t="s">
        <v>37</v>
      </c>
      <c r="B45" s="1">
        <v>80393000</v>
      </c>
      <c r="C45" s="1">
        <v>75901000</v>
      </c>
      <c r="D45" s="1">
        <v>109563000</v>
      </c>
      <c r="E45" s="1">
        <v>118203000</v>
      </c>
      <c r="F45" s="1">
        <v>131361000</v>
      </c>
      <c r="G45" s="1">
        <v>153329000</v>
      </c>
      <c r="H45" s="1">
        <v>168755000</v>
      </c>
      <c r="I45" s="1">
        <v>377452000</v>
      </c>
      <c r="J45" s="1">
        <v>707215000</v>
      </c>
      <c r="K45" s="1">
        <v>738500000</v>
      </c>
      <c r="L45" s="1">
        <v>786800000</v>
      </c>
      <c r="M45" s="1">
        <v>821900000</v>
      </c>
      <c r="N45" s="1">
        <v>724000000</v>
      </c>
      <c r="O45" s="1">
        <v>513400000</v>
      </c>
      <c r="P45" s="1">
        <v>508900000</v>
      </c>
      <c r="Q45" s="1">
        <v>491700000</v>
      </c>
      <c r="R45" s="1">
        <v>425200000</v>
      </c>
      <c r="S45" s="1">
        <v>399700000</v>
      </c>
      <c r="T45" s="1">
        <v>448700000</v>
      </c>
      <c r="U45" s="1">
        <v>544000000</v>
      </c>
      <c r="V45" s="1">
        <v>579200000</v>
      </c>
      <c r="W45" s="1">
        <v>505300000</v>
      </c>
      <c r="X45" s="1">
        <v>455500000</v>
      </c>
    </row>
    <row r="46" spans="1:24" ht="19" x14ac:dyDescent="0.25">
      <c r="A46" s="5" t="s">
        <v>38</v>
      </c>
      <c r="B46" s="1" t="s">
        <v>92</v>
      </c>
      <c r="C46" s="1" t="s">
        <v>92</v>
      </c>
      <c r="D46" s="1" t="s">
        <v>92</v>
      </c>
      <c r="E46" s="1" t="s">
        <v>92</v>
      </c>
      <c r="F46" s="1" t="s">
        <v>92</v>
      </c>
      <c r="G46" s="1" t="s">
        <v>92</v>
      </c>
      <c r="H46" s="1">
        <v>11496000</v>
      </c>
      <c r="I46" s="1">
        <v>5049211000</v>
      </c>
      <c r="J46" s="1">
        <v>7519209000</v>
      </c>
      <c r="K46" s="1">
        <v>7549200000</v>
      </c>
      <c r="L46" s="1">
        <v>7983600000</v>
      </c>
      <c r="M46" s="1">
        <v>7984000000</v>
      </c>
      <c r="N46" s="1">
        <v>7566900000</v>
      </c>
      <c r="O46" s="1">
        <v>7569000000</v>
      </c>
      <c r="P46" s="1">
        <v>7569000000</v>
      </c>
      <c r="Q46" s="1">
        <v>7569000000</v>
      </c>
      <c r="R46" s="1">
        <v>7569000000</v>
      </c>
      <c r="S46" s="1">
        <v>7569000000</v>
      </c>
      <c r="T46" s="1">
        <v>10805300000</v>
      </c>
      <c r="U46" s="1">
        <v>10742500000</v>
      </c>
      <c r="V46" s="1">
        <v>10798800000</v>
      </c>
      <c r="W46" s="1">
        <v>10528000000</v>
      </c>
      <c r="X46" s="1">
        <v>10482500000</v>
      </c>
    </row>
    <row r="47" spans="1:24" ht="19" x14ac:dyDescent="0.25">
      <c r="A47" s="5" t="s">
        <v>39</v>
      </c>
      <c r="B47" s="1" t="s">
        <v>92</v>
      </c>
      <c r="C47" s="1" t="s">
        <v>92</v>
      </c>
      <c r="D47" s="1" t="s">
        <v>92</v>
      </c>
      <c r="E47" s="1" t="s">
        <v>92</v>
      </c>
      <c r="F47" s="1" t="s">
        <v>92</v>
      </c>
      <c r="G47" s="1" t="s">
        <v>92</v>
      </c>
      <c r="H47" s="1">
        <v>12776000</v>
      </c>
      <c r="I47" s="1">
        <v>9783789000</v>
      </c>
      <c r="J47" s="1">
        <v>20351373000</v>
      </c>
      <c r="K47" s="1">
        <v>20228500000</v>
      </c>
      <c r="L47" s="1">
        <v>20493800000</v>
      </c>
      <c r="M47" s="1">
        <v>20353300000</v>
      </c>
      <c r="N47" s="1">
        <v>20029000000</v>
      </c>
      <c r="O47" s="1">
        <v>19916500000</v>
      </c>
      <c r="P47" s="1">
        <v>19812700000</v>
      </c>
      <c r="Q47" s="1">
        <v>19713200000</v>
      </c>
      <c r="R47" s="1">
        <v>19617100000</v>
      </c>
      <c r="S47" s="1">
        <v>19521600000</v>
      </c>
      <c r="T47" s="1">
        <v>22675400000</v>
      </c>
      <c r="U47" s="1">
        <v>22293000000</v>
      </c>
      <c r="V47" s="1">
        <v>22040600000</v>
      </c>
      <c r="W47" s="1">
        <v>20707300000</v>
      </c>
      <c r="X47" s="1">
        <v>20445000000</v>
      </c>
    </row>
    <row r="48" spans="1:24" ht="19" x14ac:dyDescent="0.25">
      <c r="A48" s="5" t="s">
        <v>40</v>
      </c>
      <c r="B48" s="1" t="s">
        <v>92</v>
      </c>
      <c r="C48" s="1" t="s">
        <v>92</v>
      </c>
      <c r="D48" s="1" t="s">
        <v>92</v>
      </c>
      <c r="E48" s="1" t="s">
        <v>92</v>
      </c>
      <c r="F48" s="1" t="s">
        <v>92</v>
      </c>
      <c r="G48" s="1" t="s">
        <v>92</v>
      </c>
      <c r="H48" s="1">
        <v>24272000</v>
      </c>
      <c r="I48" s="1">
        <v>14833000000</v>
      </c>
      <c r="J48" s="1">
        <v>27870582000</v>
      </c>
      <c r="K48" s="1">
        <v>27777700000</v>
      </c>
      <c r="L48" s="1">
        <v>28477400000</v>
      </c>
      <c r="M48" s="1">
        <v>28337300000</v>
      </c>
      <c r="N48" s="1">
        <v>27595900000</v>
      </c>
      <c r="O48" s="1">
        <v>27485500000</v>
      </c>
      <c r="P48" s="1">
        <v>27381700000</v>
      </c>
      <c r="Q48" s="1">
        <v>27282200000</v>
      </c>
      <c r="R48" s="1">
        <v>27186100000</v>
      </c>
      <c r="S48" s="1">
        <v>27090600000</v>
      </c>
      <c r="T48" s="1">
        <v>33480700000</v>
      </c>
      <c r="U48" s="1">
        <v>33035500000</v>
      </c>
      <c r="V48" s="1">
        <v>32839400000</v>
      </c>
      <c r="W48" s="1">
        <v>31235300000</v>
      </c>
      <c r="X48" s="1">
        <v>30927500000</v>
      </c>
    </row>
    <row r="49" spans="1:24"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row>
    <row r="50" spans="1:24" ht="19" x14ac:dyDescent="0.25">
      <c r="A50" s="5" t="s">
        <v>42</v>
      </c>
      <c r="B50" s="1" t="s">
        <v>92</v>
      </c>
      <c r="C50" s="1" t="s">
        <v>92</v>
      </c>
      <c r="D50" s="1" t="s">
        <v>92</v>
      </c>
      <c r="E50" s="1" t="s">
        <v>92</v>
      </c>
      <c r="F50" s="1" t="s">
        <v>92</v>
      </c>
      <c r="G50" s="1" t="s">
        <v>92</v>
      </c>
      <c r="H50" s="1">
        <v>30941000</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row>
    <row r="51" spans="1:24" ht="19" x14ac:dyDescent="0.25">
      <c r="A51" s="5" t="s">
        <v>43</v>
      </c>
      <c r="B51" s="1">
        <v>33619000</v>
      </c>
      <c r="C51" s="1">
        <v>46870000</v>
      </c>
      <c r="D51" s="1">
        <v>30322000</v>
      </c>
      <c r="E51" s="1">
        <v>31054000</v>
      </c>
      <c r="F51" s="1">
        <v>31240000</v>
      </c>
      <c r="G51" s="1">
        <v>32643000</v>
      </c>
      <c r="H51" s="1">
        <v>52285000</v>
      </c>
      <c r="I51" s="1">
        <v>108690000</v>
      </c>
      <c r="J51" s="1">
        <v>469329000</v>
      </c>
      <c r="K51" s="1">
        <v>435800000</v>
      </c>
      <c r="L51" s="1">
        <v>394400000</v>
      </c>
      <c r="M51" s="1">
        <v>653700000</v>
      </c>
      <c r="N51" s="1">
        <v>1825400000</v>
      </c>
      <c r="O51" s="1">
        <v>1873300000</v>
      </c>
      <c r="P51" s="1">
        <v>1805600000</v>
      </c>
      <c r="Q51" s="1">
        <v>1693100000</v>
      </c>
      <c r="R51" s="1">
        <v>1726600000</v>
      </c>
      <c r="S51" s="1">
        <v>1394400000</v>
      </c>
      <c r="T51" s="1">
        <v>1659600000</v>
      </c>
      <c r="U51" s="1">
        <v>2068000000</v>
      </c>
      <c r="V51" s="1">
        <v>1957100000</v>
      </c>
      <c r="W51" s="1">
        <v>3277900000</v>
      </c>
      <c r="X51" s="1">
        <v>3714400000</v>
      </c>
    </row>
    <row r="52" spans="1:24" ht="19" x14ac:dyDescent="0.25">
      <c r="A52" s="5" t="s">
        <v>44</v>
      </c>
      <c r="B52" s="1">
        <v>114012000</v>
      </c>
      <c r="C52" s="1">
        <v>122771000</v>
      </c>
      <c r="D52" s="1">
        <v>139885000</v>
      </c>
      <c r="E52" s="1">
        <v>149257000</v>
      </c>
      <c r="F52" s="1">
        <v>162601000</v>
      </c>
      <c r="G52" s="1">
        <v>185972000</v>
      </c>
      <c r="H52" s="1">
        <v>276253000</v>
      </c>
      <c r="I52" s="1">
        <v>15319142000</v>
      </c>
      <c r="J52" s="1">
        <v>29047126000</v>
      </c>
      <c r="K52" s="1">
        <v>28952000000</v>
      </c>
      <c r="L52" s="1">
        <v>29658600000</v>
      </c>
      <c r="M52" s="1">
        <v>29812900000</v>
      </c>
      <c r="N52" s="1">
        <v>30145300000</v>
      </c>
      <c r="O52" s="1">
        <v>29872200000</v>
      </c>
      <c r="P52" s="1">
        <v>29696200000</v>
      </c>
      <c r="Q52" s="1">
        <v>29467000000</v>
      </c>
      <c r="R52" s="1">
        <v>29337900000</v>
      </c>
      <c r="S52" s="1">
        <v>28884700000</v>
      </c>
      <c r="T52" s="1">
        <v>35589000000</v>
      </c>
      <c r="U52" s="1">
        <v>35647500000</v>
      </c>
      <c r="V52" s="1">
        <v>35375700000</v>
      </c>
      <c r="W52" s="1">
        <v>35018500000</v>
      </c>
      <c r="X52" s="1">
        <v>35097400000</v>
      </c>
    </row>
    <row r="53" spans="1:24"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row>
    <row r="54" spans="1:24" ht="20" thickBot="1" x14ac:dyDescent="0.3">
      <c r="A54" s="7" t="s">
        <v>46</v>
      </c>
      <c r="B54" s="11">
        <v>381444000</v>
      </c>
      <c r="C54" s="11">
        <v>2068881000</v>
      </c>
      <c r="D54" s="11">
        <v>3355016000</v>
      </c>
      <c r="E54" s="11">
        <v>4872636000</v>
      </c>
      <c r="F54" s="11">
        <v>2857466000</v>
      </c>
      <c r="G54" s="11">
        <v>3969394000</v>
      </c>
      <c r="H54" s="11">
        <v>4306505000</v>
      </c>
      <c r="I54" s="11">
        <v>20306197000</v>
      </c>
      <c r="J54" s="11">
        <v>48158654000</v>
      </c>
      <c r="K54" s="11">
        <v>35651000000</v>
      </c>
      <c r="L54" s="11">
        <v>35046100000</v>
      </c>
      <c r="M54" s="11">
        <v>40758700000</v>
      </c>
      <c r="N54" s="11">
        <v>38863200000</v>
      </c>
      <c r="O54" s="11">
        <v>54277800000</v>
      </c>
      <c r="P54" s="11">
        <v>72241500000</v>
      </c>
      <c r="Q54" s="11">
        <v>67371500000</v>
      </c>
      <c r="R54" s="11">
        <v>69369400000</v>
      </c>
      <c r="S54" s="11">
        <v>75791200000</v>
      </c>
      <c r="T54" s="11">
        <v>77475700000</v>
      </c>
      <c r="U54" s="11">
        <v>75215300000</v>
      </c>
      <c r="V54" s="11">
        <v>124659600000</v>
      </c>
      <c r="W54" s="11">
        <v>196780300000</v>
      </c>
      <c r="X54" s="11">
        <v>174175700000</v>
      </c>
    </row>
    <row r="55" spans="1:24" ht="20" thickTop="1" x14ac:dyDescent="0.25">
      <c r="A55" s="5" t="s">
        <v>47</v>
      </c>
      <c r="B55" s="1">
        <v>11897000</v>
      </c>
      <c r="C55" s="1">
        <v>23834000</v>
      </c>
      <c r="D55" s="1">
        <v>27607000</v>
      </c>
      <c r="E55" s="1">
        <v>24690000</v>
      </c>
      <c r="F55" s="1">
        <v>23045000</v>
      </c>
      <c r="G55" s="1">
        <v>23553000</v>
      </c>
      <c r="H55" s="1">
        <v>25552000</v>
      </c>
      <c r="I55" s="1">
        <v>58965000</v>
      </c>
      <c r="J55" s="1">
        <v>71012000</v>
      </c>
      <c r="K55" s="1">
        <v>46700000</v>
      </c>
      <c r="L55" s="1">
        <v>51800000</v>
      </c>
      <c r="M55" s="1">
        <v>31100000</v>
      </c>
      <c r="N55" s="1">
        <v>41700000</v>
      </c>
      <c r="O55" s="1">
        <v>36200000</v>
      </c>
      <c r="P55" s="1">
        <v>36900000</v>
      </c>
      <c r="Q55" s="1">
        <v>28700000</v>
      </c>
      <c r="R55" s="1">
        <v>26200000</v>
      </c>
      <c r="S55" s="1">
        <v>31300000</v>
      </c>
      <c r="T55" s="1">
        <v>116000000</v>
      </c>
      <c r="U55" s="1">
        <v>61900000</v>
      </c>
      <c r="V55" s="1">
        <v>69300000</v>
      </c>
      <c r="W55" s="1">
        <v>48800000</v>
      </c>
      <c r="X55" s="1">
        <v>121400000</v>
      </c>
    </row>
    <row r="56" spans="1:24" ht="19" x14ac:dyDescent="0.25">
      <c r="A56" s="5" t="s">
        <v>48</v>
      </c>
      <c r="B56" s="1" t="s">
        <v>92</v>
      </c>
      <c r="C56" s="1" t="s">
        <v>92</v>
      </c>
      <c r="D56" s="1" t="s">
        <v>92</v>
      </c>
      <c r="E56" s="1">
        <v>1515000</v>
      </c>
      <c r="F56" s="1" t="s">
        <v>92</v>
      </c>
      <c r="G56" s="1" t="s">
        <v>92</v>
      </c>
      <c r="H56" s="1">
        <v>521180000</v>
      </c>
      <c r="I56" s="1">
        <v>164435000</v>
      </c>
      <c r="J56" s="1">
        <v>706683000</v>
      </c>
      <c r="K56" s="1">
        <v>299800000</v>
      </c>
      <c r="L56" s="1">
        <v>420500000</v>
      </c>
      <c r="M56" s="1" t="s">
        <v>92</v>
      </c>
      <c r="N56" s="1">
        <v>749700000</v>
      </c>
      <c r="O56" s="1">
        <v>749900000</v>
      </c>
      <c r="P56" s="1">
        <v>40566800000</v>
      </c>
      <c r="Q56" s="1">
        <v>35553000000</v>
      </c>
      <c r="R56" s="1">
        <v>37542700000</v>
      </c>
      <c r="S56" s="1">
        <v>44185300000</v>
      </c>
      <c r="T56" s="1">
        <v>574200000</v>
      </c>
      <c r="U56" s="1" t="s">
        <v>92</v>
      </c>
      <c r="V56" s="1" t="s">
        <v>92</v>
      </c>
      <c r="W56" s="1">
        <v>749400000</v>
      </c>
      <c r="X56" s="1">
        <v>16000000</v>
      </c>
    </row>
    <row r="57" spans="1:24"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row>
    <row r="58" spans="1:24" ht="19" x14ac:dyDescent="0.25">
      <c r="A58" s="5" t="s">
        <v>50</v>
      </c>
      <c r="B58" s="1" t="s">
        <v>92</v>
      </c>
      <c r="C58" s="1" t="s">
        <v>92</v>
      </c>
      <c r="D58" s="1" t="s">
        <v>92</v>
      </c>
      <c r="E58" s="1">
        <v>1980000</v>
      </c>
      <c r="F58" s="1" t="s">
        <v>92</v>
      </c>
      <c r="G58" s="1" t="s">
        <v>92</v>
      </c>
      <c r="H58" s="1">
        <v>4068000</v>
      </c>
      <c r="I58" s="1">
        <v>2872000</v>
      </c>
      <c r="J58" s="1">
        <v>4545000</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row>
    <row r="59" spans="1:24" ht="19" x14ac:dyDescent="0.25">
      <c r="A59" s="5" t="s">
        <v>51</v>
      </c>
      <c r="B59" s="1">
        <v>186397000</v>
      </c>
      <c r="C59" s="1">
        <v>1778011000</v>
      </c>
      <c r="D59" s="1">
        <v>2861887000</v>
      </c>
      <c r="E59" s="1">
        <v>4259790000</v>
      </c>
      <c r="F59" s="1">
        <v>2002578000</v>
      </c>
      <c r="G59" s="1">
        <v>2806374000</v>
      </c>
      <c r="H59" s="1">
        <v>2204554000</v>
      </c>
      <c r="I59" s="1">
        <v>3849791000</v>
      </c>
      <c r="J59" s="1">
        <v>17860735000</v>
      </c>
      <c r="K59" s="1">
        <v>6177100000</v>
      </c>
      <c r="L59" s="1">
        <v>4308900000</v>
      </c>
      <c r="M59" s="1">
        <v>9584100000</v>
      </c>
      <c r="N59" s="1">
        <v>6825500000</v>
      </c>
      <c r="O59" s="1">
        <v>22524900000</v>
      </c>
      <c r="P59" s="1">
        <v>927500000</v>
      </c>
      <c r="Q59" s="1">
        <v>1242800000</v>
      </c>
      <c r="R59" s="1">
        <v>1376700000</v>
      </c>
      <c r="S59" s="1">
        <v>1456300000</v>
      </c>
      <c r="T59" s="1">
        <v>40582400000</v>
      </c>
      <c r="U59" s="1">
        <v>38460600000</v>
      </c>
      <c r="V59" s="1">
        <v>88128600000</v>
      </c>
      <c r="W59" s="1">
        <v>159600200000</v>
      </c>
      <c r="X59" s="1">
        <v>137550100000</v>
      </c>
    </row>
    <row r="60" spans="1:24" ht="19" x14ac:dyDescent="0.25">
      <c r="A60" s="6" t="s">
        <v>52</v>
      </c>
      <c r="B60" s="10">
        <v>198294000</v>
      </c>
      <c r="C60" s="10">
        <v>1801845000</v>
      </c>
      <c r="D60" s="10">
        <v>2889494000</v>
      </c>
      <c r="E60" s="10">
        <v>4287975000</v>
      </c>
      <c r="F60" s="10">
        <v>2025623000</v>
      </c>
      <c r="G60" s="10">
        <v>2829927000</v>
      </c>
      <c r="H60" s="10">
        <v>2755354000</v>
      </c>
      <c r="I60" s="10">
        <v>4076063000</v>
      </c>
      <c r="J60" s="10">
        <v>18642975000</v>
      </c>
      <c r="K60" s="10">
        <v>6523600000</v>
      </c>
      <c r="L60" s="10">
        <v>4781200000</v>
      </c>
      <c r="M60" s="10">
        <v>9615200000</v>
      </c>
      <c r="N60" s="10">
        <v>7616900000</v>
      </c>
      <c r="O60" s="10">
        <v>23311000000</v>
      </c>
      <c r="P60" s="10">
        <v>41531200000</v>
      </c>
      <c r="Q60" s="10">
        <v>36824500000</v>
      </c>
      <c r="R60" s="10">
        <v>38945600000</v>
      </c>
      <c r="S60" s="10">
        <v>45672900000</v>
      </c>
      <c r="T60" s="10">
        <v>41272600000</v>
      </c>
      <c r="U60" s="10">
        <v>38522500000</v>
      </c>
      <c r="V60" s="10">
        <v>88197900000</v>
      </c>
      <c r="W60" s="10">
        <v>160398400000</v>
      </c>
      <c r="X60" s="10">
        <v>137687500000</v>
      </c>
    </row>
    <row r="61" spans="1:24" ht="19" x14ac:dyDescent="0.25">
      <c r="A61" s="5" t="s">
        <v>53</v>
      </c>
      <c r="B61" s="1">
        <v>6063000</v>
      </c>
      <c r="C61" s="1">
        <v>6650000</v>
      </c>
      <c r="D61" s="1">
        <v>2328000</v>
      </c>
      <c r="E61" s="1" t="s">
        <v>92</v>
      </c>
      <c r="F61" s="1" t="s">
        <v>92</v>
      </c>
      <c r="G61" s="1" t="s">
        <v>92</v>
      </c>
      <c r="H61" s="1" t="s">
        <v>92</v>
      </c>
      <c r="I61" s="1" t="s">
        <v>92</v>
      </c>
      <c r="J61" s="1">
        <v>2966079000</v>
      </c>
      <c r="K61" s="1">
        <v>2014700000</v>
      </c>
      <c r="L61" s="1">
        <v>2104800000</v>
      </c>
      <c r="M61" s="1">
        <v>2106800000</v>
      </c>
      <c r="N61" s="1">
        <v>2106800000</v>
      </c>
      <c r="O61" s="1">
        <v>2107200000</v>
      </c>
      <c r="P61" s="1">
        <v>2107900000</v>
      </c>
      <c r="Q61" s="1">
        <v>2241400000</v>
      </c>
      <c r="R61" s="1">
        <v>2231200000</v>
      </c>
      <c r="S61" s="1">
        <v>2233100000</v>
      </c>
      <c r="T61" s="1">
        <v>3826800000</v>
      </c>
      <c r="U61" s="1">
        <v>3743200000</v>
      </c>
      <c r="V61" s="1">
        <v>3443800000</v>
      </c>
      <c r="W61" s="1">
        <v>2695700000</v>
      </c>
      <c r="X61" s="1">
        <v>3422400000</v>
      </c>
    </row>
    <row r="62" spans="1:24"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row>
    <row r="63" spans="1:24" ht="19" x14ac:dyDescent="0.25">
      <c r="A63" s="5" t="s">
        <v>54</v>
      </c>
      <c r="B63" s="1" t="s">
        <v>92</v>
      </c>
      <c r="C63" s="1" t="s">
        <v>92</v>
      </c>
      <c r="D63" s="1" t="s">
        <v>92</v>
      </c>
      <c r="E63" s="1" t="s">
        <v>92</v>
      </c>
      <c r="F63" s="1" t="s">
        <v>92</v>
      </c>
      <c r="G63" s="1" t="s">
        <v>92</v>
      </c>
      <c r="H63" s="1" t="s">
        <v>92</v>
      </c>
      <c r="I63" s="1">
        <v>3848240000</v>
      </c>
      <c r="J63" s="1">
        <v>7728286000</v>
      </c>
      <c r="K63" s="1">
        <v>7645900000</v>
      </c>
      <c r="L63" s="1">
        <v>7840400000</v>
      </c>
      <c r="M63" s="1">
        <v>7226800000</v>
      </c>
      <c r="N63" s="1">
        <v>7413300000</v>
      </c>
      <c r="O63" s="1">
        <v>7249700000</v>
      </c>
      <c r="P63" s="1">
        <v>7302700000</v>
      </c>
      <c r="Q63" s="1">
        <v>7358300000</v>
      </c>
      <c r="R63" s="1">
        <v>7291000000</v>
      </c>
      <c r="S63" s="1">
        <v>4857700000</v>
      </c>
      <c r="T63" s="1">
        <v>5665900000</v>
      </c>
      <c r="U63" s="1">
        <v>5635200000</v>
      </c>
      <c r="V63" s="1">
        <v>5607000000</v>
      </c>
      <c r="W63" s="1">
        <v>5390400000</v>
      </c>
      <c r="X63" s="1">
        <v>5361100000</v>
      </c>
    </row>
    <row r="64" spans="1:24" ht="19" x14ac:dyDescent="0.25">
      <c r="A64" s="5" t="s">
        <v>55</v>
      </c>
      <c r="B64" s="1">
        <v>13416000</v>
      </c>
      <c r="C64" s="1">
        <v>10017000</v>
      </c>
      <c r="D64" s="1">
        <v>17055000</v>
      </c>
      <c r="E64" s="1">
        <v>21666000</v>
      </c>
      <c r="F64" s="1">
        <v>19246000</v>
      </c>
      <c r="G64" s="1">
        <v>20783000</v>
      </c>
      <c r="H64" s="1">
        <v>32059000</v>
      </c>
      <c r="I64" s="1">
        <v>76257000</v>
      </c>
      <c r="J64" s="1">
        <v>132745000</v>
      </c>
      <c r="K64" s="1">
        <v>165800000</v>
      </c>
      <c r="L64" s="1">
        <v>191500000</v>
      </c>
      <c r="M64" s="1">
        <v>187600000</v>
      </c>
      <c r="N64" s="1">
        <v>301300000</v>
      </c>
      <c r="O64" s="1">
        <v>449400000</v>
      </c>
      <c r="P64" s="1">
        <v>376200000</v>
      </c>
      <c r="Q64" s="1">
        <v>395500000</v>
      </c>
      <c r="R64" s="1">
        <v>560900000</v>
      </c>
      <c r="S64" s="1">
        <v>615700000</v>
      </c>
      <c r="T64" s="1">
        <v>745100000</v>
      </c>
      <c r="U64" s="1">
        <v>1155100000</v>
      </c>
      <c r="V64" s="1">
        <v>1059400000</v>
      </c>
      <c r="W64" s="1">
        <v>896500000</v>
      </c>
      <c r="X64" s="1">
        <v>826000000</v>
      </c>
    </row>
    <row r="65" spans="1:24" ht="19" x14ac:dyDescent="0.25">
      <c r="A65" s="5" t="s">
        <v>56</v>
      </c>
      <c r="B65" s="1">
        <v>19479000</v>
      </c>
      <c r="C65" s="1">
        <v>16667000</v>
      </c>
      <c r="D65" s="1">
        <v>19383000</v>
      </c>
      <c r="E65" s="1">
        <v>21666000</v>
      </c>
      <c r="F65" s="1">
        <v>19246000</v>
      </c>
      <c r="G65" s="1">
        <v>20783000</v>
      </c>
      <c r="H65" s="1">
        <v>32059000</v>
      </c>
      <c r="I65" s="1">
        <v>3924497000</v>
      </c>
      <c r="J65" s="1">
        <v>10827110000</v>
      </c>
      <c r="K65" s="1">
        <v>9826400000</v>
      </c>
      <c r="L65" s="1">
        <v>10136700000</v>
      </c>
      <c r="M65" s="1">
        <v>9521200000</v>
      </c>
      <c r="N65" s="1">
        <v>9821400000</v>
      </c>
      <c r="O65" s="1">
        <v>9806300000</v>
      </c>
      <c r="P65" s="1">
        <v>9786800000</v>
      </c>
      <c r="Q65" s="1">
        <v>9995200000</v>
      </c>
      <c r="R65" s="1">
        <v>10083100000</v>
      </c>
      <c r="S65" s="1">
        <v>7706500000</v>
      </c>
      <c r="T65" s="1">
        <v>10237800000</v>
      </c>
      <c r="U65" s="1">
        <v>10533500000</v>
      </c>
      <c r="V65" s="1">
        <v>10110200000</v>
      </c>
      <c r="W65" s="1">
        <v>8982600000</v>
      </c>
      <c r="X65" s="1">
        <v>9609500000</v>
      </c>
    </row>
    <row r="66" spans="1:24"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row>
    <row r="67" spans="1:24" ht="19" x14ac:dyDescent="0.25">
      <c r="A67" s="6" t="s">
        <v>58</v>
      </c>
      <c r="B67" s="10">
        <v>217773000</v>
      </c>
      <c r="C67" s="10">
        <v>1818512000</v>
      </c>
      <c r="D67" s="10">
        <v>2908877000</v>
      </c>
      <c r="E67" s="10">
        <v>4309641000</v>
      </c>
      <c r="F67" s="10">
        <v>2044869000</v>
      </c>
      <c r="G67" s="10">
        <v>2850710000</v>
      </c>
      <c r="H67" s="10">
        <v>2787413000</v>
      </c>
      <c r="I67" s="10">
        <v>8000560000</v>
      </c>
      <c r="J67" s="10">
        <v>29470085000</v>
      </c>
      <c r="K67" s="10">
        <v>16350000000</v>
      </c>
      <c r="L67" s="10">
        <v>14917900000</v>
      </c>
      <c r="M67" s="10">
        <v>19136400000</v>
      </c>
      <c r="N67" s="10">
        <v>17438300000</v>
      </c>
      <c r="O67" s="10">
        <v>33117300000</v>
      </c>
      <c r="P67" s="10">
        <v>51318000000</v>
      </c>
      <c r="Q67" s="10">
        <v>46819700000</v>
      </c>
      <c r="R67" s="10">
        <v>49028700000</v>
      </c>
      <c r="S67" s="10">
        <v>53379400000</v>
      </c>
      <c r="T67" s="10">
        <v>51510400000</v>
      </c>
      <c r="U67" s="10">
        <v>49056000000</v>
      </c>
      <c r="V67" s="10">
        <v>98308100000</v>
      </c>
      <c r="W67" s="10">
        <v>169381000000</v>
      </c>
      <c r="X67" s="10">
        <v>147297000000</v>
      </c>
    </row>
    <row r="68" spans="1:24" ht="19" x14ac:dyDescent="0.25">
      <c r="A68" s="5" t="s">
        <v>59</v>
      </c>
      <c r="B68" s="1">
        <v>288000</v>
      </c>
      <c r="C68" s="1">
        <v>288000</v>
      </c>
      <c r="D68" s="1">
        <v>325000</v>
      </c>
      <c r="E68" s="1">
        <v>329000</v>
      </c>
      <c r="F68" s="1">
        <v>341000</v>
      </c>
      <c r="G68" s="1">
        <v>345000</v>
      </c>
      <c r="H68" s="1">
        <v>348000</v>
      </c>
      <c r="I68" s="1">
        <v>533000</v>
      </c>
      <c r="J68" s="1">
        <v>664000</v>
      </c>
      <c r="K68" s="1">
        <v>700000</v>
      </c>
      <c r="L68" s="1">
        <v>700000</v>
      </c>
      <c r="M68" s="1">
        <v>700000</v>
      </c>
      <c r="N68" s="1">
        <v>3300000</v>
      </c>
      <c r="O68" s="1">
        <v>3300000</v>
      </c>
      <c r="P68" s="1">
        <v>3400000</v>
      </c>
      <c r="Q68" s="1">
        <v>3400000</v>
      </c>
      <c r="R68" s="1">
        <v>3400000</v>
      </c>
      <c r="S68" s="1">
        <v>3400000</v>
      </c>
      <c r="T68" s="1">
        <v>3600000</v>
      </c>
      <c r="U68" s="1">
        <v>3600000</v>
      </c>
      <c r="V68" s="1">
        <v>3600000</v>
      </c>
      <c r="W68" s="1">
        <v>3600000</v>
      </c>
      <c r="X68" s="1">
        <v>3600000</v>
      </c>
    </row>
    <row r="69" spans="1:24" ht="19" x14ac:dyDescent="0.25">
      <c r="A69" s="5" t="s">
        <v>60</v>
      </c>
      <c r="B69" s="1">
        <v>119512000</v>
      </c>
      <c r="C69" s="1">
        <v>187814000</v>
      </c>
      <c r="D69" s="1">
        <v>266810000</v>
      </c>
      <c r="E69" s="1">
        <v>368312000</v>
      </c>
      <c r="F69" s="1">
        <v>552801000</v>
      </c>
      <c r="G69" s="1">
        <v>796398000</v>
      </c>
      <c r="H69" s="1">
        <v>1116209000</v>
      </c>
      <c r="I69" s="1">
        <v>1619440000</v>
      </c>
      <c r="J69" s="1">
        <v>1719733000</v>
      </c>
      <c r="K69" s="1">
        <v>2239900000</v>
      </c>
      <c r="L69" s="1">
        <v>2885800000</v>
      </c>
      <c r="M69" s="1">
        <v>4324600000</v>
      </c>
      <c r="N69" s="1">
        <v>3993400000</v>
      </c>
      <c r="O69" s="1">
        <v>3494600000</v>
      </c>
      <c r="P69" s="1">
        <v>3317300000</v>
      </c>
      <c r="Q69" s="1">
        <v>2907600000</v>
      </c>
      <c r="R69" s="1">
        <v>2524500000</v>
      </c>
      <c r="S69" s="1">
        <v>4497200000</v>
      </c>
      <c r="T69" s="1">
        <v>4855300000</v>
      </c>
      <c r="U69" s="1">
        <v>5008700000</v>
      </c>
      <c r="V69" s="1">
        <v>4995900000</v>
      </c>
      <c r="W69" s="1">
        <v>5151900000</v>
      </c>
      <c r="X69" s="1">
        <v>4746800000</v>
      </c>
    </row>
    <row r="70" spans="1:24" ht="19" x14ac:dyDescent="0.25">
      <c r="A70" s="5" t="s">
        <v>61</v>
      </c>
      <c r="B70" s="1" t="s">
        <v>92</v>
      </c>
      <c r="C70" s="1">
        <v>-172270000</v>
      </c>
      <c r="D70" s="1">
        <v>-665000</v>
      </c>
      <c r="E70" s="1">
        <v>-868000</v>
      </c>
      <c r="F70" s="1">
        <v>-1595000</v>
      </c>
      <c r="G70" s="1">
        <v>-2907000</v>
      </c>
      <c r="H70" s="1">
        <v>-2979000</v>
      </c>
      <c r="I70" s="1">
        <v>-3102000</v>
      </c>
      <c r="J70" s="1">
        <v>-160279000</v>
      </c>
      <c r="K70" s="1">
        <v>-126200000</v>
      </c>
      <c r="L70" s="1">
        <v>-104100000</v>
      </c>
      <c r="M70" s="1">
        <v>111600000</v>
      </c>
      <c r="N70" s="1">
        <v>209300000</v>
      </c>
      <c r="O70" s="1">
        <v>152000000</v>
      </c>
      <c r="P70" s="1">
        <v>6200000</v>
      </c>
      <c r="Q70" s="1">
        <v>-80800000</v>
      </c>
      <c r="R70" s="1">
        <v>-14100000</v>
      </c>
      <c r="S70" s="1">
        <v>14300000</v>
      </c>
      <c r="T70" s="1">
        <v>5300000</v>
      </c>
      <c r="U70" s="1">
        <v>3400000</v>
      </c>
      <c r="V70" s="1">
        <v>134900000</v>
      </c>
      <c r="W70" s="1">
        <v>53500000</v>
      </c>
      <c r="X70" s="1">
        <v>-133300000</v>
      </c>
    </row>
    <row r="71" spans="1:24" ht="19" x14ac:dyDescent="0.25">
      <c r="A71" s="5" t="s">
        <v>62</v>
      </c>
      <c r="B71" s="1">
        <v>43871000</v>
      </c>
      <c r="C71" s="1">
        <v>234537000</v>
      </c>
      <c r="D71" s="1">
        <v>179669000</v>
      </c>
      <c r="E71" s="1">
        <v>195222000</v>
      </c>
      <c r="F71" s="1">
        <v>261050000</v>
      </c>
      <c r="G71" s="1">
        <v>324848000</v>
      </c>
      <c r="H71" s="1">
        <v>405514000</v>
      </c>
      <c r="I71" s="1">
        <v>10688766000</v>
      </c>
      <c r="J71" s="1">
        <v>17128451000</v>
      </c>
      <c r="K71" s="1">
        <v>17186600000</v>
      </c>
      <c r="L71" s="1">
        <v>17277700000</v>
      </c>
      <c r="M71" s="1">
        <v>17115100000</v>
      </c>
      <c r="N71" s="1">
        <v>17213100000</v>
      </c>
      <c r="O71" s="1">
        <v>17504900000</v>
      </c>
      <c r="P71" s="1">
        <v>17596600000</v>
      </c>
      <c r="Q71" s="1">
        <v>17721600000</v>
      </c>
      <c r="R71" s="1">
        <v>17826900000</v>
      </c>
      <c r="S71" s="1">
        <v>17896900000</v>
      </c>
      <c r="T71" s="1">
        <v>21054300000</v>
      </c>
      <c r="U71" s="1">
        <v>21113200000</v>
      </c>
      <c r="V71" s="1">
        <v>21185500000</v>
      </c>
      <c r="W71" s="1">
        <v>22190300000</v>
      </c>
      <c r="X71" s="1">
        <v>22261600000</v>
      </c>
    </row>
    <row r="72" spans="1:24" ht="19" x14ac:dyDescent="0.25">
      <c r="A72" s="6" t="s">
        <v>63</v>
      </c>
      <c r="B72" s="10">
        <v>163671000</v>
      </c>
      <c r="C72" s="10">
        <v>250369000</v>
      </c>
      <c r="D72" s="10">
        <v>446139000</v>
      </c>
      <c r="E72" s="10">
        <v>562995000</v>
      </c>
      <c r="F72" s="10">
        <v>812597000</v>
      </c>
      <c r="G72" s="10">
        <v>1118684000</v>
      </c>
      <c r="H72" s="10">
        <v>1519092000</v>
      </c>
      <c r="I72" s="10">
        <v>12305637000</v>
      </c>
      <c r="J72" s="10">
        <v>18688569000</v>
      </c>
      <c r="K72" s="10">
        <v>19301000000</v>
      </c>
      <c r="L72" s="10">
        <v>20060100000</v>
      </c>
      <c r="M72" s="10">
        <v>21552000000</v>
      </c>
      <c r="N72" s="10">
        <v>21419100000</v>
      </c>
      <c r="O72" s="10">
        <v>21154800000</v>
      </c>
      <c r="P72" s="10">
        <v>20923500000</v>
      </c>
      <c r="Q72" s="10">
        <v>20551800000</v>
      </c>
      <c r="R72" s="10">
        <v>20340700000</v>
      </c>
      <c r="S72" s="10">
        <v>22411800000</v>
      </c>
      <c r="T72" s="10">
        <v>25918500000</v>
      </c>
      <c r="U72" s="10">
        <v>26128900000</v>
      </c>
      <c r="V72" s="10">
        <v>26319900000</v>
      </c>
      <c r="W72" s="10">
        <v>27399300000</v>
      </c>
      <c r="X72" s="10">
        <v>26878700000</v>
      </c>
    </row>
    <row r="73" spans="1:24" ht="20" thickBot="1" x14ac:dyDescent="0.3">
      <c r="A73" s="7" t="s">
        <v>64</v>
      </c>
      <c r="B73" s="11">
        <v>381444000</v>
      </c>
      <c r="C73" s="11">
        <v>2068881000</v>
      </c>
      <c r="D73" s="11">
        <v>3355016000</v>
      </c>
      <c r="E73" s="11">
        <v>4872636000</v>
      </c>
      <c r="F73" s="11">
        <v>2857466000</v>
      </c>
      <c r="G73" s="11">
        <v>3969394000</v>
      </c>
      <c r="H73" s="11">
        <v>4306505000</v>
      </c>
      <c r="I73" s="11">
        <v>20306197000</v>
      </c>
      <c r="J73" s="11">
        <v>48158654000</v>
      </c>
      <c r="K73" s="11">
        <v>35651000000</v>
      </c>
      <c r="L73" s="11">
        <v>34978000000</v>
      </c>
      <c r="M73" s="11">
        <v>40688400000</v>
      </c>
      <c r="N73" s="11">
        <v>38857400000</v>
      </c>
      <c r="O73" s="11">
        <v>54272100000</v>
      </c>
      <c r="P73" s="11">
        <v>72241500000</v>
      </c>
      <c r="Q73" s="11">
        <v>67371500000</v>
      </c>
      <c r="R73" s="11">
        <v>69369400000</v>
      </c>
      <c r="S73" s="11">
        <v>75791200000</v>
      </c>
      <c r="T73" s="11">
        <v>77428900000</v>
      </c>
      <c r="U73" s="11">
        <v>75184900000</v>
      </c>
      <c r="V73" s="11">
        <v>124628000000</v>
      </c>
      <c r="W73" s="11">
        <v>196780300000</v>
      </c>
      <c r="X73" s="11">
        <v>174175700000</v>
      </c>
    </row>
    <row r="74" spans="1:24"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row>
    <row r="75" spans="1:2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row>
    <row r="76" spans="1:24" ht="19" x14ac:dyDescent="0.25">
      <c r="A76" s="5" t="s">
        <v>66</v>
      </c>
      <c r="B76" s="1">
        <v>-5909000</v>
      </c>
      <c r="C76" s="1">
        <v>68302000</v>
      </c>
      <c r="D76" s="1">
        <v>94067000</v>
      </c>
      <c r="E76" s="1">
        <v>122132000</v>
      </c>
      <c r="F76" s="1">
        <v>219555000</v>
      </c>
      <c r="G76" s="1">
        <v>306857000</v>
      </c>
      <c r="H76" s="1">
        <v>407348000</v>
      </c>
      <c r="I76" s="1">
        <v>658533000</v>
      </c>
      <c r="J76" s="1">
        <v>715486000</v>
      </c>
      <c r="K76" s="1">
        <v>825800000</v>
      </c>
      <c r="L76" s="1">
        <v>951400000</v>
      </c>
      <c r="M76" s="1">
        <v>1812300000</v>
      </c>
      <c r="N76" s="1">
        <v>896300000</v>
      </c>
      <c r="O76" s="1">
        <v>976800000</v>
      </c>
      <c r="P76" s="1">
        <v>1127100000</v>
      </c>
      <c r="Q76" s="1">
        <v>1247000000</v>
      </c>
      <c r="R76" s="1">
        <v>1534100000</v>
      </c>
      <c r="S76" s="1">
        <v>4063400000</v>
      </c>
      <c r="T76" s="1">
        <v>1962200000</v>
      </c>
      <c r="U76" s="1">
        <v>2116500000</v>
      </c>
      <c r="V76" s="1">
        <v>2105200000</v>
      </c>
      <c r="W76" s="1">
        <v>2636400000</v>
      </c>
      <c r="X76" s="1">
        <v>2691000000</v>
      </c>
    </row>
    <row r="77" spans="1:24" ht="19" x14ac:dyDescent="0.25">
      <c r="A77" s="5" t="s">
        <v>13</v>
      </c>
      <c r="B77" s="1">
        <v>33489000</v>
      </c>
      <c r="C77" s="1">
        <v>37639000</v>
      </c>
      <c r="D77" s="1">
        <v>48509000</v>
      </c>
      <c r="E77" s="1">
        <v>53016000</v>
      </c>
      <c r="F77" s="1">
        <v>56928000</v>
      </c>
      <c r="G77" s="1">
        <v>68221000</v>
      </c>
      <c r="H77" s="1">
        <v>75323000</v>
      </c>
      <c r="I77" s="1">
        <v>142695000</v>
      </c>
      <c r="J77" s="1">
        <v>238371000</v>
      </c>
      <c r="K77" s="1">
        <v>251400000</v>
      </c>
      <c r="L77" s="1">
        <v>258000000</v>
      </c>
      <c r="M77" s="1">
        <v>260500000</v>
      </c>
      <c r="N77" s="1">
        <v>253100000</v>
      </c>
      <c r="O77" s="1">
        <v>238100000</v>
      </c>
      <c r="P77" s="1">
        <v>233200000</v>
      </c>
      <c r="Q77" s="1">
        <v>228600000</v>
      </c>
      <c r="R77" s="1">
        <v>225300000</v>
      </c>
      <c r="S77" s="1">
        <v>208500000</v>
      </c>
      <c r="T77" s="1">
        <v>248700000</v>
      </c>
      <c r="U77" s="1">
        <v>473300000</v>
      </c>
      <c r="V77" s="1">
        <v>464400000</v>
      </c>
      <c r="W77" s="1">
        <v>385400000</v>
      </c>
      <c r="X77" s="1">
        <v>227700000</v>
      </c>
    </row>
    <row r="78" spans="1:24" ht="19" x14ac:dyDescent="0.25">
      <c r="A78" s="5" t="s">
        <v>67</v>
      </c>
      <c r="B78" s="1">
        <v>811000</v>
      </c>
      <c r="C78" s="1">
        <v>-8878000</v>
      </c>
      <c r="D78" s="1">
        <v>-5637000</v>
      </c>
      <c r="E78" s="1">
        <v>3310000</v>
      </c>
      <c r="F78" s="1">
        <v>4263000</v>
      </c>
      <c r="G78" s="1">
        <v>-3245000</v>
      </c>
      <c r="H78" s="1">
        <v>-24847000</v>
      </c>
      <c r="I78" s="1">
        <v>-50583000</v>
      </c>
      <c r="J78" s="1">
        <v>-115111000</v>
      </c>
      <c r="K78" s="1">
        <v>-56900000</v>
      </c>
      <c r="L78" s="1">
        <v>22300000</v>
      </c>
      <c r="M78" s="1">
        <v>-658700000</v>
      </c>
      <c r="N78" s="1">
        <v>82200000</v>
      </c>
      <c r="O78" s="1">
        <v>-6000000</v>
      </c>
      <c r="P78" s="1">
        <v>78900000</v>
      </c>
      <c r="Q78" s="1">
        <v>63300000</v>
      </c>
      <c r="R78" s="1">
        <v>-83000000</v>
      </c>
      <c r="S78" s="1">
        <v>-2357800000</v>
      </c>
      <c r="T78" s="1">
        <v>114300000</v>
      </c>
      <c r="U78" s="1">
        <v>-3700000</v>
      </c>
      <c r="V78" s="1">
        <v>-41600000</v>
      </c>
      <c r="W78" s="1">
        <v>34800000</v>
      </c>
      <c r="X78" s="1">
        <v>-23200000</v>
      </c>
    </row>
    <row r="79" spans="1:24" ht="19" x14ac:dyDescent="0.25">
      <c r="A79" s="5" t="s">
        <v>68</v>
      </c>
      <c r="B79" s="1" t="s">
        <v>92</v>
      </c>
      <c r="C79" s="1" t="s">
        <v>92</v>
      </c>
      <c r="D79" s="1" t="s">
        <v>92</v>
      </c>
      <c r="E79" s="1" t="s">
        <v>92</v>
      </c>
      <c r="F79" s="1" t="s">
        <v>92</v>
      </c>
      <c r="G79" s="1" t="s">
        <v>92</v>
      </c>
      <c r="H79" s="1" t="s">
        <v>92</v>
      </c>
      <c r="I79" s="1" t="s">
        <v>92</v>
      </c>
      <c r="J79" s="1" t="s">
        <v>92</v>
      </c>
      <c r="K79" s="1">
        <v>33400000</v>
      </c>
      <c r="L79" s="1">
        <v>40900000</v>
      </c>
      <c r="M79" s="1">
        <v>51300000</v>
      </c>
      <c r="N79" s="1">
        <v>61400000</v>
      </c>
      <c r="O79" s="1">
        <v>54400000</v>
      </c>
      <c r="P79" s="1">
        <v>54800000</v>
      </c>
      <c r="Q79" s="1">
        <v>60800000</v>
      </c>
      <c r="R79" s="1">
        <v>66200000</v>
      </c>
      <c r="S79" s="1">
        <v>58000000</v>
      </c>
      <c r="T79" s="1">
        <v>96500000</v>
      </c>
      <c r="U79" s="1">
        <v>73100000</v>
      </c>
      <c r="V79" s="1">
        <v>96000000</v>
      </c>
      <c r="W79" s="1">
        <v>75200000</v>
      </c>
      <c r="X79" s="1">
        <v>84300000</v>
      </c>
    </row>
    <row r="80" spans="1:24" ht="19" x14ac:dyDescent="0.25">
      <c r="A80" s="14" t="s">
        <v>104</v>
      </c>
      <c r="B80" s="15" t="e">
        <f t="shared" ref="B80:X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f t="shared" si="6"/>
        <v>1.2783221065523577E-2</v>
      </c>
      <c r="L80" s="15">
        <f t="shared" si="6"/>
        <v>1.3616539601158571E-2</v>
      </c>
      <c r="M80" s="15">
        <f t="shared" si="6"/>
        <v>1.563738340547461E-2</v>
      </c>
      <c r="N80" s="15">
        <f t="shared" si="6"/>
        <v>2.1066355589103136E-2</v>
      </c>
      <c r="O80" s="15">
        <f t="shared" si="6"/>
        <v>1.8526717297278887E-2</v>
      </c>
      <c r="P80" s="15">
        <f t="shared" si="6"/>
        <v>1.7606425702811245E-2</v>
      </c>
      <c r="Q80" s="15">
        <f t="shared" si="6"/>
        <v>1.8275820608392449E-2</v>
      </c>
      <c r="R80" s="15">
        <f t="shared" si="6"/>
        <v>1.8413440142412106E-2</v>
      </c>
      <c r="S80" s="15">
        <f t="shared" si="6"/>
        <v>1.5913518259390348E-2</v>
      </c>
      <c r="T80" s="15">
        <f t="shared" si="6"/>
        <v>2.2392908525548802E-2</v>
      </c>
      <c r="U80" s="15">
        <f t="shared" si="6"/>
        <v>1.5016433853738702E-2</v>
      </c>
      <c r="V80" s="15">
        <f t="shared" si="6"/>
        <v>1.965762961749529E-2</v>
      </c>
      <c r="W80" s="15">
        <f t="shared" si="6"/>
        <v>1.6035140840565495E-2</v>
      </c>
      <c r="X80" s="15">
        <f t="shared" si="6"/>
        <v>1.6794836036179622E-2</v>
      </c>
    </row>
    <row r="81" spans="1:32" ht="19" x14ac:dyDescent="0.25">
      <c r="A81" s="5" t="s">
        <v>69</v>
      </c>
      <c r="B81" s="1">
        <v>-2733000</v>
      </c>
      <c r="C81" s="1">
        <v>6288000</v>
      </c>
      <c r="D81" s="1">
        <v>163000</v>
      </c>
      <c r="E81" s="1">
        <v>5288000</v>
      </c>
      <c r="F81" s="1">
        <v>-17418000</v>
      </c>
      <c r="G81" s="1">
        <v>-39288000</v>
      </c>
      <c r="H81" s="1">
        <v>-9402000</v>
      </c>
      <c r="I81" s="1">
        <v>4026000</v>
      </c>
      <c r="J81" s="1">
        <v>-34885000</v>
      </c>
      <c r="K81" s="1">
        <v>-31800000</v>
      </c>
      <c r="L81" s="1">
        <v>38700000</v>
      </c>
      <c r="M81" s="1">
        <v>-142000000</v>
      </c>
      <c r="N81" s="1">
        <v>-2000000</v>
      </c>
      <c r="O81" s="1">
        <v>-15300000</v>
      </c>
      <c r="P81" s="1">
        <v>-200100000</v>
      </c>
      <c r="Q81" s="1">
        <v>-155200000</v>
      </c>
      <c r="R81" s="1">
        <v>-3300000</v>
      </c>
      <c r="S81" s="1">
        <v>-16700000</v>
      </c>
      <c r="T81" s="1">
        <v>49700000</v>
      </c>
      <c r="U81" s="1">
        <v>-34600000</v>
      </c>
      <c r="V81" s="1">
        <v>59200000</v>
      </c>
      <c r="W81" s="1">
        <v>-161800000</v>
      </c>
      <c r="X81" s="1">
        <v>76200000</v>
      </c>
    </row>
    <row r="82" spans="1:32" ht="19" x14ac:dyDescent="0.25">
      <c r="A82" s="5" t="s">
        <v>70</v>
      </c>
      <c r="B82" s="1" t="s">
        <v>92</v>
      </c>
      <c r="C82" s="1" t="s">
        <v>92</v>
      </c>
      <c r="D82" s="1" t="s">
        <v>92</v>
      </c>
      <c r="E82" s="1" t="s">
        <v>92</v>
      </c>
      <c r="F82" s="1" t="s">
        <v>92</v>
      </c>
      <c r="G82" s="1" t="s">
        <v>92</v>
      </c>
      <c r="H82" s="1" t="s">
        <v>92</v>
      </c>
      <c r="I82" s="1" t="s">
        <v>92</v>
      </c>
      <c r="J82" s="1" t="s">
        <v>92</v>
      </c>
      <c r="K82" s="1">
        <v>-14400000</v>
      </c>
      <c r="L82" s="1">
        <v>-28700000</v>
      </c>
      <c r="M82" s="1">
        <v>-13200000</v>
      </c>
      <c r="N82" s="1">
        <v>-300000</v>
      </c>
      <c r="O82" s="1">
        <v>-35500000</v>
      </c>
      <c r="P82" s="1">
        <v>-38500000</v>
      </c>
      <c r="Q82" s="1">
        <v>-17300000</v>
      </c>
      <c r="R82" s="1">
        <v>-8100000</v>
      </c>
      <c r="S82" s="1">
        <v>6000000</v>
      </c>
      <c r="T82" s="1">
        <v>-65500000</v>
      </c>
      <c r="U82" s="1">
        <v>60800000</v>
      </c>
      <c r="V82" s="1">
        <v>28200000</v>
      </c>
      <c r="W82" s="1">
        <v>-45700000</v>
      </c>
      <c r="X82" s="1">
        <v>-51100000</v>
      </c>
    </row>
    <row r="83" spans="1:32"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AE83" s="58" t="s">
        <v>126</v>
      </c>
      <c r="AF83" s="59"/>
    </row>
    <row r="84" spans="1:32" ht="19" x14ac:dyDescent="0.25">
      <c r="A84" s="5" t="s">
        <v>47</v>
      </c>
      <c r="B84" s="1" t="s">
        <v>92</v>
      </c>
      <c r="C84" s="1" t="s">
        <v>92</v>
      </c>
      <c r="D84" s="1" t="s">
        <v>92</v>
      </c>
      <c r="E84" s="1" t="s">
        <v>92</v>
      </c>
      <c r="F84" s="1" t="s">
        <v>92</v>
      </c>
      <c r="G84" s="1" t="s">
        <v>92</v>
      </c>
      <c r="H84" s="1" t="s">
        <v>92</v>
      </c>
      <c r="I84" s="1" t="s">
        <v>92</v>
      </c>
      <c r="J84" s="1" t="s">
        <v>92</v>
      </c>
      <c r="K84" s="1">
        <v>-24300000</v>
      </c>
      <c r="L84" s="1">
        <v>6100000</v>
      </c>
      <c r="M84" s="1">
        <v>-21000000</v>
      </c>
      <c r="N84" s="1">
        <v>11200000</v>
      </c>
      <c r="O84" s="1">
        <v>-5500000</v>
      </c>
      <c r="P84" s="1">
        <v>700000</v>
      </c>
      <c r="Q84" s="1">
        <v>-8200000</v>
      </c>
      <c r="R84" s="1">
        <v>-2600000</v>
      </c>
      <c r="S84" s="1">
        <v>5100000</v>
      </c>
      <c r="T84" s="1">
        <v>32300000</v>
      </c>
      <c r="U84" s="1">
        <v>-54100000</v>
      </c>
      <c r="V84" s="1">
        <v>7400000</v>
      </c>
      <c r="W84" s="1">
        <v>-18600000</v>
      </c>
      <c r="X84" s="1">
        <v>72500000</v>
      </c>
      <c r="AE84" s="60" t="s">
        <v>127</v>
      </c>
      <c r="AF84" s="61"/>
    </row>
    <row r="85" spans="1:32" ht="20" x14ac:dyDescent="0.25">
      <c r="A85" s="5" t="s">
        <v>71</v>
      </c>
      <c r="B85" s="1">
        <v>69138000</v>
      </c>
      <c r="C85" s="1">
        <v>144265000</v>
      </c>
      <c r="D85" s="1">
        <v>325637000</v>
      </c>
      <c r="E85" s="1">
        <v>-232000</v>
      </c>
      <c r="F85" s="1">
        <v>-3201000</v>
      </c>
      <c r="G85" s="1">
        <v>953495000</v>
      </c>
      <c r="H85" s="1">
        <v>725000</v>
      </c>
      <c r="I85" s="1">
        <v>10104000</v>
      </c>
      <c r="J85" s="1">
        <v>-22720000</v>
      </c>
      <c r="K85" s="1">
        <v>175400000</v>
      </c>
      <c r="L85" s="1">
        <v>79600000</v>
      </c>
      <c r="M85" s="1">
        <v>-13900000</v>
      </c>
      <c r="N85" s="1">
        <v>-61000000</v>
      </c>
      <c r="O85" s="1">
        <v>-4900000</v>
      </c>
      <c r="P85" s="1">
        <v>-14300000</v>
      </c>
      <c r="Q85" s="1">
        <v>-13800000</v>
      </c>
      <c r="R85" s="1">
        <v>-17100000</v>
      </c>
      <c r="S85" s="1">
        <v>-26300000</v>
      </c>
      <c r="T85" s="1">
        <v>9200000</v>
      </c>
      <c r="U85" s="1">
        <v>-23600000</v>
      </c>
      <c r="V85" s="1">
        <v>42800000</v>
      </c>
      <c r="W85" s="1" t="s">
        <v>92</v>
      </c>
      <c r="X85" s="1" t="s">
        <v>92</v>
      </c>
      <c r="AE85" s="23" t="s">
        <v>128</v>
      </c>
      <c r="AF85" s="24">
        <f>X17</f>
        <v>162700000</v>
      </c>
    </row>
    <row r="86" spans="1:32" ht="20" x14ac:dyDescent="0.25">
      <c r="A86" s="5" t="s">
        <v>72</v>
      </c>
      <c r="B86" s="1">
        <v>7311000</v>
      </c>
      <c r="C86" s="1">
        <v>17218000</v>
      </c>
      <c r="D86" s="1">
        <v>4036000</v>
      </c>
      <c r="E86" s="1">
        <v>7403000</v>
      </c>
      <c r="F86" s="1">
        <v>65478000</v>
      </c>
      <c r="G86" s="1">
        <v>59048000</v>
      </c>
      <c r="H86" s="1">
        <v>23274000</v>
      </c>
      <c r="I86" s="1">
        <v>59703000</v>
      </c>
      <c r="J86" s="1">
        <v>393336000</v>
      </c>
      <c r="K86" s="1">
        <v>61200000</v>
      </c>
      <c r="L86" s="1">
        <v>45100000</v>
      </c>
      <c r="M86" s="1">
        <v>22900000</v>
      </c>
      <c r="N86" s="1">
        <v>-74200000</v>
      </c>
      <c r="O86" s="1">
        <v>32500000</v>
      </c>
      <c r="P86" s="1">
        <v>-2500000</v>
      </c>
      <c r="Q86" s="1">
        <v>70800000</v>
      </c>
      <c r="R86" s="1">
        <v>-23300000</v>
      </c>
      <c r="S86" s="1">
        <v>-115000000</v>
      </c>
      <c r="T86" s="1">
        <v>-30600000</v>
      </c>
      <c r="U86" s="1">
        <v>48200000</v>
      </c>
      <c r="V86" s="1">
        <v>32400000</v>
      </c>
      <c r="W86" s="1">
        <v>-567600000</v>
      </c>
      <c r="X86" s="1" t="s">
        <v>92</v>
      </c>
      <c r="AE86" s="23" t="s">
        <v>129</v>
      </c>
      <c r="AF86" s="24">
        <f>X56</f>
        <v>16000000</v>
      </c>
    </row>
    <row r="87" spans="1:32" ht="20" x14ac:dyDescent="0.25">
      <c r="A87" s="6" t="s">
        <v>73</v>
      </c>
      <c r="B87" s="10">
        <v>32969000</v>
      </c>
      <c r="C87" s="10">
        <v>120569000</v>
      </c>
      <c r="D87" s="10">
        <v>141138000</v>
      </c>
      <c r="E87" s="10">
        <v>191149000</v>
      </c>
      <c r="F87" s="10">
        <v>328806000</v>
      </c>
      <c r="G87" s="10">
        <v>391593000</v>
      </c>
      <c r="H87" s="10">
        <v>471696000</v>
      </c>
      <c r="I87" s="10">
        <v>814374000</v>
      </c>
      <c r="J87" s="10">
        <v>1197197000</v>
      </c>
      <c r="K87" s="10">
        <v>1083100000</v>
      </c>
      <c r="L87" s="10">
        <v>1356400000</v>
      </c>
      <c r="M87" s="10">
        <v>1346300000</v>
      </c>
      <c r="N87" s="10">
        <v>1216800000</v>
      </c>
      <c r="O87" s="10">
        <v>1280500000</v>
      </c>
      <c r="P87" s="10">
        <v>1291400000</v>
      </c>
      <c r="Q87" s="10">
        <v>1515300000</v>
      </c>
      <c r="R87" s="10">
        <v>1716000000</v>
      </c>
      <c r="S87" s="10">
        <v>1840400000</v>
      </c>
      <c r="T87" s="10">
        <v>2440800000</v>
      </c>
      <c r="U87" s="10">
        <v>2672800000</v>
      </c>
      <c r="V87" s="10">
        <v>2715600000</v>
      </c>
      <c r="W87" s="10">
        <v>2402400000</v>
      </c>
      <c r="X87" s="10">
        <v>3056000000</v>
      </c>
      <c r="AE87" s="23" t="s">
        <v>130</v>
      </c>
      <c r="AF87" s="24">
        <f>X61</f>
        <v>3422400000</v>
      </c>
    </row>
    <row r="88" spans="1:32" ht="20" x14ac:dyDescent="0.25">
      <c r="A88" s="5" t="s">
        <v>74</v>
      </c>
      <c r="B88" s="1" t="s">
        <v>92</v>
      </c>
      <c r="C88" s="1">
        <v>-16302000</v>
      </c>
      <c r="D88" s="1">
        <v>-56341000</v>
      </c>
      <c r="E88" s="1">
        <v>-63016000</v>
      </c>
      <c r="F88" s="1">
        <v>-67496000</v>
      </c>
      <c r="G88" s="1">
        <v>-85627000</v>
      </c>
      <c r="H88" s="1">
        <v>-87810000</v>
      </c>
      <c r="I88" s="1">
        <v>-163644000</v>
      </c>
      <c r="J88" s="1">
        <v>-200102000</v>
      </c>
      <c r="K88" s="1">
        <v>-157900000</v>
      </c>
      <c r="L88" s="1">
        <v>-160000000</v>
      </c>
      <c r="M88" s="1" t="s">
        <v>92</v>
      </c>
      <c r="N88" s="1">
        <v>-141800000</v>
      </c>
      <c r="O88" s="1">
        <v>-125600000</v>
      </c>
      <c r="P88" s="1">
        <v>-140700000</v>
      </c>
      <c r="Q88" s="1">
        <v>-114200000</v>
      </c>
      <c r="R88" s="1">
        <v>-91800000</v>
      </c>
      <c r="S88" s="1">
        <v>-81900000</v>
      </c>
      <c r="T88" s="1">
        <v>-116700000</v>
      </c>
      <c r="U88" s="1">
        <v>-245600000</v>
      </c>
      <c r="V88" s="1">
        <v>-197500000</v>
      </c>
      <c r="W88" s="1">
        <v>-127200000</v>
      </c>
      <c r="X88" s="1">
        <v>0</v>
      </c>
      <c r="AE88" s="33" t="s">
        <v>131</v>
      </c>
      <c r="AF88" s="34">
        <f>AF85/(AF86+AF87)</f>
        <v>4.7318520241973014E-2</v>
      </c>
    </row>
    <row r="89" spans="1:32" ht="20" customHeight="1" x14ac:dyDescent="0.25">
      <c r="A89" s="14" t="s">
        <v>105</v>
      </c>
      <c r="B89" s="15" t="e">
        <f t="shared" ref="B89:X89" si="7">(-1*B88)/B3</f>
        <v>#VALUE!</v>
      </c>
      <c r="C89" s="15">
        <f t="shared" si="7"/>
        <v>4.1101278269419859E-2</v>
      </c>
      <c r="D89" s="15">
        <f t="shared" si="7"/>
        <v>0.12010983224574112</v>
      </c>
      <c r="E89" s="15">
        <f t="shared" si="7"/>
        <v>0.11755817185625726</v>
      </c>
      <c r="F89" s="15">
        <f t="shared" si="7"/>
        <v>8.9659698034808624E-2</v>
      </c>
      <c r="G89" s="15">
        <f t="shared" si="7"/>
        <v>8.7616239092352777E-2</v>
      </c>
      <c r="H89" s="15">
        <f t="shared" si="7"/>
        <v>8.0563550337768713E-2</v>
      </c>
      <c r="I89" s="15">
        <f t="shared" si="7"/>
        <v>9.3185984177447653E-2</v>
      </c>
      <c r="J89" s="15">
        <f t="shared" si="7"/>
        <v>7.8133742857823388E-2</v>
      </c>
      <c r="K89" s="15">
        <f t="shared" si="7"/>
        <v>6.0433251684017149E-2</v>
      </c>
      <c r="L89" s="15">
        <f t="shared" si="7"/>
        <v>5.326763658154942E-2</v>
      </c>
      <c r="M89" s="15" t="e">
        <f t="shared" si="7"/>
        <v>#VALUE!</v>
      </c>
      <c r="N89" s="15">
        <f t="shared" si="7"/>
        <v>4.8651616002195842E-2</v>
      </c>
      <c r="O89" s="15">
        <f t="shared" si="7"/>
        <v>4.2774920818717435E-2</v>
      </c>
      <c r="P89" s="15">
        <f t="shared" si="7"/>
        <v>4.5204819277108434E-2</v>
      </c>
      <c r="Q89" s="15">
        <f t="shared" si="7"/>
        <v>3.4327281471684498E-2</v>
      </c>
      <c r="R89" s="15">
        <f t="shared" si="7"/>
        <v>2.5534045393858479E-2</v>
      </c>
      <c r="S89" s="15">
        <f t="shared" si="7"/>
        <v>2.2470985266277058E-2</v>
      </c>
      <c r="T89" s="15">
        <f t="shared" si="7"/>
        <v>2.7080336009653316E-2</v>
      </c>
      <c r="U89" s="15">
        <f t="shared" si="7"/>
        <v>5.0451930977814301E-2</v>
      </c>
      <c r="V89" s="15">
        <f t="shared" si="7"/>
        <v>4.0441477598492918E-2</v>
      </c>
      <c r="W89" s="15">
        <f t="shared" si="7"/>
        <v>2.7123270145211847E-2</v>
      </c>
      <c r="X89" s="15">
        <f t="shared" si="7"/>
        <v>0</v>
      </c>
      <c r="AE89" s="23" t="s">
        <v>106</v>
      </c>
      <c r="AF89" s="24">
        <f>X27</f>
        <v>799300000</v>
      </c>
    </row>
    <row r="90" spans="1:32" ht="20" x14ac:dyDescent="0.25">
      <c r="A90" s="5" t="s">
        <v>75</v>
      </c>
      <c r="B90" s="1" t="s">
        <v>92</v>
      </c>
      <c r="C90" s="1" t="s">
        <v>92</v>
      </c>
      <c r="D90" s="1" t="s">
        <v>92</v>
      </c>
      <c r="E90" s="1" t="s">
        <v>92</v>
      </c>
      <c r="F90" s="1" t="s">
        <v>92</v>
      </c>
      <c r="G90" s="1" t="s">
        <v>92</v>
      </c>
      <c r="H90" s="1">
        <v>-20231000</v>
      </c>
      <c r="I90" s="1">
        <v>116010000</v>
      </c>
      <c r="J90" s="1">
        <v>-3476035000</v>
      </c>
      <c r="K90" s="1" t="s">
        <v>92</v>
      </c>
      <c r="L90" s="1">
        <v>-37000000</v>
      </c>
      <c r="M90" s="1" t="s">
        <v>92</v>
      </c>
      <c r="N90" s="1">
        <v>-188300000</v>
      </c>
      <c r="O90" s="1">
        <v>-4000000</v>
      </c>
      <c r="P90" s="1">
        <v>-59300000</v>
      </c>
      <c r="Q90" s="1">
        <v>-16700000</v>
      </c>
      <c r="R90" s="1">
        <v>-300000</v>
      </c>
      <c r="S90" s="1">
        <v>-1300000</v>
      </c>
      <c r="T90" s="1">
        <v>-1774700000</v>
      </c>
      <c r="U90" s="1">
        <v>89600000</v>
      </c>
      <c r="V90" s="1">
        <v>20800000</v>
      </c>
      <c r="W90" s="1">
        <v>144700000</v>
      </c>
      <c r="X90" s="1">
        <v>11100000</v>
      </c>
      <c r="AE90" s="23" t="s">
        <v>19</v>
      </c>
      <c r="AF90" s="24">
        <f>X25</f>
        <v>3490300000</v>
      </c>
    </row>
    <row r="91" spans="1:32" ht="20" x14ac:dyDescent="0.25">
      <c r="A91" s="5" t="s">
        <v>76</v>
      </c>
      <c r="B91" s="1">
        <v>-43116000</v>
      </c>
      <c r="C91" s="1">
        <v>-286542000</v>
      </c>
      <c r="D91" s="1">
        <v>-43956000</v>
      </c>
      <c r="E91" s="1">
        <v>-256416000</v>
      </c>
      <c r="F91" s="1">
        <v>-120182000</v>
      </c>
      <c r="G91" s="1">
        <v>-70063000</v>
      </c>
      <c r="H91" s="1">
        <v>-44772000</v>
      </c>
      <c r="I91" s="1">
        <v>-129125000</v>
      </c>
      <c r="J91" s="1">
        <v>-367554000</v>
      </c>
      <c r="K91" s="1">
        <v>-159900000</v>
      </c>
      <c r="L91" s="1">
        <v>-10200000</v>
      </c>
      <c r="M91" s="1">
        <v>-10200000</v>
      </c>
      <c r="N91" s="1">
        <v>-32500000</v>
      </c>
      <c r="O91" s="1">
        <v>-36600000</v>
      </c>
      <c r="P91" s="1">
        <v>-38300000</v>
      </c>
      <c r="Q91" s="1">
        <v>-35300000</v>
      </c>
      <c r="R91" s="1">
        <v>-45900000</v>
      </c>
      <c r="S91" s="1">
        <v>-3000000</v>
      </c>
      <c r="T91" s="1">
        <v>-10000000</v>
      </c>
      <c r="U91" s="1">
        <v>-15400000</v>
      </c>
      <c r="V91" s="1">
        <v>-11100000</v>
      </c>
      <c r="W91" s="1">
        <v>-7800000</v>
      </c>
      <c r="X91" s="1">
        <v>-4400000</v>
      </c>
      <c r="AE91" s="33" t="s">
        <v>132</v>
      </c>
      <c r="AF91" s="34">
        <f>AF89/AF90</f>
        <v>0.22900610262728133</v>
      </c>
    </row>
    <row r="92" spans="1:32" ht="20" x14ac:dyDescent="0.25">
      <c r="A92" s="5" t="s">
        <v>77</v>
      </c>
      <c r="B92" s="1">
        <v>59518000</v>
      </c>
      <c r="C92" s="1">
        <v>240004000</v>
      </c>
      <c r="D92" s="1">
        <v>137723000</v>
      </c>
      <c r="E92" s="1" t="s">
        <v>92</v>
      </c>
      <c r="F92" s="1">
        <v>68329000</v>
      </c>
      <c r="G92" s="1">
        <v>75231000</v>
      </c>
      <c r="H92" s="1">
        <v>73668000</v>
      </c>
      <c r="I92" s="1">
        <v>203801000</v>
      </c>
      <c r="J92" s="1">
        <v>375201000</v>
      </c>
      <c r="K92" s="1">
        <v>865700000</v>
      </c>
      <c r="L92" s="1">
        <v>59100000</v>
      </c>
      <c r="M92" s="1">
        <v>11300000</v>
      </c>
      <c r="N92" s="1">
        <v>5100000</v>
      </c>
      <c r="O92" s="1">
        <v>164300000</v>
      </c>
      <c r="P92" s="1">
        <v>37500000</v>
      </c>
      <c r="Q92" s="1">
        <v>184100000</v>
      </c>
      <c r="R92" s="1">
        <v>191700000</v>
      </c>
      <c r="S92" s="1">
        <v>266100000</v>
      </c>
      <c r="T92" s="1">
        <v>11800000</v>
      </c>
      <c r="U92" s="1">
        <v>18800000</v>
      </c>
      <c r="V92" s="1">
        <v>12300000</v>
      </c>
      <c r="W92" s="1">
        <v>9400000</v>
      </c>
      <c r="X92" s="1">
        <v>6300000</v>
      </c>
      <c r="AE92" s="35" t="s">
        <v>133</v>
      </c>
      <c r="AF92" s="36">
        <f>AF88*(1-AF91)</f>
        <v>3.6482290339268648E-2</v>
      </c>
    </row>
    <row r="93" spans="1:32" ht="19" x14ac:dyDescent="0.25">
      <c r="A93" s="5" t="s">
        <v>78</v>
      </c>
      <c r="B93" s="1">
        <v>-29354000</v>
      </c>
      <c r="C93" s="1">
        <v>-15381000</v>
      </c>
      <c r="D93" s="1">
        <v>-3071000</v>
      </c>
      <c r="E93" s="1">
        <v>-7619000</v>
      </c>
      <c r="F93" s="1">
        <v>-6487000</v>
      </c>
      <c r="G93" s="1">
        <v>-1874000</v>
      </c>
      <c r="H93" s="1">
        <v>-6715000</v>
      </c>
      <c r="I93" s="1">
        <v>-105680000</v>
      </c>
      <c r="J93" s="1">
        <v>-80578000</v>
      </c>
      <c r="K93" s="1">
        <v>-3100000</v>
      </c>
      <c r="L93" s="1">
        <v>39700000</v>
      </c>
      <c r="M93" s="1">
        <v>-154700000</v>
      </c>
      <c r="N93" s="1">
        <v>151500000</v>
      </c>
      <c r="O93" s="1">
        <v>192400000</v>
      </c>
      <c r="P93" s="1">
        <v>1700000</v>
      </c>
      <c r="Q93" s="1" t="s">
        <v>92</v>
      </c>
      <c r="R93" s="1" t="s">
        <v>92</v>
      </c>
      <c r="S93" s="1" t="s">
        <v>92</v>
      </c>
      <c r="T93" s="1" t="s">
        <v>92</v>
      </c>
      <c r="U93" s="1" t="s">
        <v>92</v>
      </c>
      <c r="V93" s="1" t="s">
        <v>92</v>
      </c>
      <c r="W93" s="1">
        <v>39300000</v>
      </c>
      <c r="X93" s="1">
        <v>-502800000</v>
      </c>
      <c r="AE93" s="60" t="s">
        <v>134</v>
      </c>
      <c r="AF93" s="61"/>
    </row>
    <row r="94" spans="1:32" ht="20" x14ac:dyDescent="0.25">
      <c r="A94" s="6" t="s">
        <v>79</v>
      </c>
      <c r="B94" s="10">
        <v>-12952000</v>
      </c>
      <c r="C94" s="10">
        <v>-78221000</v>
      </c>
      <c r="D94" s="10">
        <v>34355000</v>
      </c>
      <c r="E94" s="10">
        <v>-327051000</v>
      </c>
      <c r="F94" s="10">
        <v>-125836000</v>
      </c>
      <c r="G94" s="10">
        <v>-82333000</v>
      </c>
      <c r="H94" s="10">
        <v>-85860000</v>
      </c>
      <c r="I94" s="10">
        <v>-78638000</v>
      </c>
      <c r="J94" s="10">
        <v>-3749068000</v>
      </c>
      <c r="K94" s="10">
        <v>544800000</v>
      </c>
      <c r="L94" s="10">
        <v>-108400000</v>
      </c>
      <c r="M94" s="10">
        <v>-153600000</v>
      </c>
      <c r="N94" s="10">
        <v>-206000000</v>
      </c>
      <c r="O94" s="10">
        <v>190500000</v>
      </c>
      <c r="P94" s="10">
        <v>-199100000</v>
      </c>
      <c r="Q94" s="10">
        <v>17900000</v>
      </c>
      <c r="R94" s="10">
        <v>53700000</v>
      </c>
      <c r="S94" s="10">
        <v>179900000</v>
      </c>
      <c r="T94" s="10">
        <v>-1889600000</v>
      </c>
      <c r="U94" s="10">
        <v>-152600000</v>
      </c>
      <c r="V94" s="10">
        <v>-175500000</v>
      </c>
      <c r="W94" s="10">
        <v>58400000</v>
      </c>
      <c r="X94" s="10">
        <v>-489800000</v>
      </c>
      <c r="AE94" s="23" t="s">
        <v>135</v>
      </c>
      <c r="AF94" s="37">
        <v>4.095E-2</v>
      </c>
    </row>
    <row r="95" spans="1:32" ht="20" x14ac:dyDescent="0.25">
      <c r="A95" s="5" t="s">
        <v>80</v>
      </c>
      <c r="B95" s="1">
        <v>-3611000</v>
      </c>
      <c r="C95" s="1" t="s">
        <v>92</v>
      </c>
      <c r="D95" s="1" t="s">
        <v>92</v>
      </c>
      <c r="E95" s="1" t="s">
        <v>92</v>
      </c>
      <c r="F95" s="1" t="s">
        <v>92</v>
      </c>
      <c r="G95" s="1" t="s">
        <v>92</v>
      </c>
      <c r="H95" s="1" t="s">
        <v>92</v>
      </c>
      <c r="I95" s="1" t="s">
        <v>92</v>
      </c>
      <c r="J95" s="1" t="s">
        <v>92</v>
      </c>
      <c r="K95" s="1">
        <v>-1643600000</v>
      </c>
      <c r="L95" s="1">
        <v>-399900000</v>
      </c>
      <c r="M95" s="1">
        <v>-420500000</v>
      </c>
      <c r="N95" s="1" t="s">
        <v>92</v>
      </c>
      <c r="O95" s="1">
        <v>-750000000</v>
      </c>
      <c r="P95" s="1">
        <v>-750000000</v>
      </c>
      <c r="Q95" s="1">
        <v>-673000000</v>
      </c>
      <c r="R95" s="1" t="s">
        <v>92</v>
      </c>
      <c r="S95" s="1" t="s">
        <v>92</v>
      </c>
      <c r="T95" s="1">
        <v>-452500000</v>
      </c>
      <c r="U95" s="1">
        <v>-661700000</v>
      </c>
      <c r="V95" s="1" t="s">
        <v>92</v>
      </c>
      <c r="W95" s="1" t="s">
        <v>92</v>
      </c>
      <c r="X95" s="1">
        <v>-756200000</v>
      </c>
      <c r="AE95" s="23" t="s">
        <v>136</v>
      </c>
      <c r="AF95" s="38" cm="1">
        <f t="array" ref="AF95">_FV(A1,"Beta")</f>
        <v>0.41620000000000001</v>
      </c>
    </row>
    <row r="96" spans="1:32" ht="20" x14ac:dyDescent="0.25">
      <c r="A96" s="5" t="s">
        <v>81</v>
      </c>
      <c r="B96" s="1" t="s">
        <v>92</v>
      </c>
      <c r="C96" s="1" t="s">
        <v>92</v>
      </c>
      <c r="D96" s="1">
        <v>117462000</v>
      </c>
      <c r="E96" s="1">
        <v>7878000</v>
      </c>
      <c r="F96" s="1">
        <v>6049000</v>
      </c>
      <c r="G96" s="1" t="s">
        <v>92</v>
      </c>
      <c r="H96" s="1">
        <v>16432000</v>
      </c>
      <c r="I96" s="1">
        <v>40408000</v>
      </c>
      <c r="J96" s="1">
        <v>21980000</v>
      </c>
      <c r="K96" s="1" t="s">
        <v>92</v>
      </c>
      <c r="L96" s="1" t="s">
        <v>92</v>
      </c>
      <c r="M96" s="1" t="s">
        <v>92</v>
      </c>
      <c r="N96" s="1" t="s">
        <v>92</v>
      </c>
      <c r="O96" s="1" t="s">
        <v>92</v>
      </c>
      <c r="P96" s="1" t="s">
        <v>92</v>
      </c>
      <c r="Q96" s="1" t="s">
        <v>92</v>
      </c>
      <c r="R96" s="1" t="s">
        <v>92</v>
      </c>
      <c r="S96" s="1" t="s">
        <v>92</v>
      </c>
      <c r="T96" s="1" t="s">
        <v>92</v>
      </c>
      <c r="U96" s="1" t="s">
        <v>92</v>
      </c>
      <c r="V96" s="1" t="s">
        <v>92</v>
      </c>
      <c r="W96" s="1" t="s">
        <v>92</v>
      </c>
      <c r="X96" s="1" t="s">
        <v>92</v>
      </c>
      <c r="AE96" s="23" t="s">
        <v>137</v>
      </c>
      <c r="AF96" s="37">
        <v>8.4000000000000005E-2</v>
      </c>
    </row>
    <row r="97" spans="1:32" ht="20" x14ac:dyDescent="0.25">
      <c r="A97" s="5" t="s">
        <v>82</v>
      </c>
      <c r="B97" s="1" t="s">
        <v>92</v>
      </c>
      <c r="C97" s="1" t="s">
        <v>92</v>
      </c>
      <c r="D97" s="1" t="s">
        <v>92</v>
      </c>
      <c r="E97" s="1" t="s">
        <v>92</v>
      </c>
      <c r="F97" s="1" t="s">
        <v>92</v>
      </c>
      <c r="G97" s="1" t="s">
        <v>92</v>
      </c>
      <c r="H97" s="1" t="s">
        <v>92</v>
      </c>
      <c r="I97" s="1">
        <v>-949340000</v>
      </c>
      <c r="J97" s="1">
        <v>-224029000</v>
      </c>
      <c r="K97" s="1">
        <v>-27000000</v>
      </c>
      <c r="L97" s="1">
        <v>-575300000</v>
      </c>
      <c r="M97" s="1">
        <v>-220400000</v>
      </c>
      <c r="N97" s="1" t="s">
        <v>92</v>
      </c>
      <c r="O97" s="1" t="s">
        <v>92</v>
      </c>
      <c r="P97" s="1" t="s">
        <v>92</v>
      </c>
      <c r="Q97" s="1" t="s">
        <v>92</v>
      </c>
      <c r="R97" s="1" t="s">
        <v>92</v>
      </c>
      <c r="S97" s="1" t="s">
        <v>92</v>
      </c>
      <c r="T97" s="1" t="s">
        <v>92</v>
      </c>
      <c r="U97" s="1" t="s">
        <v>92</v>
      </c>
      <c r="V97" s="1" t="s">
        <v>92</v>
      </c>
      <c r="W97" s="1" t="s">
        <v>92</v>
      </c>
      <c r="X97" s="1" t="s">
        <v>92</v>
      </c>
      <c r="AE97" s="35" t="s">
        <v>138</v>
      </c>
      <c r="AF97" s="36">
        <f>(AF94)+((AF95)*(AF96-AF94))</f>
        <v>5.8867410000000002E-2</v>
      </c>
    </row>
    <row r="98" spans="1:32" ht="19" x14ac:dyDescent="0.25">
      <c r="A98" s="5" t="s">
        <v>83</v>
      </c>
      <c r="B98" s="1" t="s">
        <v>92</v>
      </c>
      <c r="C98" s="1" t="s">
        <v>92</v>
      </c>
      <c r="D98" s="1">
        <v>-17290000</v>
      </c>
      <c r="E98" s="1">
        <v>-20630000</v>
      </c>
      <c r="F98" s="1">
        <v>-35066000</v>
      </c>
      <c r="G98" s="1">
        <v>-63260000</v>
      </c>
      <c r="H98" s="1">
        <v>-87537000</v>
      </c>
      <c r="I98" s="1">
        <v>-151582000</v>
      </c>
      <c r="J98" s="1">
        <v>-615193000</v>
      </c>
      <c r="K98" s="1">
        <v>-305600000</v>
      </c>
      <c r="L98" s="1">
        <v>-912800000</v>
      </c>
      <c r="M98" s="1">
        <v>-372800000</v>
      </c>
      <c r="N98" s="1">
        <v>-1224300000</v>
      </c>
      <c r="O98" s="1">
        <v>-599100000</v>
      </c>
      <c r="P98" s="1">
        <v>-1496800000</v>
      </c>
      <c r="Q98" s="1">
        <v>-1343400000</v>
      </c>
      <c r="R98" s="1">
        <v>-1787200000</v>
      </c>
      <c r="S98" s="1">
        <v>-1993500000</v>
      </c>
      <c r="T98" s="1">
        <v>-2149900000</v>
      </c>
      <c r="U98" s="1">
        <v>-1695900000</v>
      </c>
      <c r="V98" s="1">
        <v>-2110000000</v>
      </c>
      <c r="W98" s="1">
        <v>-2189300000</v>
      </c>
      <c r="X98" s="1">
        <v>-2633500000</v>
      </c>
      <c r="AE98" s="60" t="s">
        <v>139</v>
      </c>
      <c r="AF98" s="61"/>
    </row>
    <row r="99" spans="1:32" ht="20" x14ac:dyDescent="0.25">
      <c r="A99" s="5" t="s">
        <v>84</v>
      </c>
      <c r="B99" s="1" t="s">
        <v>92</v>
      </c>
      <c r="C99" s="1">
        <v>-3902000</v>
      </c>
      <c r="D99" s="1">
        <v>-5506000</v>
      </c>
      <c r="E99" s="1">
        <v>-5482000</v>
      </c>
      <c r="F99" s="1">
        <v>-1515000</v>
      </c>
      <c r="G99" s="1">
        <v>7329000</v>
      </c>
      <c r="H99" s="1">
        <v>43882000</v>
      </c>
      <c r="I99" s="1">
        <v>200586000</v>
      </c>
      <c r="J99" s="1">
        <v>2821696000</v>
      </c>
      <c r="K99" s="1">
        <v>311000000</v>
      </c>
      <c r="L99" s="1">
        <v>1234600000</v>
      </c>
      <c r="M99" s="1">
        <v>8100000</v>
      </c>
      <c r="N99" s="1">
        <v>775900000</v>
      </c>
      <c r="O99" s="1">
        <v>743100000</v>
      </c>
      <c r="P99" s="1">
        <v>50900000</v>
      </c>
      <c r="Q99" s="1">
        <v>809700000</v>
      </c>
      <c r="R99" s="1">
        <v>193500000</v>
      </c>
      <c r="S99" s="1">
        <v>8200000</v>
      </c>
      <c r="T99" s="1">
        <v>1522400000</v>
      </c>
      <c r="U99" s="1">
        <v>16800000</v>
      </c>
      <c r="V99" s="1">
        <v>-348200000</v>
      </c>
      <c r="W99" s="1">
        <v>72098000000</v>
      </c>
      <c r="X99" s="1">
        <v>-21992000000</v>
      </c>
      <c r="AE99" s="23" t="s">
        <v>140</v>
      </c>
      <c r="AF99" s="24">
        <f>AF86+AF87</f>
        <v>3438400000</v>
      </c>
    </row>
    <row r="100" spans="1:32" ht="20" x14ac:dyDescent="0.25">
      <c r="A100" s="6" t="s">
        <v>85</v>
      </c>
      <c r="B100" s="10">
        <v>-3611000</v>
      </c>
      <c r="C100" s="10">
        <v>-3902000</v>
      </c>
      <c r="D100" s="10">
        <v>94666000</v>
      </c>
      <c r="E100" s="10">
        <v>-18234000</v>
      </c>
      <c r="F100" s="10">
        <v>-30532000</v>
      </c>
      <c r="G100" s="10">
        <v>-55931000</v>
      </c>
      <c r="H100" s="10">
        <v>-27223000</v>
      </c>
      <c r="I100" s="10">
        <v>-859928000</v>
      </c>
      <c r="J100" s="10">
        <v>2004454000</v>
      </c>
      <c r="K100" s="10">
        <v>-1665200000</v>
      </c>
      <c r="L100" s="10">
        <v>-653400000</v>
      </c>
      <c r="M100" s="10">
        <v>-1005600000</v>
      </c>
      <c r="N100" s="10">
        <v>-448400000</v>
      </c>
      <c r="O100" s="10">
        <v>-606000000</v>
      </c>
      <c r="P100" s="10">
        <v>-2195900000</v>
      </c>
      <c r="Q100" s="10">
        <v>-1206700000</v>
      </c>
      <c r="R100" s="10">
        <v>-1593700000</v>
      </c>
      <c r="S100" s="10">
        <v>-1985300000</v>
      </c>
      <c r="T100" s="10">
        <v>-1080000000</v>
      </c>
      <c r="U100" s="10">
        <v>-2340800000</v>
      </c>
      <c r="V100" s="10">
        <v>-2458200000</v>
      </c>
      <c r="W100" s="10">
        <v>69908700000</v>
      </c>
      <c r="X100" s="10">
        <v>-25381700000</v>
      </c>
      <c r="AE100" s="33" t="s">
        <v>141</v>
      </c>
      <c r="AF100" s="34">
        <f>AF99/AF103</f>
        <v>4.6702397042905928E-2</v>
      </c>
    </row>
    <row r="101" spans="1:32"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X101" s="1" t="s">
        <v>92</v>
      </c>
      <c r="AE101" s="23" t="s">
        <v>142</v>
      </c>
      <c r="AF101" s="39" cm="1">
        <f t="array" ref="AF101">_FV(A1,"Market cap",TRUE)</f>
        <v>70185230000</v>
      </c>
    </row>
    <row r="102" spans="1:32" ht="20" x14ac:dyDescent="0.25">
      <c r="A102" s="6" t="s">
        <v>87</v>
      </c>
      <c r="B102" s="10">
        <v>16406000</v>
      </c>
      <c r="C102" s="10">
        <v>38446000</v>
      </c>
      <c r="D102" s="10">
        <v>270159000</v>
      </c>
      <c r="E102" s="10">
        <v>-154136000</v>
      </c>
      <c r="F102" s="10">
        <v>172438000</v>
      </c>
      <c r="G102" s="10">
        <v>253329000</v>
      </c>
      <c r="H102" s="10">
        <v>358613000</v>
      </c>
      <c r="I102" s="10">
        <v>-124192000</v>
      </c>
      <c r="J102" s="10">
        <v>-547417000</v>
      </c>
      <c r="K102" s="10">
        <v>-37300000</v>
      </c>
      <c r="L102" s="10">
        <v>594600000</v>
      </c>
      <c r="M102" s="10">
        <v>187100000</v>
      </c>
      <c r="N102" s="10">
        <v>562400000</v>
      </c>
      <c r="O102" s="10">
        <v>865000000</v>
      </c>
      <c r="P102" s="10">
        <v>-1103600000</v>
      </c>
      <c r="Q102" s="10">
        <v>326500000</v>
      </c>
      <c r="R102" s="10">
        <v>176000000</v>
      </c>
      <c r="S102" s="10">
        <v>35000000</v>
      </c>
      <c r="T102" s="10">
        <v>-528800000</v>
      </c>
      <c r="U102" s="10">
        <v>179400000</v>
      </c>
      <c r="V102" s="10">
        <v>81900000</v>
      </c>
      <c r="W102" s="10">
        <v>72369500000</v>
      </c>
      <c r="X102" s="10">
        <v>-22815500000</v>
      </c>
      <c r="AE102" s="33" t="s">
        <v>143</v>
      </c>
      <c r="AF102" s="34">
        <f>AF101/AF103</f>
        <v>0.95329760295709409</v>
      </c>
    </row>
    <row r="103" spans="1:32" ht="20" x14ac:dyDescent="0.25">
      <c r="A103" s="5" t="s">
        <v>88</v>
      </c>
      <c r="B103" s="1">
        <v>14249000</v>
      </c>
      <c r="C103" s="1">
        <v>30655000</v>
      </c>
      <c r="D103" s="1">
        <v>69101000</v>
      </c>
      <c r="E103" s="1">
        <v>339260000</v>
      </c>
      <c r="F103" s="1">
        <v>185124000</v>
      </c>
      <c r="G103" s="1">
        <v>357562000</v>
      </c>
      <c r="H103" s="1">
        <v>610891000</v>
      </c>
      <c r="I103" s="1">
        <v>969504000</v>
      </c>
      <c r="J103" s="1">
        <v>845312000</v>
      </c>
      <c r="K103" s="1">
        <v>297900000</v>
      </c>
      <c r="L103" s="1">
        <v>260600000</v>
      </c>
      <c r="M103" s="1">
        <v>855200000</v>
      </c>
      <c r="N103" s="1">
        <v>1042300000</v>
      </c>
      <c r="O103" s="1">
        <v>1604700000</v>
      </c>
      <c r="P103" s="1">
        <v>2469700000</v>
      </c>
      <c r="Q103" s="1">
        <v>1366100000</v>
      </c>
      <c r="R103" s="1">
        <v>1692600000</v>
      </c>
      <c r="S103" s="1">
        <v>1868600000</v>
      </c>
      <c r="T103" s="1">
        <v>1906000000</v>
      </c>
      <c r="U103" s="1">
        <v>1377200000</v>
      </c>
      <c r="V103" s="1">
        <v>1556600000</v>
      </c>
      <c r="W103" s="1">
        <v>88420300000</v>
      </c>
      <c r="X103" s="1">
        <v>160789800000</v>
      </c>
      <c r="AE103" s="35" t="s">
        <v>144</v>
      </c>
      <c r="AF103" s="40">
        <f>AF99+AF101</f>
        <v>73623630000</v>
      </c>
    </row>
    <row r="104" spans="1:32" ht="20" thickBot="1" x14ac:dyDescent="0.3">
      <c r="A104" s="7" t="s">
        <v>89</v>
      </c>
      <c r="B104" s="11">
        <v>30655000</v>
      </c>
      <c r="C104" s="11">
        <v>69101000</v>
      </c>
      <c r="D104" s="11">
        <v>339260000</v>
      </c>
      <c r="E104" s="11">
        <v>185124000</v>
      </c>
      <c r="F104" s="11">
        <v>357562000</v>
      </c>
      <c r="G104" s="11">
        <v>610891000</v>
      </c>
      <c r="H104" s="11">
        <v>969504000</v>
      </c>
      <c r="I104" s="11">
        <v>845312000</v>
      </c>
      <c r="J104" s="11">
        <v>297895000</v>
      </c>
      <c r="K104" s="11">
        <v>260600000</v>
      </c>
      <c r="L104" s="11">
        <v>855200000</v>
      </c>
      <c r="M104" s="11">
        <v>1042300000</v>
      </c>
      <c r="N104" s="11">
        <v>1604700000</v>
      </c>
      <c r="O104" s="11">
        <v>2469700000</v>
      </c>
      <c r="P104" s="11">
        <v>1366100000</v>
      </c>
      <c r="Q104" s="11">
        <v>1692600000</v>
      </c>
      <c r="R104" s="11">
        <v>1868600000</v>
      </c>
      <c r="S104" s="11">
        <v>1903600000</v>
      </c>
      <c r="T104" s="11">
        <v>1377200000</v>
      </c>
      <c r="U104" s="11">
        <v>1556600000</v>
      </c>
      <c r="V104" s="11">
        <v>1638500000</v>
      </c>
      <c r="W104" s="11">
        <v>160789800000</v>
      </c>
      <c r="X104" s="11">
        <v>137974300000</v>
      </c>
      <c r="AE104" s="60" t="s">
        <v>145</v>
      </c>
      <c r="AF104" s="61"/>
    </row>
    <row r="105" spans="1:32" ht="21" thickTop="1" x14ac:dyDescent="0.25">
      <c r="A105" s="14" t="s">
        <v>107</v>
      </c>
      <c r="B105" s="1"/>
      <c r="C105" s="15">
        <f>(C106/B106)-1</f>
        <v>3.7831093169411441</v>
      </c>
      <c r="D105" s="15">
        <f>(D106/C106)-1</f>
        <v>-0.18673213960313428</v>
      </c>
      <c r="E105" s="15">
        <f>(E106/D106)-1</f>
        <v>0.51105581565385561</v>
      </c>
      <c r="F105" s="15">
        <f>(F106/E106)-1</f>
        <v>1.0393653469441908</v>
      </c>
      <c r="G105" s="15">
        <f>(G106/F106)-1</f>
        <v>0.1708928093069535</v>
      </c>
      <c r="H105" s="15">
        <f t="shared" ref="H105:X105" si="8">(H106/G106)-1</f>
        <v>0.25466881941130715</v>
      </c>
      <c r="I105" s="15">
        <f t="shared" si="8"/>
        <v>0.69511261155655579</v>
      </c>
      <c r="J105" s="15">
        <f t="shared" si="8"/>
        <v>0.53227144898805956</v>
      </c>
      <c r="K105" s="15">
        <f t="shared" si="8"/>
        <v>-7.2104463466369784E-2</v>
      </c>
      <c r="L105" s="15">
        <f t="shared" si="8"/>
        <v>0.29312581063553833</v>
      </c>
      <c r="M105" s="15">
        <f t="shared" si="8"/>
        <v>-1.8639251086593145E-2</v>
      </c>
      <c r="N105" s="15">
        <f t="shared" si="8"/>
        <v>-8.4405076228600606E-2</v>
      </c>
      <c r="O105" s="15">
        <f t="shared" si="8"/>
        <v>7.4325581395348728E-2</v>
      </c>
      <c r="P105" s="15">
        <f t="shared" si="8"/>
        <v>-3.6366785003030255E-3</v>
      </c>
      <c r="Q105" s="15">
        <f t="shared" si="8"/>
        <v>0.21760667419831403</v>
      </c>
      <c r="R105" s="15">
        <f t="shared" si="8"/>
        <v>0.15923203197487679</v>
      </c>
      <c r="S105" s="15">
        <f t="shared" si="8"/>
        <v>8.2686861223987274E-2</v>
      </c>
      <c r="T105" s="15">
        <f t="shared" si="8"/>
        <v>0.32163775945408024</v>
      </c>
      <c r="U105" s="15">
        <f t="shared" si="8"/>
        <v>4.4361258121423441E-2</v>
      </c>
      <c r="V105" s="15">
        <f t="shared" si="8"/>
        <v>3.7450560316413917E-2</v>
      </c>
      <c r="W105" s="15">
        <f t="shared" si="8"/>
        <v>-9.646161788650176E-2</v>
      </c>
      <c r="X105" s="15">
        <f t="shared" si="8"/>
        <v>0.34317862165963442</v>
      </c>
      <c r="Y105" s="15"/>
      <c r="Z105" s="15"/>
      <c r="AA105" s="15"/>
      <c r="AB105" s="15"/>
      <c r="AC105" s="15"/>
      <c r="AD105" s="15"/>
      <c r="AE105" s="25" t="s">
        <v>108</v>
      </c>
      <c r="AF105" s="26">
        <f>(AF100*AF92)+(AF102*AF97)</f>
        <v>5.7821971253751568E-2</v>
      </c>
    </row>
    <row r="106" spans="1:32" ht="19" x14ac:dyDescent="0.25">
      <c r="A106" s="5" t="s">
        <v>90</v>
      </c>
      <c r="B106" s="1">
        <v>21799000</v>
      </c>
      <c r="C106" s="1">
        <v>104267000</v>
      </c>
      <c r="D106" s="1">
        <v>84797000</v>
      </c>
      <c r="E106" s="1">
        <v>128133000</v>
      </c>
      <c r="F106" s="1">
        <v>261310000</v>
      </c>
      <c r="G106" s="1">
        <v>305966000</v>
      </c>
      <c r="H106" s="1">
        <v>383886000</v>
      </c>
      <c r="I106" s="1">
        <v>650730000</v>
      </c>
      <c r="J106" s="1">
        <v>997095000</v>
      </c>
      <c r="K106" s="1">
        <v>925200000</v>
      </c>
      <c r="L106" s="1">
        <v>1196400000</v>
      </c>
      <c r="M106" s="1">
        <v>1174100000</v>
      </c>
      <c r="N106" s="1">
        <v>1075000000</v>
      </c>
      <c r="O106" s="1">
        <v>1154900000</v>
      </c>
      <c r="P106" s="1">
        <v>1150700000</v>
      </c>
      <c r="Q106" s="1">
        <v>1401100000</v>
      </c>
      <c r="R106" s="1">
        <v>1624200000</v>
      </c>
      <c r="S106" s="1">
        <v>1758500000</v>
      </c>
      <c r="T106" s="1">
        <v>2324100000</v>
      </c>
      <c r="U106" s="1">
        <v>2427200000</v>
      </c>
      <c r="V106" s="1">
        <v>2518100000</v>
      </c>
      <c r="W106" s="1">
        <v>2275200000</v>
      </c>
      <c r="X106" s="1">
        <v>3056000000</v>
      </c>
      <c r="Y106" s="41">
        <f>X106*(1+$AF$106)</f>
        <v>3200542215.6099501</v>
      </c>
      <c r="Z106" s="41">
        <f t="shared" ref="Z106:AC106" si="9">Y106*(1+$AF$106)</f>
        <v>3351920966.5907879</v>
      </c>
      <c r="AA106" s="41">
        <f t="shared" si="9"/>
        <v>3510459606.3357086</v>
      </c>
      <c r="AB106" s="41">
        <f t="shared" si="9"/>
        <v>3676496782.1567149</v>
      </c>
      <c r="AC106" s="41">
        <f t="shared" si="9"/>
        <v>3850387158.654026</v>
      </c>
      <c r="AD106" s="42" t="s">
        <v>146</v>
      </c>
      <c r="AE106" s="43" t="s">
        <v>147</v>
      </c>
      <c r="AF106" s="44">
        <f>(SUM(Y4:AC4)/5)</f>
        <v>4.7297845422103933E-2</v>
      </c>
    </row>
    <row r="107" spans="1:32"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42"/>
      <c r="Z107" s="42"/>
      <c r="AA107" s="42"/>
      <c r="AB107" s="42"/>
      <c r="AC107" s="45">
        <f>AC106*(1+AF107)/(AF108-AF107)</f>
        <v>120244052592.34003</v>
      </c>
      <c r="AD107" s="46" t="s">
        <v>148</v>
      </c>
      <c r="AE107" s="47" t="s">
        <v>149</v>
      </c>
      <c r="AF107" s="48">
        <v>2.5000000000000001E-2</v>
      </c>
    </row>
    <row r="108" spans="1:32" ht="19" x14ac:dyDescent="0.25">
      <c r="Y108" s="45">
        <f t="shared" ref="Y108:AA108" si="10">Y107+Y106</f>
        <v>3200542215.6099501</v>
      </c>
      <c r="Z108" s="45">
        <f t="shared" si="10"/>
        <v>3351920966.5907879</v>
      </c>
      <c r="AA108" s="45">
        <f t="shared" si="10"/>
        <v>3510459606.3357086</v>
      </c>
      <c r="AB108" s="45">
        <f>AB107+AB106</f>
        <v>3676496782.1567149</v>
      </c>
      <c r="AC108" s="45">
        <f>AC107+AC106</f>
        <v>124094439750.99405</v>
      </c>
      <c r="AD108" s="46" t="s">
        <v>144</v>
      </c>
      <c r="AE108" s="49" t="s">
        <v>150</v>
      </c>
      <c r="AF108" s="50">
        <f>AF105</f>
        <v>5.7821971253751568E-2</v>
      </c>
    </row>
    <row r="109" spans="1:32" ht="19" x14ac:dyDescent="0.25">
      <c r="Y109" s="62" t="s">
        <v>151</v>
      </c>
      <c r="Z109" s="63"/>
    </row>
    <row r="110" spans="1:32" ht="20" x14ac:dyDescent="0.25">
      <c r="Y110" s="51" t="s">
        <v>152</v>
      </c>
      <c r="Z110" s="39">
        <f>NPV(AF108,Y108,Z108,AA108,AB108,AC108)</f>
        <v>105612145834.73093</v>
      </c>
    </row>
    <row r="111" spans="1:32" ht="20" x14ac:dyDescent="0.25">
      <c r="Y111" s="51" t="s">
        <v>153</v>
      </c>
      <c r="Z111" s="39">
        <f>X40</f>
        <v>2816100000</v>
      </c>
    </row>
    <row r="112" spans="1:32" ht="20" x14ac:dyDescent="0.25">
      <c r="Y112" s="51" t="s">
        <v>140</v>
      </c>
      <c r="Z112" s="39">
        <f>AF99</f>
        <v>3438400000</v>
      </c>
    </row>
    <row r="113" spans="25:26" ht="20" x14ac:dyDescent="0.25">
      <c r="Y113" s="51" t="s">
        <v>154</v>
      </c>
      <c r="Z113" s="39">
        <f>Z110+Z111-Z112</f>
        <v>104989845834.73093</v>
      </c>
    </row>
    <row r="114" spans="25:26" ht="20" x14ac:dyDescent="0.25">
      <c r="Y114" s="51" t="s">
        <v>155</v>
      </c>
      <c r="Z114" s="52">
        <f>X34*(1+(5*AD16))</f>
        <v>378985132.10240549</v>
      </c>
    </row>
    <row r="115" spans="25:26" ht="20" x14ac:dyDescent="0.25">
      <c r="Y115" s="53" t="s">
        <v>156</v>
      </c>
      <c r="Z115" s="64">
        <f>Z113/Z114</f>
        <v>277.02893053430296</v>
      </c>
    </row>
    <row r="116" spans="25:26" ht="20" x14ac:dyDescent="0.25">
      <c r="Y116" s="51" t="s">
        <v>157</v>
      </c>
      <c r="Z116" s="54" cm="1">
        <f t="array" ref="Z116">_FV(A1,"Price (Extended hours)",TRUE)</f>
        <v>195.61</v>
      </c>
    </row>
    <row r="117" spans="25:26" ht="20" x14ac:dyDescent="0.25">
      <c r="Y117" s="55" t="s">
        <v>158</v>
      </c>
      <c r="Z117" s="56">
        <f>Z115/Z116-1</f>
        <v>0.41623092139616036</v>
      </c>
    </row>
    <row r="118" spans="25:26" ht="20" x14ac:dyDescent="0.25">
      <c r="Y118" s="55" t="s">
        <v>159</v>
      </c>
      <c r="Z118" s="57" t="str">
        <f>IF(Z115&gt;Z116,"BUY","SELL")</f>
        <v>BUY</v>
      </c>
    </row>
  </sheetData>
  <mergeCells count="6">
    <mergeCell ref="Y109:Z109"/>
    <mergeCell ref="AE83:AF83"/>
    <mergeCell ref="AE84:AF84"/>
    <mergeCell ref="AE93:AF93"/>
    <mergeCell ref="AE98:AF98"/>
    <mergeCell ref="AE104:AF104"/>
  </mergeCells>
  <hyperlinks>
    <hyperlink ref="A1" r:id="rId1" tooltip="https://roic.ai/company/CME" display="ROIC.AI | CME" xr:uid="{00000000-0004-0000-0000-000000000000}"/>
    <hyperlink ref="B36" r:id="rId2" tooltip="https://sec.gov" xr:uid="{00000000-0004-0000-0000-000001000000}"/>
    <hyperlink ref="B74" r:id="rId3" tooltip="https://sec.gov" xr:uid="{00000000-0004-0000-0000-000002000000}"/>
    <hyperlink ref="C36" r:id="rId4" tooltip="https://www.sec.gov/Archives/edgar/data/1156375/000091205702036944/0000912057-02-036944-index.htm" xr:uid="{00000000-0004-0000-0000-000004000000}"/>
    <hyperlink ref="C74" r:id="rId5" tooltip="https://www.sec.gov/Archives/edgar/data/1156375/000091205702036944/0000912057-02-036944-index.htm" xr:uid="{00000000-0004-0000-0000-000005000000}"/>
    <hyperlink ref="D36" r:id="rId6" tooltip="https://www.sec.gov/Archives/edgar/data/1156375/000104746903009665/0001047469-03-009665-index.html" xr:uid="{00000000-0004-0000-0000-000007000000}"/>
    <hyperlink ref="D74" r:id="rId7" tooltip="https://www.sec.gov/Archives/edgar/data/1156375/000104746903009665/0001047469-03-009665-index.html" xr:uid="{00000000-0004-0000-0000-000008000000}"/>
    <hyperlink ref="E36" r:id="rId8" tooltip="https://www.sec.gov/Archives/edgar/data/1156375/000119312504038979/d10k.htm" xr:uid="{00000000-0004-0000-0000-00000A000000}"/>
    <hyperlink ref="E74" r:id="rId9" tooltip="https://www.sec.gov/Archives/edgar/data/1156375/000119312504038979/d10k.htm" xr:uid="{00000000-0004-0000-0000-00000B000000}"/>
    <hyperlink ref="F36" r:id="rId10" tooltip="https://www.sec.gov/Archives/edgar/data/1156375/000119312505046676/d10k.htm" xr:uid="{00000000-0004-0000-0000-00000D000000}"/>
    <hyperlink ref="F74" r:id="rId11" tooltip="https://www.sec.gov/Archives/edgar/data/1156375/000119312505046676/d10k.htm" xr:uid="{00000000-0004-0000-0000-00000E000000}"/>
    <hyperlink ref="G36" r:id="rId12" tooltip="https://www.sec.gov/Archives/edgar/data/1156375/000119312506046258/d10k.htm" xr:uid="{00000000-0004-0000-0000-000010000000}"/>
    <hyperlink ref="G74" r:id="rId13" tooltip="https://www.sec.gov/Archives/edgar/data/1156375/000119312506046258/d10k.htm" xr:uid="{00000000-0004-0000-0000-000011000000}"/>
    <hyperlink ref="H36" r:id="rId14" tooltip="https://www.sec.gov/Archives/edgar/data/1156375/000119312507043084/d10k.htm" xr:uid="{00000000-0004-0000-0000-000013000000}"/>
    <hyperlink ref="H74" r:id="rId15" tooltip="https://www.sec.gov/Archives/edgar/data/1156375/000119312507043084/d10k.htm" xr:uid="{00000000-0004-0000-0000-000014000000}"/>
    <hyperlink ref="I36" r:id="rId16" tooltip="https://www.sec.gov/Archives/edgar/data/1156375/000119312508040449/d10k.htm" xr:uid="{00000000-0004-0000-0000-000016000000}"/>
    <hyperlink ref="I74" r:id="rId17" tooltip="https://www.sec.gov/Archives/edgar/data/1156375/000119312508040449/d10k.htm" xr:uid="{00000000-0004-0000-0000-000017000000}"/>
    <hyperlink ref="J36" r:id="rId18" tooltip="https://sec.gov" xr:uid="{00000000-0004-0000-0000-000019000000}"/>
    <hyperlink ref="J74" r:id="rId19" tooltip="https://sec.gov" xr:uid="{00000000-0004-0000-0000-00001A000000}"/>
    <hyperlink ref="K36" r:id="rId20" tooltip="https://www.sec.gov/Archives/edgar/data/1156375/000119312510043180/0001193125-10-043180-index.html" xr:uid="{00000000-0004-0000-0000-00001C000000}"/>
    <hyperlink ref="K74" r:id="rId21" tooltip="https://www.sec.gov/Archives/edgar/data/1156375/000119312510043180/0001193125-10-043180-index.html" xr:uid="{00000000-0004-0000-0000-00001D000000}"/>
    <hyperlink ref="L36" r:id="rId22" tooltip="https://www.sec.gov/Archives/edgar/data/1156375/000119312511050252/d10k.htm" xr:uid="{00000000-0004-0000-0000-00001F000000}"/>
    <hyperlink ref="L74" r:id="rId23" tooltip="https://www.sec.gov/Archives/edgar/data/1156375/000119312511050252/d10k.htm" xr:uid="{00000000-0004-0000-0000-000020000000}"/>
    <hyperlink ref="M36" r:id="rId24" tooltip="https://www.sec.gov/Archives/edgar/data/1156375/000115637512000016/0001156375-12-000016-index.html" xr:uid="{00000000-0004-0000-0000-000022000000}"/>
    <hyperlink ref="M74" r:id="rId25" tooltip="https://www.sec.gov/Archives/edgar/data/1156375/000115637512000016/0001156375-12-000016-index.html" xr:uid="{00000000-0004-0000-0000-000023000000}"/>
    <hyperlink ref="N36" r:id="rId26" tooltip="https://www.sec.gov/Archives/edgar/data/1156375/000115637513000007/0001156375-13-000007-index.html" xr:uid="{00000000-0004-0000-0000-000025000000}"/>
    <hyperlink ref="N74" r:id="rId27" tooltip="https://www.sec.gov/Archives/edgar/data/1156375/000115637513000007/0001156375-13-000007-index.html" xr:uid="{00000000-0004-0000-0000-000026000000}"/>
    <hyperlink ref="O36" r:id="rId28" tooltip="https://www.sec.gov/Archives/edgar/data/1156375/000115637514000012/cme-2013123110k.htm" xr:uid="{00000000-0004-0000-0000-000028000000}"/>
    <hyperlink ref="O74" r:id="rId29" tooltip="https://www.sec.gov/Archives/edgar/data/1156375/000115637514000012/cme-2013123110k.htm" xr:uid="{00000000-0004-0000-0000-000029000000}"/>
    <hyperlink ref="P36" r:id="rId30" tooltip="https://www.sec.gov/Archives/edgar/data/1156375/000115637515000014/cme-2014123110k.htm" xr:uid="{00000000-0004-0000-0000-00002B000000}"/>
    <hyperlink ref="P74" r:id="rId31" tooltip="https://www.sec.gov/Archives/edgar/data/1156375/000115637515000014/cme-2014123110k.htm" xr:uid="{00000000-0004-0000-0000-00002C000000}"/>
    <hyperlink ref="Q36" r:id="rId32" tooltip="https://www.sec.gov/Archives/edgar/data/1156375/000115637516000116/0001156375-16-000116-index.html" xr:uid="{00000000-0004-0000-0000-00002E000000}"/>
    <hyperlink ref="Q74" r:id="rId33" tooltip="https://www.sec.gov/Archives/edgar/data/1156375/000115637516000116/0001156375-16-000116-index.html" xr:uid="{00000000-0004-0000-0000-00002F000000}"/>
    <hyperlink ref="R36" r:id="rId34" tooltip="https://www.sec.gov/Archives/edgar/data/1156375/000115637517000016/0001156375-17-000016-index.html" xr:uid="{00000000-0004-0000-0000-000031000000}"/>
    <hyperlink ref="R74" r:id="rId35" tooltip="https://www.sec.gov/Archives/edgar/data/1156375/000115637517000016/0001156375-17-000016-index.html" xr:uid="{00000000-0004-0000-0000-000032000000}"/>
    <hyperlink ref="S36" r:id="rId36" tooltip="https://www.sec.gov/Archives/edgar/data/1156375/000115637518000026/0001156375-18-000026-index.html" xr:uid="{00000000-0004-0000-0000-000034000000}"/>
    <hyperlink ref="S74" r:id="rId37" tooltip="https://www.sec.gov/Archives/edgar/data/1156375/000115637518000026/0001156375-18-000026-index.html" xr:uid="{00000000-0004-0000-0000-000035000000}"/>
    <hyperlink ref="T36" r:id="rId38" tooltip="https://www.sec.gov/Archives/edgar/data/1156375/000115637519000010/0001156375-19-000010-index.html" xr:uid="{00000000-0004-0000-0000-000037000000}"/>
    <hyperlink ref="T74" r:id="rId39" tooltip="https://www.sec.gov/Archives/edgar/data/1156375/000115637519000010/0001156375-19-000010-index.html" xr:uid="{00000000-0004-0000-0000-000038000000}"/>
    <hyperlink ref="U36" r:id="rId40" tooltip="https://www.sec.gov/Archives/edgar/data/1156375/000115637520000013/0001156375-20-000013-index.html" xr:uid="{00000000-0004-0000-0000-00003A000000}"/>
    <hyperlink ref="U74" r:id="rId41" tooltip="https://www.sec.gov/Archives/edgar/data/1156375/000115637520000013/0001156375-20-000013-index.html" xr:uid="{00000000-0004-0000-0000-00003B000000}"/>
    <hyperlink ref="V36" r:id="rId42" tooltip="https://www.sec.gov/Archives/edgar/data/1156375/000115637521000020/0001156375-21-000020-index.htm" xr:uid="{00000000-0004-0000-0000-00003D000000}"/>
    <hyperlink ref="V74" r:id="rId43" tooltip="https://www.sec.gov/Archives/edgar/data/1156375/000115637521000020/0001156375-21-000020-index.htm" xr:uid="{00000000-0004-0000-0000-00003E000000}"/>
    <hyperlink ref="W36" r:id="rId44" tooltip="https://www.sec.gov/Archives/edgar/data/1156375/000115637522000076/0001156375-22-000076-index.htm" xr:uid="{00000000-0004-0000-0000-000040000000}"/>
    <hyperlink ref="W74" r:id="rId45" tooltip="https://www.sec.gov/Archives/edgar/data/1156375/000115637522000076/0001156375-22-000076-index.htm" xr:uid="{00000000-0004-0000-0000-000041000000}"/>
    <hyperlink ref="X36" r:id="rId46" tooltip="https://www.sec.gov/Archives/edgar/data/1156375/000115637523000020/0001156375-23-000020-index.htm" xr:uid="{00000000-0004-0000-0000-000043000000}"/>
    <hyperlink ref="X74" r:id="rId47" tooltip="https://www.sec.gov/Archives/edgar/data/1156375/000115637523000020/0001156375-23-000020-index.htm" xr:uid="{00000000-0004-0000-0000-000044000000}"/>
    <hyperlink ref="Y1" r:id="rId48" display="https://finbox.com/NASDAQGS:CME/explorer/revenue_proj" xr:uid="{0A592E42-D9E5-694E-B776-82FDD6AB4DB0}"/>
  </hyperlinks>
  <pageMargins left="0.7" right="0.7" top="0.75" bottom="0.75" header="0.3" footer="0.3"/>
  <drawing r:id="rId4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2023-03-13T04:58:24Z</dcterms:created>
  <dcterms:modified xsi:type="dcterms:W3CDTF">2023-04-08T07:11:48Z</dcterms:modified>
</cp:coreProperties>
</file>