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9802BB0F-594F-884A-98DC-7D3F98E01D3D}"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116" i="1" l="1" a="1"/>
  <c r="AD116" i="1" s="1"/>
  <c r="AJ101" i="1" a="1"/>
  <c r="AJ101" i="1" s="1"/>
  <c r="AJ95" i="1" a="1"/>
  <c r="AJ95" i="1" s="1"/>
  <c r="AJ97" i="1" s="1"/>
  <c r="AD111" i="1"/>
  <c r="AJ90" i="1"/>
  <c r="AJ89" i="1"/>
  <c r="AJ91" i="1" s="1"/>
  <c r="AJ87" i="1"/>
  <c r="AJ86" i="1"/>
  <c r="AJ99" i="1" s="1"/>
  <c r="AJ85" i="1"/>
  <c r="AJ88" i="1" s="1"/>
  <c r="AH19" i="1"/>
  <c r="AH16" i="1"/>
  <c r="AD114" i="1" s="1"/>
  <c r="AK13" i="1"/>
  <c r="AJ13" i="1"/>
  <c r="AI13" i="1"/>
  <c r="AH13" i="1"/>
  <c r="AK10" i="1"/>
  <c r="AJ10" i="1"/>
  <c r="AI10" i="1"/>
  <c r="AH10" i="1"/>
  <c r="AK7" i="1"/>
  <c r="AJ7" i="1"/>
  <c r="AI7" i="1"/>
  <c r="AH7" i="1"/>
  <c r="AK4" i="1"/>
  <c r="AJ4" i="1"/>
  <c r="AI4" i="1"/>
  <c r="AH4" i="1"/>
  <c r="AG4" i="1"/>
  <c r="AF4" i="1"/>
  <c r="AE4" i="1"/>
  <c r="AD4" i="1"/>
  <c r="AJ106" i="1" s="1"/>
  <c r="AC106" i="1" s="1"/>
  <c r="AD106" i="1" s="1"/>
  <c r="AE106" i="1" s="1"/>
  <c r="AF106" i="1" s="1"/>
  <c r="AG106" i="1" s="1"/>
  <c r="AC4" i="1"/>
  <c r="X13" i="1"/>
  <c r="Y13" i="1"/>
  <c r="Z13" i="1"/>
  <c r="AA13" i="1"/>
  <c r="AB13" i="1"/>
  <c r="X9" i="1"/>
  <c r="Y9" i="1"/>
  <c r="Z9" i="1"/>
  <c r="AA9" i="1"/>
  <c r="AB9" i="1"/>
  <c r="X20" i="1"/>
  <c r="Y20" i="1"/>
  <c r="Z20" i="1"/>
  <c r="AA20" i="1"/>
  <c r="AB20" i="1"/>
  <c r="X29" i="1"/>
  <c r="Y29" i="1"/>
  <c r="Z29" i="1"/>
  <c r="AA29" i="1"/>
  <c r="AB29" i="1"/>
  <c r="X35" i="1"/>
  <c r="Y35" i="1"/>
  <c r="Z35" i="1"/>
  <c r="AA35" i="1"/>
  <c r="AB35" i="1"/>
  <c r="X80" i="1"/>
  <c r="Y80" i="1"/>
  <c r="Z80" i="1"/>
  <c r="AA80" i="1"/>
  <c r="AB80" i="1"/>
  <c r="X89" i="1"/>
  <c r="Y89" i="1"/>
  <c r="Z89" i="1"/>
  <c r="AA89" i="1"/>
  <c r="AB89" i="1"/>
  <c r="X105" i="1"/>
  <c r="Y105" i="1"/>
  <c r="Z105" i="1"/>
  <c r="AA105" i="1"/>
  <c r="AB105"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AB4" i="1"/>
  <c r="AA4" i="1"/>
  <c r="Z4" i="1"/>
  <c r="Y4" i="1"/>
  <c r="X4" i="1"/>
  <c r="W4" i="1"/>
  <c r="V4" i="1"/>
  <c r="U4" i="1"/>
  <c r="T4" i="1"/>
  <c r="S4" i="1"/>
  <c r="R4" i="1"/>
  <c r="Q4" i="1"/>
  <c r="P4" i="1"/>
  <c r="O4" i="1"/>
  <c r="N4" i="1"/>
  <c r="M4" i="1"/>
  <c r="L4" i="1"/>
  <c r="K4" i="1"/>
  <c r="J4" i="1"/>
  <c r="I4" i="1"/>
  <c r="H4" i="1"/>
  <c r="G4" i="1"/>
  <c r="F4" i="1"/>
  <c r="E4" i="1"/>
  <c r="D4" i="1"/>
  <c r="C4" i="1"/>
  <c r="AJ92" i="1" l="1"/>
  <c r="AK16" i="1"/>
  <c r="AI16" i="1"/>
  <c r="AJ16" i="1"/>
  <c r="AJ103" i="1"/>
  <c r="AJ100" i="1" s="1"/>
  <c r="AD112" i="1"/>
  <c r="AJ102" i="1" l="1"/>
  <c r="AJ105" i="1" s="1"/>
  <c r="AJ108" i="1" s="1"/>
  <c r="AC108" i="1" l="1"/>
  <c r="AF108" i="1"/>
  <c r="AG107" i="1"/>
  <c r="AG108" i="1" s="1"/>
  <c r="AE108" i="1"/>
  <c r="AD108" i="1"/>
  <c r="AD110" i="1" l="1"/>
  <c r="AD113" i="1" s="1"/>
  <c r="AD115" i="1" s="1"/>
  <c r="AD118" i="1" l="1"/>
  <c r="AD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<sst xmlns="http://schemas.openxmlformats.org/spreadsheetml/2006/main" count="820" uniqueCount="160">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</sst>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FDS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1133768445741694E-2"/>
          <c:y val="0.11741310081663302"/>
          <c:w val="0.88618330280376634"/>
          <c:h val="0.7381938994375104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1'!$B$3:$AB$3</c:f>
              <c:numCache>
                <c:formatCode>#,###,,;\(#,###,,\);\ \-\ \-</c:formatCode>
                <c:ptCount val="27"/>
                <c:pt idx="0">
                  <c:v>44300000</c:v>
                </c:pt>
                <c:pt idx="1">
                  <c:v>58400000</c:v>
                </c:pt>
                <c:pt idx="2">
                  <c:v>78900000</c:v>
                </c:pt>
                <c:pt idx="3">
                  <c:v>103800000</c:v>
                </c:pt>
                <c:pt idx="4">
                  <c:v>134178000</c:v>
                </c:pt>
                <c:pt idx="5">
                  <c:v>176688000</c:v>
                </c:pt>
                <c:pt idx="6">
                  <c:v>205853000</c:v>
                </c:pt>
                <c:pt idx="7">
                  <c:v>222295000</c:v>
                </c:pt>
                <c:pt idx="8">
                  <c:v>251910000</c:v>
                </c:pt>
                <c:pt idx="9">
                  <c:v>312644000</c:v>
                </c:pt>
                <c:pt idx="10">
                  <c:v>387350000</c:v>
                </c:pt>
                <c:pt idx="11">
                  <c:v>475801000</c:v>
                </c:pt>
                <c:pt idx="12">
                  <c:v>575519000</c:v>
                </c:pt>
                <c:pt idx="13">
                  <c:v>622023000</c:v>
                </c:pt>
                <c:pt idx="14">
                  <c:v>641059000</c:v>
                </c:pt>
                <c:pt idx="15">
                  <c:v>726510000</c:v>
                </c:pt>
                <c:pt idx="16">
                  <c:v>805793000</c:v>
                </c:pt>
                <c:pt idx="17">
                  <c:v>858112000</c:v>
                </c:pt>
                <c:pt idx="18">
                  <c:v>920335000</c:v>
                </c:pt>
                <c:pt idx="19">
                  <c:v>1006768000</c:v>
                </c:pt>
                <c:pt idx="20">
                  <c:v>1127092000</c:v>
                </c:pt>
                <c:pt idx="21">
                  <c:v>1221179000</c:v>
                </c:pt>
                <c:pt idx="22">
                  <c:v>1350145000</c:v>
                </c:pt>
                <c:pt idx="23">
                  <c:v>1435351000</c:v>
                </c:pt>
                <c:pt idx="24">
                  <c:v>1494111000</c:v>
                </c:pt>
                <c:pt idx="25">
                  <c:v>1591445000</c:v>
                </c:pt>
                <c:pt idx="26">
                  <c:v>1843892000</c:v>
                </c:pt>
              </c:numCache>
            </c:numRef>
          </c:val>
          <c:extLst>
            <c:ext xmlns:c16="http://schemas.microsoft.com/office/drawing/2014/chart" uri="{C3380CC4-5D6E-409C-BE32-E72D297353CC}">
              <c16:uniqueId val="{00000000-C128-EF4F-978E-902515EC234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1'!$B$19:$AB$19</c:f>
              <c:numCache>
                <c:formatCode>#,###,,;\(#,###,,\);\ \-\ \-</c:formatCode>
                <c:ptCount val="27"/>
                <c:pt idx="0">
                  <c:v>14400000</c:v>
                </c:pt>
                <c:pt idx="1">
                  <c:v>20400000</c:v>
                </c:pt>
                <c:pt idx="2">
                  <c:v>29200000</c:v>
                </c:pt>
                <c:pt idx="3">
                  <c:v>40500000</c:v>
                </c:pt>
                <c:pt idx="4">
                  <c:v>51441000</c:v>
                </c:pt>
                <c:pt idx="5">
                  <c:v>70770000</c:v>
                </c:pt>
                <c:pt idx="6">
                  <c:v>82513000</c:v>
                </c:pt>
                <c:pt idx="7">
                  <c:v>96557000</c:v>
                </c:pt>
                <c:pt idx="8">
                  <c:v>104033000</c:v>
                </c:pt>
                <c:pt idx="9">
                  <c:v>128481000</c:v>
                </c:pt>
                <c:pt idx="10">
                  <c:v>150288000</c:v>
                </c:pt>
                <c:pt idx="11">
                  <c:v>191436000</c:v>
                </c:pt>
                <c:pt idx="12">
                  <c:v>219701000</c:v>
                </c:pt>
                <c:pt idx="13">
                  <c:v>246459000</c:v>
                </c:pt>
                <c:pt idx="14">
                  <c:v>259524000</c:v>
                </c:pt>
                <c:pt idx="15">
                  <c:v>275805000</c:v>
                </c:pt>
                <c:pt idx="16">
                  <c:v>308484000</c:v>
                </c:pt>
                <c:pt idx="17">
                  <c:v>306689000</c:v>
                </c:pt>
                <c:pt idx="18">
                  <c:v>337899000</c:v>
                </c:pt>
                <c:pt idx="19">
                  <c:v>365103000</c:v>
                </c:pt>
                <c:pt idx="20">
                  <c:v>499045000</c:v>
                </c:pt>
                <c:pt idx="21">
                  <c:v>392606000</c:v>
                </c:pt>
                <c:pt idx="22">
                  <c:v>409123000</c:v>
                </c:pt>
                <c:pt idx="23">
                  <c:v>482428000</c:v>
                </c:pt>
                <c:pt idx="24">
                  <c:v>537762000</c:v>
                </c:pt>
                <c:pt idx="25">
                  <c:v>581333000</c:v>
                </c:pt>
                <c:pt idx="26">
                  <c:v>602831000</c:v>
                </c:pt>
              </c:numCache>
            </c:numRef>
          </c:val>
          <c:extLst>
            <c:ext xmlns:c16="http://schemas.microsoft.com/office/drawing/2014/chart" uri="{C3380CC4-5D6E-409C-BE32-E72D297353CC}">
              <c16:uniqueId val="{00000001-C128-EF4F-978E-902515EC234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1'!$B$106:$AB$106</c:f>
              <c:numCache>
                <c:formatCode>#,###,,;\(#,###,,\);\ \-\ \-</c:formatCode>
                <c:ptCount val="27"/>
                <c:pt idx="0">
                  <c:v>4000000</c:v>
                </c:pt>
                <c:pt idx="1">
                  <c:v>11200000</c:v>
                </c:pt>
                <c:pt idx="2">
                  <c:v>9300000</c:v>
                </c:pt>
                <c:pt idx="3">
                  <c:v>9100000</c:v>
                </c:pt>
                <c:pt idx="4">
                  <c:v>19259000</c:v>
                </c:pt>
                <c:pt idx="5">
                  <c:v>19464000</c:v>
                </c:pt>
                <c:pt idx="6">
                  <c:v>56674000</c:v>
                </c:pt>
                <c:pt idx="7">
                  <c:v>66254000</c:v>
                </c:pt>
                <c:pt idx="8">
                  <c:v>38532000</c:v>
                </c:pt>
                <c:pt idx="9">
                  <c:v>72411000</c:v>
                </c:pt>
                <c:pt idx="10">
                  <c:v>97133000</c:v>
                </c:pt>
                <c:pt idx="11">
                  <c:v>116657000</c:v>
                </c:pt>
                <c:pt idx="12">
                  <c:v>107344000</c:v>
                </c:pt>
                <c:pt idx="13">
                  <c:v>183730000</c:v>
                </c:pt>
                <c:pt idx="14">
                  <c:v>190312000</c:v>
                </c:pt>
                <c:pt idx="15">
                  <c:v>177793000</c:v>
                </c:pt>
                <c:pt idx="16">
                  <c:v>209445000</c:v>
                </c:pt>
                <c:pt idx="17">
                  <c:v>251292000</c:v>
                </c:pt>
                <c:pt idx="18">
                  <c:v>247280000</c:v>
                </c:pt>
                <c:pt idx="19">
                  <c:v>280760000</c:v>
                </c:pt>
                <c:pt idx="20">
                  <c:v>283400000</c:v>
                </c:pt>
                <c:pt idx="21">
                  <c:v>283665000</c:v>
                </c:pt>
                <c:pt idx="22">
                  <c:v>352148000</c:v>
                </c:pt>
                <c:pt idx="23">
                  <c:v>367766000</c:v>
                </c:pt>
                <c:pt idx="24">
                  <c:v>428198000</c:v>
                </c:pt>
                <c:pt idx="25">
                  <c:v>493901000</c:v>
                </c:pt>
                <c:pt idx="26">
                  <c:v>487121000</c:v>
                </c:pt>
              </c:numCache>
            </c:numRef>
          </c:val>
          <c:extLst>
            <c:ext xmlns:c16="http://schemas.microsoft.com/office/drawing/2014/chart" uri="{C3380CC4-5D6E-409C-BE32-E72D297353CC}">
              <c16:uniqueId val="{00000002-C128-EF4F-978E-902515EC2346}"/>
            </c:ext>
          </c:extLst>
        </c:ser>
        <c:dLbls>
          <c:showLegendKey val="0"/>
          <c:showVal val="0"/>
          <c:showCatName val="0"/>
          <c:showSerName val="0"/>
          <c:showPercent val="0"/>
          <c:showBubbleSize val="0"/>
        </c:dLbls>
        <c:gapWidth val="100"/>
        <c:overlap val="-24"/>
        <c:axId val="1030832255"/>
        <c:axId val="1059515071"/>
      </c:barChart>
      <c:catAx>
        <c:axId val="10308322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59515071"/>
        <c:crosses val="autoZero"/>
        <c:auto val="1"/>
        <c:lblAlgn val="ctr"/>
        <c:lblOffset val="100"/>
        <c:noMultiLvlLbl val="0"/>
      </c:catAx>
      <c:valAx>
        <c:axId val="105951507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30832255"/>
        <c:crosses val="autoZero"/>
        <c:crossBetween val="between"/>
      </c:valAx>
      <c:spPr>
        <a:noFill/>
        <a:ln>
          <a:noFill/>
        </a:ln>
        <a:effectLst/>
      </c:spPr>
    </c:plotArea>
    <c:legend>
      <c:legendPos val="b"/>
      <c:layout>
        <c:manualLayout>
          <c:xMode val="edge"/>
          <c:yMode val="edge"/>
          <c:x val="0.34848594808457733"/>
          <c:y val="0.92571838766222414"/>
          <c:w val="0.30569568185085949"/>
          <c:h val="4.413704216662487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30</xdr:col>
      <xdr:colOff>45356</xdr:colOff>
      <xdr:row>108</xdr:row>
      <xdr:rowOff>16328</xdr:rowOff>
    </xdr:from>
    <xdr:to>
      <xdr:col>35</xdr:col>
      <xdr:colOff>1596570</xdr:colOff>
      <xdr:row>134</xdr:row>
      <xdr:rowOff>199571</xdr:rowOff>
    </xdr:to>
    <xdr:graphicFrame macro="">
      <xdr:nvGraphicFramePr>
        <xdr:cNvPr id="2" name="Chart 1">
          <a:extLst>
            <a:ext uri="{FF2B5EF4-FFF2-40B4-BE49-F238E27FC236}">
              <a16:creationId xmlns:a16="http://schemas.microsoft.com/office/drawing/2014/main" id="{333ACA92-D998-F178-7A77-6C8EB21770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https://www.bing.com/financeapi/forcetrigger?t=a1sqcw&amp;q=XNYS%3aFDS&amp;form=skydnc</v>
    <v>Learn more on Bing</v>
  </rv>
  <rv s="1">
    <v>0</v>
    <v>FACTSET RESEARCH SYSTEMS INC. (XNYS:FDS)</v>
    <v>2</v>
    <v>3</v>
    <v>Finance</v>
    <v>4</v>
    <v>en-US</v>
    <v>a1sqcw</v>
    <v>268435456</v>
    <v>1</v>
    <v>Powered by Refinitiv</v>
    <v>474.13</v>
    <v>345.92</v>
    <v>0.82889999999999997</v>
    <v>2.74</v>
    <v>6.8149999999999999E-3</v>
    <v>4.45</v>
    <v>1.0993999999999999E-2</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11896</v>
    <v>New York Stock Exchange</v>
    <v>XNYS</v>
    <v>XNYS</v>
    <v>45 Glover Avenue, NORWALK, CT, 06850 US</v>
    <v>405.66</v>
    <v>Professional &amp; Commercial Services</v>
    <v>Stock</v>
    <v>45022.958333356248</v>
    <v>0</v>
    <v>399.74</v>
    <v>15510960000</v>
    <v>FACTSET RESEARCH SYSTEMS INC.</v>
    <v>FACTSET RESEARCH SYSTEMS INC.</v>
    <v>400.6</v>
    <v>34.9754</v>
    <v>402.04</v>
    <v>404.78</v>
    <v>409.23</v>
    <v>38319490</v>
    <v>FDS</v>
    <v>FACTSET RESEARCH SYSTEMS INC. (XNYS:FDS)</v>
    <v>205113</v>
    <v>316827</v>
    <v>1984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13237/000101323701500062/0001013237-01-500062-index.html" TargetMode="External"/><Relationship Id="rId18" Type="http://schemas.openxmlformats.org/officeDocument/2006/relationships/hyperlink" Target="https://www.sec.gov/Archives/edgar/data/1013237/000119312504192497/0001193125-04-192497-index.html" TargetMode="External"/><Relationship Id="rId26" Type="http://schemas.openxmlformats.org/officeDocument/2006/relationships/hyperlink" Target="https://www.sec.gov/Archives/edgar/data/1013237/000119312508220373/0001193125-08-220373-index.html" TargetMode="External"/><Relationship Id="rId39" Type="http://schemas.openxmlformats.org/officeDocument/2006/relationships/hyperlink" Target="https://www.sec.gov/Archives/edgar/data/1013237/000143774914019084/0001437749-14-019084-index.html" TargetMode="External"/><Relationship Id="rId21" Type="http://schemas.openxmlformats.org/officeDocument/2006/relationships/hyperlink" Target="https://www.sec.gov/Archives/edgar/data/1013237/000104746905026820/a2164963z10-k.htm" TargetMode="External"/><Relationship Id="rId34" Type="http://schemas.openxmlformats.org/officeDocument/2006/relationships/hyperlink" Target="https://www.sec.gov/Archives/edgar/data/1013237/000143774912010651/0001437749-12-010651-index.html" TargetMode="External"/><Relationship Id="rId42" Type="http://schemas.openxmlformats.org/officeDocument/2006/relationships/hyperlink" Target="https://www.sec.gov/Archives/edgar/data/1013237/000143774916040606/0001437749-16-040606-index.html" TargetMode="External"/><Relationship Id="rId47" Type="http://schemas.openxmlformats.org/officeDocument/2006/relationships/hyperlink" Target="https://www.sec.gov/Archives/edgar/data/1013237/000143774918019028/0001437749-18-019028-index.html" TargetMode="External"/><Relationship Id="rId50" Type="http://schemas.openxmlformats.org/officeDocument/2006/relationships/hyperlink" Target="https://www.sec.gov/Archives/edgar/data/1013237/000101323720000153/0001013237-20-000153-index.htm" TargetMode="External"/><Relationship Id="rId55" Type="http://schemas.openxmlformats.org/officeDocument/2006/relationships/hyperlink" Target="https://www.sec.gov/Archives/edgar/data/1013237/000101323722000159/0001013237-22-000159-index.htm" TargetMode="External"/><Relationship Id="rId7" Type="http://schemas.openxmlformats.org/officeDocument/2006/relationships/hyperlink" Target="https://www.sec.gov/Archives/edgar/data/1013237/000101323798000014/0001013237-98-000014-index.html" TargetMode="External"/><Relationship Id="rId2" Type="http://schemas.openxmlformats.org/officeDocument/2006/relationships/hyperlink" Target="https://www.sec.gov/Archives/edgar/data/1013237/000101323796000009/0001013237-96-000009-index.html" TargetMode="External"/><Relationship Id="rId16" Type="http://schemas.openxmlformats.org/officeDocument/2006/relationships/hyperlink" Target="https://www.sec.gov/Archives/edgar/data/1013237/000095013503005820/0000950135-03-005820-index.html" TargetMode="External"/><Relationship Id="rId29" Type="http://schemas.openxmlformats.org/officeDocument/2006/relationships/hyperlink" Target="https://www.sec.gov/Archives/edgar/data/1013237/000119312509218675/0001193125-09-218675-index.html" TargetMode="External"/><Relationship Id="rId11" Type="http://schemas.openxmlformats.org/officeDocument/2006/relationships/hyperlink" Target="https://www.sec.gov/Archives/edgar/data/1013237/000101323700000049/0001013237-00-000049-index.html" TargetMode="External"/><Relationship Id="rId24" Type="http://schemas.openxmlformats.org/officeDocument/2006/relationships/hyperlink" Target="https://www.sec.gov/Archives/edgar/data/1013237/000119312507229389/0001193125-07-229389-index.html" TargetMode="External"/><Relationship Id="rId32" Type="http://schemas.openxmlformats.org/officeDocument/2006/relationships/hyperlink" Target="https://www.sec.gov/Archives/edgar/data/1013237/000119312511288590/0001193125-11-288590-index.html" TargetMode="External"/><Relationship Id="rId37" Type="http://schemas.openxmlformats.org/officeDocument/2006/relationships/hyperlink" Target="https://www.sec.gov/Archives/edgar/data/1013237/000143774913013610/0001437749-13-013610-index.html" TargetMode="External"/><Relationship Id="rId40" Type="http://schemas.openxmlformats.org/officeDocument/2006/relationships/hyperlink" Target="https://www.sec.gov/Archives/edgar/data/1013237/000143774915019227/0001437749-15-019227-index.html" TargetMode="External"/><Relationship Id="rId45" Type="http://schemas.openxmlformats.org/officeDocument/2006/relationships/hyperlink" Target="https://www.sec.gov/Archives/edgar/data/1013237/000143774917017840/0001437749-17-017840-index.html" TargetMode="External"/><Relationship Id="rId53" Type="http://schemas.openxmlformats.org/officeDocument/2006/relationships/hyperlink" Target="https://www.sec.gov/Archives/edgar/data/1013237/000101323721000142/0001013237-21-000142-index.htm" TargetMode="External"/><Relationship Id="rId5" Type="http://schemas.openxmlformats.org/officeDocument/2006/relationships/hyperlink" Target="https://www.sec.gov/Archives/edgar/data/1013237/000101323797000009/0001013237-97-000009-index.html" TargetMode="External"/><Relationship Id="rId19" Type="http://schemas.openxmlformats.org/officeDocument/2006/relationships/hyperlink" Target="https://www.sec.gov/Archives/edgar/data/1013237/000119312504192497/0001193125-04-192497-index.html" TargetMode="External"/><Relationship Id="rId4" Type="http://schemas.openxmlformats.org/officeDocument/2006/relationships/hyperlink" Target="https://www.sec.gov/Archives/edgar/data/1013237/000101323797000009/0001013237-97-000009-index.html" TargetMode="External"/><Relationship Id="rId9" Type="http://schemas.openxmlformats.org/officeDocument/2006/relationships/hyperlink" Target="https://www.sec.gov/Archives/edgar/data/1013237/000101323799000032/0001013237-99-000032-index.html" TargetMode="External"/><Relationship Id="rId14" Type="http://schemas.openxmlformats.org/officeDocument/2006/relationships/hyperlink" Target="https://www.sec.gov/Archives/edgar/data/1013237/000101323702000114/0001013237-02-000114-index.html" TargetMode="External"/><Relationship Id="rId22" Type="http://schemas.openxmlformats.org/officeDocument/2006/relationships/hyperlink" Target="https://www.sec.gov/Archives/edgar/data/1013237/000110465906074114/a06-22686_110k.htm" TargetMode="External"/><Relationship Id="rId27" Type="http://schemas.openxmlformats.org/officeDocument/2006/relationships/hyperlink" Target="https://www.sec.gov/Archives/edgar/data/1013237/000119312508220373/0001193125-08-220373-index.html" TargetMode="External"/><Relationship Id="rId30" Type="http://schemas.openxmlformats.org/officeDocument/2006/relationships/hyperlink" Target="https://www.sec.gov/Archives/edgar/data/1013237/000119312510241170/0001193125-10-241170-index.html" TargetMode="External"/><Relationship Id="rId35" Type="http://schemas.openxmlformats.org/officeDocument/2006/relationships/hyperlink" Target="https://www.sec.gov/Archives/edgar/data/1013237/000143774912010651/0001437749-12-010651-index.html" TargetMode="External"/><Relationship Id="rId43" Type="http://schemas.openxmlformats.org/officeDocument/2006/relationships/hyperlink" Target="https://www.sec.gov/Archives/edgar/data/1013237/000143774916040606/0001437749-16-040606-index.html" TargetMode="External"/><Relationship Id="rId48" Type="http://schemas.openxmlformats.org/officeDocument/2006/relationships/hyperlink" Target="https://www.sec.gov/Archives/edgar/data/1013237/000143774919020894/0001437749-19-020894-index.html" TargetMode="External"/><Relationship Id="rId56" Type="http://schemas.openxmlformats.org/officeDocument/2006/relationships/hyperlink" Target="https://finbox.com/NYSE:FDS/explorer/revenue_proj" TargetMode="External"/><Relationship Id="rId8" Type="http://schemas.openxmlformats.org/officeDocument/2006/relationships/hyperlink" Target="https://www.sec.gov/Archives/edgar/data/1013237/000101323799000032/0001013237-99-000032-index.html" TargetMode="External"/><Relationship Id="rId51" Type="http://schemas.openxmlformats.org/officeDocument/2006/relationships/hyperlink" Target="https://www.sec.gov/Archives/edgar/data/1013237/000101323720000153/0001013237-20-000153-index.htm" TargetMode="External"/><Relationship Id="rId3" Type="http://schemas.openxmlformats.org/officeDocument/2006/relationships/hyperlink" Target="https://www.sec.gov/Archives/edgar/data/1013237/000101323796000009/0001013237-96-000009-index.html" TargetMode="External"/><Relationship Id="rId12" Type="http://schemas.openxmlformats.org/officeDocument/2006/relationships/hyperlink" Target="https://www.sec.gov/Archives/edgar/data/1013237/000101323701500062/0001013237-01-500062-index.html" TargetMode="External"/><Relationship Id="rId17" Type="http://schemas.openxmlformats.org/officeDocument/2006/relationships/hyperlink" Target="https://www.sec.gov/Archives/edgar/data/1013237/000095013503005820/0000950135-03-005820-index.html" TargetMode="External"/><Relationship Id="rId25" Type="http://schemas.openxmlformats.org/officeDocument/2006/relationships/hyperlink" Target="https://www.sec.gov/Archives/edgar/data/1013237/000119312507229389/0001193125-07-229389-index.html" TargetMode="External"/><Relationship Id="rId33" Type="http://schemas.openxmlformats.org/officeDocument/2006/relationships/hyperlink" Target="https://www.sec.gov/Archives/edgar/data/1013237/000119312511288590/0001193125-11-288590-index.html" TargetMode="External"/><Relationship Id="rId38" Type="http://schemas.openxmlformats.org/officeDocument/2006/relationships/hyperlink" Target="https://www.sec.gov/Archives/edgar/data/1013237/000143774914019084/0001437749-14-019084-index.html" TargetMode="External"/><Relationship Id="rId46" Type="http://schemas.openxmlformats.org/officeDocument/2006/relationships/hyperlink" Target="https://www.sec.gov/Archives/edgar/data/1013237/000143774918019028/0001437749-18-019028-index.html" TargetMode="External"/><Relationship Id="rId20" Type="http://schemas.openxmlformats.org/officeDocument/2006/relationships/hyperlink" Target="https://www.sec.gov/Archives/edgar/data/1013237/000104746905026820/a2164963z10-k.htm" TargetMode="External"/><Relationship Id="rId41" Type="http://schemas.openxmlformats.org/officeDocument/2006/relationships/hyperlink" Target="https://www.sec.gov/Archives/edgar/data/1013237/000143774915019227/0001437749-15-019227-index.html" TargetMode="External"/><Relationship Id="rId54" Type="http://schemas.openxmlformats.org/officeDocument/2006/relationships/hyperlink" Target="https://www.sec.gov/Archives/edgar/data/1013237/000101323722000159/0001013237-22-000159-index.htm" TargetMode="External"/><Relationship Id="rId1" Type="http://schemas.openxmlformats.org/officeDocument/2006/relationships/hyperlink" Target="https://roic.ai/company/FDS" TargetMode="External"/><Relationship Id="rId6" Type="http://schemas.openxmlformats.org/officeDocument/2006/relationships/hyperlink" Target="https://www.sec.gov/Archives/edgar/data/1013237/000101323798000014/0001013237-98-000014-index.html" TargetMode="External"/><Relationship Id="rId15" Type="http://schemas.openxmlformats.org/officeDocument/2006/relationships/hyperlink" Target="https://www.sec.gov/Archives/edgar/data/1013237/000101323702000114/0001013237-02-000114-index.html" TargetMode="External"/><Relationship Id="rId23" Type="http://schemas.openxmlformats.org/officeDocument/2006/relationships/hyperlink" Target="https://www.sec.gov/Archives/edgar/data/1013237/000110465906074114/a06-22686_110k.htm" TargetMode="External"/><Relationship Id="rId28" Type="http://schemas.openxmlformats.org/officeDocument/2006/relationships/hyperlink" Target="https://www.sec.gov/Archives/edgar/data/1013237/000119312509218675/0001193125-09-218675-index.html" TargetMode="External"/><Relationship Id="rId36" Type="http://schemas.openxmlformats.org/officeDocument/2006/relationships/hyperlink" Target="https://www.sec.gov/Archives/edgar/data/1013237/000143774913013610/0001437749-13-013610-index.html" TargetMode="External"/><Relationship Id="rId49" Type="http://schemas.openxmlformats.org/officeDocument/2006/relationships/hyperlink" Target="https://www.sec.gov/Archives/edgar/data/1013237/000143774919020894/0001437749-19-020894-index.html" TargetMode="External"/><Relationship Id="rId57" Type="http://schemas.openxmlformats.org/officeDocument/2006/relationships/drawing" Target="../drawings/drawing1.xml"/><Relationship Id="rId10" Type="http://schemas.openxmlformats.org/officeDocument/2006/relationships/hyperlink" Target="https://www.sec.gov/Archives/edgar/data/1013237/000101323700000049/0001013237-00-000049-index.html" TargetMode="External"/><Relationship Id="rId31" Type="http://schemas.openxmlformats.org/officeDocument/2006/relationships/hyperlink" Target="https://www.sec.gov/Archives/edgar/data/1013237/000119312510241170/0001193125-10-241170-index.html" TargetMode="External"/><Relationship Id="rId44" Type="http://schemas.openxmlformats.org/officeDocument/2006/relationships/hyperlink" Target="https://www.sec.gov/Archives/edgar/data/1013237/000143774917017840/0001437749-17-017840-index.html" TargetMode="External"/><Relationship Id="rId52" Type="http://schemas.openxmlformats.org/officeDocument/2006/relationships/hyperlink" Target="https://www.sec.gov/Archives/edgar/data/1013237/000101323721000142/0001013237-21-00014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8"/>
  <sheetViews>
    <sheetView tabSelected="1" zoomScale="80" zoomScaleNormal="80" workbookViewId="0">
      <pane xSplit="1" ySplit="1" topLeftCell="AA80" activePane="bottomRight" state="frozen"/>
      <selection pane="topRight"/>
      <selection pane="bottomLeft"/>
      <selection pane="bottomRight" activeCell="AJ101" sqref="AJ101"/>
    </sheetView>
  </sheetViews>
  <sheetFormatPr baseColWidth="10" defaultRowHeight="16" x14ac:dyDescent="0.2"/>
  <cols>
    <col min="1" max="1" width="50" customWidth="1"/>
    <col min="2" max="28" width="15" customWidth="1"/>
    <col min="29" max="37" width="20.83203125" customWidth="1"/>
  </cols>
  <sheetData>
    <row r="1" spans="1:37" ht="22" thickBot="1" x14ac:dyDescent="0.3">
      <c r="A1" s="3" t="e" vm="1">
        <v>#VALUE!</v>
      </c>
      <c r="B1" s="8">
        <v>1996</v>
      </c>
      <c r="C1" s="8">
        <v>1997</v>
      </c>
      <c r="D1" s="8">
        <v>1998</v>
      </c>
      <c r="E1" s="8">
        <v>1999</v>
      </c>
      <c r="F1" s="8">
        <v>2000</v>
      </c>
      <c r="G1" s="8">
        <v>2001</v>
      </c>
      <c r="H1" s="8">
        <v>2002</v>
      </c>
      <c r="I1" s="8">
        <v>2003</v>
      </c>
      <c r="J1" s="8">
        <v>2004</v>
      </c>
      <c r="K1" s="8">
        <v>2005</v>
      </c>
      <c r="L1" s="8">
        <v>2006</v>
      </c>
      <c r="M1" s="8">
        <v>2007</v>
      </c>
      <c r="N1" s="8">
        <v>2008</v>
      </c>
      <c r="O1" s="8">
        <v>2009</v>
      </c>
      <c r="P1" s="8">
        <v>2010</v>
      </c>
      <c r="Q1" s="8">
        <v>2011</v>
      </c>
      <c r="R1" s="8">
        <v>2012</v>
      </c>
      <c r="S1" s="8">
        <v>2013</v>
      </c>
      <c r="T1" s="8">
        <v>2014</v>
      </c>
      <c r="U1" s="8">
        <v>2015</v>
      </c>
      <c r="V1" s="8">
        <v>2016</v>
      </c>
      <c r="W1" s="8">
        <v>2017</v>
      </c>
      <c r="X1" s="8">
        <v>2018</v>
      </c>
      <c r="Y1" s="8">
        <v>2019</v>
      </c>
      <c r="Z1" s="8">
        <v>2020</v>
      </c>
      <c r="AA1" s="8">
        <v>2021</v>
      </c>
      <c r="AB1" s="8">
        <v>2022</v>
      </c>
      <c r="AC1" s="27">
        <v>2023</v>
      </c>
      <c r="AD1" s="27">
        <v>2024</v>
      </c>
      <c r="AE1" s="27">
        <v>2025</v>
      </c>
      <c r="AF1" s="27">
        <v>2026</v>
      </c>
      <c r="AG1" s="27">
        <v>2027</v>
      </c>
    </row>
    <row r="2" spans="1:3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c r="AG2" s="9"/>
      <c r="AH2" s="9"/>
      <c r="AI2" s="9"/>
      <c r="AJ2" s="9"/>
      <c r="AK2" s="9"/>
    </row>
    <row r="3" spans="1:37" ht="40" x14ac:dyDescent="0.25">
      <c r="A3" s="5" t="s">
        <v>1</v>
      </c>
      <c r="B3" s="1">
        <v>44300000</v>
      </c>
      <c r="C3" s="1">
        <v>58400000</v>
      </c>
      <c r="D3" s="1">
        <v>78900000</v>
      </c>
      <c r="E3" s="1">
        <v>103800000</v>
      </c>
      <c r="F3" s="1">
        <v>134178000</v>
      </c>
      <c r="G3" s="1">
        <v>176688000</v>
      </c>
      <c r="H3" s="1">
        <v>205853000</v>
      </c>
      <c r="I3" s="1">
        <v>222295000</v>
      </c>
      <c r="J3" s="1">
        <v>251910000</v>
      </c>
      <c r="K3" s="1">
        <v>312644000</v>
      </c>
      <c r="L3" s="1">
        <v>387350000</v>
      </c>
      <c r="M3" s="1">
        <v>475801000</v>
      </c>
      <c r="N3" s="1">
        <v>575519000</v>
      </c>
      <c r="O3" s="1">
        <v>622023000</v>
      </c>
      <c r="P3" s="1">
        <v>641059000</v>
      </c>
      <c r="Q3" s="1">
        <v>726510000</v>
      </c>
      <c r="R3" s="1">
        <v>805793000</v>
      </c>
      <c r="S3" s="1">
        <v>858112000</v>
      </c>
      <c r="T3" s="1">
        <v>920335000</v>
      </c>
      <c r="U3" s="1">
        <v>1006768000</v>
      </c>
      <c r="V3" s="1">
        <v>1127092000</v>
      </c>
      <c r="W3" s="1">
        <v>1221179000</v>
      </c>
      <c r="X3" s="1">
        <v>1350145000</v>
      </c>
      <c r="Y3" s="1">
        <v>1435351000</v>
      </c>
      <c r="Z3" s="1">
        <v>1494111000</v>
      </c>
      <c r="AA3" s="1">
        <v>1591445000</v>
      </c>
      <c r="AB3" s="1">
        <v>1843892000</v>
      </c>
      <c r="AC3" s="28">
        <v>2085000000</v>
      </c>
      <c r="AD3" s="28">
        <v>2233000000</v>
      </c>
      <c r="AE3" s="28">
        <v>2377000000</v>
      </c>
      <c r="AF3" s="28">
        <v>2545000000</v>
      </c>
      <c r="AG3" s="28">
        <v>2682000000</v>
      </c>
      <c r="AH3" s="18" t="s">
        <v>109</v>
      </c>
      <c r="AI3" s="19" t="s">
        <v>110</v>
      </c>
      <c r="AJ3" s="19" t="s">
        <v>111</v>
      </c>
      <c r="AK3" s="19" t="s">
        <v>112</v>
      </c>
    </row>
    <row r="4" spans="1:37" ht="19" x14ac:dyDescent="0.25">
      <c r="A4" s="14" t="s">
        <v>94</v>
      </c>
      <c r="B4" s="1"/>
      <c r="C4" s="15">
        <f>(C3/B3)-1</f>
        <v>0.31828442437923243</v>
      </c>
      <c r="D4" s="15">
        <f>(D3/C3)-1</f>
        <v>0.35102739726027399</v>
      </c>
      <c r="E4" s="15">
        <f>(E3/D3)-1</f>
        <v>0.31558935361216722</v>
      </c>
      <c r="F4" s="15">
        <f t="shared" ref="F4:AG4" si="0">(F3/E3)-1</f>
        <v>0.29265895953757215</v>
      </c>
      <c r="G4" s="15">
        <f t="shared" si="0"/>
        <v>0.31681795823458381</v>
      </c>
      <c r="H4" s="16">
        <f t="shared" si="0"/>
        <v>0.16506497328624459</v>
      </c>
      <c r="I4" s="16">
        <f t="shared" si="0"/>
        <v>7.9872530397905317E-2</v>
      </c>
      <c r="J4" s="16">
        <f t="shared" si="0"/>
        <v>0.13322386918284268</v>
      </c>
      <c r="K4" s="16">
        <f t="shared" si="0"/>
        <v>0.24109404152276603</v>
      </c>
      <c r="L4" s="16">
        <f t="shared" si="0"/>
        <v>0.23894909225828731</v>
      </c>
      <c r="M4" s="16">
        <f t="shared" si="0"/>
        <v>0.22834903833742093</v>
      </c>
      <c r="N4" s="16">
        <f t="shared" si="0"/>
        <v>0.20957921483981745</v>
      </c>
      <c r="O4" s="16">
        <f t="shared" si="0"/>
        <v>8.0803587718216052E-2</v>
      </c>
      <c r="P4" s="16">
        <f t="shared" si="0"/>
        <v>3.0603369971849981E-2</v>
      </c>
      <c r="Q4" s="16">
        <f t="shared" si="0"/>
        <v>0.13329662324372649</v>
      </c>
      <c r="R4" s="16">
        <f t="shared" si="0"/>
        <v>0.10912857359155415</v>
      </c>
      <c r="S4" s="16">
        <f t="shared" si="0"/>
        <v>6.4928585877514378E-2</v>
      </c>
      <c r="T4" s="16">
        <f t="shared" si="0"/>
        <v>7.2511513648568116E-2</v>
      </c>
      <c r="U4" s="16">
        <f t="shared" si="0"/>
        <v>9.3914715837168039E-2</v>
      </c>
      <c r="V4" s="16">
        <f t="shared" si="0"/>
        <v>0.11951512165662792</v>
      </c>
      <c r="W4" s="16">
        <f t="shared" si="0"/>
        <v>8.3477657547032624E-2</v>
      </c>
      <c r="X4" s="16">
        <f t="shared" si="0"/>
        <v>0.10560777740200256</v>
      </c>
      <c r="Y4" s="16">
        <f t="shared" si="0"/>
        <v>6.3108777205411304E-2</v>
      </c>
      <c r="Z4" s="16">
        <f t="shared" si="0"/>
        <v>4.0937721853400388E-2</v>
      </c>
      <c r="AA4" s="16">
        <f t="shared" si="0"/>
        <v>6.5145092968327045E-2</v>
      </c>
      <c r="AB4" s="16">
        <f t="shared" si="0"/>
        <v>0.15862753660981066</v>
      </c>
      <c r="AC4" s="16">
        <f t="shared" si="0"/>
        <v>0.13076036991320539</v>
      </c>
      <c r="AD4" s="16">
        <f t="shared" si="0"/>
        <v>7.0983213429256509E-2</v>
      </c>
      <c r="AE4" s="16">
        <f t="shared" si="0"/>
        <v>6.4487236901030087E-2</v>
      </c>
      <c r="AF4" s="16">
        <f t="shared" si="0"/>
        <v>7.0677324358435101E-2</v>
      </c>
      <c r="AG4" s="16">
        <f t="shared" si="0"/>
        <v>5.3831041257367485E-2</v>
      </c>
      <c r="AH4" s="17">
        <f>(AB4+AA4+Z4)/3</f>
        <v>8.8236783810512698E-2</v>
      </c>
      <c r="AI4" s="17">
        <f>(AB20+AA20+Z20)/3</f>
        <v>7.7567446147004102E-2</v>
      </c>
      <c r="AJ4" s="17">
        <f>(AB29+AA29+Z29)/3</f>
        <v>4.0628689242864814E-2</v>
      </c>
      <c r="AK4" s="17">
        <f>(AB105+AA105+Z105)/3</f>
        <v>0.1013450430590886</v>
      </c>
    </row>
    <row r="5" spans="1:37" ht="19" x14ac:dyDescent="0.25">
      <c r="A5" s="5" t="s">
        <v>2</v>
      </c>
      <c r="B5" s="1">
        <v>9600000</v>
      </c>
      <c r="C5" s="1">
        <v>18700000</v>
      </c>
      <c r="D5" s="1">
        <v>24000000</v>
      </c>
      <c r="E5" s="1">
        <v>27500000</v>
      </c>
      <c r="F5" s="1">
        <v>33626000</v>
      </c>
      <c r="G5" s="1">
        <v>61576000</v>
      </c>
      <c r="H5" s="1">
        <v>67947000</v>
      </c>
      <c r="I5" s="1">
        <v>66286000</v>
      </c>
      <c r="J5" s="1">
        <v>74191000</v>
      </c>
      <c r="K5" s="1">
        <v>91801000</v>
      </c>
      <c r="L5" s="1">
        <v>121352000</v>
      </c>
      <c r="M5" s="1">
        <v>152797000</v>
      </c>
      <c r="N5" s="1">
        <v>191239000</v>
      </c>
      <c r="O5" s="1">
        <v>209364000</v>
      </c>
      <c r="P5" s="1">
        <v>206550000</v>
      </c>
      <c r="Q5" s="1">
        <v>244623000</v>
      </c>
      <c r="R5" s="1">
        <v>275537000</v>
      </c>
      <c r="S5" s="1">
        <v>306379000</v>
      </c>
      <c r="T5" s="1">
        <v>353686000</v>
      </c>
      <c r="U5" s="1">
        <v>405339000</v>
      </c>
      <c r="V5" s="1">
        <v>487409000</v>
      </c>
      <c r="W5" s="1">
        <v>566580000</v>
      </c>
      <c r="X5" s="1">
        <v>659296000</v>
      </c>
      <c r="Y5" s="1">
        <v>663446000</v>
      </c>
      <c r="Z5" s="1">
        <v>695446000</v>
      </c>
      <c r="AA5" s="1">
        <v>786400000</v>
      </c>
      <c r="AB5" s="1">
        <v>871106000</v>
      </c>
    </row>
    <row r="6" spans="1:37" ht="20" x14ac:dyDescent="0.25">
      <c r="A6" s="6" t="s">
        <v>3</v>
      </c>
      <c r="B6" s="10">
        <v>34700000</v>
      </c>
      <c r="C6" s="10">
        <v>39700000</v>
      </c>
      <c r="D6" s="10">
        <v>54900000</v>
      </c>
      <c r="E6" s="10">
        <v>76300000</v>
      </c>
      <c r="F6" s="10">
        <v>100552000</v>
      </c>
      <c r="G6" s="10">
        <v>115112000</v>
      </c>
      <c r="H6" s="10">
        <v>137906000</v>
      </c>
      <c r="I6" s="10">
        <v>156009000</v>
      </c>
      <c r="J6" s="10">
        <v>177719000</v>
      </c>
      <c r="K6" s="10">
        <v>220843000</v>
      </c>
      <c r="L6" s="10">
        <v>265998000</v>
      </c>
      <c r="M6" s="10">
        <v>323004000</v>
      </c>
      <c r="N6" s="10">
        <v>384280000</v>
      </c>
      <c r="O6" s="10">
        <v>412659000</v>
      </c>
      <c r="P6" s="10">
        <v>434509000</v>
      </c>
      <c r="Q6" s="10">
        <v>481887000</v>
      </c>
      <c r="R6" s="10">
        <v>530256000</v>
      </c>
      <c r="S6" s="10">
        <v>551733000</v>
      </c>
      <c r="T6" s="10">
        <v>566649000</v>
      </c>
      <c r="U6" s="10">
        <v>601429000</v>
      </c>
      <c r="V6" s="10">
        <v>639683000</v>
      </c>
      <c r="W6" s="10">
        <v>654599000</v>
      </c>
      <c r="X6" s="10">
        <v>690849000</v>
      </c>
      <c r="Y6" s="10">
        <v>771905000</v>
      </c>
      <c r="Z6" s="10">
        <v>798665000</v>
      </c>
      <c r="AA6" s="10">
        <v>805045000</v>
      </c>
      <c r="AB6" s="10">
        <v>972786000</v>
      </c>
      <c r="AH6" s="18" t="s">
        <v>113</v>
      </c>
      <c r="AI6" s="19" t="s">
        <v>114</v>
      </c>
      <c r="AJ6" s="19" t="s">
        <v>115</v>
      </c>
      <c r="AK6" s="19" t="s">
        <v>116</v>
      </c>
    </row>
    <row r="7" spans="1:37" ht="19" x14ac:dyDescent="0.25">
      <c r="A7" s="5" t="s">
        <v>4</v>
      </c>
      <c r="B7" s="2">
        <v>0.7833</v>
      </c>
      <c r="C7" s="2">
        <v>0.67979999999999996</v>
      </c>
      <c r="D7" s="2">
        <v>0.69579999999999997</v>
      </c>
      <c r="E7" s="2">
        <v>0.73509999999999998</v>
      </c>
      <c r="F7" s="2">
        <v>0.74939999999999996</v>
      </c>
      <c r="G7" s="2">
        <v>0.65149999999999997</v>
      </c>
      <c r="H7" s="2">
        <v>0.66990000000000005</v>
      </c>
      <c r="I7" s="2">
        <v>0.70179999999999998</v>
      </c>
      <c r="J7" s="2">
        <v>0.70550000000000002</v>
      </c>
      <c r="K7" s="2">
        <v>0.70640000000000003</v>
      </c>
      <c r="L7" s="2">
        <v>0.68669999999999998</v>
      </c>
      <c r="M7" s="2">
        <v>0.67889999999999995</v>
      </c>
      <c r="N7" s="2">
        <v>0.66769999999999996</v>
      </c>
      <c r="O7" s="2">
        <v>0.66339999999999999</v>
      </c>
      <c r="P7" s="2">
        <v>0.67779999999999996</v>
      </c>
      <c r="Q7" s="2">
        <v>0.6633</v>
      </c>
      <c r="R7" s="2">
        <v>0.65810000000000002</v>
      </c>
      <c r="S7" s="2">
        <v>0.64300000000000002</v>
      </c>
      <c r="T7" s="2">
        <v>0.61570000000000003</v>
      </c>
      <c r="U7" s="2">
        <v>0.59740000000000004</v>
      </c>
      <c r="V7" s="2">
        <v>0.56759999999999999</v>
      </c>
      <c r="W7" s="2">
        <v>0.53600000000000003</v>
      </c>
      <c r="X7" s="2">
        <v>0.51170000000000004</v>
      </c>
      <c r="Y7" s="2">
        <v>0.53779999999999994</v>
      </c>
      <c r="Z7" s="2">
        <v>0.53449999999999998</v>
      </c>
      <c r="AA7" s="2">
        <v>0.50590000000000002</v>
      </c>
      <c r="AB7" s="2">
        <v>0.52759999999999996</v>
      </c>
      <c r="AH7" s="17">
        <f>AB7</f>
        <v>0.52759999999999996</v>
      </c>
      <c r="AI7" s="20">
        <f>AB21</f>
        <v>0.32690000000000002</v>
      </c>
      <c r="AJ7" s="20">
        <f>AB30</f>
        <v>0.21529999999999999</v>
      </c>
      <c r="AK7" s="20">
        <f>AB106/AB3</f>
        <v>0.26418087393404821</v>
      </c>
    </row>
    <row r="8" spans="1:37"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row>
    <row r="9" spans="1:37" ht="19" customHeight="1" x14ac:dyDescent="0.25">
      <c r="A9" s="14" t="s">
        <v>95</v>
      </c>
      <c r="B9" s="15">
        <f>B8/B3</f>
        <v>0</v>
      </c>
      <c r="C9" s="15">
        <f t="shared" ref="C9:AB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H9" s="18" t="s">
        <v>96</v>
      </c>
      <c r="AI9" s="19" t="s">
        <v>97</v>
      </c>
      <c r="AJ9" s="19" t="s">
        <v>98</v>
      </c>
      <c r="AK9" s="19" t="s">
        <v>99</v>
      </c>
    </row>
    <row r="10" spans="1:37" ht="19" x14ac:dyDescent="0.25">
      <c r="A10" s="5" t="s">
        <v>6</v>
      </c>
      <c r="B10" s="1">
        <v>21000000</v>
      </c>
      <c r="C10" s="1">
        <v>20100000</v>
      </c>
      <c r="D10" s="1">
        <v>27500000</v>
      </c>
      <c r="E10" s="1">
        <v>37900000</v>
      </c>
      <c r="F10" s="1">
        <v>49518000</v>
      </c>
      <c r="G10" s="1">
        <v>64209000</v>
      </c>
      <c r="H10" s="1">
        <v>75084000</v>
      </c>
      <c r="I10" s="1">
        <v>79282000</v>
      </c>
      <c r="J10" s="1">
        <v>90116000</v>
      </c>
      <c r="K10" s="1">
        <v>111822000</v>
      </c>
      <c r="L10" s="1">
        <v>144710000</v>
      </c>
      <c r="M10" s="1">
        <v>167913000</v>
      </c>
      <c r="N10" s="1">
        <v>200393000</v>
      </c>
      <c r="O10" s="1">
        <v>201629000</v>
      </c>
      <c r="P10" s="1">
        <v>212875000</v>
      </c>
      <c r="Q10" s="1">
        <v>243552000</v>
      </c>
      <c r="R10" s="1">
        <v>257266000</v>
      </c>
      <c r="S10" s="1">
        <v>282314000</v>
      </c>
      <c r="T10" s="1">
        <v>264430000</v>
      </c>
      <c r="U10" s="1">
        <v>269511000</v>
      </c>
      <c r="V10" s="1">
        <v>290007000</v>
      </c>
      <c r="W10" s="1">
        <v>302464000</v>
      </c>
      <c r="X10" s="1">
        <v>324645000</v>
      </c>
      <c r="Y10" s="1">
        <v>333870000</v>
      </c>
      <c r="Z10" s="1" t="s">
        <v>92</v>
      </c>
      <c r="AA10" s="1" t="s">
        <v>92</v>
      </c>
      <c r="AB10" s="1" t="s">
        <v>92</v>
      </c>
      <c r="AH10" s="17">
        <f>AB9</f>
        <v>0</v>
      </c>
      <c r="AI10" s="20">
        <f>AB13</f>
        <v>0.2348467263809377</v>
      </c>
      <c r="AJ10" s="20">
        <f>AB80</f>
        <v>3.0372169302757428E-2</v>
      </c>
      <c r="AK10" s="20">
        <f>AB89</f>
        <v>2.7743490399654642E-2</v>
      </c>
    </row>
    <row r="11" spans="1:3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row>
    <row r="12" spans="1:37" ht="20" x14ac:dyDescent="0.25">
      <c r="A12" s="5" t="s">
        <v>8</v>
      </c>
      <c r="B12" s="1">
        <v>21000000</v>
      </c>
      <c r="C12" s="1">
        <v>20100000</v>
      </c>
      <c r="D12" s="1">
        <v>27500000</v>
      </c>
      <c r="E12" s="1">
        <v>37900000</v>
      </c>
      <c r="F12" s="1">
        <v>49518000</v>
      </c>
      <c r="G12" s="1">
        <v>64209000</v>
      </c>
      <c r="H12" s="1">
        <v>75084000</v>
      </c>
      <c r="I12" s="1">
        <v>79282000</v>
      </c>
      <c r="J12" s="1">
        <v>90116000</v>
      </c>
      <c r="K12" s="1">
        <v>111822000</v>
      </c>
      <c r="L12" s="1">
        <v>144710000</v>
      </c>
      <c r="M12" s="1">
        <v>167913000</v>
      </c>
      <c r="N12" s="1">
        <v>200393000</v>
      </c>
      <c r="O12" s="1">
        <v>201629000</v>
      </c>
      <c r="P12" s="1">
        <v>212875000</v>
      </c>
      <c r="Q12" s="1">
        <v>243552000</v>
      </c>
      <c r="R12" s="1">
        <v>257266000</v>
      </c>
      <c r="S12" s="1">
        <v>282314000</v>
      </c>
      <c r="T12" s="1">
        <v>264430000</v>
      </c>
      <c r="U12" s="1">
        <v>269511000</v>
      </c>
      <c r="V12" s="1">
        <v>290007000</v>
      </c>
      <c r="W12" s="1">
        <v>302464000</v>
      </c>
      <c r="X12" s="1">
        <v>324645000</v>
      </c>
      <c r="Y12" s="1">
        <v>333870000</v>
      </c>
      <c r="Z12" s="1" t="s">
        <v>92</v>
      </c>
      <c r="AA12" s="1">
        <v>331004000</v>
      </c>
      <c r="AB12" s="1">
        <v>433032000</v>
      </c>
      <c r="AH12" s="18" t="s">
        <v>117</v>
      </c>
      <c r="AI12" s="19" t="s">
        <v>118</v>
      </c>
      <c r="AJ12" s="19" t="s">
        <v>119</v>
      </c>
      <c r="AK12" s="19" t="s">
        <v>120</v>
      </c>
    </row>
    <row r="13" spans="1:37" ht="19" x14ac:dyDescent="0.25">
      <c r="A13" s="14" t="s">
        <v>100</v>
      </c>
      <c r="B13" s="15">
        <f>B12/B3</f>
        <v>0.47404063205417607</v>
      </c>
      <c r="C13" s="15">
        <f t="shared" ref="C13:AB13" si="2">C12/C3</f>
        <v>0.34417808219178081</v>
      </c>
      <c r="D13" s="15">
        <f t="shared" si="2"/>
        <v>0.3485424588086185</v>
      </c>
      <c r="E13" s="15">
        <f t="shared" si="2"/>
        <v>0.36512524084778419</v>
      </c>
      <c r="F13" s="15">
        <f t="shared" si="2"/>
        <v>0.36904708670571928</v>
      </c>
      <c r="G13" s="15">
        <f t="shared" si="2"/>
        <v>0.3634032871502309</v>
      </c>
      <c r="H13" s="15">
        <f t="shared" si="2"/>
        <v>0.36474571660359578</v>
      </c>
      <c r="I13" s="15">
        <f t="shared" si="2"/>
        <v>0.35665219640567714</v>
      </c>
      <c r="J13" s="15">
        <f t="shared" si="2"/>
        <v>0.35773093565162162</v>
      </c>
      <c r="K13" s="15">
        <f t="shared" si="2"/>
        <v>0.35766558769718915</v>
      </c>
      <c r="L13" s="15">
        <f t="shared" si="2"/>
        <v>0.37358977668775012</v>
      </c>
      <c r="M13" s="15">
        <f t="shared" si="2"/>
        <v>0.35290594176977352</v>
      </c>
      <c r="N13" s="15">
        <f t="shared" si="2"/>
        <v>0.34819528112885934</v>
      </c>
      <c r="O13" s="15">
        <f t="shared" si="2"/>
        <v>0.32415039315266475</v>
      </c>
      <c r="P13" s="15">
        <f t="shared" si="2"/>
        <v>0.33206771919589306</v>
      </c>
      <c r="Q13" s="15">
        <f t="shared" si="2"/>
        <v>0.33523557831275552</v>
      </c>
      <c r="R13" s="15">
        <f t="shared" si="2"/>
        <v>0.31927058189882512</v>
      </c>
      <c r="S13" s="15">
        <f t="shared" si="2"/>
        <v>0.32899435038782815</v>
      </c>
      <c r="T13" s="15">
        <f t="shared" si="2"/>
        <v>0.28731929134499939</v>
      </c>
      <c r="U13" s="15">
        <f t="shared" si="2"/>
        <v>0.26769921173497768</v>
      </c>
      <c r="V13" s="15">
        <f t="shared" si="2"/>
        <v>0.25730552607950369</v>
      </c>
      <c r="W13" s="15">
        <f t="shared" si="2"/>
        <v>0.2476819532599234</v>
      </c>
      <c r="X13" s="15">
        <f t="shared" si="2"/>
        <v>0.24045195145706572</v>
      </c>
      <c r="Y13" s="15">
        <f t="shared" si="2"/>
        <v>0.23260512585423357</v>
      </c>
      <c r="Z13" s="15" t="e">
        <f t="shared" si="2"/>
        <v>#VALUE!</v>
      </c>
      <c r="AA13" s="15">
        <f t="shared" si="2"/>
        <v>0.20798959436235623</v>
      </c>
      <c r="AB13" s="15">
        <f t="shared" si="2"/>
        <v>0.2348467263809377</v>
      </c>
      <c r="AH13" s="17">
        <f>AB28/AB72</f>
        <v>0.29811823272805932</v>
      </c>
      <c r="AI13" s="20">
        <f>AB28/AB54</f>
        <v>9.8875645971095869E-2</v>
      </c>
      <c r="AJ13" s="20">
        <f>AB22/(AB72+AB56+AB61)</f>
        <v>0.13387678195897726</v>
      </c>
      <c r="AK13" s="21">
        <f>AB67/AB72</f>
        <v>2.0150825291721244</v>
      </c>
    </row>
    <row r="14" spans="1:37" ht="19" x14ac:dyDescent="0.25">
      <c r="A14" s="5" t="s">
        <v>9</v>
      </c>
      <c r="B14" s="1">
        <v>3000000</v>
      </c>
      <c r="C14" s="1">
        <v>4700000</v>
      </c>
      <c r="D14" s="1">
        <v>6600000</v>
      </c>
      <c r="E14" s="1">
        <v>9800000</v>
      </c>
      <c r="F14" s="1">
        <v>11865000</v>
      </c>
      <c r="G14" s="1" t="s">
        <v>92</v>
      </c>
      <c r="H14" s="1">
        <v>-81113000</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v>359005000</v>
      </c>
      <c r="AA14" s="1" t="s">
        <v>92</v>
      </c>
      <c r="AB14" s="1" t="s">
        <v>92</v>
      </c>
    </row>
    <row r="15" spans="1:37" ht="20" x14ac:dyDescent="0.25">
      <c r="A15" s="5" t="s">
        <v>10</v>
      </c>
      <c r="B15" s="1">
        <v>24000000</v>
      </c>
      <c r="C15" s="1">
        <v>24800000</v>
      </c>
      <c r="D15" s="1">
        <v>34100000</v>
      </c>
      <c r="E15" s="1">
        <v>47700000</v>
      </c>
      <c r="F15" s="1">
        <v>61383000</v>
      </c>
      <c r="G15" s="1">
        <v>64209000</v>
      </c>
      <c r="H15" s="1">
        <v>-6029000</v>
      </c>
      <c r="I15" s="1">
        <v>79282000</v>
      </c>
      <c r="J15" s="1">
        <v>90116000</v>
      </c>
      <c r="K15" s="1">
        <v>111822000</v>
      </c>
      <c r="L15" s="1">
        <v>144710000</v>
      </c>
      <c r="M15" s="1">
        <v>167913000</v>
      </c>
      <c r="N15" s="1">
        <v>200393000</v>
      </c>
      <c r="O15" s="1">
        <v>201629000</v>
      </c>
      <c r="P15" s="1">
        <v>212875000</v>
      </c>
      <c r="Q15" s="1">
        <v>243552000</v>
      </c>
      <c r="R15" s="1">
        <v>257266000</v>
      </c>
      <c r="S15" s="1">
        <v>282314000</v>
      </c>
      <c r="T15" s="1">
        <v>264430000</v>
      </c>
      <c r="U15" s="1">
        <v>269511000</v>
      </c>
      <c r="V15" s="1">
        <v>290007000</v>
      </c>
      <c r="W15" s="1">
        <v>302464000</v>
      </c>
      <c r="X15" s="1">
        <v>324645000</v>
      </c>
      <c r="Y15" s="1">
        <v>333870000</v>
      </c>
      <c r="Z15" s="1">
        <v>359005000</v>
      </c>
      <c r="AA15" s="1">
        <v>331004000</v>
      </c>
      <c r="AB15" s="1">
        <v>433032000</v>
      </c>
      <c r="AH15" s="18" t="s">
        <v>121</v>
      </c>
      <c r="AI15" s="19" t="s">
        <v>122</v>
      </c>
      <c r="AJ15" s="19" t="s">
        <v>123</v>
      </c>
      <c r="AK15" s="19" t="s">
        <v>124</v>
      </c>
    </row>
    <row r="16" spans="1:37" ht="19" x14ac:dyDescent="0.25">
      <c r="A16" s="5" t="s">
        <v>11</v>
      </c>
      <c r="B16" s="1">
        <v>33600000</v>
      </c>
      <c r="C16" s="1">
        <v>43500000</v>
      </c>
      <c r="D16" s="1">
        <v>58100000</v>
      </c>
      <c r="E16" s="1">
        <v>75200000</v>
      </c>
      <c r="F16" s="1">
        <v>95009000</v>
      </c>
      <c r="G16" s="1">
        <v>125785000</v>
      </c>
      <c r="H16" s="1">
        <v>61918000</v>
      </c>
      <c r="I16" s="1">
        <v>145568000</v>
      </c>
      <c r="J16" s="1">
        <v>164307000</v>
      </c>
      <c r="K16" s="1">
        <v>203623000</v>
      </c>
      <c r="L16" s="1">
        <v>266062000</v>
      </c>
      <c r="M16" s="1">
        <v>320710000</v>
      </c>
      <c r="N16" s="1">
        <v>391632000</v>
      </c>
      <c r="O16" s="1">
        <v>410993000</v>
      </c>
      <c r="P16" s="1">
        <v>419425000</v>
      </c>
      <c r="Q16" s="1">
        <v>488175000</v>
      </c>
      <c r="R16" s="1">
        <v>532803000</v>
      </c>
      <c r="S16" s="1">
        <v>588693000</v>
      </c>
      <c r="T16" s="1">
        <v>618116000</v>
      </c>
      <c r="U16" s="1">
        <v>674850000</v>
      </c>
      <c r="V16" s="1">
        <v>777416000</v>
      </c>
      <c r="W16" s="1">
        <v>869044000</v>
      </c>
      <c r="X16" s="1">
        <v>983941000</v>
      </c>
      <c r="Y16" s="1">
        <v>997316000</v>
      </c>
      <c r="Z16" s="1">
        <v>1054451000</v>
      </c>
      <c r="AA16" s="1">
        <v>1117404000</v>
      </c>
      <c r="AB16" s="1">
        <v>1304138000</v>
      </c>
      <c r="AH16" s="29">
        <f>(AB35+AA35+Z35+Y35+X35)/5</f>
        <v>-4.5972826099536981E-3</v>
      </c>
      <c r="AI16" s="30">
        <f>AJ101/AB3</f>
        <v>8.4120761953520056</v>
      </c>
      <c r="AJ16" s="30">
        <f>AJ101/AB28</f>
        <v>39.078598296369265</v>
      </c>
      <c r="AK16" s="31">
        <f>AJ101/AB106</f>
        <v>31.842109044775324</v>
      </c>
    </row>
    <row r="17" spans="1:34"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9829000</v>
      </c>
      <c r="AA17" s="1">
        <v>6394000</v>
      </c>
      <c r="AB17" s="1">
        <v>29522000</v>
      </c>
    </row>
    <row r="18" spans="1:34" ht="20" x14ac:dyDescent="0.25">
      <c r="A18" s="5" t="s">
        <v>13</v>
      </c>
      <c r="B18" s="1">
        <v>3000000</v>
      </c>
      <c r="C18" s="1">
        <v>4700000</v>
      </c>
      <c r="D18" s="1">
        <v>6600000</v>
      </c>
      <c r="E18" s="1">
        <v>9800000</v>
      </c>
      <c r="F18" s="1">
        <v>11865000</v>
      </c>
      <c r="G18" s="1">
        <v>16524000</v>
      </c>
      <c r="H18" s="1">
        <v>18276000</v>
      </c>
      <c r="I18" s="1">
        <v>17541000</v>
      </c>
      <c r="J18" s="1">
        <v>14658000</v>
      </c>
      <c r="K18" s="1">
        <v>18318000</v>
      </c>
      <c r="L18" s="1">
        <v>24256000</v>
      </c>
      <c r="M18" s="1">
        <v>28560000</v>
      </c>
      <c r="N18" s="1">
        <v>30654000</v>
      </c>
      <c r="O18" s="1">
        <v>34337000</v>
      </c>
      <c r="P18" s="1">
        <v>37343000</v>
      </c>
      <c r="Q18" s="1">
        <v>36847000</v>
      </c>
      <c r="R18" s="1">
        <v>33779000</v>
      </c>
      <c r="S18" s="1">
        <v>35779000</v>
      </c>
      <c r="T18" s="1">
        <v>34435000</v>
      </c>
      <c r="U18" s="1">
        <v>31349000</v>
      </c>
      <c r="V18" s="1">
        <v>38052000</v>
      </c>
      <c r="W18" s="1">
        <v>48294000</v>
      </c>
      <c r="X18" s="1">
        <v>57285000</v>
      </c>
      <c r="Y18" s="1">
        <v>60463000</v>
      </c>
      <c r="Z18" s="1">
        <v>100799000</v>
      </c>
      <c r="AA18" s="1">
        <v>107322000</v>
      </c>
      <c r="AB18" s="1">
        <v>129715000</v>
      </c>
      <c r="AH18" s="18" t="s">
        <v>125</v>
      </c>
    </row>
    <row r="19" spans="1:34" ht="19" x14ac:dyDescent="0.25">
      <c r="A19" s="6" t="s">
        <v>14</v>
      </c>
      <c r="B19" s="10">
        <v>14400000</v>
      </c>
      <c r="C19" s="10">
        <v>20400000</v>
      </c>
      <c r="D19" s="10">
        <v>29200000</v>
      </c>
      <c r="E19" s="10">
        <v>40500000</v>
      </c>
      <c r="F19" s="10">
        <v>51441000</v>
      </c>
      <c r="G19" s="10">
        <v>70770000</v>
      </c>
      <c r="H19" s="10">
        <v>82513000</v>
      </c>
      <c r="I19" s="10">
        <v>96557000</v>
      </c>
      <c r="J19" s="10">
        <v>104033000</v>
      </c>
      <c r="K19" s="10">
        <v>128481000</v>
      </c>
      <c r="L19" s="10">
        <v>150288000</v>
      </c>
      <c r="M19" s="10">
        <v>191436000</v>
      </c>
      <c r="N19" s="10">
        <v>219701000</v>
      </c>
      <c r="O19" s="10">
        <v>246459000</v>
      </c>
      <c r="P19" s="10">
        <v>259524000</v>
      </c>
      <c r="Q19" s="10">
        <v>275805000</v>
      </c>
      <c r="R19" s="10">
        <v>308484000</v>
      </c>
      <c r="S19" s="10">
        <v>306689000</v>
      </c>
      <c r="T19" s="10">
        <v>337899000</v>
      </c>
      <c r="U19" s="10">
        <v>365103000</v>
      </c>
      <c r="V19" s="10">
        <v>499045000</v>
      </c>
      <c r="W19" s="10">
        <v>392606000</v>
      </c>
      <c r="X19" s="10">
        <v>409123000</v>
      </c>
      <c r="Y19" s="10">
        <v>482428000</v>
      </c>
      <c r="Z19" s="10">
        <v>537762000</v>
      </c>
      <c r="AA19" s="10">
        <v>581333000</v>
      </c>
      <c r="AB19" s="10">
        <v>602831000</v>
      </c>
      <c r="AH19" s="32">
        <f>AB40-AB56-AB61</f>
        <v>-1683739000</v>
      </c>
    </row>
    <row r="20" spans="1:34" ht="19" customHeight="1" x14ac:dyDescent="0.25">
      <c r="A20" s="14" t="s">
        <v>101</v>
      </c>
      <c r="B20" s="1"/>
      <c r="C20" s="15">
        <f>(C19/B19)-1</f>
        <v>0.41666666666666674</v>
      </c>
      <c r="D20" s="15">
        <f>(D19/C19)-1</f>
        <v>0.43137254901960786</v>
      </c>
      <c r="E20" s="15">
        <f>(E19/D19)-1</f>
        <v>0.38698630136986312</v>
      </c>
      <c r="F20" s="15">
        <f t="shared" ref="F20:W20" si="3">(F19/E19)-1</f>
        <v>0.27014814814814825</v>
      </c>
      <c r="G20" s="15">
        <f t="shared" si="3"/>
        <v>0.3757508602087829</v>
      </c>
      <c r="H20" s="15">
        <f t="shared" si="3"/>
        <v>0.16593189204465175</v>
      </c>
      <c r="I20" s="15">
        <f t="shared" si="3"/>
        <v>0.17020348308751343</v>
      </c>
      <c r="J20" s="15">
        <f t="shared" si="3"/>
        <v>7.7425769234752639E-2</v>
      </c>
      <c r="K20" s="15">
        <f t="shared" si="3"/>
        <v>0.2350023550219642</v>
      </c>
      <c r="L20" s="15">
        <f t="shared" si="3"/>
        <v>0.16972937632801743</v>
      </c>
      <c r="M20" s="15">
        <f t="shared" si="3"/>
        <v>0.27379431491536255</v>
      </c>
      <c r="N20" s="15">
        <f t="shared" si="3"/>
        <v>0.1476472554796382</v>
      </c>
      <c r="O20" s="15">
        <f t="shared" si="3"/>
        <v>0.1217928002148374</v>
      </c>
      <c r="P20" s="15">
        <f t="shared" si="3"/>
        <v>5.3010845617323721E-2</v>
      </c>
      <c r="Q20" s="15">
        <f t="shared" si="3"/>
        <v>6.2734082397003732E-2</v>
      </c>
      <c r="R20" s="15">
        <f t="shared" si="3"/>
        <v>0.11848588676782512</v>
      </c>
      <c r="S20" s="15">
        <f t="shared" si="3"/>
        <v>-5.8187782834766555E-3</v>
      </c>
      <c r="T20" s="15">
        <f t="shared" si="3"/>
        <v>0.10176432803263236</v>
      </c>
      <c r="U20" s="15">
        <f t="shared" si="3"/>
        <v>8.050926460273633E-2</v>
      </c>
      <c r="V20" s="15">
        <f t="shared" si="3"/>
        <v>0.36686085844268601</v>
      </c>
      <c r="W20" s="15">
        <f t="shared" si="3"/>
        <v>-0.21328537506637679</v>
      </c>
      <c r="X20" s="15">
        <f t="shared" ref="X20" si="4">(X19/W19)-1</f>
        <v>4.207016703769173E-2</v>
      </c>
      <c r="Y20" s="15">
        <f t="shared" ref="Y20" si="5">(Y19/X19)-1</f>
        <v>0.1791759446425647</v>
      </c>
      <c r="Z20" s="15">
        <f t="shared" ref="Z20" si="6">(Z19/Y19)-1</f>
        <v>0.11469898098783649</v>
      </c>
      <c r="AA20" s="15">
        <f t="shared" ref="AA20" si="7">(AA19/Z19)-1</f>
        <v>8.1022831661589967E-2</v>
      </c>
      <c r="AB20" s="15">
        <f t="shared" ref="AB20" si="8">(AB19/AA19)-1</f>
        <v>3.6980525791585839E-2</v>
      </c>
    </row>
    <row r="21" spans="1:34" ht="19" x14ac:dyDescent="0.25">
      <c r="A21" s="5" t="s">
        <v>15</v>
      </c>
      <c r="B21" s="2">
        <v>0.3251</v>
      </c>
      <c r="C21" s="2">
        <v>0.3493</v>
      </c>
      <c r="D21" s="2">
        <v>0.37009999999999998</v>
      </c>
      <c r="E21" s="2">
        <v>0.39019999999999999</v>
      </c>
      <c r="F21" s="2">
        <v>0.38340000000000002</v>
      </c>
      <c r="G21" s="2">
        <v>0.40050000000000002</v>
      </c>
      <c r="H21" s="2">
        <v>0.40079999999999999</v>
      </c>
      <c r="I21" s="2">
        <v>0.43440000000000001</v>
      </c>
      <c r="J21" s="2">
        <v>0.41299999999999998</v>
      </c>
      <c r="K21" s="2">
        <v>0.41089999999999999</v>
      </c>
      <c r="L21" s="2">
        <v>0.38800000000000001</v>
      </c>
      <c r="M21" s="2">
        <v>0.40229999999999999</v>
      </c>
      <c r="N21" s="2">
        <v>0.38169999999999998</v>
      </c>
      <c r="O21" s="2">
        <v>0.3962</v>
      </c>
      <c r="P21" s="2">
        <v>0.40479999999999999</v>
      </c>
      <c r="Q21" s="2">
        <v>0.37959999999999999</v>
      </c>
      <c r="R21" s="2">
        <v>0.38279999999999997</v>
      </c>
      <c r="S21" s="2">
        <v>0.3574</v>
      </c>
      <c r="T21" s="2">
        <v>0.36709999999999998</v>
      </c>
      <c r="U21" s="2">
        <v>0.36259999999999998</v>
      </c>
      <c r="V21" s="2">
        <v>0.44280000000000003</v>
      </c>
      <c r="W21" s="2">
        <v>0.32150000000000001</v>
      </c>
      <c r="X21" s="2">
        <v>0.30299999999999999</v>
      </c>
      <c r="Y21" s="2">
        <v>0.33610000000000001</v>
      </c>
      <c r="Z21" s="2">
        <v>0.3599</v>
      </c>
      <c r="AA21" s="2">
        <v>0.36530000000000001</v>
      </c>
      <c r="AB21" s="2">
        <v>0.32690000000000002</v>
      </c>
    </row>
    <row r="22" spans="1:34" ht="19" x14ac:dyDescent="0.25">
      <c r="A22" s="6" t="s">
        <v>16</v>
      </c>
      <c r="B22" s="10">
        <v>10700000</v>
      </c>
      <c r="C22" s="10">
        <v>14900000</v>
      </c>
      <c r="D22" s="10">
        <v>20800000</v>
      </c>
      <c r="E22" s="10">
        <v>28600000</v>
      </c>
      <c r="F22" s="10">
        <v>39169000</v>
      </c>
      <c r="G22" s="10">
        <v>50903000</v>
      </c>
      <c r="H22" s="10">
        <v>143935000</v>
      </c>
      <c r="I22" s="10">
        <v>76727000</v>
      </c>
      <c r="J22" s="10">
        <v>87603000</v>
      </c>
      <c r="K22" s="10">
        <v>109021000</v>
      </c>
      <c r="L22" s="10">
        <v>121288000</v>
      </c>
      <c r="M22" s="10">
        <v>155091000</v>
      </c>
      <c r="N22" s="10">
        <v>183887000</v>
      </c>
      <c r="O22" s="10">
        <v>211030000</v>
      </c>
      <c r="P22" s="10">
        <v>221634000</v>
      </c>
      <c r="Q22" s="10">
        <v>238335000</v>
      </c>
      <c r="R22" s="10">
        <v>272990000</v>
      </c>
      <c r="S22" s="10">
        <v>269419000</v>
      </c>
      <c r="T22" s="10">
        <v>302219000</v>
      </c>
      <c r="U22" s="10">
        <v>331918000</v>
      </c>
      <c r="V22" s="10">
        <v>349676000</v>
      </c>
      <c r="W22" s="10">
        <v>352135000</v>
      </c>
      <c r="X22" s="10">
        <v>366204000</v>
      </c>
      <c r="Y22" s="10">
        <v>438035000</v>
      </c>
      <c r="Z22" s="10">
        <v>439660000</v>
      </c>
      <c r="AA22" s="10">
        <v>474041000</v>
      </c>
      <c r="AB22" s="10">
        <v>475482000</v>
      </c>
    </row>
    <row r="23" spans="1:34" ht="19" x14ac:dyDescent="0.25">
      <c r="A23" s="5" t="s">
        <v>17</v>
      </c>
      <c r="B23" s="2">
        <v>0.24149999999999999</v>
      </c>
      <c r="C23" s="2">
        <v>0.25509999999999999</v>
      </c>
      <c r="D23" s="2">
        <v>0.2636</v>
      </c>
      <c r="E23" s="2">
        <v>0.27550000000000002</v>
      </c>
      <c r="F23" s="2">
        <v>0.29189999999999999</v>
      </c>
      <c r="G23" s="2">
        <v>0.28810000000000002</v>
      </c>
      <c r="H23" s="2">
        <v>0.69920000000000004</v>
      </c>
      <c r="I23" s="2">
        <v>0.34520000000000001</v>
      </c>
      <c r="J23" s="2">
        <v>0.3478</v>
      </c>
      <c r="K23" s="2">
        <v>0.34870000000000001</v>
      </c>
      <c r="L23" s="2">
        <v>0.31309999999999999</v>
      </c>
      <c r="M23" s="2">
        <v>0.32600000000000001</v>
      </c>
      <c r="N23" s="2">
        <v>0.31950000000000001</v>
      </c>
      <c r="O23" s="2">
        <v>0.33929999999999999</v>
      </c>
      <c r="P23" s="2">
        <v>0.34570000000000001</v>
      </c>
      <c r="Q23" s="2">
        <v>0.3281</v>
      </c>
      <c r="R23" s="2">
        <v>0.33879999999999999</v>
      </c>
      <c r="S23" s="2">
        <v>0.314</v>
      </c>
      <c r="T23" s="2">
        <v>0.32840000000000003</v>
      </c>
      <c r="U23" s="2">
        <v>0.32969999999999999</v>
      </c>
      <c r="V23" s="2">
        <v>0.31019999999999998</v>
      </c>
      <c r="W23" s="2">
        <v>0.28839999999999999</v>
      </c>
      <c r="X23" s="2">
        <v>0.2712</v>
      </c>
      <c r="Y23" s="2">
        <v>0.30520000000000003</v>
      </c>
      <c r="Z23" s="2">
        <v>0.29430000000000001</v>
      </c>
      <c r="AA23" s="2">
        <v>0.2979</v>
      </c>
      <c r="AB23" s="2">
        <v>0.25790000000000002</v>
      </c>
    </row>
    <row r="24" spans="1:34" ht="19" x14ac:dyDescent="0.25">
      <c r="A24" s="5" t="s">
        <v>18</v>
      </c>
      <c r="B24" s="1">
        <v>700000</v>
      </c>
      <c r="C24" s="1">
        <v>800000</v>
      </c>
      <c r="D24" s="1">
        <v>1600000</v>
      </c>
      <c r="E24" s="1">
        <v>2100000</v>
      </c>
      <c r="F24" s="1">
        <v>407000</v>
      </c>
      <c r="G24" s="1">
        <v>3343000</v>
      </c>
      <c r="H24" s="1">
        <v>-79698000</v>
      </c>
      <c r="I24" s="1">
        <v>2289000</v>
      </c>
      <c r="J24" s="1">
        <v>1772000</v>
      </c>
      <c r="K24" s="1">
        <v>1142000</v>
      </c>
      <c r="L24" s="1">
        <v>4744000</v>
      </c>
      <c r="M24" s="1">
        <v>7785000</v>
      </c>
      <c r="N24" s="1">
        <v>5160000</v>
      </c>
      <c r="O24" s="1">
        <v>1092000</v>
      </c>
      <c r="P24" s="1">
        <v>547000</v>
      </c>
      <c r="Q24" s="1">
        <v>623000</v>
      </c>
      <c r="R24" s="1">
        <v>1715000</v>
      </c>
      <c r="S24" s="1">
        <v>1491000</v>
      </c>
      <c r="T24" s="1">
        <v>1245000</v>
      </c>
      <c r="U24" s="1">
        <v>1836000</v>
      </c>
      <c r="V24" s="1">
        <v>111317000</v>
      </c>
      <c r="W24" s="1">
        <v>-7823000</v>
      </c>
      <c r="X24" s="1">
        <v>-14366000</v>
      </c>
      <c r="Y24" s="1">
        <v>-16070000</v>
      </c>
      <c r="Z24" s="1">
        <v>-12526000</v>
      </c>
      <c r="AA24" s="1">
        <v>-6424000</v>
      </c>
      <c r="AB24" s="1">
        <v>-31888000</v>
      </c>
    </row>
    <row r="25" spans="1:34" ht="19" x14ac:dyDescent="0.25">
      <c r="A25" s="6" t="s">
        <v>19</v>
      </c>
      <c r="B25" s="10">
        <v>11400000</v>
      </c>
      <c r="C25" s="10">
        <v>15700000</v>
      </c>
      <c r="D25" s="10">
        <v>22400000</v>
      </c>
      <c r="E25" s="10">
        <v>30700000</v>
      </c>
      <c r="F25" s="10">
        <v>39576000</v>
      </c>
      <c r="G25" s="10">
        <v>54246000</v>
      </c>
      <c r="H25" s="10">
        <v>64237000</v>
      </c>
      <c r="I25" s="10">
        <v>79016000</v>
      </c>
      <c r="J25" s="10">
        <v>89375000</v>
      </c>
      <c r="K25" s="10">
        <v>110163000</v>
      </c>
      <c r="L25" s="10">
        <v>126032000</v>
      </c>
      <c r="M25" s="10">
        <v>162876000</v>
      </c>
      <c r="N25" s="10">
        <v>189047000</v>
      </c>
      <c r="O25" s="10">
        <v>212122000</v>
      </c>
      <c r="P25" s="10">
        <v>222181000</v>
      </c>
      <c r="Q25" s="10">
        <v>238958000</v>
      </c>
      <c r="R25" s="10">
        <v>274705000</v>
      </c>
      <c r="S25" s="10">
        <v>270910000</v>
      </c>
      <c r="T25" s="10">
        <v>303464000</v>
      </c>
      <c r="U25" s="10">
        <v>333754000</v>
      </c>
      <c r="V25" s="10">
        <v>460993000</v>
      </c>
      <c r="W25" s="10">
        <v>344312000</v>
      </c>
      <c r="X25" s="10">
        <v>351838000</v>
      </c>
      <c r="Y25" s="10">
        <v>421965000</v>
      </c>
      <c r="Z25" s="10">
        <v>427134000</v>
      </c>
      <c r="AA25" s="10">
        <v>467617000</v>
      </c>
      <c r="AB25" s="10">
        <v>443594000</v>
      </c>
    </row>
    <row r="26" spans="1:34" ht="19" x14ac:dyDescent="0.25">
      <c r="A26" s="5" t="s">
        <v>20</v>
      </c>
      <c r="B26" s="2">
        <v>0.25729999999999997</v>
      </c>
      <c r="C26" s="2">
        <v>0.26879999999999998</v>
      </c>
      <c r="D26" s="2">
        <v>0.28389999999999999</v>
      </c>
      <c r="E26" s="2">
        <v>0.29580000000000001</v>
      </c>
      <c r="F26" s="2">
        <v>0.29499999999999998</v>
      </c>
      <c r="G26" s="2">
        <v>0.307</v>
      </c>
      <c r="H26" s="2">
        <v>0.31209999999999999</v>
      </c>
      <c r="I26" s="2">
        <v>0.35549999999999998</v>
      </c>
      <c r="J26" s="2">
        <v>0.3548</v>
      </c>
      <c r="K26" s="2">
        <v>0.35239999999999999</v>
      </c>
      <c r="L26" s="2">
        <v>0.32540000000000002</v>
      </c>
      <c r="M26" s="2">
        <v>0.34229999999999999</v>
      </c>
      <c r="N26" s="2">
        <v>0.32850000000000001</v>
      </c>
      <c r="O26" s="2">
        <v>0.34100000000000003</v>
      </c>
      <c r="P26" s="2">
        <v>0.34660000000000002</v>
      </c>
      <c r="Q26" s="2">
        <v>0.32890000000000003</v>
      </c>
      <c r="R26" s="2">
        <v>0.34089999999999998</v>
      </c>
      <c r="S26" s="2">
        <v>0.31569999999999998</v>
      </c>
      <c r="T26" s="2">
        <v>0.32969999999999999</v>
      </c>
      <c r="U26" s="2">
        <v>0.33150000000000002</v>
      </c>
      <c r="V26" s="2">
        <v>0.40899999999999997</v>
      </c>
      <c r="W26" s="2">
        <v>0.28199999999999997</v>
      </c>
      <c r="X26" s="2">
        <v>0.2606</v>
      </c>
      <c r="Y26" s="2">
        <v>0.29399999999999998</v>
      </c>
      <c r="Z26" s="2">
        <v>0.28589999999999999</v>
      </c>
      <c r="AA26" s="2">
        <v>0.29380000000000001</v>
      </c>
      <c r="AB26" s="2">
        <v>0.24060000000000001</v>
      </c>
    </row>
    <row r="27" spans="1:34" ht="19" x14ac:dyDescent="0.25">
      <c r="A27" s="5" t="s">
        <v>21</v>
      </c>
      <c r="B27" s="1">
        <v>4900000</v>
      </c>
      <c r="C27" s="1">
        <v>6800000</v>
      </c>
      <c r="D27" s="1">
        <v>9800000</v>
      </c>
      <c r="E27" s="1">
        <v>12100000</v>
      </c>
      <c r="F27" s="1">
        <v>14297000</v>
      </c>
      <c r="G27" s="1">
        <v>20845000</v>
      </c>
      <c r="H27" s="1">
        <v>23389000</v>
      </c>
      <c r="I27" s="1">
        <v>27578000</v>
      </c>
      <c r="J27" s="1">
        <v>31358000</v>
      </c>
      <c r="K27" s="1">
        <v>38398000</v>
      </c>
      <c r="L27" s="1">
        <v>43116000</v>
      </c>
      <c r="M27" s="1">
        <v>53309000</v>
      </c>
      <c r="N27" s="1">
        <v>64030000</v>
      </c>
      <c r="O27" s="1">
        <v>67172000</v>
      </c>
      <c r="P27" s="1">
        <v>71970000</v>
      </c>
      <c r="Q27" s="1">
        <v>67912000</v>
      </c>
      <c r="R27" s="1">
        <v>85896000</v>
      </c>
      <c r="S27" s="1">
        <v>72273000</v>
      </c>
      <c r="T27" s="1">
        <v>91921000</v>
      </c>
      <c r="U27" s="1">
        <v>92703000</v>
      </c>
      <c r="V27" s="1">
        <v>122178000</v>
      </c>
      <c r="W27" s="1">
        <v>86053000</v>
      </c>
      <c r="X27" s="1">
        <v>84753000</v>
      </c>
      <c r="Y27" s="1">
        <v>69175000</v>
      </c>
      <c r="Z27" s="1">
        <v>54196000</v>
      </c>
      <c r="AA27" s="1">
        <v>68027000</v>
      </c>
      <c r="AB27" s="1">
        <v>46677000</v>
      </c>
    </row>
    <row r="28" spans="1:34" ht="20" thickBot="1" x14ac:dyDescent="0.3">
      <c r="A28" s="7" t="s">
        <v>22</v>
      </c>
      <c r="B28" s="11">
        <v>6500000</v>
      </c>
      <c r="C28" s="11">
        <v>8900000</v>
      </c>
      <c r="D28" s="11">
        <v>12800000</v>
      </c>
      <c r="E28" s="11">
        <v>18600000</v>
      </c>
      <c r="F28" s="11">
        <v>25279000</v>
      </c>
      <c r="G28" s="11">
        <v>33401000</v>
      </c>
      <c r="H28" s="11">
        <v>40848000</v>
      </c>
      <c r="I28" s="11">
        <v>51438000</v>
      </c>
      <c r="J28" s="11">
        <v>58017000</v>
      </c>
      <c r="K28" s="11">
        <v>71765000</v>
      </c>
      <c r="L28" s="11">
        <v>82916000</v>
      </c>
      <c r="M28" s="11">
        <v>109567000</v>
      </c>
      <c r="N28" s="11">
        <v>125017000</v>
      </c>
      <c r="O28" s="11">
        <v>144950000</v>
      </c>
      <c r="P28" s="11">
        <v>150211000</v>
      </c>
      <c r="Q28" s="11">
        <v>171046000</v>
      </c>
      <c r="R28" s="11">
        <v>188809000</v>
      </c>
      <c r="S28" s="11">
        <v>198637000</v>
      </c>
      <c r="T28" s="11">
        <v>211543000</v>
      </c>
      <c r="U28" s="11">
        <v>241051000</v>
      </c>
      <c r="V28" s="11">
        <v>338815000</v>
      </c>
      <c r="W28" s="11">
        <v>258259000</v>
      </c>
      <c r="X28" s="11">
        <v>267085000</v>
      </c>
      <c r="Y28" s="11">
        <v>352790000</v>
      </c>
      <c r="Z28" s="11">
        <v>372938000</v>
      </c>
      <c r="AA28" s="11">
        <v>399590000</v>
      </c>
      <c r="AB28" s="11">
        <v>396917000</v>
      </c>
    </row>
    <row r="29" spans="1:34" ht="20" customHeight="1" thickTop="1" x14ac:dyDescent="0.25">
      <c r="A29" s="14" t="s">
        <v>102</v>
      </c>
      <c r="B29" s="1"/>
      <c r="C29" s="15">
        <f>(C28/B28)-1</f>
        <v>0.36923076923076925</v>
      </c>
      <c r="D29" s="15">
        <f>(D28/C28)-1</f>
        <v>0.4382022471910112</v>
      </c>
      <c r="E29" s="15">
        <f>(E28/D28)-1</f>
        <v>0.453125</v>
      </c>
      <c r="F29" s="15">
        <f t="shared" ref="F29:W29" si="9">(F28/E28)-1</f>
        <v>0.35908602150537638</v>
      </c>
      <c r="G29" s="15">
        <f t="shared" si="9"/>
        <v>0.3212943549982199</v>
      </c>
      <c r="H29" s="15">
        <f t="shared" si="9"/>
        <v>0.22295739648513524</v>
      </c>
      <c r="I29" s="15">
        <f t="shared" si="9"/>
        <v>0.25925381903642775</v>
      </c>
      <c r="J29" s="15">
        <f t="shared" si="9"/>
        <v>0.12790155138224657</v>
      </c>
      <c r="K29" s="15">
        <f t="shared" si="9"/>
        <v>0.23696502749194193</v>
      </c>
      <c r="L29" s="15">
        <f t="shared" si="9"/>
        <v>0.15538215007315537</v>
      </c>
      <c r="M29" s="15">
        <f t="shared" si="9"/>
        <v>0.32142167977229974</v>
      </c>
      <c r="N29" s="15">
        <f t="shared" si="9"/>
        <v>0.14100961055792349</v>
      </c>
      <c r="O29" s="15">
        <f t="shared" si="9"/>
        <v>0.15944231584504509</v>
      </c>
      <c r="P29" s="15">
        <f t="shared" si="9"/>
        <v>3.6295274232494013E-2</v>
      </c>
      <c r="Q29" s="15">
        <f t="shared" si="9"/>
        <v>0.13870488845690399</v>
      </c>
      <c r="R29" s="15">
        <f t="shared" si="9"/>
        <v>0.10384925692503777</v>
      </c>
      <c r="S29" s="15">
        <f t="shared" si="9"/>
        <v>5.2052603424624921E-2</v>
      </c>
      <c r="T29" s="15">
        <f t="shared" si="9"/>
        <v>6.4972789560857169E-2</v>
      </c>
      <c r="U29" s="15">
        <f t="shared" si="9"/>
        <v>0.139489370955314</v>
      </c>
      <c r="V29" s="15">
        <f t="shared" si="9"/>
        <v>0.40557392419031668</v>
      </c>
      <c r="W29" s="15">
        <f t="shared" si="9"/>
        <v>-0.23775806856248982</v>
      </c>
      <c r="X29" s="15">
        <f t="shared" ref="X29" si="10">(X28/W28)-1</f>
        <v>3.4174994869491382E-2</v>
      </c>
      <c r="Y29" s="15">
        <f t="shared" ref="Y29" si="11">(Y28/X28)-1</f>
        <v>0.32089035325832604</v>
      </c>
      <c r="Z29" s="15">
        <f t="shared" ref="Z29" si="12">(Z28/Y28)-1</f>
        <v>5.7110462314691413E-2</v>
      </c>
      <c r="AA29" s="15">
        <f t="shared" ref="AA29" si="13">(AA28/Z28)-1</f>
        <v>7.1464962004408328E-2</v>
      </c>
      <c r="AB29" s="15">
        <f t="shared" ref="AB29" si="14">(AB28/AA28)-1</f>
        <v>-6.689356590505291E-3</v>
      </c>
    </row>
    <row r="30" spans="1:34" ht="19" x14ac:dyDescent="0.25">
      <c r="A30" s="5" t="s">
        <v>23</v>
      </c>
      <c r="B30" s="2">
        <v>0.1467</v>
      </c>
      <c r="C30" s="2">
        <v>0.15240000000000001</v>
      </c>
      <c r="D30" s="2">
        <v>0.16220000000000001</v>
      </c>
      <c r="E30" s="2">
        <v>0.1792</v>
      </c>
      <c r="F30" s="2">
        <v>0.18840000000000001</v>
      </c>
      <c r="G30" s="2">
        <v>0.189</v>
      </c>
      <c r="H30" s="2">
        <v>0.19839999999999999</v>
      </c>
      <c r="I30" s="2">
        <v>0.23139999999999999</v>
      </c>
      <c r="J30" s="2">
        <v>0.2303</v>
      </c>
      <c r="K30" s="2">
        <v>0.22950000000000001</v>
      </c>
      <c r="L30" s="2">
        <v>0.21410000000000001</v>
      </c>
      <c r="M30" s="2">
        <v>0.2303</v>
      </c>
      <c r="N30" s="2">
        <v>0.2172</v>
      </c>
      <c r="O30" s="2">
        <v>0.23300000000000001</v>
      </c>
      <c r="P30" s="2">
        <v>0.23430000000000001</v>
      </c>
      <c r="Q30" s="2">
        <v>0.2354</v>
      </c>
      <c r="R30" s="2">
        <v>0.23430000000000001</v>
      </c>
      <c r="S30" s="2">
        <v>0.23150000000000001</v>
      </c>
      <c r="T30" s="2">
        <v>0.22989999999999999</v>
      </c>
      <c r="U30" s="2">
        <v>0.2394</v>
      </c>
      <c r="V30" s="2">
        <v>0.30059999999999998</v>
      </c>
      <c r="W30" s="2">
        <v>0.21149999999999999</v>
      </c>
      <c r="X30" s="2">
        <v>0.1978</v>
      </c>
      <c r="Y30" s="2">
        <v>0.24579999999999999</v>
      </c>
      <c r="Z30" s="2">
        <v>0.24959999999999999</v>
      </c>
      <c r="AA30" s="2">
        <v>0.25109999999999999</v>
      </c>
      <c r="AB30" s="2">
        <v>0.21529999999999999</v>
      </c>
    </row>
    <row r="31" spans="1:34" ht="19" x14ac:dyDescent="0.25">
      <c r="A31" s="5" t="s">
        <v>24</v>
      </c>
      <c r="B31" s="12">
        <v>0.13</v>
      </c>
      <c r="C31" s="12">
        <v>0.18</v>
      </c>
      <c r="D31" s="12">
        <v>0.3</v>
      </c>
      <c r="E31" s="12">
        <v>0.4</v>
      </c>
      <c r="F31" s="12">
        <v>0.53</v>
      </c>
      <c r="G31" s="12">
        <v>0.67</v>
      </c>
      <c r="H31" s="12">
        <v>0.81</v>
      </c>
      <c r="I31" s="12">
        <v>1.02</v>
      </c>
      <c r="J31" s="12">
        <v>1.2</v>
      </c>
      <c r="K31" s="12">
        <v>1.5</v>
      </c>
      <c r="L31" s="12">
        <v>1.7</v>
      </c>
      <c r="M31" s="12">
        <v>2.2400000000000002</v>
      </c>
      <c r="N31" s="12">
        <v>2.6</v>
      </c>
      <c r="O31" s="12">
        <v>3.1</v>
      </c>
      <c r="P31" s="12">
        <v>3.26</v>
      </c>
      <c r="Q31" s="12">
        <v>3.8</v>
      </c>
      <c r="R31" s="12">
        <v>4.26</v>
      </c>
      <c r="S31" s="12">
        <v>4.58</v>
      </c>
      <c r="T31" s="12">
        <v>5.0599999999999996</v>
      </c>
      <c r="U31" s="12">
        <v>5.83</v>
      </c>
      <c r="V31" s="12">
        <v>8.4600000000000009</v>
      </c>
      <c r="W31" s="12">
        <v>6.62</v>
      </c>
      <c r="X31" s="12">
        <v>6.99</v>
      </c>
      <c r="Y31" s="12">
        <v>9.26</v>
      </c>
      <c r="Z31" s="12">
        <v>9.81</v>
      </c>
      <c r="AA31" s="12">
        <v>10.62</v>
      </c>
      <c r="AB31" s="12">
        <v>10.48</v>
      </c>
    </row>
    <row r="32" spans="1:34" ht="19" x14ac:dyDescent="0.25">
      <c r="A32" s="5" t="s">
        <v>25</v>
      </c>
      <c r="B32" s="12">
        <v>0.13</v>
      </c>
      <c r="C32" s="12">
        <v>0.18</v>
      </c>
      <c r="D32" s="12">
        <v>0.26</v>
      </c>
      <c r="E32" s="12">
        <v>0.37</v>
      </c>
      <c r="F32" s="12">
        <v>0.49</v>
      </c>
      <c r="G32" s="12">
        <v>0.64</v>
      </c>
      <c r="H32" s="12">
        <v>0.78</v>
      </c>
      <c r="I32" s="12">
        <v>0.99</v>
      </c>
      <c r="J32" s="12">
        <v>1.1499999999999999</v>
      </c>
      <c r="K32" s="12">
        <v>1.43</v>
      </c>
      <c r="L32" s="12">
        <v>1.64</v>
      </c>
      <c r="M32" s="12">
        <v>2.14</v>
      </c>
      <c r="N32" s="12">
        <v>2.5</v>
      </c>
      <c r="O32" s="12">
        <v>2.97</v>
      </c>
      <c r="P32" s="12">
        <v>3.13</v>
      </c>
      <c r="Q32" s="12">
        <v>3.61</v>
      </c>
      <c r="R32" s="12">
        <v>4.12</v>
      </c>
      <c r="S32" s="12">
        <v>4.45</v>
      </c>
      <c r="T32" s="12">
        <v>4.92</v>
      </c>
      <c r="U32" s="12">
        <v>5.71</v>
      </c>
      <c r="V32" s="12">
        <v>8.19</v>
      </c>
      <c r="W32" s="12">
        <v>6.51</v>
      </c>
      <c r="X32" s="12">
        <v>6.78</v>
      </c>
      <c r="Y32" s="12">
        <v>9.08</v>
      </c>
      <c r="Z32" s="12">
        <v>9.65</v>
      </c>
      <c r="AA32" s="12">
        <v>10.36</v>
      </c>
      <c r="AB32" s="12">
        <v>10.25</v>
      </c>
    </row>
    <row r="33" spans="1:28" ht="19" x14ac:dyDescent="0.25">
      <c r="A33" s="5" t="s">
        <v>26</v>
      </c>
      <c r="B33" s="1">
        <v>48451500</v>
      </c>
      <c r="C33" s="1">
        <v>48771000</v>
      </c>
      <c r="D33" s="1">
        <v>43335000</v>
      </c>
      <c r="E33" s="1">
        <v>46215000</v>
      </c>
      <c r="F33" s="1">
        <v>48265500</v>
      </c>
      <c r="G33" s="1">
        <v>49611000</v>
      </c>
      <c r="H33" s="1">
        <v>50463000</v>
      </c>
      <c r="I33" s="1">
        <v>50455500</v>
      </c>
      <c r="J33" s="1">
        <v>48408000</v>
      </c>
      <c r="K33" s="1">
        <v>47904000</v>
      </c>
      <c r="L33" s="1">
        <v>48688000</v>
      </c>
      <c r="M33" s="1">
        <v>48873000</v>
      </c>
      <c r="N33" s="1">
        <v>48065000</v>
      </c>
      <c r="O33" s="1">
        <v>47177000</v>
      </c>
      <c r="P33" s="1">
        <v>46872000</v>
      </c>
      <c r="Q33" s="1">
        <v>45055219</v>
      </c>
      <c r="R33" s="1">
        <v>44279214</v>
      </c>
      <c r="S33" s="1">
        <v>43324410</v>
      </c>
      <c r="T33" s="1">
        <v>41792802</v>
      </c>
      <c r="U33" s="1">
        <v>41316902</v>
      </c>
      <c r="V33" s="1">
        <v>40038225</v>
      </c>
      <c r="W33" s="1">
        <v>39023032</v>
      </c>
      <c r="X33" s="1">
        <v>38192586</v>
      </c>
      <c r="Y33" s="1">
        <v>38117840</v>
      </c>
      <c r="Z33" s="1">
        <v>38030252</v>
      </c>
      <c r="AA33" s="1">
        <v>37615419</v>
      </c>
      <c r="AB33" s="1">
        <v>37864000</v>
      </c>
    </row>
    <row r="34" spans="1:28" ht="19" x14ac:dyDescent="0.25">
      <c r="A34" s="5" t="s">
        <v>27</v>
      </c>
      <c r="B34" s="1">
        <v>217693404</v>
      </c>
      <c r="C34" s="1">
        <v>48771000</v>
      </c>
      <c r="D34" s="1">
        <v>49410000</v>
      </c>
      <c r="E34" s="1">
        <v>49953000</v>
      </c>
      <c r="F34" s="1">
        <v>51585000</v>
      </c>
      <c r="G34" s="1">
        <v>52143000</v>
      </c>
      <c r="H34" s="1">
        <v>52293000</v>
      </c>
      <c r="I34" s="1">
        <v>52224000</v>
      </c>
      <c r="J34" s="1">
        <v>50616000</v>
      </c>
      <c r="K34" s="1">
        <v>50160000</v>
      </c>
      <c r="L34" s="1">
        <v>50592000</v>
      </c>
      <c r="M34" s="1">
        <v>51199533</v>
      </c>
      <c r="N34" s="1">
        <v>50080000</v>
      </c>
      <c r="O34" s="1">
        <v>48789000</v>
      </c>
      <c r="P34" s="1">
        <v>48004000</v>
      </c>
      <c r="Q34" s="1">
        <v>47355000</v>
      </c>
      <c r="R34" s="1">
        <v>45810000</v>
      </c>
      <c r="S34" s="1">
        <v>44624000</v>
      </c>
      <c r="T34" s="1">
        <v>42970000</v>
      </c>
      <c r="U34" s="1">
        <v>42235000</v>
      </c>
      <c r="V34" s="1">
        <v>41365000</v>
      </c>
      <c r="W34" s="1">
        <v>39642000</v>
      </c>
      <c r="X34" s="1">
        <v>39377000</v>
      </c>
      <c r="Y34" s="1">
        <v>38873000</v>
      </c>
      <c r="Z34" s="1">
        <v>38646000</v>
      </c>
      <c r="AA34" s="1">
        <v>38570000</v>
      </c>
      <c r="AB34" s="1">
        <v>38736000</v>
      </c>
    </row>
    <row r="35" spans="1:28" ht="20" customHeight="1" x14ac:dyDescent="0.25">
      <c r="A35" s="14" t="s">
        <v>103</v>
      </c>
      <c r="B35" s="1"/>
      <c r="C35" s="22">
        <f>(C34-B34)/B34</f>
        <v>-0.77596473249138964</v>
      </c>
      <c r="D35" s="22">
        <f t="shared" ref="D35:W35" si="15">(D34-C34)/C34</f>
        <v>1.3102048348403764E-2</v>
      </c>
      <c r="E35" s="22">
        <f t="shared" si="15"/>
        <v>1.0989678202792957E-2</v>
      </c>
      <c r="F35" s="22">
        <f t="shared" si="15"/>
        <v>3.2670710467839773E-2</v>
      </c>
      <c r="G35" s="22">
        <f t="shared" si="15"/>
        <v>1.0817097993602792E-2</v>
      </c>
      <c r="H35" s="22">
        <f t="shared" si="15"/>
        <v>2.8767044473850755E-3</v>
      </c>
      <c r="I35" s="22">
        <f t="shared" si="15"/>
        <v>-1.3194882680282257E-3</v>
      </c>
      <c r="J35" s="22">
        <f t="shared" si="15"/>
        <v>-3.079044117647059E-2</v>
      </c>
      <c r="K35" s="22">
        <f t="shared" si="15"/>
        <v>-9.0090090090090089E-3</v>
      </c>
      <c r="L35" s="22">
        <f t="shared" si="15"/>
        <v>8.6124401913875593E-3</v>
      </c>
      <c r="M35" s="22">
        <f t="shared" si="15"/>
        <v>1.2008479601518027E-2</v>
      </c>
      <c r="N35" s="22">
        <f t="shared" si="15"/>
        <v>-2.1866078348800565E-2</v>
      </c>
      <c r="O35" s="22">
        <f t="shared" si="15"/>
        <v>-2.5778753993610223E-2</v>
      </c>
      <c r="P35" s="22">
        <f t="shared" si="15"/>
        <v>-1.6089692348685153E-2</v>
      </c>
      <c r="Q35" s="22">
        <f t="shared" si="15"/>
        <v>-1.3519706691109074E-2</v>
      </c>
      <c r="R35" s="22">
        <f t="shared" si="15"/>
        <v>-3.2625910674691165E-2</v>
      </c>
      <c r="S35" s="22">
        <f t="shared" si="15"/>
        <v>-2.5889543767736303E-2</v>
      </c>
      <c r="T35" s="22">
        <f t="shared" si="15"/>
        <v>-3.7065256364288278E-2</v>
      </c>
      <c r="U35" s="22">
        <f t="shared" si="15"/>
        <v>-1.7104956946707005E-2</v>
      </c>
      <c r="V35" s="22">
        <f t="shared" si="15"/>
        <v>-2.0599029241150705E-2</v>
      </c>
      <c r="W35" s="22">
        <f t="shared" si="15"/>
        <v>-4.1653571860268343E-2</v>
      </c>
      <c r="X35" s="22">
        <f t="shared" ref="X35" si="16">(X34-W34)/W34</f>
        <v>-6.6848292215327182E-3</v>
      </c>
      <c r="Y35" s="22">
        <f t="shared" ref="Y35" si="17">(Y34-X34)/X34</f>
        <v>-1.2799349874292099E-2</v>
      </c>
      <c r="Z35" s="22">
        <f t="shared" ref="Z35" si="18">(Z34-Y34)/Y34</f>
        <v>-5.8395287217348803E-3</v>
      </c>
      <c r="AA35" s="22">
        <f t="shared" ref="AA35" si="19">(AA34-Z34)/Z34</f>
        <v>-1.9665683382497543E-3</v>
      </c>
      <c r="AB35" s="22">
        <f t="shared" ref="AB35" si="20">(AB34-AA34)/AA34</f>
        <v>4.3038631060409649E-3</v>
      </c>
    </row>
    <row r="36" spans="1:2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row>
    <row r="37" spans="1:2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row>
    <row r="38" spans="1:28" ht="19" x14ac:dyDescent="0.25">
      <c r="A38" s="5" t="s">
        <v>30</v>
      </c>
      <c r="B38" s="1">
        <v>15700000</v>
      </c>
      <c r="C38" s="1">
        <v>26800000</v>
      </c>
      <c r="D38" s="1">
        <v>37600000</v>
      </c>
      <c r="E38" s="1">
        <v>31800000</v>
      </c>
      <c r="F38" s="1">
        <v>39629000</v>
      </c>
      <c r="G38" s="1">
        <v>38583000</v>
      </c>
      <c r="H38" s="1">
        <v>44819000</v>
      </c>
      <c r="I38" s="1">
        <v>51126000</v>
      </c>
      <c r="J38" s="1">
        <v>78580000</v>
      </c>
      <c r="K38" s="1">
        <v>59457000</v>
      </c>
      <c r="L38" s="1">
        <v>126549000</v>
      </c>
      <c r="M38" s="1">
        <v>168834000</v>
      </c>
      <c r="N38" s="1">
        <v>117986000</v>
      </c>
      <c r="O38" s="1">
        <v>216320000</v>
      </c>
      <c r="P38" s="1">
        <v>195741000</v>
      </c>
      <c r="Q38" s="1">
        <v>181685000</v>
      </c>
      <c r="R38" s="1">
        <v>189044000</v>
      </c>
      <c r="S38" s="1">
        <v>196627000</v>
      </c>
      <c r="T38" s="1">
        <v>116378000</v>
      </c>
      <c r="U38" s="1">
        <v>158914000</v>
      </c>
      <c r="V38" s="1">
        <v>228407000</v>
      </c>
      <c r="W38" s="1">
        <v>194731000</v>
      </c>
      <c r="X38" s="1">
        <v>208623000</v>
      </c>
      <c r="Y38" s="1">
        <v>359799000</v>
      </c>
      <c r="Z38" s="1">
        <v>585605000</v>
      </c>
      <c r="AA38" s="1">
        <v>681865000</v>
      </c>
      <c r="AB38" s="1">
        <v>503273000</v>
      </c>
    </row>
    <row r="39" spans="1:28" ht="19" x14ac:dyDescent="0.25">
      <c r="A39" s="5" t="s">
        <v>31</v>
      </c>
      <c r="B39" s="1" t="s">
        <v>92</v>
      </c>
      <c r="C39" s="1" t="s">
        <v>92</v>
      </c>
      <c r="D39" s="1" t="s">
        <v>92</v>
      </c>
      <c r="E39" s="1" t="s">
        <v>92</v>
      </c>
      <c r="F39" s="1">
        <v>22704000</v>
      </c>
      <c r="G39" s="1">
        <v>40722000</v>
      </c>
      <c r="H39" s="1">
        <v>86017000</v>
      </c>
      <c r="I39" s="1">
        <v>118136000</v>
      </c>
      <c r="J39" s="1">
        <v>19524000</v>
      </c>
      <c r="K39" s="1">
        <v>16566000</v>
      </c>
      <c r="L39" s="1">
        <v>16641000</v>
      </c>
      <c r="M39" s="1">
        <v>17388000</v>
      </c>
      <c r="N39" s="1">
        <v>25032000</v>
      </c>
      <c r="O39" s="1" t="s">
        <v>92</v>
      </c>
      <c r="P39" s="1" t="s">
        <v>92</v>
      </c>
      <c r="Q39" s="1" t="s">
        <v>92</v>
      </c>
      <c r="R39" s="1">
        <v>13919000</v>
      </c>
      <c r="S39" s="1">
        <v>12725000</v>
      </c>
      <c r="T39" s="1">
        <v>20008000</v>
      </c>
      <c r="U39" s="1">
        <v>23497000</v>
      </c>
      <c r="V39" s="1">
        <v>24217000</v>
      </c>
      <c r="W39" s="1">
        <v>32444000</v>
      </c>
      <c r="X39" s="1">
        <v>29259000</v>
      </c>
      <c r="Y39" s="1">
        <v>25813000</v>
      </c>
      <c r="Z39" s="1">
        <v>19572000</v>
      </c>
      <c r="AA39" s="1">
        <v>35984000</v>
      </c>
      <c r="AB39" s="1">
        <v>33219000</v>
      </c>
    </row>
    <row r="40" spans="1:28" ht="19" x14ac:dyDescent="0.25">
      <c r="A40" s="5" t="s">
        <v>32</v>
      </c>
      <c r="B40" s="1">
        <v>15700000</v>
      </c>
      <c r="C40" s="1">
        <v>26800000</v>
      </c>
      <c r="D40" s="1">
        <v>37600000</v>
      </c>
      <c r="E40" s="1">
        <v>31800000</v>
      </c>
      <c r="F40" s="1">
        <v>62333000</v>
      </c>
      <c r="G40" s="1">
        <v>79305000</v>
      </c>
      <c r="H40" s="1">
        <v>130836000</v>
      </c>
      <c r="I40" s="1">
        <v>169262000</v>
      </c>
      <c r="J40" s="1">
        <v>98104000</v>
      </c>
      <c r="K40" s="1">
        <v>76023000</v>
      </c>
      <c r="L40" s="1">
        <v>143190000</v>
      </c>
      <c r="M40" s="1">
        <v>186222000</v>
      </c>
      <c r="N40" s="1">
        <v>143018000</v>
      </c>
      <c r="O40" s="1">
        <v>216320000</v>
      </c>
      <c r="P40" s="1">
        <v>195741000</v>
      </c>
      <c r="Q40" s="1">
        <v>181685000</v>
      </c>
      <c r="R40" s="1">
        <v>202963000</v>
      </c>
      <c r="S40" s="1">
        <v>209352000</v>
      </c>
      <c r="T40" s="1">
        <v>136386000</v>
      </c>
      <c r="U40" s="1">
        <v>182411000</v>
      </c>
      <c r="V40" s="1">
        <v>252624000</v>
      </c>
      <c r="W40" s="1">
        <v>227175000</v>
      </c>
      <c r="X40" s="1">
        <v>237882000</v>
      </c>
      <c r="Y40" s="1">
        <v>385612000</v>
      </c>
      <c r="Z40" s="1">
        <v>605177000</v>
      </c>
      <c r="AA40" s="1">
        <v>717849000</v>
      </c>
      <c r="AB40" s="1">
        <v>536492000</v>
      </c>
    </row>
    <row r="41" spans="1:28" ht="19" x14ac:dyDescent="0.25">
      <c r="A41" s="5" t="s">
        <v>33</v>
      </c>
      <c r="B41" s="1">
        <v>7100000</v>
      </c>
      <c r="C41" s="1">
        <v>7900000</v>
      </c>
      <c r="D41" s="1">
        <v>11600000</v>
      </c>
      <c r="E41" s="1">
        <v>15000000</v>
      </c>
      <c r="F41" s="1">
        <v>29238000</v>
      </c>
      <c r="G41" s="1">
        <v>33836000</v>
      </c>
      <c r="H41" s="1">
        <v>33563000</v>
      </c>
      <c r="I41" s="1">
        <v>35704000</v>
      </c>
      <c r="J41" s="1">
        <v>45935000</v>
      </c>
      <c r="K41" s="1">
        <v>54029000</v>
      </c>
      <c r="L41" s="1">
        <v>59190000</v>
      </c>
      <c r="M41" s="1">
        <v>59579000</v>
      </c>
      <c r="N41" s="1">
        <v>74859000</v>
      </c>
      <c r="O41" s="1">
        <v>62854000</v>
      </c>
      <c r="P41" s="1">
        <v>59693000</v>
      </c>
      <c r="Q41" s="1">
        <v>75004000</v>
      </c>
      <c r="R41" s="1">
        <v>74251000</v>
      </c>
      <c r="S41" s="1">
        <v>73290000</v>
      </c>
      <c r="T41" s="1">
        <v>90354000</v>
      </c>
      <c r="U41" s="1">
        <v>95064000</v>
      </c>
      <c r="V41" s="1">
        <v>97797000</v>
      </c>
      <c r="W41" s="1">
        <v>148331000</v>
      </c>
      <c r="X41" s="1">
        <v>156639000</v>
      </c>
      <c r="Y41" s="1">
        <v>146309000</v>
      </c>
      <c r="Z41" s="1">
        <v>155011000</v>
      </c>
      <c r="AA41" s="1">
        <v>151187000</v>
      </c>
      <c r="AB41" s="1">
        <v>204102000</v>
      </c>
    </row>
    <row r="42" spans="1:2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c r="AB42" s="1" t="s">
        <v>92</v>
      </c>
    </row>
    <row r="43" spans="1:28" ht="19" x14ac:dyDescent="0.25">
      <c r="A43" s="5" t="s">
        <v>35</v>
      </c>
      <c r="B43" s="1">
        <v>4000000</v>
      </c>
      <c r="C43" s="1">
        <v>5300000</v>
      </c>
      <c r="D43" s="1">
        <v>5000000</v>
      </c>
      <c r="E43" s="1">
        <v>29800000</v>
      </c>
      <c r="F43" s="1">
        <v>8302000</v>
      </c>
      <c r="G43" s="1">
        <v>7086000</v>
      </c>
      <c r="H43" s="1">
        <v>7664000</v>
      </c>
      <c r="I43" s="1">
        <v>7381000</v>
      </c>
      <c r="J43" s="1">
        <v>10709000</v>
      </c>
      <c r="K43" s="1">
        <v>9096000</v>
      </c>
      <c r="L43" s="1">
        <v>4600000</v>
      </c>
      <c r="M43" s="1">
        <v>6531000</v>
      </c>
      <c r="N43" s="1">
        <v>16646000</v>
      </c>
      <c r="O43" s="1">
        <v>20236000</v>
      </c>
      <c r="P43" s="1">
        <v>9711000</v>
      </c>
      <c r="Q43" s="1">
        <v>16481000</v>
      </c>
      <c r="R43" s="1">
        <v>21911000</v>
      </c>
      <c r="S43" s="1">
        <v>35392000</v>
      </c>
      <c r="T43" s="1">
        <v>23035000</v>
      </c>
      <c r="U43" s="1">
        <v>26699000</v>
      </c>
      <c r="V43" s="1">
        <v>18855000</v>
      </c>
      <c r="W43" s="1">
        <v>33870000</v>
      </c>
      <c r="X43" s="1">
        <v>36395000</v>
      </c>
      <c r="Y43" s="1">
        <v>51891000</v>
      </c>
      <c r="Z43" s="1">
        <v>81742000</v>
      </c>
      <c r="AA43" s="1">
        <v>64542000</v>
      </c>
      <c r="AB43" s="1">
        <v>129753000</v>
      </c>
    </row>
    <row r="44" spans="1:28" ht="19" x14ac:dyDescent="0.25">
      <c r="A44" s="6" t="s">
        <v>36</v>
      </c>
      <c r="B44" s="10">
        <v>26800000</v>
      </c>
      <c r="C44" s="10">
        <v>40000000</v>
      </c>
      <c r="D44" s="10">
        <v>54200000</v>
      </c>
      <c r="E44" s="10">
        <v>76600000</v>
      </c>
      <c r="F44" s="10">
        <v>99873000</v>
      </c>
      <c r="G44" s="10">
        <v>120227000</v>
      </c>
      <c r="H44" s="10">
        <v>172063000</v>
      </c>
      <c r="I44" s="10">
        <v>212347000</v>
      </c>
      <c r="J44" s="10">
        <v>154748000</v>
      </c>
      <c r="K44" s="10">
        <v>139148000</v>
      </c>
      <c r="L44" s="10">
        <v>206980000</v>
      </c>
      <c r="M44" s="10">
        <v>252332000</v>
      </c>
      <c r="N44" s="10">
        <v>234523000</v>
      </c>
      <c r="O44" s="10">
        <v>299410000</v>
      </c>
      <c r="P44" s="10">
        <v>265145000</v>
      </c>
      <c r="Q44" s="10">
        <v>273170000</v>
      </c>
      <c r="R44" s="10">
        <v>299125000</v>
      </c>
      <c r="S44" s="10">
        <v>318034000</v>
      </c>
      <c r="T44" s="10">
        <v>249775000</v>
      </c>
      <c r="U44" s="10">
        <v>304174000</v>
      </c>
      <c r="V44" s="10">
        <v>369276000</v>
      </c>
      <c r="W44" s="10">
        <v>409376000</v>
      </c>
      <c r="X44" s="10">
        <v>430916000</v>
      </c>
      <c r="Y44" s="10">
        <v>583812000</v>
      </c>
      <c r="Z44" s="10">
        <v>841930000</v>
      </c>
      <c r="AA44" s="10">
        <v>933578000</v>
      </c>
      <c r="AB44" s="10">
        <v>870347000</v>
      </c>
    </row>
    <row r="45" spans="1:28" ht="19" x14ac:dyDescent="0.25">
      <c r="A45" s="5" t="s">
        <v>37</v>
      </c>
      <c r="B45" s="1">
        <v>8100000</v>
      </c>
      <c r="C45" s="1">
        <v>9200000</v>
      </c>
      <c r="D45" s="1">
        <v>14700000</v>
      </c>
      <c r="E45" s="1">
        <v>21400000</v>
      </c>
      <c r="F45" s="1">
        <v>20888000</v>
      </c>
      <c r="G45" s="1">
        <v>35466000</v>
      </c>
      <c r="H45" s="1">
        <v>27555000</v>
      </c>
      <c r="I45" s="1">
        <v>19347000</v>
      </c>
      <c r="J45" s="1">
        <v>43909000</v>
      </c>
      <c r="K45" s="1">
        <v>52359000</v>
      </c>
      <c r="L45" s="1">
        <v>59812000</v>
      </c>
      <c r="M45" s="1">
        <v>78945000</v>
      </c>
      <c r="N45" s="1">
        <v>91113000</v>
      </c>
      <c r="O45" s="1">
        <v>88379000</v>
      </c>
      <c r="P45" s="1">
        <v>79495000</v>
      </c>
      <c r="Q45" s="1">
        <v>81620000</v>
      </c>
      <c r="R45" s="1">
        <v>76530000</v>
      </c>
      <c r="S45" s="1">
        <v>65371000</v>
      </c>
      <c r="T45" s="1">
        <v>57641000</v>
      </c>
      <c r="U45" s="1">
        <v>59264000</v>
      </c>
      <c r="V45" s="1">
        <v>84622000</v>
      </c>
      <c r="W45" s="1">
        <v>100454000</v>
      </c>
      <c r="X45" s="1">
        <v>100545000</v>
      </c>
      <c r="Y45" s="1">
        <v>132524000</v>
      </c>
      <c r="Z45" s="1">
        <v>382031000</v>
      </c>
      <c r="AA45" s="1">
        <v>370441000</v>
      </c>
      <c r="AB45" s="1">
        <v>240301000</v>
      </c>
    </row>
    <row r="46" spans="1:28" ht="19" x14ac:dyDescent="0.25">
      <c r="A46" s="5" t="s">
        <v>38</v>
      </c>
      <c r="B46" s="1" t="s">
        <v>92</v>
      </c>
      <c r="C46" s="1" t="s">
        <v>92</v>
      </c>
      <c r="D46" s="1" t="s">
        <v>92</v>
      </c>
      <c r="E46" s="1" t="s">
        <v>92</v>
      </c>
      <c r="F46" s="1" t="s">
        <v>92</v>
      </c>
      <c r="G46" s="1" t="s">
        <v>92</v>
      </c>
      <c r="H46" s="1" t="s">
        <v>92</v>
      </c>
      <c r="I46" s="1" t="s">
        <v>92</v>
      </c>
      <c r="J46" s="1" t="s">
        <v>92</v>
      </c>
      <c r="K46" s="1" t="s">
        <v>92</v>
      </c>
      <c r="L46" s="1">
        <v>43074000</v>
      </c>
      <c r="M46" s="1">
        <v>146187000</v>
      </c>
      <c r="N46" s="1">
        <v>187780000</v>
      </c>
      <c r="O46" s="1">
        <v>181355000</v>
      </c>
      <c r="P46" s="1">
        <v>221991000</v>
      </c>
      <c r="Q46" s="1">
        <v>228265000</v>
      </c>
      <c r="R46" s="1">
        <v>245791000</v>
      </c>
      <c r="S46" s="1">
        <v>244573000</v>
      </c>
      <c r="T46" s="1">
        <v>285608000</v>
      </c>
      <c r="U46" s="1">
        <v>308287000</v>
      </c>
      <c r="V46" s="1">
        <v>452915000</v>
      </c>
      <c r="W46" s="1">
        <v>707560000</v>
      </c>
      <c r="X46" s="1">
        <v>701833000</v>
      </c>
      <c r="Y46" s="1">
        <v>685729000</v>
      </c>
      <c r="Z46" s="1">
        <v>709703000</v>
      </c>
      <c r="AA46" s="1">
        <v>754205000</v>
      </c>
      <c r="AB46" s="1">
        <v>965848000</v>
      </c>
    </row>
    <row r="47" spans="1:28" ht="19" x14ac:dyDescent="0.25">
      <c r="A47" s="5" t="s">
        <v>39</v>
      </c>
      <c r="B47" s="1" t="s">
        <v>92</v>
      </c>
      <c r="C47" s="1" t="s">
        <v>92</v>
      </c>
      <c r="D47" s="1" t="s">
        <v>92</v>
      </c>
      <c r="E47" s="1" t="s">
        <v>92</v>
      </c>
      <c r="F47" s="1">
        <v>10734000</v>
      </c>
      <c r="G47" s="1">
        <v>11894000</v>
      </c>
      <c r="H47" s="1">
        <v>11450000</v>
      </c>
      <c r="I47" s="1">
        <v>18872000</v>
      </c>
      <c r="J47" s="1">
        <v>25881000</v>
      </c>
      <c r="K47" s="1">
        <v>152453000</v>
      </c>
      <c r="L47" s="1">
        <v>141354000</v>
      </c>
      <c r="M47" s="1">
        <v>36789000</v>
      </c>
      <c r="N47" s="1">
        <v>58333000</v>
      </c>
      <c r="O47" s="1">
        <v>46350000</v>
      </c>
      <c r="P47" s="1">
        <v>52179000</v>
      </c>
      <c r="Q47" s="1">
        <v>46310000</v>
      </c>
      <c r="R47" s="1">
        <v>43371000</v>
      </c>
      <c r="S47" s="1">
        <v>36223000</v>
      </c>
      <c r="T47" s="1">
        <v>41855000</v>
      </c>
      <c r="U47" s="1">
        <v>40052000</v>
      </c>
      <c r="V47" s="1">
        <v>93161000</v>
      </c>
      <c r="W47" s="1">
        <v>173543000</v>
      </c>
      <c r="X47" s="1">
        <v>148935000</v>
      </c>
      <c r="Y47" s="1">
        <v>120551000</v>
      </c>
      <c r="Z47" s="1">
        <v>121095000</v>
      </c>
      <c r="AA47" s="1">
        <v>134986000</v>
      </c>
      <c r="AB47" s="1">
        <v>1895909000</v>
      </c>
    </row>
    <row r="48" spans="1:28" ht="19" x14ac:dyDescent="0.25">
      <c r="A48" s="5" t="s">
        <v>40</v>
      </c>
      <c r="B48" s="1" t="s">
        <v>92</v>
      </c>
      <c r="C48" s="1" t="s">
        <v>92</v>
      </c>
      <c r="D48" s="1" t="s">
        <v>92</v>
      </c>
      <c r="E48" s="1" t="s">
        <v>92</v>
      </c>
      <c r="F48" s="1">
        <v>10734000</v>
      </c>
      <c r="G48" s="1">
        <v>11894000</v>
      </c>
      <c r="H48" s="1">
        <v>11450000</v>
      </c>
      <c r="I48" s="1">
        <v>18872000</v>
      </c>
      <c r="J48" s="1">
        <v>25881000</v>
      </c>
      <c r="K48" s="1">
        <v>152453000</v>
      </c>
      <c r="L48" s="1">
        <v>184428000</v>
      </c>
      <c r="M48" s="1">
        <v>182976000</v>
      </c>
      <c r="N48" s="1">
        <v>246113000</v>
      </c>
      <c r="O48" s="1">
        <v>227705000</v>
      </c>
      <c r="P48" s="1">
        <v>274170000</v>
      </c>
      <c r="Q48" s="1">
        <v>274575000</v>
      </c>
      <c r="R48" s="1">
        <v>289162000</v>
      </c>
      <c r="S48" s="1">
        <v>280796000</v>
      </c>
      <c r="T48" s="1">
        <v>327463000</v>
      </c>
      <c r="U48" s="1">
        <v>348339000</v>
      </c>
      <c r="V48" s="1">
        <v>546076000</v>
      </c>
      <c r="W48" s="1">
        <v>881103000</v>
      </c>
      <c r="X48" s="1">
        <v>850768000</v>
      </c>
      <c r="Y48" s="1">
        <v>806280000</v>
      </c>
      <c r="Z48" s="1">
        <v>830798000</v>
      </c>
      <c r="AA48" s="1">
        <v>889191000</v>
      </c>
      <c r="AB48" s="1">
        <v>2861757000</v>
      </c>
    </row>
    <row r="49" spans="1:2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row>
    <row r="50" spans="1:28" ht="19" x14ac:dyDescent="0.25">
      <c r="A50" s="5" t="s">
        <v>42</v>
      </c>
      <c r="B50" s="1" t="s">
        <v>92</v>
      </c>
      <c r="C50" s="1" t="s">
        <v>92</v>
      </c>
      <c r="D50" s="1" t="s">
        <v>92</v>
      </c>
      <c r="E50" s="1" t="s">
        <v>92</v>
      </c>
      <c r="F50" s="1" t="s">
        <v>92</v>
      </c>
      <c r="G50" s="1">
        <v>3006000</v>
      </c>
      <c r="H50" s="1">
        <v>4333000</v>
      </c>
      <c r="I50" s="1">
        <v>3467000</v>
      </c>
      <c r="J50" s="1">
        <v>3098000</v>
      </c>
      <c r="K50" s="1">
        <v>722000</v>
      </c>
      <c r="L50" s="1">
        <v>3554000</v>
      </c>
      <c r="M50" s="1">
        <v>7211000</v>
      </c>
      <c r="N50" s="1">
        <v>10279000</v>
      </c>
      <c r="O50" s="1">
        <v>12295000</v>
      </c>
      <c r="P50" s="1">
        <v>19601000</v>
      </c>
      <c r="Q50" s="1">
        <v>20166000</v>
      </c>
      <c r="R50" s="1">
        <v>23113000</v>
      </c>
      <c r="S50" s="1">
        <v>22023000</v>
      </c>
      <c r="T50" s="1">
        <v>22377000</v>
      </c>
      <c r="U50" s="1">
        <v>20599000</v>
      </c>
      <c r="V50" s="1">
        <v>13406000</v>
      </c>
      <c r="W50" s="1">
        <v>7412000</v>
      </c>
      <c r="X50" s="1">
        <v>9716000</v>
      </c>
      <c r="Y50" s="1">
        <v>7571000</v>
      </c>
      <c r="Z50" s="1" t="s">
        <v>92</v>
      </c>
      <c r="AA50" s="1">
        <v>2250000</v>
      </c>
      <c r="AB50" s="1">
        <v>3153000</v>
      </c>
    </row>
    <row r="51" spans="1:28" ht="19" x14ac:dyDescent="0.25">
      <c r="A51" s="5" t="s">
        <v>43</v>
      </c>
      <c r="B51" s="1">
        <v>1600000</v>
      </c>
      <c r="C51" s="1">
        <v>1600000</v>
      </c>
      <c r="D51" s="1">
        <v>1700000</v>
      </c>
      <c r="E51" s="1">
        <v>3500000</v>
      </c>
      <c r="F51" s="1">
        <v>4073000</v>
      </c>
      <c r="G51" s="1">
        <v>1958000</v>
      </c>
      <c r="H51" s="1">
        <v>2010000</v>
      </c>
      <c r="I51" s="1">
        <v>2126000</v>
      </c>
      <c r="J51" s="1">
        <v>2291000</v>
      </c>
      <c r="K51" s="1">
        <v>2847000</v>
      </c>
      <c r="L51" s="1">
        <v>2454000</v>
      </c>
      <c r="M51" s="1">
        <v>2286000</v>
      </c>
      <c r="N51" s="1">
        <v>5246000</v>
      </c>
      <c r="O51" s="1">
        <v>5348000</v>
      </c>
      <c r="P51" s="1">
        <v>6197000</v>
      </c>
      <c r="Q51" s="1">
        <v>7909000</v>
      </c>
      <c r="R51" s="1">
        <v>6213000</v>
      </c>
      <c r="S51" s="1">
        <v>3973000</v>
      </c>
      <c r="T51" s="1">
        <v>5956000</v>
      </c>
      <c r="U51" s="1">
        <v>4295000</v>
      </c>
      <c r="V51" s="1">
        <v>5781000</v>
      </c>
      <c r="W51" s="1">
        <v>14970000</v>
      </c>
      <c r="X51" s="1">
        <v>27502000</v>
      </c>
      <c r="Y51" s="1">
        <v>29943000</v>
      </c>
      <c r="Z51" s="1">
        <v>28629000</v>
      </c>
      <c r="AA51" s="1">
        <v>29480000</v>
      </c>
      <c r="AB51" s="1">
        <v>38747000</v>
      </c>
    </row>
    <row r="52" spans="1:28" ht="19" x14ac:dyDescent="0.25">
      <c r="A52" s="5" t="s">
        <v>44</v>
      </c>
      <c r="B52" s="1">
        <v>9700000</v>
      </c>
      <c r="C52" s="1">
        <v>10800000</v>
      </c>
      <c r="D52" s="1">
        <v>16400000</v>
      </c>
      <c r="E52" s="1">
        <v>24900000</v>
      </c>
      <c r="F52" s="1">
        <v>35695000</v>
      </c>
      <c r="G52" s="1">
        <v>52324000</v>
      </c>
      <c r="H52" s="1">
        <v>45348000</v>
      </c>
      <c r="I52" s="1">
        <v>43812000</v>
      </c>
      <c r="J52" s="1">
        <v>75179000</v>
      </c>
      <c r="K52" s="1">
        <v>208381000</v>
      </c>
      <c r="L52" s="1">
        <v>250248000</v>
      </c>
      <c r="M52" s="1">
        <v>271418000</v>
      </c>
      <c r="N52" s="1">
        <v>352751000</v>
      </c>
      <c r="O52" s="1">
        <v>333727000</v>
      </c>
      <c r="P52" s="1">
        <v>379463000</v>
      </c>
      <c r="Q52" s="1">
        <v>384270000</v>
      </c>
      <c r="R52" s="1">
        <v>395018000</v>
      </c>
      <c r="S52" s="1">
        <v>372163000</v>
      </c>
      <c r="T52" s="1">
        <v>413437000</v>
      </c>
      <c r="U52" s="1">
        <v>432497000</v>
      </c>
      <c r="V52" s="1">
        <v>649885000</v>
      </c>
      <c r="W52" s="1">
        <v>1003939000</v>
      </c>
      <c r="X52" s="1">
        <v>988531000</v>
      </c>
      <c r="Y52" s="1">
        <v>976318000</v>
      </c>
      <c r="Z52" s="1">
        <v>1241458000</v>
      </c>
      <c r="AA52" s="1">
        <v>1291362000</v>
      </c>
      <c r="AB52" s="1">
        <v>3143958000</v>
      </c>
    </row>
    <row r="53" spans="1:2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row>
    <row r="54" spans="1:28" ht="20" thickBot="1" x14ac:dyDescent="0.3">
      <c r="A54" s="7" t="s">
        <v>46</v>
      </c>
      <c r="B54" s="11">
        <v>36500000</v>
      </c>
      <c r="C54" s="11">
        <v>50800000</v>
      </c>
      <c r="D54" s="11">
        <v>70600000</v>
      </c>
      <c r="E54" s="11">
        <v>101500000</v>
      </c>
      <c r="F54" s="11">
        <v>135568000</v>
      </c>
      <c r="G54" s="11">
        <v>172551000</v>
      </c>
      <c r="H54" s="11">
        <v>217411000</v>
      </c>
      <c r="I54" s="11">
        <v>256159000</v>
      </c>
      <c r="J54" s="11">
        <v>229927000</v>
      </c>
      <c r="K54" s="11">
        <v>347529000</v>
      </c>
      <c r="L54" s="11">
        <v>457228000</v>
      </c>
      <c r="M54" s="11">
        <v>523750000</v>
      </c>
      <c r="N54" s="11">
        <v>587274000</v>
      </c>
      <c r="O54" s="11">
        <v>633137000</v>
      </c>
      <c r="P54" s="11">
        <v>644608000</v>
      </c>
      <c r="Q54" s="11">
        <v>657440000</v>
      </c>
      <c r="R54" s="11">
        <v>694143000</v>
      </c>
      <c r="S54" s="11">
        <v>690197000</v>
      </c>
      <c r="T54" s="11">
        <v>663212000</v>
      </c>
      <c r="U54" s="11">
        <v>736671000</v>
      </c>
      <c r="V54" s="11">
        <v>1019161000</v>
      </c>
      <c r="W54" s="11">
        <v>1413315000</v>
      </c>
      <c r="X54" s="11">
        <v>1419447000</v>
      </c>
      <c r="Y54" s="11">
        <v>1560130000</v>
      </c>
      <c r="Z54" s="11">
        <v>2083388000</v>
      </c>
      <c r="AA54" s="11">
        <v>2224940000</v>
      </c>
      <c r="AB54" s="11">
        <v>4014305000</v>
      </c>
    </row>
    <row r="55" spans="1:28" ht="20" thickTop="1" x14ac:dyDescent="0.25">
      <c r="A55" s="5" t="s">
        <v>47</v>
      </c>
      <c r="B55" s="1">
        <v>1200000</v>
      </c>
      <c r="C55" s="1">
        <v>2200000</v>
      </c>
      <c r="D55" s="1">
        <v>4800000</v>
      </c>
      <c r="E55" s="1">
        <v>7600000</v>
      </c>
      <c r="F55" s="1">
        <v>9874000</v>
      </c>
      <c r="G55" s="1">
        <v>6183000</v>
      </c>
      <c r="H55" s="1">
        <v>11427000</v>
      </c>
      <c r="I55" s="1">
        <v>13793000</v>
      </c>
      <c r="J55" s="1">
        <v>21123000</v>
      </c>
      <c r="K55" s="1">
        <v>20400000</v>
      </c>
      <c r="L55" s="1">
        <v>18110000</v>
      </c>
      <c r="M55" s="1">
        <v>23461000</v>
      </c>
      <c r="N55" s="1">
        <v>22366000</v>
      </c>
      <c r="O55" s="1">
        <v>25121000</v>
      </c>
      <c r="P55" s="1">
        <v>23976000</v>
      </c>
      <c r="Q55" s="1">
        <v>24603000</v>
      </c>
      <c r="R55" s="1">
        <v>27680000</v>
      </c>
      <c r="S55" s="1">
        <v>29864000</v>
      </c>
      <c r="T55" s="1">
        <v>26971000</v>
      </c>
      <c r="U55" s="1">
        <v>33880000</v>
      </c>
      <c r="V55" s="1">
        <v>45836000</v>
      </c>
      <c r="W55" s="1">
        <v>59214000</v>
      </c>
      <c r="X55" s="1">
        <v>72059000</v>
      </c>
      <c r="Y55" s="1">
        <v>79620000</v>
      </c>
      <c r="Z55" s="1">
        <v>82094000</v>
      </c>
      <c r="AA55" s="1">
        <v>85777000</v>
      </c>
      <c r="AB55" s="1">
        <v>108395000</v>
      </c>
    </row>
    <row r="56" spans="1:28" ht="19" x14ac:dyDescent="0.25">
      <c r="A56" s="5" t="s">
        <v>48</v>
      </c>
      <c r="B56" s="1" t="s">
        <v>92</v>
      </c>
      <c r="C56" s="1" t="s">
        <v>92</v>
      </c>
      <c r="D56" s="1" t="s">
        <v>92</v>
      </c>
      <c r="E56" s="1" t="s">
        <v>92</v>
      </c>
      <c r="F56" s="1" t="s">
        <v>92</v>
      </c>
      <c r="G56" s="1" t="s">
        <v>92</v>
      </c>
      <c r="H56" s="1" t="s">
        <v>92</v>
      </c>
      <c r="I56" s="1" t="s">
        <v>92</v>
      </c>
      <c r="J56" s="1" t="s">
        <v>92</v>
      </c>
      <c r="K56" s="1" t="s">
        <v>92</v>
      </c>
      <c r="L56" s="1">
        <v>1840000</v>
      </c>
      <c r="M56" s="1" t="s">
        <v>92</v>
      </c>
      <c r="N56" s="1" t="s">
        <v>92</v>
      </c>
      <c r="O56" s="1" t="s">
        <v>92</v>
      </c>
      <c r="P56" s="1" t="s">
        <v>92</v>
      </c>
      <c r="Q56" s="1" t="s">
        <v>92</v>
      </c>
      <c r="R56" s="1" t="s">
        <v>92</v>
      </c>
      <c r="S56" s="1" t="s">
        <v>92</v>
      </c>
      <c r="T56" s="1" t="s">
        <v>92</v>
      </c>
      <c r="U56" s="1" t="s">
        <v>92</v>
      </c>
      <c r="V56" s="1" t="s">
        <v>92</v>
      </c>
      <c r="W56" s="1" t="s">
        <v>92</v>
      </c>
      <c r="X56" s="1" t="s">
        <v>92</v>
      </c>
      <c r="Y56" s="1" t="s">
        <v>92</v>
      </c>
      <c r="Z56" s="1">
        <v>29056000</v>
      </c>
      <c r="AA56" s="1">
        <v>31576000</v>
      </c>
      <c r="AB56" s="1">
        <v>29185000</v>
      </c>
    </row>
    <row r="57" spans="1:2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v>1073000</v>
      </c>
      <c r="Q57" s="1">
        <v>2867000</v>
      </c>
      <c r="R57" s="1" t="s">
        <v>92</v>
      </c>
      <c r="S57" s="1">
        <v>3769000</v>
      </c>
      <c r="T57" s="1">
        <v>5036000</v>
      </c>
      <c r="U57" s="1">
        <v>3755000</v>
      </c>
      <c r="V57" s="1">
        <v>7781000</v>
      </c>
      <c r="W57" s="1">
        <v>9112000</v>
      </c>
      <c r="X57" s="1">
        <v>8453000</v>
      </c>
      <c r="Y57" s="1" t="s">
        <v>92</v>
      </c>
      <c r="Z57" s="1" t="s">
        <v>92</v>
      </c>
      <c r="AA57" s="1" t="s">
        <v>92</v>
      </c>
      <c r="AB57" s="1" t="s">
        <v>92</v>
      </c>
    </row>
    <row r="58" spans="1:28" ht="19" x14ac:dyDescent="0.25">
      <c r="A58" s="5" t="s">
        <v>50</v>
      </c>
      <c r="B58" s="1" t="s">
        <v>92</v>
      </c>
      <c r="C58" s="1" t="s">
        <v>92</v>
      </c>
      <c r="D58" s="1" t="s">
        <v>92</v>
      </c>
      <c r="E58" s="1" t="s">
        <v>92</v>
      </c>
      <c r="F58" s="1" t="s">
        <v>92</v>
      </c>
      <c r="G58" s="1" t="s">
        <v>92</v>
      </c>
      <c r="H58" s="1" t="s">
        <v>92</v>
      </c>
      <c r="I58" s="1" t="s">
        <v>92</v>
      </c>
      <c r="J58" s="1" t="s">
        <v>92</v>
      </c>
      <c r="K58" s="1" t="s">
        <v>92</v>
      </c>
      <c r="L58" s="1">
        <v>25322000</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v>63104000</v>
      </c>
      <c r="AB58" s="1">
        <v>152039000</v>
      </c>
    </row>
    <row r="59" spans="1:28" ht="19" x14ac:dyDescent="0.25">
      <c r="A59" s="5" t="s">
        <v>51</v>
      </c>
      <c r="B59" s="1">
        <v>6600000</v>
      </c>
      <c r="C59" s="1">
        <v>10700000</v>
      </c>
      <c r="D59" s="1">
        <v>14300000</v>
      </c>
      <c r="E59" s="1">
        <v>15900000</v>
      </c>
      <c r="F59" s="1">
        <v>22071000</v>
      </c>
      <c r="G59" s="1">
        <v>27490000</v>
      </c>
      <c r="H59" s="1">
        <v>28471000</v>
      </c>
      <c r="I59" s="1">
        <v>29581000</v>
      </c>
      <c r="J59" s="1">
        <v>36664000</v>
      </c>
      <c r="K59" s="1">
        <v>43285000</v>
      </c>
      <c r="L59" s="1">
        <v>34029000</v>
      </c>
      <c r="M59" s="1">
        <v>67189000</v>
      </c>
      <c r="N59" s="1">
        <v>70260000</v>
      </c>
      <c r="O59" s="1">
        <v>74242000</v>
      </c>
      <c r="P59" s="1">
        <v>84227000</v>
      </c>
      <c r="Q59" s="1">
        <v>81953000</v>
      </c>
      <c r="R59" s="1">
        <v>85496000</v>
      </c>
      <c r="S59" s="1">
        <v>84620000</v>
      </c>
      <c r="T59" s="1">
        <v>95284000</v>
      </c>
      <c r="U59" s="1">
        <v>102145000</v>
      </c>
      <c r="V59" s="1">
        <v>104593000</v>
      </c>
      <c r="W59" s="1">
        <v>132813000</v>
      </c>
      <c r="X59" s="1">
        <v>140622000</v>
      </c>
      <c r="Y59" s="1">
        <v>139303000</v>
      </c>
      <c r="Z59" s="1">
        <v>165143000</v>
      </c>
      <c r="AA59" s="1">
        <v>135248000</v>
      </c>
      <c r="AB59" s="1">
        <v>148668000</v>
      </c>
    </row>
    <row r="60" spans="1:28" ht="19" x14ac:dyDescent="0.25">
      <c r="A60" s="6" t="s">
        <v>52</v>
      </c>
      <c r="B60" s="10">
        <v>7800000</v>
      </c>
      <c r="C60" s="10">
        <v>12900000</v>
      </c>
      <c r="D60" s="10">
        <v>19100000</v>
      </c>
      <c r="E60" s="10">
        <v>23500000</v>
      </c>
      <c r="F60" s="10">
        <v>31945000</v>
      </c>
      <c r="G60" s="10">
        <v>33673000</v>
      </c>
      <c r="H60" s="10">
        <v>39898000</v>
      </c>
      <c r="I60" s="10">
        <v>43374000</v>
      </c>
      <c r="J60" s="10">
        <v>57787000</v>
      </c>
      <c r="K60" s="10">
        <v>63685000</v>
      </c>
      <c r="L60" s="10">
        <v>79301000</v>
      </c>
      <c r="M60" s="10">
        <v>90650000</v>
      </c>
      <c r="N60" s="10">
        <v>92626000</v>
      </c>
      <c r="O60" s="10">
        <v>99363000</v>
      </c>
      <c r="P60" s="10">
        <v>109276000</v>
      </c>
      <c r="Q60" s="10">
        <v>109423000</v>
      </c>
      <c r="R60" s="10">
        <v>113176000</v>
      </c>
      <c r="S60" s="10">
        <v>118253000</v>
      </c>
      <c r="T60" s="10">
        <v>127291000</v>
      </c>
      <c r="U60" s="10">
        <v>139780000</v>
      </c>
      <c r="V60" s="10">
        <v>158210000</v>
      </c>
      <c r="W60" s="10">
        <v>201139000</v>
      </c>
      <c r="X60" s="10">
        <v>221134000</v>
      </c>
      <c r="Y60" s="10">
        <v>218923000</v>
      </c>
      <c r="Z60" s="10">
        <v>276293000</v>
      </c>
      <c r="AA60" s="10">
        <v>315705000</v>
      </c>
      <c r="AB60" s="10">
        <v>438287000</v>
      </c>
    </row>
    <row r="61" spans="1:28"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v>35000000</v>
      </c>
      <c r="V61" s="1">
        <v>300000000</v>
      </c>
      <c r="W61" s="1">
        <v>575000000</v>
      </c>
      <c r="X61" s="1">
        <v>574775000</v>
      </c>
      <c r="Y61" s="1">
        <v>574174000</v>
      </c>
      <c r="Z61" s="1">
        <v>846623000</v>
      </c>
      <c r="AA61" s="1">
        <v>834515000</v>
      </c>
      <c r="AB61" s="1">
        <v>2191046000</v>
      </c>
    </row>
    <row r="62" spans="1:2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v>8394000</v>
      </c>
      <c r="AB62" s="1">
        <v>7212000</v>
      </c>
    </row>
    <row r="63" spans="1:28" ht="19" x14ac:dyDescent="0.25">
      <c r="A63" s="5" t="s">
        <v>54</v>
      </c>
      <c r="B63" s="1">
        <v>100000</v>
      </c>
      <c r="C63" s="1">
        <v>200000</v>
      </c>
      <c r="D63" s="1" t="s">
        <v>92</v>
      </c>
      <c r="E63" s="1" t="s">
        <v>92</v>
      </c>
      <c r="F63" s="1" t="s">
        <v>92</v>
      </c>
      <c r="G63" s="1" t="s">
        <v>92</v>
      </c>
      <c r="H63" s="1" t="s">
        <v>92</v>
      </c>
      <c r="I63" s="1" t="s">
        <v>92</v>
      </c>
      <c r="J63" s="1" t="s">
        <v>92</v>
      </c>
      <c r="K63" s="1">
        <v>6657000</v>
      </c>
      <c r="L63" s="1">
        <v>8536000</v>
      </c>
      <c r="M63" s="1">
        <v>6450000</v>
      </c>
      <c r="N63" s="1">
        <v>5122000</v>
      </c>
      <c r="O63" s="1">
        <v>10231000</v>
      </c>
      <c r="P63" s="1">
        <v>3731000</v>
      </c>
      <c r="Q63" s="1">
        <v>3712000</v>
      </c>
      <c r="R63" s="1">
        <v>2593000</v>
      </c>
      <c r="S63" s="1">
        <v>2396000</v>
      </c>
      <c r="T63" s="1">
        <v>2921000</v>
      </c>
      <c r="U63" s="1">
        <v>1697000</v>
      </c>
      <c r="V63" s="1">
        <v>1708000</v>
      </c>
      <c r="W63" s="1">
        <v>24892000</v>
      </c>
      <c r="X63" s="1">
        <v>21190000</v>
      </c>
      <c r="Y63" s="1">
        <v>16391000</v>
      </c>
      <c r="Z63" s="1">
        <v>19713000</v>
      </c>
      <c r="AA63" s="1">
        <v>14752000</v>
      </c>
      <c r="AB63" s="1">
        <v>8800000</v>
      </c>
    </row>
    <row r="64" spans="1:28" ht="19" x14ac:dyDescent="0.25">
      <c r="A64" s="5" t="s">
        <v>55</v>
      </c>
      <c r="B64" s="1">
        <v>400000</v>
      </c>
      <c r="C64" s="1">
        <v>100000</v>
      </c>
      <c r="D64" s="1">
        <v>500000</v>
      </c>
      <c r="E64" s="1">
        <v>400000</v>
      </c>
      <c r="F64" s="1">
        <v>621000</v>
      </c>
      <c r="G64" s="1">
        <v>616000</v>
      </c>
      <c r="H64" s="1">
        <v>547000</v>
      </c>
      <c r="I64" s="1">
        <v>556000</v>
      </c>
      <c r="J64" s="1">
        <v>7594000</v>
      </c>
      <c r="K64" s="1">
        <v>9079000</v>
      </c>
      <c r="L64" s="1">
        <v>10703000</v>
      </c>
      <c r="M64" s="1">
        <v>17339000</v>
      </c>
      <c r="N64" s="1">
        <v>24055000</v>
      </c>
      <c r="O64" s="1">
        <v>22714000</v>
      </c>
      <c r="P64" s="1">
        <v>29195000</v>
      </c>
      <c r="Q64" s="1">
        <v>29117000</v>
      </c>
      <c r="R64" s="1">
        <v>26110000</v>
      </c>
      <c r="S64" s="1">
        <v>27769000</v>
      </c>
      <c r="T64" s="1">
        <v>21918000</v>
      </c>
      <c r="U64" s="1">
        <v>28610000</v>
      </c>
      <c r="V64" s="1">
        <v>41862000</v>
      </c>
      <c r="W64" s="1">
        <v>52593000</v>
      </c>
      <c r="X64" s="1">
        <v>76448000</v>
      </c>
      <c r="Y64" s="1">
        <v>78386000</v>
      </c>
      <c r="Z64" s="1">
        <v>44384000</v>
      </c>
      <c r="AA64" s="1">
        <v>35221000</v>
      </c>
      <c r="AB64" s="1">
        <v>37552000</v>
      </c>
    </row>
    <row r="65" spans="1:28" ht="19" x14ac:dyDescent="0.25">
      <c r="A65" s="5" t="s">
        <v>56</v>
      </c>
      <c r="B65" s="1">
        <v>500000</v>
      </c>
      <c r="C65" s="1">
        <v>300000</v>
      </c>
      <c r="D65" s="1">
        <v>500000</v>
      </c>
      <c r="E65" s="1">
        <v>400000</v>
      </c>
      <c r="F65" s="1">
        <v>621000</v>
      </c>
      <c r="G65" s="1">
        <v>616000</v>
      </c>
      <c r="H65" s="1">
        <v>547000</v>
      </c>
      <c r="I65" s="1">
        <v>556000</v>
      </c>
      <c r="J65" s="1">
        <v>7594000</v>
      </c>
      <c r="K65" s="1">
        <v>15736000</v>
      </c>
      <c r="L65" s="1">
        <v>19239000</v>
      </c>
      <c r="M65" s="1">
        <v>23789000</v>
      </c>
      <c r="N65" s="1">
        <v>29177000</v>
      </c>
      <c r="O65" s="1">
        <v>32945000</v>
      </c>
      <c r="P65" s="1">
        <v>32926000</v>
      </c>
      <c r="Q65" s="1">
        <v>32829000</v>
      </c>
      <c r="R65" s="1">
        <v>28703000</v>
      </c>
      <c r="S65" s="1">
        <v>30165000</v>
      </c>
      <c r="T65" s="1">
        <v>24839000</v>
      </c>
      <c r="U65" s="1">
        <v>65307000</v>
      </c>
      <c r="V65" s="1">
        <v>343570000</v>
      </c>
      <c r="W65" s="1">
        <v>652485000</v>
      </c>
      <c r="X65" s="1">
        <v>672413000</v>
      </c>
      <c r="Y65" s="1">
        <v>668951000</v>
      </c>
      <c r="Z65" s="1">
        <v>910720000</v>
      </c>
      <c r="AA65" s="1">
        <v>892882000</v>
      </c>
      <c r="AB65" s="1">
        <v>2244610000</v>
      </c>
    </row>
    <row r="66" spans="1:2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row>
    <row r="67" spans="1:28" ht="19" x14ac:dyDescent="0.25">
      <c r="A67" s="6" t="s">
        <v>58</v>
      </c>
      <c r="B67" s="10">
        <v>8300000</v>
      </c>
      <c r="C67" s="10">
        <v>13200000</v>
      </c>
      <c r="D67" s="10">
        <v>19600000</v>
      </c>
      <c r="E67" s="10">
        <v>23900000</v>
      </c>
      <c r="F67" s="10">
        <v>32566000</v>
      </c>
      <c r="G67" s="10">
        <v>34289000</v>
      </c>
      <c r="H67" s="10">
        <v>40445000</v>
      </c>
      <c r="I67" s="10">
        <v>43930000</v>
      </c>
      <c r="J67" s="10">
        <v>65381000</v>
      </c>
      <c r="K67" s="10">
        <v>79421000</v>
      </c>
      <c r="L67" s="10">
        <v>98540000</v>
      </c>
      <c r="M67" s="10">
        <v>114439000</v>
      </c>
      <c r="N67" s="10">
        <v>121803000</v>
      </c>
      <c r="O67" s="10">
        <v>132308000</v>
      </c>
      <c r="P67" s="10">
        <v>142202000</v>
      </c>
      <c r="Q67" s="10">
        <v>142252000</v>
      </c>
      <c r="R67" s="10">
        <v>141879000</v>
      </c>
      <c r="S67" s="10">
        <v>148418000</v>
      </c>
      <c r="T67" s="10">
        <v>152130000</v>
      </c>
      <c r="U67" s="10">
        <v>205087000</v>
      </c>
      <c r="V67" s="10">
        <v>501780000</v>
      </c>
      <c r="W67" s="10">
        <v>853624000</v>
      </c>
      <c r="X67" s="10">
        <v>893547000</v>
      </c>
      <c r="Y67" s="10">
        <v>887874000</v>
      </c>
      <c r="Z67" s="10">
        <v>1187013000</v>
      </c>
      <c r="AA67" s="10">
        <v>1208587000</v>
      </c>
      <c r="AB67" s="10">
        <v>2682897000</v>
      </c>
    </row>
    <row r="68" spans="1:28" ht="19" x14ac:dyDescent="0.25">
      <c r="A68" s="5" t="s">
        <v>59</v>
      </c>
      <c r="B68" s="1" t="s">
        <v>92</v>
      </c>
      <c r="C68" s="1" t="s">
        <v>92</v>
      </c>
      <c r="D68" s="1" t="s">
        <v>92</v>
      </c>
      <c r="E68" s="1">
        <v>200000</v>
      </c>
      <c r="F68" s="1">
        <v>328000</v>
      </c>
      <c r="G68" s="1">
        <v>334000</v>
      </c>
      <c r="H68" s="1">
        <v>340000</v>
      </c>
      <c r="I68" s="1">
        <v>346000</v>
      </c>
      <c r="J68" s="1">
        <v>352000</v>
      </c>
      <c r="K68" s="1">
        <v>545000</v>
      </c>
      <c r="L68" s="1">
        <v>554000</v>
      </c>
      <c r="M68" s="1">
        <v>562000</v>
      </c>
      <c r="N68" s="1">
        <v>571000</v>
      </c>
      <c r="O68" s="1">
        <v>581000</v>
      </c>
      <c r="P68" s="1">
        <v>601000</v>
      </c>
      <c r="Q68" s="1">
        <v>614000</v>
      </c>
      <c r="R68" s="1">
        <v>456000</v>
      </c>
      <c r="S68" s="1">
        <v>481000</v>
      </c>
      <c r="T68" s="1">
        <v>491000</v>
      </c>
      <c r="U68" s="1">
        <v>503000</v>
      </c>
      <c r="V68" s="1">
        <v>512000</v>
      </c>
      <c r="W68" s="1">
        <v>518000</v>
      </c>
      <c r="X68" s="1">
        <v>393000</v>
      </c>
      <c r="Y68" s="1">
        <v>401000</v>
      </c>
      <c r="Z68" s="1">
        <v>408000</v>
      </c>
      <c r="AA68" s="1">
        <v>412000</v>
      </c>
      <c r="AB68" s="1">
        <v>417000</v>
      </c>
    </row>
    <row r="69" spans="1:28" ht="19" x14ac:dyDescent="0.25">
      <c r="A69" s="5" t="s">
        <v>60</v>
      </c>
      <c r="B69" s="1">
        <v>26700000</v>
      </c>
      <c r="C69" s="1">
        <v>35600000</v>
      </c>
      <c r="D69" s="1">
        <v>48400000</v>
      </c>
      <c r="E69" s="1">
        <v>64600000</v>
      </c>
      <c r="F69" s="1">
        <v>86011000</v>
      </c>
      <c r="G69" s="1">
        <v>114774000</v>
      </c>
      <c r="H69" s="1">
        <v>149561000</v>
      </c>
      <c r="I69" s="1">
        <v>193611000</v>
      </c>
      <c r="J69" s="1">
        <v>243324000</v>
      </c>
      <c r="K69" s="1">
        <v>305636000</v>
      </c>
      <c r="L69" s="1">
        <v>377846000</v>
      </c>
      <c r="M69" s="1">
        <v>469880000</v>
      </c>
      <c r="N69" s="1">
        <v>567381000</v>
      </c>
      <c r="O69" s="1">
        <v>676626000</v>
      </c>
      <c r="P69" s="1">
        <v>786844000</v>
      </c>
      <c r="Q69" s="1">
        <v>912078000</v>
      </c>
      <c r="R69" s="1">
        <v>559714000</v>
      </c>
      <c r="S69" s="1">
        <v>700519000</v>
      </c>
      <c r="T69" s="1">
        <v>849504000</v>
      </c>
      <c r="U69" s="1">
        <v>1021651000</v>
      </c>
      <c r="V69" s="1">
        <v>1283927000</v>
      </c>
      <c r="W69" s="1">
        <v>1458823000</v>
      </c>
      <c r="X69" s="1">
        <v>122843000</v>
      </c>
      <c r="Y69" s="1">
        <v>373225000</v>
      </c>
      <c r="Z69" s="1">
        <v>633149000</v>
      </c>
      <c r="AA69" s="1">
        <v>912515000</v>
      </c>
      <c r="AB69" s="1">
        <v>1179739000</v>
      </c>
    </row>
    <row r="70" spans="1:28" ht="19" x14ac:dyDescent="0.25">
      <c r="A70" s="5" t="s">
        <v>61</v>
      </c>
      <c r="B70" s="1">
        <v>-12900000</v>
      </c>
      <c r="C70" s="1">
        <v>-17700000</v>
      </c>
      <c r="D70" s="1">
        <v>-24200000</v>
      </c>
      <c r="E70" s="1">
        <v>-34000000</v>
      </c>
      <c r="F70" s="1">
        <v>-45749000</v>
      </c>
      <c r="G70" s="1">
        <v>-54584000</v>
      </c>
      <c r="H70" s="1">
        <v>-67368000</v>
      </c>
      <c r="I70" s="1">
        <v>-150000</v>
      </c>
      <c r="J70" s="1">
        <v>-46000</v>
      </c>
      <c r="K70" s="1">
        <v>-2048000</v>
      </c>
      <c r="L70" s="1">
        <v>3328000</v>
      </c>
      <c r="M70" s="1">
        <v>9680000</v>
      </c>
      <c r="N70" s="1">
        <v>2182000</v>
      </c>
      <c r="O70" s="1">
        <v>-10223000</v>
      </c>
      <c r="P70" s="1">
        <v>-21385000</v>
      </c>
      <c r="Q70" s="1">
        <v>-5660000</v>
      </c>
      <c r="R70" s="1">
        <v>-22726000</v>
      </c>
      <c r="S70" s="1">
        <v>-31173000</v>
      </c>
      <c r="T70" s="1">
        <v>-17921000</v>
      </c>
      <c r="U70" s="1">
        <v>-44052000</v>
      </c>
      <c r="V70" s="1">
        <v>-68553000</v>
      </c>
      <c r="W70" s="1">
        <v>-34720000</v>
      </c>
      <c r="X70" s="1">
        <v>-51439000</v>
      </c>
      <c r="Y70" s="1">
        <v>-74544000</v>
      </c>
      <c r="Z70" s="1">
        <v>-39293000</v>
      </c>
      <c r="AA70" s="1">
        <v>-38962000</v>
      </c>
      <c r="AB70" s="1">
        <v>-108383000</v>
      </c>
    </row>
    <row r="71" spans="1:28" ht="19" x14ac:dyDescent="0.25">
      <c r="A71" s="5" t="s">
        <v>62</v>
      </c>
      <c r="B71" s="1">
        <v>14400000</v>
      </c>
      <c r="C71" s="1">
        <v>19700000</v>
      </c>
      <c r="D71" s="1">
        <v>26800000</v>
      </c>
      <c r="E71" s="1">
        <v>46800000</v>
      </c>
      <c r="F71" s="1">
        <v>62412000</v>
      </c>
      <c r="G71" s="1">
        <v>77738000</v>
      </c>
      <c r="H71" s="1">
        <v>94433000</v>
      </c>
      <c r="I71" s="1">
        <v>18422000</v>
      </c>
      <c r="J71" s="1">
        <v>-79084000</v>
      </c>
      <c r="K71" s="1">
        <v>-36025000</v>
      </c>
      <c r="L71" s="1">
        <v>-23040000</v>
      </c>
      <c r="M71" s="1">
        <v>-70811000</v>
      </c>
      <c r="N71" s="1">
        <v>-104663000</v>
      </c>
      <c r="O71" s="1">
        <v>-166155000</v>
      </c>
      <c r="P71" s="1">
        <v>-263654000</v>
      </c>
      <c r="Q71" s="1">
        <v>-391844000</v>
      </c>
      <c r="R71" s="1">
        <v>14820000</v>
      </c>
      <c r="S71" s="1">
        <v>-128048000</v>
      </c>
      <c r="T71" s="1">
        <v>-320992000</v>
      </c>
      <c r="U71" s="1">
        <v>-446518000</v>
      </c>
      <c r="V71" s="1">
        <v>-698505000</v>
      </c>
      <c r="W71" s="1">
        <v>-864930000</v>
      </c>
      <c r="X71" s="1">
        <v>454103000</v>
      </c>
      <c r="Y71" s="1">
        <v>373174000</v>
      </c>
      <c r="Z71" s="1">
        <v>302111000</v>
      </c>
      <c r="AA71" s="1">
        <v>142388000</v>
      </c>
      <c r="AB71" s="1">
        <v>259635000</v>
      </c>
    </row>
    <row r="72" spans="1:28" ht="19" x14ac:dyDescent="0.25">
      <c r="A72" s="6" t="s">
        <v>63</v>
      </c>
      <c r="B72" s="10">
        <v>28200000</v>
      </c>
      <c r="C72" s="10">
        <v>37600000</v>
      </c>
      <c r="D72" s="10">
        <v>51000000</v>
      </c>
      <c r="E72" s="10">
        <v>77600000</v>
      </c>
      <c r="F72" s="10">
        <v>103002000</v>
      </c>
      <c r="G72" s="10">
        <v>138262000</v>
      </c>
      <c r="H72" s="10">
        <v>176966000</v>
      </c>
      <c r="I72" s="10">
        <v>212229000</v>
      </c>
      <c r="J72" s="10">
        <v>164546000</v>
      </c>
      <c r="K72" s="10">
        <v>268108000</v>
      </c>
      <c r="L72" s="10">
        <v>358688000</v>
      </c>
      <c r="M72" s="10">
        <v>409311000</v>
      </c>
      <c r="N72" s="10">
        <v>465471000</v>
      </c>
      <c r="O72" s="10">
        <v>500829000</v>
      </c>
      <c r="P72" s="10">
        <v>502406000</v>
      </c>
      <c r="Q72" s="10">
        <v>515188000</v>
      </c>
      <c r="R72" s="10">
        <v>552264000</v>
      </c>
      <c r="S72" s="10">
        <v>541779000</v>
      </c>
      <c r="T72" s="10">
        <v>511082000</v>
      </c>
      <c r="U72" s="10">
        <v>531584000</v>
      </c>
      <c r="V72" s="10">
        <v>517381000</v>
      </c>
      <c r="W72" s="10">
        <v>559691000</v>
      </c>
      <c r="X72" s="10">
        <v>525900000</v>
      </c>
      <c r="Y72" s="10">
        <v>672256000</v>
      </c>
      <c r="Z72" s="10">
        <v>896375000</v>
      </c>
      <c r="AA72" s="10">
        <v>1016353000</v>
      </c>
      <c r="AB72" s="10">
        <v>1331408000</v>
      </c>
    </row>
    <row r="73" spans="1:28" ht="20" thickBot="1" x14ac:dyDescent="0.3">
      <c r="A73" s="7" t="s">
        <v>64</v>
      </c>
      <c r="B73" s="11">
        <v>36500000</v>
      </c>
      <c r="C73" s="11">
        <v>50800000</v>
      </c>
      <c r="D73" s="11">
        <v>70600000</v>
      </c>
      <c r="E73" s="11">
        <v>101500000</v>
      </c>
      <c r="F73" s="11">
        <v>135568000</v>
      </c>
      <c r="G73" s="11">
        <v>172551000</v>
      </c>
      <c r="H73" s="11">
        <v>217411000</v>
      </c>
      <c r="I73" s="11">
        <v>256159000</v>
      </c>
      <c r="J73" s="11">
        <v>229927000</v>
      </c>
      <c r="K73" s="11">
        <v>347529000</v>
      </c>
      <c r="L73" s="11">
        <v>457228000</v>
      </c>
      <c r="M73" s="11">
        <v>523750000</v>
      </c>
      <c r="N73" s="11">
        <v>587274000</v>
      </c>
      <c r="O73" s="11">
        <v>633137000</v>
      </c>
      <c r="P73" s="11">
        <v>644608000</v>
      </c>
      <c r="Q73" s="11">
        <v>657440000</v>
      </c>
      <c r="R73" s="11">
        <v>694143000</v>
      </c>
      <c r="S73" s="11">
        <v>690197000</v>
      </c>
      <c r="T73" s="11">
        <v>663212000</v>
      </c>
      <c r="U73" s="11">
        <v>736671000</v>
      </c>
      <c r="V73" s="11">
        <v>1019161000</v>
      </c>
      <c r="W73" s="11">
        <v>1413315000</v>
      </c>
      <c r="X73" s="11">
        <v>1419447000</v>
      </c>
      <c r="Y73" s="11">
        <v>1560130000</v>
      </c>
      <c r="Z73" s="11">
        <v>2083388000</v>
      </c>
      <c r="AA73" s="11">
        <v>2224940000</v>
      </c>
      <c r="AB73" s="11">
        <v>4014305000</v>
      </c>
    </row>
    <row r="74" spans="1:2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row>
    <row r="75" spans="1:2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row>
    <row r="76" spans="1:28" ht="19" x14ac:dyDescent="0.25">
      <c r="A76" s="5" t="s">
        <v>66</v>
      </c>
      <c r="B76" s="1">
        <v>6500000</v>
      </c>
      <c r="C76" s="1">
        <v>8900000</v>
      </c>
      <c r="D76" s="1">
        <v>12800000</v>
      </c>
      <c r="E76" s="1">
        <v>18600000</v>
      </c>
      <c r="F76" s="1">
        <v>25279000</v>
      </c>
      <c r="G76" s="1">
        <v>33401000</v>
      </c>
      <c r="H76" s="1">
        <v>40848000</v>
      </c>
      <c r="I76" s="1">
        <v>51438000</v>
      </c>
      <c r="J76" s="1">
        <v>58017000</v>
      </c>
      <c r="K76" s="1">
        <v>71765000</v>
      </c>
      <c r="L76" s="1">
        <v>82916000</v>
      </c>
      <c r="M76" s="1">
        <v>109567000</v>
      </c>
      <c r="N76" s="1">
        <v>125017000</v>
      </c>
      <c r="O76" s="1">
        <v>144950000</v>
      </c>
      <c r="P76" s="1">
        <v>150211000</v>
      </c>
      <c r="Q76" s="1">
        <v>171046000</v>
      </c>
      <c r="R76" s="1">
        <v>188809000</v>
      </c>
      <c r="S76" s="1">
        <v>198637000</v>
      </c>
      <c r="T76" s="1">
        <v>211543000</v>
      </c>
      <c r="U76" s="1">
        <v>241051000</v>
      </c>
      <c r="V76" s="1">
        <v>338815000</v>
      </c>
      <c r="W76" s="1">
        <v>258259000</v>
      </c>
      <c r="X76" s="1">
        <v>267085000</v>
      </c>
      <c r="Y76" s="1">
        <v>352790000</v>
      </c>
      <c r="Z76" s="1">
        <v>372938000</v>
      </c>
      <c r="AA76" s="1">
        <v>399590000</v>
      </c>
      <c r="AB76" s="1">
        <v>396917000</v>
      </c>
    </row>
    <row r="77" spans="1:28" ht="19" x14ac:dyDescent="0.25">
      <c r="A77" s="5" t="s">
        <v>13</v>
      </c>
      <c r="B77" s="1">
        <v>3000000</v>
      </c>
      <c r="C77" s="1">
        <v>4700000</v>
      </c>
      <c r="D77" s="1">
        <v>6600000</v>
      </c>
      <c r="E77" s="1">
        <v>9800000</v>
      </c>
      <c r="F77" s="1">
        <v>11865000</v>
      </c>
      <c r="G77" s="1">
        <v>16524000</v>
      </c>
      <c r="H77" s="1">
        <v>18276000</v>
      </c>
      <c r="I77" s="1">
        <v>17541000</v>
      </c>
      <c r="J77" s="1">
        <v>14658000</v>
      </c>
      <c r="K77" s="1">
        <v>18318000</v>
      </c>
      <c r="L77" s="1">
        <v>24256000</v>
      </c>
      <c r="M77" s="1">
        <v>28560000</v>
      </c>
      <c r="N77" s="1">
        <v>30654000</v>
      </c>
      <c r="O77" s="1">
        <v>34337000</v>
      </c>
      <c r="P77" s="1">
        <v>37343000</v>
      </c>
      <c r="Q77" s="1">
        <v>36847000</v>
      </c>
      <c r="R77" s="1">
        <v>33779000</v>
      </c>
      <c r="S77" s="1">
        <v>35779000</v>
      </c>
      <c r="T77" s="1">
        <v>34435000</v>
      </c>
      <c r="U77" s="1">
        <v>31349000</v>
      </c>
      <c r="V77" s="1">
        <v>38052000</v>
      </c>
      <c r="W77" s="1">
        <v>48294000</v>
      </c>
      <c r="X77" s="1">
        <v>57285000</v>
      </c>
      <c r="Y77" s="1">
        <v>60463000</v>
      </c>
      <c r="Z77" s="1">
        <v>100799000</v>
      </c>
      <c r="AA77" s="1">
        <v>107322000</v>
      </c>
      <c r="AB77" s="1">
        <v>129715000</v>
      </c>
    </row>
    <row r="78" spans="1:28" ht="19" x14ac:dyDescent="0.25">
      <c r="A78" s="5" t="s">
        <v>67</v>
      </c>
      <c r="B78" s="1">
        <v>-900000</v>
      </c>
      <c r="C78" s="1">
        <v>-1200000</v>
      </c>
      <c r="D78" s="1">
        <v>-1200000</v>
      </c>
      <c r="E78" s="1">
        <v>-2900000</v>
      </c>
      <c r="F78" s="1">
        <v>-2098000</v>
      </c>
      <c r="G78" s="1">
        <v>1249000</v>
      </c>
      <c r="H78" s="1">
        <v>-2070000</v>
      </c>
      <c r="I78" s="1">
        <v>1458000</v>
      </c>
      <c r="J78" s="1">
        <v>-693000</v>
      </c>
      <c r="K78" s="1">
        <v>3029000</v>
      </c>
      <c r="L78" s="1">
        <v>505000</v>
      </c>
      <c r="M78" s="1">
        <v>-7189000</v>
      </c>
      <c r="N78" s="1">
        <v>-4828000</v>
      </c>
      <c r="O78" s="1">
        <v>-4318000</v>
      </c>
      <c r="P78" s="1">
        <v>-5827000</v>
      </c>
      <c r="Q78" s="1">
        <v>-1806000</v>
      </c>
      <c r="R78" s="1">
        <v>-3760000</v>
      </c>
      <c r="S78" s="1">
        <v>3175000</v>
      </c>
      <c r="T78" s="1">
        <v>-1028000</v>
      </c>
      <c r="U78" s="1">
        <v>-969000</v>
      </c>
      <c r="V78" s="1">
        <v>4528000</v>
      </c>
      <c r="W78" s="1">
        <v>4879000</v>
      </c>
      <c r="X78" s="1">
        <v>-1910000</v>
      </c>
      <c r="Y78" s="1">
        <v>-2278000</v>
      </c>
      <c r="Z78" s="1">
        <v>10626000</v>
      </c>
      <c r="AA78" s="1">
        <v>-4602000</v>
      </c>
      <c r="AB78" s="1">
        <v>-8715000</v>
      </c>
    </row>
    <row r="79" spans="1:2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v>13623000</v>
      </c>
      <c r="P79" s="1">
        <v>14065000</v>
      </c>
      <c r="Q79" s="1">
        <v>25773000</v>
      </c>
      <c r="R79" s="1">
        <v>21982000</v>
      </c>
      <c r="S79" s="1">
        <v>39951000</v>
      </c>
      <c r="T79" s="1">
        <v>22891000</v>
      </c>
      <c r="U79" s="1">
        <v>26371000</v>
      </c>
      <c r="V79" s="1">
        <v>29793000</v>
      </c>
      <c r="W79" s="1">
        <v>34183000</v>
      </c>
      <c r="X79" s="1">
        <v>31516000</v>
      </c>
      <c r="Y79" s="1">
        <v>32400000</v>
      </c>
      <c r="Z79" s="1">
        <v>36579000</v>
      </c>
      <c r="AA79" s="1">
        <v>45065000</v>
      </c>
      <c r="AB79" s="1">
        <v>56003000</v>
      </c>
    </row>
    <row r="80" spans="1:28" ht="19" x14ac:dyDescent="0.25">
      <c r="A80" s="14" t="s">
        <v>104</v>
      </c>
      <c r="B80" s="15" t="e">
        <f t="shared" ref="B80:AB80" si="21">B79/B3</f>
        <v>#VALUE!</v>
      </c>
      <c r="C80" s="15" t="e">
        <f t="shared" si="21"/>
        <v>#VALUE!</v>
      </c>
      <c r="D80" s="15" t="e">
        <f t="shared" si="21"/>
        <v>#VALUE!</v>
      </c>
      <c r="E80" s="15" t="e">
        <f t="shared" si="21"/>
        <v>#VALUE!</v>
      </c>
      <c r="F80" s="15" t="e">
        <f t="shared" si="21"/>
        <v>#VALUE!</v>
      </c>
      <c r="G80" s="15" t="e">
        <f t="shared" si="21"/>
        <v>#VALUE!</v>
      </c>
      <c r="H80" s="15" t="e">
        <f t="shared" si="21"/>
        <v>#VALUE!</v>
      </c>
      <c r="I80" s="15" t="e">
        <f t="shared" si="21"/>
        <v>#VALUE!</v>
      </c>
      <c r="J80" s="15" t="e">
        <f t="shared" si="21"/>
        <v>#VALUE!</v>
      </c>
      <c r="K80" s="15" t="e">
        <f t="shared" si="21"/>
        <v>#VALUE!</v>
      </c>
      <c r="L80" s="15" t="e">
        <f t="shared" si="21"/>
        <v>#VALUE!</v>
      </c>
      <c r="M80" s="15" t="e">
        <f t="shared" si="21"/>
        <v>#VALUE!</v>
      </c>
      <c r="N80" s="15" t="e">
        <f t="shared" si="21"/>
        <v>#VALUE!</v>
      </c>
      <c r="O80" s="15">
        <f t="shared" si="21"/>
        <v>2.190111941198316E-2</v>
      </c>
      <c r="P80" s="15">
        <f t="shared" si="21"/>
        <v>2.1940258228961763E-2</v>
      </c>
      <c r="Q80" s="15">
        <f t="shared" si="21"/>
        <v>3.547507948961473E-2</v>
      </c>
      <c r="R80" s="15">
        <f t="shared" si="21"/>
        <v>2.72799589969136E-2</v>
      </c>
      <c r="S80" s="15">
        <f t="shared" si="21"/>
        <v>4.6556859710620527E-2</v>
      </c>
      <c r="T80" s="15">
        <f t="shared" si="21"/>
        <v>2.487246491766585E-2</v>
      </c>
      <c r="U80" s="15">
        <f t="shared" si="21"/>
        <v>2.6193720896969312E-2</v>
      </c>
      <c r="V80" s="15">
        <f t="shared" si="21"/>
        <v>2.6433512082420955E-2</v>
      </c>
      <c r="W80" s="15">
        <f t="shared" si="21"/>
        <v>2.799180136572935E-2</v>
      </c>
      <c r="X80" s="15">
        <f t="shared" si="21"/>
        <v>2.334267800865833E-2</v>
      </c>
      <c r="Y80" s="15">
        <f t="shared" si="21"/>
        <v>2.257287590282795E-2</v>
      </c>
      <c r="Z80" s="15">
        <f t="shared" si="21"/>
        <v>2.4482116790519579E-2</v>
      </c>
      <c r="AA80" s="15">
        <f t="shared" si="21"/>
        <v>2.8317032633864193E-2</v>
      </c>
      <c r="AB80" s="15">
        <f t="shared" si="21"/>
        <v>3.0372169302757428E-2</v>
      </c>
    </row>
    <row r="81" spans="1:36" ht="19" x14ac:dyDescent="0.25">
      <c r="A81" s="5" t="s">
        <v>69</v>
      </c>
      <c r="B81" s="1">
        <v>1900000</v>
      </c>
      <c r="C81" s="1">
        <v>4100000</v>
      </c>
      <c r="D81" s="1">
        <v>2600000</v>
      </c>
      <c r="E81" s="1">
        <v>-900000</v>
      </c>
      <c r="F81" s="1">
        <v>-5784000</v>
      </c>
      <c r="G81" s="1">
        <v>-4591000</v>
      </c>
      <c r="H81" s="1">
        <v>5822000</v>
      </c>
      <c r="I81" s="1">
        <v>-208000</v>
      </c>
      <c r="J81" s="1">
        <v>1147000</v>
      </c>
      <c r="K81" s="1">
        <v>-5753000</v>
      </c>
      <c r="L81" s="1">
        <v>6096000</v>
      </c>
      <c r="M81" s="1">
        <v>15909000</v>
      </c>
      <c r="N81" s="1">
        <v>-11723000</v>
      </c>
      <c r="O81" s="1">
        <v>23653000</v>
      </c>
      <c r="P81" s="1">
        <v>39861000</v>
      </c>
      <c r="Q81" s="1">
        <v>-6371000</v>
      </c>
      <c r="R81" s="1">
        <v>2314000</v>
      </c>
      <c r="S81" s="1">
        <v>17518000</v>
      </c>
      <c r="T81" s="1">
        <v>9199000</v>
      </c>
      <c r="U81" s="1">
        <v>37622000</v>
      </c>
      <c r="V81" s="1">
        <v>50602000</v>
      </c>
      <c r="W81" s="1">
        <v>-16041000</v>
      </c>
      <c r="X81" s="1">
        <v>31552000</v>
      </c>
      <c r="Y81" s="1">
        <v>-16435000</v>
      </c>
      <c r="Z81" s="1">
        <v>-31728000</v>
      </c>
      <c r="AA81" s="1">
        <v>7851000</v>
      </c>
      <c r="AB81" s="1">
        <v>-99915000</v>
      </c>
    </row>
    <row r="82" spans="1:3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v>12005000</v>
      </c>
      <c r="P82" s="1">
        <v>3883000</v>
      </c>
      <c r="Q82" s="1">
        <v>-15311000</v>
      </c>
      <c r="R82" s="1">
        <v>2083000</v>
      </c>
      <c r="S82" s="1">
        <v>859000</v>
      </c>
      <c r="T82" s="1">
        <v>-13299000</v>
      </c>
      <c r="U82" s="1">
        <v>-4300000</v>
      </c>
      <c r="V82" s="1">
        <v>-3541000</v>
      </c>
      <c r="W82" s="1">
        <v>-29503000</v>
      </c>
      <c r="X82" s="1">
        <v>-8417000</v>
      </c>
      <c r="Y82" s="1">
        <v>10205000</v>
      </c>
      <c r="Z82" s="1">
        <v>-8608000</v>
      </c>
      <c r="AA82" s="1">
        <v>3646000</v>
      </c>
      <c r="AB82" s="1">
        <v>-32980000</v>
      </c>
    </row>
    <row r="83" spans="1:3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B83" s="1" t="s">
        <v>92</v>
      </c>
      <c r="AI83" s="58" t="s">
        <v>126</v>
      </c>
      <c r="AJ83" s="59"/>
    </row>
    <row r="84" spans="1:3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v>3355000</v>
      </c>
      <c r="T84" s="1">
        <v>-2903000</v>
      </c>
      <c r="U84" s="1">
        <v>8123000</v>
      </c>
      <c r="V84" s="1">
        <v>5525000</v>
      </c>
      <c r="W84" s="1">
        <v>-2226000</v>
      </c>
      <c r="X84" s="1">
        <v>12077000</v>
      </c>
      <c r="Y84" s="1">
        <v>-2290000</v>
      </c>
      <c r="Z84" s="1">
        <v>12427000</v>
      </c>
      <c r="AA84" s="1">
        <v>2068000</v>
      </c>
      <c r="AB84" s="1">
        <v>12815000</v>
      </c>
      <c r="AI84" s="60" t="s">
        <v>127</v>
      </c>
      <c r="AJ84" s="61"/>
    </row>
    <row r="85" spans="1:36" ht="20" x14ac:dyDescent="0.25">
      <c r="A85" s="5" t="s">
        <v>71</v>
      </c>
      <c r="B85" s="1">
        <v>19000000</v>
      </c>
      <c r="C85" s="1">
        <v>27100000</v>
      </c>
      <c r="D85" s="1">
        <v>35100000</v>
      </c>
      <c r="E85" s="1">
        <v>-900000</v>
      </c>
      <c r="F85" s="1">
        <v>67928000</v>
      </c>
      <c r="G85" s="1">
        <v>-872000</v>
      </c>
      <c r="H85" s="1">
        <v>39000</v>
      </c>
      <c r="I85" s="1">
        <v>19000</v>
      </c>
      <c r="J85" s="1">
        <v>-1730000</v>
      </c>
      <c r="K85" s="1">
        <v>1808000</v>
      </c>
      <c r="L85" s="1">
        <v>2409000</v>
      </c>
      <c r="M85" s="1">
        <v>6574000</v>
      </c>
      <c r="N85" s="1">
        <v>-8843000</v>
      </c>
      <c r="O85" s="1">
        <v>997000</v>
      </c>
      <c r="P85" s="1">
        <v>-8966000</v>
      </c>
      <c r="Q85" s="1">
        <v>-8257000</v>
      </c>
      <c r="R85" s="1">
        <v>-969000</v>
      </c>
      <c r="S85" s="1">
        <v>-2299000</v>
      </c>
      <c r="T85" s="1">
        <v>3627000</v>
      </c>
      <c r="U85" s="1">
        <v>7885000</v>
      </c>
      <c r="V85" s="1">
        <v>18341000</v>
      </c>
      <c r="W85" s="1">
        <v>8661000</v>
      </c>
      <c r="X85" s="1">
        <v>11457000</v>
      </c>
      <c r="Y85" s="1">
        <v>-5112000</v>
      </c>
      <c r="Z85" s="1">
        <v>22017000</v>
      </c>
      <c r="AA85" s="1">
        <v>18589000</v>
      </c>
      <c r="AB85" s="1">
        <v>-11847000</v>
      </c>
      <c r="AI85" s="23" t="s">
        <v>128</v>
      </c>
      <c r="AJ85" s="24">
        <f>AB17</f>
        <v>29522000</v>
      </c>
    </row>
    <row r="86" spans="1:36" ht="20" x14ac:dyDescent="0.25">
      <c r="A86" s="5" t="s">
        <v>72</v>
      </c>
      <c r="B86" s="1">
        <v>-100000</v>
      </c>
      <c r="C86" s="1">
        <v>500000</v>
      </c>
      <c r="D86" s="1">
        <v>500000</v>
      </c>
      <c r="E86" s="1">
        <v>1000000</v>
      </c>
      <c r="F86" s="1">
        <v>1300000</v>
      </c>
      <c r="G86" s="1">
        <v>3024000</v>
      </c>
      <c r="H86" s="1">
        <v>3819000</v>
      </c>
      <c r="I86" s="1">
        <v>4482000</v>
      </c>
      <c r="J86" s="1">
        <v>3241000</v>
      </c>
      <c r="K86" s="1">
        <v>6987000</v>
      </c>
      <c r="L86" s="1">
        <v>7049000</v>
      </c>
      <c r="M86" s="1">
        <v>9061000</v>
      </c>
      <c r="N86" s="1">
        <v>4004000</v>
      </c>
      <c r="O86" s="1">
        <v>-4475000</v>
      </c>
      <c r="P86" s="1">
        <v>-24573000</v>
      </c>
      <c r="Q86" s="1">
        <v>-18353000</v>
      </c>
      <c r="R86" s="1">
        <v>-11159000</v>
      </c>
      <c r="S86" s="1">
        <v>-25251000</v>
      </c>
      <c r="T86" s="1">
        <v>-12017000</v>
      </c>
      <c r="U86" s="1">
        <v>-28982000</v>
      </c>
      <c r="V86" s="1">
        <v>-130650000</v>
      </c>
      <c r="W86" s="1">
        <v>-9047000</v>
      </c>
      <c r="X86" s="1">
        <v>140000</v>
      </c>
      <c r="Y86" s="1">
        <v>196000</v>
      </c>
      <c r="Z86" s="1">
        <v>16626000</v>
      </c>
      <c r="AA86" s="1" t="s">
        <v>92</v>
      </c>
      <c r="AB86" s="1">
        <v>64272000</v>
      </c>
      <c r="AI86" s="23" t="s">
        <v>129</v>
      </c>
      <c r="AJ86" s="24">
        <f>AB56</f>
        <v>29185000</v>
      </c>
    </row>
    <row r="87" spans="1:36" ht="20" x14ac:dyDescent="0.25">
      <c r="A87" s="6" t="s">
        <v>73</v>
      </c>
      <c r="B87" s="10">
        <v>10400000</v>
      </c>
      <c r="C87" s="10">
        <v>17000000</v>
      </c>
      <c r="D87" s="10">
        <v>21300000</v>
      </c>
      <c r="E87" s="10">
        <v>25600000</v>
      </c>
      <c r="F87" s="10">
        <v>30562000</v>
      </c>
      <c r="G87" s="10">
        <v>49607000</v>
      </c>
      <c r="H87" s="10">
        <v>66695000</v>
      </c>
      <c r="I87" s="10">
        <v>74711000</v>
      </c>
      <c r="J87" s="10">
        <v>76370000</v>
      </c>
      <c r="K87" s="10">
        <v>94346000</v>
      </c>
      <c r="L87" s="10">
        <v>120822000</v>
      </c>
      <c r="M87" s="10">
        <v>155908000</v>
      </c>
      <c r="N87" s="10">
        <v>143124000</v>
      </c>
      <c r="O87" s="10">
        <v>207770000</v>
      </c>
      <c r="P87" s="10">
        <v>211080000</v>
      </c>
      <c r="Q87" s="10">
        <v>207136000</v>
      </c>
      <c r="R87" s="10">
        <v>231965000</v>
      </c>
      <c r="S87" s="10">
        <v>269809000</v>
      </c>
      <c r="T87" s="10">
        <v>265023000</v>
      </c>
      <c r="U87" s="10">
        <v>306442000</v>
      </c>
      <c r="V87" s="10">
        <v>331140000</v>
      </c>
      <c r="W87" s="10">
        <v>320527000</v>
      </c>
      <c r="X87" s="10">
        <v>385668000</v>
      </c>
      <c r="Y87" s="10">
        <v>427136000</v>
      </c>
      <c r="Z87" s="10">
        <v>505840000</v>
      </c>
      <c r="AA87" s="10">
        <v>555226000</v>
      </c>
      <c r="AB87" s="10">
        <v>538277000</v>
      </c>
      <c r="AI87" s="23" t="s">
        <v>130</v>
      </c>
      <c r="AJ87" s="24">
        <f>AB61</f>
        <v>2191046000</v>
      </c>
    </row>
    <row r="88" spans="1:36" ht="20" x14ac:dyDescent="0.25">
      <c r="A88" s="5" t="s">
        <v>74</v>
      </c>
      <c r="B88" s="1">
        <v>-6400000</v>
      </c>
      <c r="C88" s="1">
        <v>-5800000</v>
      </c>
      <c r="D88" s="1">
        <v>-12000000</v>
      </c>
      <c r="E88" s="1">
        <v>-16500000</v>
      </c>
      <c r="F88" s="1">
        <v>-11303000</v>
      </c>
      <c r="G88" s="1">
        <v>-30143000</v>
      </c>
      <c r="H88" s="1">
        <v>-10021000</v>
      </c>
      <c r="I88" s="1">
        <v>-8457000</v>
      </c>
      <c r="J88" s="1">
        <v>-37838000</v>
      </c>
      <c r="K88" s="1">
        <v>-21935000</v>
      </c>
      <c r="L88" s="1">
        <v>-23689000</v>
      </c>
      <c r="M88" s="1">
        <v>-39251000</v>
      </c>
      <c r="N88" s="1">
        <v>-35780000</v>
      </c>
      <c r="O88" s="1">
        <v>-24040000</v>
      </c>
      <c r="P88" s="1">
        <v>-20768000</v>
      </c>
      <c r="Q88" s="1">
        <v>-29343000</v>
      </c>
      <c r="R88" s="1">
        <v>-22520000</v>
      </c>
      <c r="S88" s="1">
        <v>-18517000</v>
      </c>
      <c r="T88" s="1">
        <v>-17743000</v>
      </c>
      <c r="U88" s="1">
        <v>-25682000</v>
      </c>
      <c r="V88" s="1">
        <v>-47740000</v>
      </c>
      <c r="W88" s="1">
        <v>-36862000</v>
      </c>
      <c r="X88" s="1">
        <v>-33520000</v>
      </c>
      <c r="Y88" s="1">
        <v>-59370000</v>
      </c>
      <c r="Z88" s="1">
        <v>-77642000</v>
      </c>
      <c r="AA88" s="1">
        <v>-61325000</v>
      </c>
      <c r="AB88" s="1">
        <v>-51156000</v>
      </c>
      <c r="AI88" s="33" t="s">
        <v>131</v>
      </c>
      <c r="AJ88" s="34">
        <f>AJ85/(AJ86+AJ87)</f>
        <v>1.3296814610731946E-2</v>
      </c>
    </row>
    <row r="89" spans="1:36" ht="20" customHeight="1" x14ac:dyDescent="0.25">
      <c r="A89" s="14" t="s">
        <v>105</v>
      </c>
      <c r="B89" s="15">
        <f t="shared" ref="B89:AB89" si="22">(-1*B88)/B3</f>
        <v>0.14446952595936793</v>
      </c>
      <c r="C89" s="15">
        <f t="shared" si="22"/>
        <v>9.9315068493150679E-2</v>
      </c>
      <c r="D89" s="15">
        <f t="shared" si="22"/>
        <v>0.15209125475285171</v>
      </c>
      <c r="E89" s="15">
        <f t="shared" si="22"/>
        <v>0.15895953757225434</v>
      </c>
      <c r="F89" s="15">
        <f t="shared" si="22"/>
        <v>8.4238846904857723E-2</v>
      </c>
      <c r="G89" s="15">
        <f t="shared" si="22"/>
        <v>0.17060015394367473</v>
      </c>
      <c r="H89" s="15">
        <f t="shared" si="22"/>
        <v>4.8680369001180453E-2</v>
      </c>
      <c r="I89" s="15">
        <f t="shared" si="22"/>
        <v>3.8044040576711124E-2</v>
      </c>
      <c r="J89" s="15">
        <f t="shared" si="22"/>
        <v>0.15020443809296971</v>
      </c>
      <c r="K89" s="15">
        <f t="shared" si="22"/>
        <v>7.0159670423868684E-2</v>
      </c>
      <c r="L89" s="15">
        <f t="shared" si="22"/>
        <v>6.115657673938299E-2</v>
      </c>
      <c r="M89" s="15">
        <f t="shared" si="22"/>
        <v>8.2494572310692918E-2</v>
      </c>
      <c r="N89" s="15">
        <f t="shared" si="22"/>
        <v>6.2169971799367181E-2</v>
      </c>
      <c r="O89" s="15">
        <f t="shared" si="22"/>
        <v>3.8648088575502837E-2</v>
      </c>
      <c r="P89" s="15">
        <f t="shared" si="22"/>
        <v>3.2396394091651473E-2</v>
      </c>
      <c r="Q89" s="15">
        <f t="shared" si="22"/>
        <v>4.0388982945864474E-2</v>
      </c>
      <c r="R89" s="15">
        <f t="shared" si="22"/>
        <v>2.7947624265785381E-2</v>
      </c>
      <c r="S89" s="15">
        <f t="shared" si="22"/>
        <v>2.1578768272673032E-2</v>
      </c>
      <c r="T89" s="15">
        <f t="shared" si="22"/>
        <v>1.927884954934888E-2</v>
      </c>
      <c r="U89" s="15">
        <f t="shared" si="22"/>
        <v>2.5509352700920172E-2</v>
      </c>
      <c r="V89" s="15">
        <f t="shared" si="22"/>
        <v>4.2356790750000886E-2</v>
      </c>
      <c r="W89" s="15">
        <f t="shared" si="22"/>
        <v>3.0185582948937053E-2</v>
      </c>
      <c r="X89" s="15">
        <f t="shared" si="22"/>
        <v>2.482696302989679E-2</v>
      </c>
      <c r="Y89" s="15">
        <f t="shared" si="22"/>
        <v>4.13627050108301E-2</v>
      </c>
      <c r="Z89" s="15">
        <f t="shared" si="22"/>
        <v>5.1965349294664183E-2</v>
      </c>
      <c r="AA89" s="15">
        <f t="shared" si="22"/>
        <v>3.8534162349311472E-2</v>
      </c>
      <c r="AB89" s="15">
        <f t="shared" si="22"/>
        <v>2.7743490399654642E-2</v>
      </c>
      <c r="AI89" s="23" t="s">
        <v>106</v>
      </c>
      <c r="AJ89" s="24">
        <f>AB27</f>
        <v>46677000</v>
      </c>
    </row>
    <row r="90" spans="1:36" ht="20" x14ac:dyDescent="0.25">
      <c r="A90" s="5" t="s">
        <v>75</v>
      </c>
      <c r="B90" s="1" t="s">
        <v>92</v>
      </c>
      <c r="C90" s="1" t="s">
        <v>92</v>
      </c>
      <c r="D90" s="1" t="s">
        <v>92</v>
      </c>
      <c r="E90" s="1" t="s">
        <v>92</v>
      </c>
      <c r="F90" s="1">
        <v>-9778000</v>
      </c>
      <c r="G90" s="1">
        <v>-2261000</v>
      </c>
      <c r="H90" s="1">
        <v>100000</v>
      </c>
      <c r="I90" s="1">
        <v>-7702000</v>
      </c>
      <c r="J90" s="1">
        <v>-6478000</v>
      </c>
      <c r="K90" s="1">
        <v>-92224000</v>
      </c>
      <c r="L90" s="1">
        <v>-28280000</v>
      </c>
      <c r="M90" s="1" t="s">
        <v>92</v>
      </c>
      <c r="N90" s="1">
        <v>-75869000</v>
      </c>
      <c r="O90" s="1" t="s">
        <v>92</v>
      </c>
      <c r="P90" s="1">
        <v>-55180000</v>
      </c>
      <c r="Q90" s="1" t="s">
        <v>92</v>
      </c>
      <c r="R90" s="1">
        <v>-21329000</v>
      </c>
      <c r="S90" s="1">
        <v>-705000</v>
      </c>
      <c r="T90" s="1">
        <v>-46873000</v>
      </c>
      <c r="U90" s="1">
        <v>-34758000</v>
      </c>
      <c r="V90" s="1">
        <v>-109772000</v>
      </c>
      <c r="W90" s="1">
        <v>-303086000</v>
      </c>
      <c r="X90" s="1">
        <v>-15000000</v>
      </c>
      <c r="Y90" s="1" t="s">
        <v>92</v>
      </c>
      <c r="Z90" s="1" t="s">
        <v>92</v>
      </c>
      <c r="AA90" s="1">
        <v>-58056000</v>
      </c>
      <c r="AB90" s="1">
        <v>-1981641000</v>
      </c>
      <c r="AI90" s="23" t="s">
        <v>19</v>
      </c>
      <c r="AJ90" s="24">
        <f>AB25</f>
        <v>443594000</v>
      </c>
    </row>
    <row r="91" spans="1:36" ht="20" x14ac:dyDescent="0.25">
      <c r="A91" s="5" t="s">
        <v>76</v>
      </c>
      <c r="B91" s="1">
        <v>-200000</v>
      </c>
      <c r="C91" s="1" t="s">
        <v>92</v>
      </c>
      <c r="D91" s="1" t="s">
        <v>92</v>
      </c>
      <c r="E91" s="1">
        <v>-22900000</v>
      </c>
      <c r="F91" s="1" t="s">
        <v>92</v>
      </c>
      <c r="G91" s="1">
        <v>-17800000</v>
      </c>
      <c r="H91" s="1">
        <v>-45291000</v>
      </c>
      <c r="I91" s="1">
        <v>-32411000</v>
      </c>
      <c r="J91" s="1" t="s">
        <v>92</v>
      </c>
      <c r="K91" s="1" t="s">
        <v>92</v>
      </c>
      <c r="L91" s="1">
        <v>-62000</v>
      </c>
      <c r="M91" s="1">
        <v>-17955000</v>
      </c>
      <c r="N91" s="1">
        <v>-52011000</v>
      </c>
      <c r="O91" s="1" t="s">
        <v>92</v>
      </c>
      <c r="P91" s="1" t="s">
        <v>92</v>
      </c>
      <c r="Q91" s="1" t="s">
        <v>92</v>
      </c>
      <c r="R91" s="1">
        <v>-15000000</v>
      </c>
      <c r="S91" s="1">
        <v>-15613000</v>
      </c>
      <c r="T91" s="1">
        <v>-20415000</v>
      </c>
      <c r="U91" s="1">
        <v>-24264000</v>
      </c>
      <c r="V91" s="1">
        <v>-18137000</v>
      </c>
      <c r="W91" s="1">
        <v>-30757000</v>
      </c>
      <c r="X91" s="1">
        <v>-12470000</v>
      </c>
      <c r="Y91" s="1">
        <v>-11135000</v>
      </c>
      <c r="Z91" s="1">
        <v>-2736000</v>
      </c>
      <c r="AA91" s="1">
        <v>-18787000</v>
      </c>
      <c r="AB91" s="1">
        <v>-878000</v>
      </c>
      <c r="AI91" s="33" t="s">
        <v>132</v>
      </c>
      <c r="AJ91" s="34">
        <f>AJ89/AJ90</f>
        <v>0.10522459726687015</v>
      </c>
    </row>
    <row r="92" spans="1:36" ht="20" x14ac:dyDescent="0.25">
      <c r="A92" s="5" t="s">
        <v>77</v>
      </c>
      <c r="B92" s="1">
        <v>300000</v>
      </c>
      <c r="C92" s="1" t="s">
        <v>92</v>
      </c>
      <c r="D92" s="1">
        <v>1400000</v>
      </c>
      <c r="E92" s="1" t="s">
        <v>92</v>
      </c>
      <c r="F92" s="1">
        <v>227000</v>
      </c>
      <c r="G92" s="1" t="s">
        <v>92</v>
      </c>
      <c r="H92" s="1" t="s">
        <v>92</v>
      </c>
      <c r="I92" s="1" t="s">
        <v>92</v>
      </c>
      <c r="J92" s="1">
        <v>98716000</v>
      </c>
      <c r="K92" s="1">
        <v>3033000</v>
      </c>
      <c r="L92" s="1" t="s">
        <v>92</v>
      </c>
      <c r="M92" s="1">
        <v>17213000</v>
      </c>
      <c r="N92" s="1">
        <v>44392000</v>
      </c>
      <c r="O92" s="1">
        <v>25260000</v>
      </c>
      <c r="P92" s="1" t="s">
        <v>92</v>
      </c>
      <c r="Q92" s="1" t="s">
        <v>92</v>
      </c>
      <c r="R92" s="1" t="s">
        <v>92</v>
      </c>
      <c r="S92" s="1">
        <v>14423000</v>
      </c>
      <c r="T92" s="1">
        <v>14323000</v>
      </c>
      <c r="U92" s="1">
        <v>19827000</v>
      </c>
      <c r="V92" s="1">
        <v>17241000</v>
      </c>
      <c r="W92" s="1">
        <v>23399000</v>
      </c>
      <c r="X92" s="1">
        <v>12459000</v>
      </c>
      <c r="Y92" s="1">
        <v>14405000</v>
      </c>
      <c r="Z92" s="1">
        <v>6746000</v>
      </c>
      <c r="AA92" s="1">
        <v>2176000</v>
      </c>
      <c r="AB92" s="1" t="s">
        <v>92</v>
      </c>
      <c r="AI92" s="35" t="s">
        <v>133</v>
      </c>
      <c r="AJ92" s="36">
        <f>AJ88*(1-AJ91)</f>
        <v>1.1897662648385442E-2</v>
      </c>
    </row>
    <row r="93" spans="1:36" ht="19" x14ac:dyDescent="0.25">
      <c r="A93" s="5" t="s">
        <v>78</v>
      </c>
      <c r="B93" s="1">
        <v>300000</v>
      </c>
      <c r="C93" s="1" t="s">
        <v>92</v>
      </c>
      <c r="D93" s="1" t="s">
        <v>92</v>
      </c>
      <c r="E93" s="1" t="s">
        <v>92</v>
      </c>
      <c r="F93" s="1" t="s">
        <v>92</v>
      </c>
      <c r="G93" s="1" t="s">
        <v>92</v>
      </c>
      <c r="H93" s="1" t="s">
        <v>92</v>
      </c>
      <c r="I93" s="1" t="s">
        <v>92</v>
      </c>
      <c r="J93" s="1">
        <v>6092000</v>
      </c>
      <c r="K93" s="1" t="s">
        <v>92</v>
      </c>
      <c r="L93" s="1">
        <v>2910000</v>
      </c>
      <c r="M93" s="1" t="s">
        <v>92</v>
      </c>
      <c r="N93" s="1" t="s">
        <v>92</v>
      </c>
      <c r="O93" s="1" t="s">
        <v>92</v>
      </c>
      <c r="P93" s="1" t="s">
        <v>92</v>
      </c>
      <c r="Q93" s="1" t="s">
        <v>92</v>
      </c>
      <c r="R93" s="1" t="s">
        <v>92</v>
      </c>
      <c r="S93" s="1" t="s">
        <v>92</v>
      </c>
      <c r="T93" s="1" t="s">
        <v>92</v>
      </c>
      <c r="U93" s="1" t="s">
        <v>92</v>
      </c>
      <c r="V93" s="1" t="s">
        <v>92</v>
      </c>
      <c r="W93" s="1" t="s">
        <v>92</v>
      </c>
      <c r="X93" s="1" t="s">
        <v>92</v>
      </c>
      <c r="Y93" s="1" t="s">
        <v>92</v>
      </c>
      <c r="Z93" s="1" t="s">
        <v>92</v>
      </c>
      <c r="AA93" s="1" t="s">
        <v>92</v>
      </c>
      <c r="AB93" s="1" t="s">
        <v>92</v>
      </c>
      <c r="AI93" s="60" t="s">
        <v>134</v>
      </c>
      <c r="AJ93" s="61"/>
    </row>
    <row r="94" spans="1:36" ht="20" x14ac:dyDescent="0.25">
      <c r="A94" s="6" t="s">
        <v>79</v>
      </c>
      <c r="B94" s="10">
        <v>-6000000</v>
      </c>
      <c r="C94" s="10">
        <v>-5800000</v>
      </c>
      <c r="D94" s="10">
        <v>-10600000</v>
      </c>
      <c r="E94" s="10">
        <v>-39400000</v>
      </c>
      <c r="F94" s="10">
        <v>-20854000</v>
      </c>
      <c r="G94" s="10">
        <v>-50204000</v>
      </c>
      <c r="H94" s="10">
        <v>-55212000</v>
      </c>
      <c r="I94" s="10">
        <v>-48570000</v>
      </c>
      <c r="J94" s="10">
        <v>60492000</v>
      </c>
      <c r="K94" s="10">
        <v>-111126000</v>
      </c>
      <c r="L94" s="10">
        <v>-49121000</v>
      </c>
      <c r="M94" s="10">
        <v>-39993000</v>
      </c>
      <c r="N94" s="10">
        <v>-119268000</v>
      </c>
      <c r="O94" s="10">
        <v>1220000</v>
      </c>
      <c r="P94" s="10">
        <v>-75948000</v>
      </c>
      <c r="Q94" s="10">
        <v>-29343000</v>
      </c>
      <c r="R94" s="10">
        <v>-58849000</v>
      </c>
      <c r="S94" s="10">
        <v>-20412000</v>
      </c>
      <c r="T94" s="10">
        <v>-70708000</v>
      </c>
      <c r="U94" s="10">
        <v>-64877000</v>
      </c>
      <c r="V94" s="10">
        <v>-158408000</v>
      </c>
      <c r="W94" s="10">
        <v>-347306000</v>
      </c>
      <c r="X94" s="10">
        <v>-48531000</v>
      </c>
      <c r="Y94" s="10">
        <v>-56100000</v>
      </c>
      <c r="Z94" s="10">
        <v>-73632000</v>
      </c>
      <c r="AA94" s="10">
        <v>-135992000</v>
      </c>
      <c r="AB94" s="10">
        <v>-2033675000</v>
      </c>
      <c r="AI94" s="23" t="s">
        <v>135</v>
      </c>
      <c r="AJ94" s="37">
        <v>4.095E-2</v>
      </c>
    </row>
    <row r="95" spans="1:3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v>-365000000</v>
      </c>
      <c r="X95" s="1" t="s">
        <v>92</v>
      </c>
      <c r="Y95" s="1">
        <v>-575000000</v>
      </c>
      <c r="Z95" s="1" t="s">
        <v>92</v>
      </c>
      <c r="AA95" s="1" t="s">
        <v>92</v>
      </c>
      <c r="AB95" s="1">
        <v>-825000000</v>
      </c>
      <c r="AI95" s="23" t="s">
        <v>136</v>
      </c>
      <c r="AJ95" s="38" cm="1">
        <f t="array" ref="AJ95">_FV(A1,"Beta")</f>
        <v>0.82889999999999997</v>
      </c>
    </row>
    <row r="96" spans="1:36" ht="20" x14ac:dyDescent="0.25">
      <c r="A96" s="5" t="s">
        <v>81</v>
      </c>
      <c r="B96" s="1" t="s">
        <v>92</v>
      </c>
      <c r="C96" s="1">
        <v>100000</v>
      </c>
      <c r="D96" s="1">
        <v>200000</v>
      </c>
      <c r="E96" s="1">
        <v>2900000</v>
      </c>
      <c r="F96" s="1">
        <v>2384000</v>
      </c>
      <c r="G96" s="1">
        <v>4016000</v>
      </c>
      <c r="H96" s="1">
        <v>4194000</v>
      </c>
      <c r="I96" s="1">
        <v>8950000</v>
      </c>
      <c r="J96" s="1">
        <v>8841000</v>
      </c>
      <c r="K96" s="1">
        <v>20223000</v>
      </c>
      <c r="L96" s="1">
        <v>16629000</v>
      </c>
      <c r="M96" s="1">
        <v>15612000</v>
      </c>
      <c r="N96" s="1">
        <v>20562000</v>
      </c>
      <c r="O96" s="1" t="s">
        <v>92</v>
      </c>
      <c r="P96" s="1" t="s">
        <v>92</v>
      </c>
      <c r="Q96" s="1" t="s">
        <v>92</v>
      </c>
      <c r="R96" s="1" t="s">
        <v>92</v>
      </c>
      <c r="S96" s="1" t="s">
        <v>92</v>
      </c>
      <c r="T96" s="1" t="s">
        <v>92</v>
      </c>
      <c r="U96" s="1" t="s">
        <v>92</v>
      </c>
      <c r="V96" s="1" t="s">
        <v>92</v>
      </c>
      <c r="W96" s="1" t="s">
        <v>92</v>
      </c>
      <c r="X96" s="1" t="s">
        <v>92</v>
      </c>
      <c r="Y96" s="1" t="s">
        <v>92</v>
      </c>
      <c r="Z96" s="1" t="s">
        <v>92</v>
      </c>
      <c r="AA96" s="1" t="s">
        <v>92</v>
      </c>
      <c r="AB96" s="1" t="s">
        <v>92</v>
      </c>
      <c r="AI96" s="23" t="s">
        <v>137</v>
      </c>
      <c r="AJ96" s="37">
        <v>8.4000000000000005E-2</v>
      </c>
    </row>
    <row r="97" spans="1:36" ht="20" x14ac:dyDescent="0.25">
      <c r="A97" s="5" t="s">
        <v>82</v>
      </c>
      <c r="B97" s="1" t="s">
        <v>92</v>
      </c>
      <c r="C97" s="1">
        <v>-100000</v>
      </c>
      <c r="D97" s="1" t="s">
        <v>92</v>
      </c>
      <c r="E97" s="1">
        <v>-900000</v>
      </c>
      <c r="F97" s="1">
        <v>-1036000</v>
      </c>
      <c r="G97" s="1">
        <v>-459000</v>
      </c>
      <c r="H97" s="1">
        <v>-4064000</v>
      </c>
      <c r="I97" s="1">
        <v>-22111000</v>
      </c>
      <c r="J97" s="1">
        <v>-110513000</v>
      </c>
      <c r="K97" s="1">
        <v>-13509000</v>
      </c>
      <c r="L97" s="1">
        <v>-16253000</v>
      </c>
      <c r="M97" s="1">
        <v>-80299000</v>
      </c>
      <c r="N97" s="1">
        <v>-77869000</v>
      </c>
      <c r="O97" s="1">
        <v>-103827000</v>
      </c>
      <c r="P97" s="1">
        <v>-192816000</v>
      </c>
      <c r="Q97" s="1">
        <v>-216584000</v>
      </c>
      <c r="R97" s="1">
        <v>-153641000</v>
      </c>
      <c r="S97" s="1">
        <v>-332168000</v>
      </c>
      <c r="T97" s="1">
        <v>-279829000</v>
      </c>
      <c r="U97" s="1">
        <v>-256217000</v>
      </c>
      <c r="V97" s="1">
        <v>-356828000</v>
      </c>
      <c r="W97" s="1">
        <v>-260978000</v>
      </c>
      <c r="X97" s="1">
        <v>-303955000</v>
      </c>
      <c r="Y97" s="1">
        <v>-220372000</v>
      </c>
      <c r="Z97" s="1">
        <v>-199625000</v>
      </c>
      <c r="AA97" s="1">
        <v>-264702000</v>
      </c>
      <c r="AB97" s="1">
        <v>-18639000</v>
      </c>
      <c r="AI97" s="35" t="s">
        <v>138</v>
      </c>
      <c r="AJ97" s="36">
        <f>(AJ94)+((AJ95)*(AJ96-AJ94))</f>
        <v>7.6634145000000001E-2</v>
      </c>
    </row>
    <row r="98" spans="1:36" ht="19" x14ac:dyDescent="0.25">
      <c r="A98" s="5" t="s">
        <v>83</v>
      </c>
      <c r="B98" s="1" t="s">
        <v>92</v>
      </c>
      <c r="C98" s="1" t="s">
        <v>92</v>
      </c>
      <c r="D98" s="1" t="s">
        <v>92</v>
      </c>
      <c r="E98" s="1">
        <v>-1400000</v>
      </c>
      <c r="F98" s="1">
        <v>-3264000</v>
      </c>
      <c r="G98" s="1">
        <v>-4006000</v>
      </c>
      <c r="H98" s="1">
        <v>-5377000</v>
      </c>
      <c r="I98" s="1">
        <v>-6673000</v>
      </c>
      <c r="J98" s="1">
        <v>-7736000</v>
      </c>
      <c r="K98" s="1">
        <v>-8837000</v>
      </c>
      <c r="L98" s="1">
        <v>-10043000</v>
      </c>
      <c r="M98" s="1">
        <v>-14654000</v>
      </c>
      <c r="N98" s="1">
        <v>-25848000</v>
      </c>
      <c r="O98" s="1">
        <v>-34770000</v>
      </c>
      <c r="P98" s="1">
        <v>-38494000</v>
      </c>
      <c r="Q98" s="1">
        <v>-43949000</v>
      </c>
      <c r="R98" s="1">
        <v>-49983000</v>
      </c>
      <c r="S98" s="1">
        <v>-56002000</v>
      </c>
      <c r="T98" s="1">
        <v>-61007000</v>
      </c>
      <c r="U98" s="1">
        <v>-66551000</v>
      </c>
      <c r="V98" s="1">
        <v>-74218000</v>
      </c>
      <c r="W98" s="1">
        <v>-80898000</v>
      </c>
      <c r="X98" s="1">
        <v>-89408000</v>
      </c>
      <c r="Y98" s="1">
        <v>-100052000</v>
      </c>
      <c r="Z98" s="1">
        <v>-110439000</v>
      </c>
      <c r="AA98" s="1">
        <v>-117927000</v>
      </c>
      <c r="AB98" s="1">
        <v>-125934000</v>
      </c>
      <c r="AI98" s="60" t="s">
        <v>139</v>
      </c>
      <c r="AJ98" s="61"/>
    </row>
    <row r="99" spans="1:36" ht="20" x14ac:dyDescent="0.25">
      <c r="A99" s="5" t="s">
        <v>84</v>
      </c>
      <c r="B99" s="1">
        <v>-300000</v>
      </c>
      <c r="C99" s="1">
        <v>100000</v>
      </c>
      <c r="D99" s="1" t="s">
        <v>92</v>
      </c>
      <c r="E99" s="1">
        <v>7500000</v>
      </c>
      <c r="F99" s="1" t="s">
        <v>92</v>
      </c>
      <c r="G99" s="1" t="s">
        <v>92</v>
      </c>
      <c r="H99" s="1" t="s">
        <v>92</v>
      </c>
      <c r="I99" s="1" t="s">
        <v>92</v>
      </c>
      <c r="J99" s="1" t="s">
        <v>92</v>
      </c>
      <c r="K99" s="1" t="s">
        <v>92</v>
      </c>
      <c r="L99" s="1">
        <v>5614000</v>
      </c>
      <c r="M99" s="1">
        <v>5135000</v>
      </c>
      <c r="N99" s="1">
        <v>9572000</v>
      </c>
      <c r="O99" s="1">
        <v>28178000</v>
      </c>
      <c r="P99" s="1">
        <v>79742000</v>
      </c>
      <c r="Q99" s="1">
        <v>61410000</v>
      </c>
      <c r="R99" s="1">
        <v>44906000</v>
      </c>
      <c r="S99" s="1">
        <v>149762000</v>
      </c>
      <c r="T99" s="1">
        <v>64107000</v>
      </c>
      <c r="U99" s="1">
        <v>135442000</v>
      </c>
      <c r="V99" s="1">
        <v>340044000</v>
      </c>
      <c r="W99" s="1">
        <v>698715000</v>
      </c>
      <c r="X99" s="1">
        <v>73326000</v>
      </c>
      <c r="Y99" s="1">
        <v>681150000</v>
      </c>
      <c r="Z99" s="1">
        <v>91989000</v>
      </c>
      <c r="AA99" s="1">
        <v>59918000</v>
      </c>
      <c r="AB99" s="1">
        <v>2308807000</v>
      </c>
      <c r="AI99" s="23" t="s">
        <v>140</v>
      </c>
      <c r="AJ99" s="24">
        <f>AJ86+AJ87</f>
        <v>2220231000</v>
      </c>
    </row>
    <row r="100" spans="1:36" ht="20" x14ac:dyDescent="0.25">
      <c r="A100" s="6" t="s">
        <v>85</v>
      </c>
      <c r="B100" s="10">
        <v>-300000</v>
      </c>
      <c r="C100" s="10">
        <v>100000</v>
      </c>
      <c r="D100" s="10">
        <v>200000</v>
      </c>
      <c r="E100" s="10">
        <v>8100000</v>
      </c>
      <c r="F100" s="10">
        <v>-1916000</v>
      </c>
      <c r="G100" s="10">
        <v>-449000</v>
      </c>
      <c r="H100" s="10">
        <v>-5247000</v>
      </c>
      <c r="I100" s="10">
        <v>-19834000</v>
      </c>
      <c r="J100" s="10">
        <v>-109408000</v>
      </c>
      <c r="K100" s="10">
        <v>-2123000</v>
      </c>
      <c r="L100" s="10">
        <v>-4053000</v>
      </c>
      <c r="M100" s="10">
        <v>-74206000</v>
      </c>
      <c r="N100" s="10">
        <v>-73583000</v>
      </c>
      <c r="O100" s="10">
        <v>-110419000</v>
      </c>
      <c r="P100" s="10">
        <v>-151568000</v>
      </c>
      <c r="Q100" s="10">
        <v>-199123000</v>
      </c>
      <c r="R100" s="10">
        <v>-158718000</v>
      </c>
      <c r="S100" s="10">
        <v>-238408000</v>
      </c>
      <c r="T100" s="10">
        <v>-276729000</v>
      </c>
      <c r="U100" s="10">
        <v>-187326000</v>
      </c>
      <c r="V100" s="10">
        <v>-91002000</v>
      </c>
      <c r="W100" s="10">
        <v>-8161000</v>
      </c>
      <c r="X100" s="10">
        <v>-320037000</v>
      </c>
      <c r="Y100" s="10">
        <v>-214274000</v>
      </c>
      <c r="Z100" s="10">
        <v>-218075000</v>
      </c>
      <c r="AA100" s="10">
        <v>-322711000</v>
      </c>
      <c r="AB100" s="10">
        <v>1339234000</v>
      </c>
      <c r="AI100" s="33" t="s">
        <v>141</v>
      </c>
      <c r="AJ100" s="34">
        <f>AJ99/AJ103</f>
        <v>0.12521612338392835</v>
      </c>
    </row>
    <row r="101" spans="1:36" ht="20" x14ac:dyDescent="0.25">
      <c r="A101" s="5" t="s">
        <v>86</v>
      </c>
      <c r="B101" s="1" t="s">
        <v>92</v>
      </c>
      <c r="C101" s="1" t="s">
        <v>92</v>
      </c>
      <c r="D101" s="1" t="s">
        <v>92</v>
      </c>
      <c r="E101" s="1" t="s">
        <v>92</v>
      </c>
      <c r="F101" s="1" t="s">
        <v>92</v>
      </c>
      <c r="G101" s="1" t="s">
        <v>92</v>
      </c>
      <c r="H101" s="1" t="s">
        <v>92</v>
      </c>
      <c r="I101" s="1" t="s">
        <v>92</v>
      </c>
      <c r="J101" s="1" t="s">
        <v>92</v>
      </c>
      <c r="K101" s="1">
        <v>-220000</v>
      </c>
      <c r="L101" s="1">
        <v>-556000</v>
      </c>
      <c r="M101" s="1">
        <v>576000</v>
      </c>
      <c r="N101" s="1">
        <v>-1121000</v>
      </c>
      <c r="O101" s="1">
        <v>-237000</v>
      </c>
      <c r="P101" s="1">
        <v>-4143000</v>
      </c>
      <c r="Q101" s="1">
        <v>7274000</v>
      </c>
      <c r="R101" s="1">
        <v>-7039000</v>
      </c>
      <c r="S101" s="1">
        <v>-3406000</v>
      </c>
      <c r="T101" s="1">
        <v>2165000</v>
      </c>
      <c r="U101" s="1">
        <v>-11703000</v>
      </c>
      <c r="V101" s="1">
        <v>-12237000</v>
      </c>
      <c r="W101" s="1">
        <v>1264000</v>
      </c>
      <c r="X101" s="1">
        <v>-3208000</v>
      </c>
      <c r="Y101" s="1">
        <v>-5586000</v>
      </c>
      <c r="Z101" s="1">
        <v>11673000</v>
      </c>
      <c r="AA101" s="1">
        <v>-263000</v>
      </c>
      <c r="AB101" s="1">
        <v>-22428000</v>
      </c>
      <c r="AI101" s="23" t="s">
        <v>142</v>
      </c>
      <c r="AJ101" s="39" cm="1">
        <f t="array" ref="AJ101">_FV(A1,"Market cap",TRUE)</f>
        <v>15510960000</v>
      </c>
    </row>
    <row r="102" spans="1:36" ht="20" x14ac:dyDescent="0.25">
      <c r="A102" s="6" t="s">
        <v>87</v>
      </c>
      <c r="B102" s="10">
        <v>4100000</v>
      </c>
      <c r="C102" s="10">
        <v>11100000</v>
      </c>
      <c r="D102" s="10">
        <v>200000</v>
      </c>
      <c r="E102" s="10">
        <v>-5800000</v>
      </c>
      <c r="F102" s="10">
        <v>7792000</v>
      </c>
      <c r="G102" s="10">
        <v>-1046000</v>
      </c>
      <c r="H102" s="10">
        <v>6236000</v>
      </c>
      <c r="I102" s="10">
        <v>6307000</v>
      </c>
      <c r="J102" s="10">
        <v>27454000</v>
      </c>
      <c r="K102" s="10">
        <v>-19123000</v>
      </c>
      <c r="L102" s="10">
        <v>67092000</v>
      </c>
      <c r="M102" s="10">
        <v>42285000</v>
      </c>
      <c r="N102" s="10">
        <v>-50848000</v>
      </c>
      <c r="O102" s="10">
        <v>98334000</v>
      </c>
      <c r="P102" s="10">
        <v>-20579000</v>
      </c>
      <c r="Q102" s="10">
        <v>-14056000</v>
      </c>
      <c r="R102" s="10">
        <v>7359000</v>
      </c>
      <c r="S102" s="10">
        <v>7583000</v>
      </c>
      <c r="T102" s="10">
        <v>-80249000</v>
      </c>
      <c r="U102" s="10">
        <v>42536000</v>
      </c>
      <c r="V102" s="10">
        <v>69493000</v>
      </c>
      <c r="W102" s="10">
        <v>-33676000</v>
      </c>
      <c r="X102" s="10">
        <v>13892000</v>
      </c>
      <c r="Y102" s="10">
        <v>151176000</v>
      </c>
      <c r="Z102" s="10">
        <v>225806000</v>
      </c>
      <c r="AA102" s="10">
        <v>96260000</v>
      </c>
      <c r="AB102" s="10">
        <v>-178592000</v>
      </c>
      <c r="AI102" s="33" t="s">
        <v>143</v>
      </c>
      <c r="AJ102" s="34">
        <f>AJ101/AJ103</f>
        <v>0.8747838766160716</v>
      </c>
    </row>
    <row r="103" spans="1:36" ht="20" x14ac:dyDescent="0.25">
      <c r="A103" s="5" t="s">
        <v>88</v>
      </c>
      <c r="B103" s="1">
        <v>11600000</v>
      </c>
      <c r="C103" s="1">
        <v>15700000</v>
      </c>
      <c r="D103" s="1">
        <v>26800000</v>
      </c>
      <c r="E103" s="1">
        <v>37600000</v>
      </c>
      <c r="F103" s="1">
        <v>31837000</v>
      </c>
      <c r="G103" s="1">
        <v>39629000</v>
      </c>
      <c r="H103" s="1">
        <v>38583000</v>
      </c>
      <c r="I103" s="1">
        <v>44819000</v>
      </c>
      <c r="J103" s="1">
        <v>51126000</v>
      </c>
      <c r="K103" s="1">
        <v>78580000</v>
      </c>
      <c r="L103" s="1">
        <v>59457000</v>
      </c>
      <c r="M103" s="1">
        <v>126549000</v>
      </c>
      <c r="N103" s="1">
        <v>168834000</v>
      </c>
      <c r="O103" s="1">
        <v>117986000</v>
      </c>
      <c r="P103" s="1">
        <v>216320000</v>
      </c>
      <c r="Q103" s="1">
        <v>195741000</v>
      </c>
      <c r="R103" s="1">
        <v>181685000</v>
      </c>
      <c r="S103" s="1">
        <v>189044000</v>
      </c>
      <c r="T103" s="1">
        <v>196627000</v>
      </c>
      <c r="U103" s="1">
        <v>116378000</v>
      </c>
      <c r="V103" s="1">
        <v>158914000</v>
      </c>
      <c r="W103" s="1">
        <v>228407000</v>
      </c>
      <c r="X103" s="1">
        <v>194731000</v>
      </c>
      <c r="Y103" s="1">
        <v>208623000</v>
      </c>
      <c r="Z103" s="1">
        <v>359799000</v>
      </c>
      <c r="AA103" s="1">
        <v>585605000</v>
      </c>
      <c r="AB103" s="1">
        <v>681865000</v>
      </c>
      <c r="AI103" s="35" t="s">
        <v>144</v>
      </c>
      <c r="AJ103" s="40">
        <f>AJ99+AJ101</f>
        <v>17731191000</v>
      </c>
    </row>
    <row r="104" spans="1:36" ht="20" thickBot="1" x14ac:dyDescent="0.3">
      <c r="A104" s="7" t="s">
        <v>89</v>
      </c>
      <c r="B104" s="11">
        <v>15700000</v>
      </c>
      <c r="C104" s="11">
        <v>26800000</v>
      </c>
      <c r="D104" s="11" t="s">
        <v>92</v>
      </c>
      <c r="E104" s="11">
        <v>31800000</v>
      </c>
      <c r="F104" s="11">
        <v>39629000</v>
      </c>
      <c r="G104" s="11">
        <v>38583000</v>
      </c>
      <c r="H104" s="11">
        <v>44819000</v>
      </c>
      <c r="I104" s="11">
        <v>51126000</v>
      </c>
      <c r="J104" s="11">
        <v>78580000</v>
      </c>
      <c r="K104" s="11">
        <v>59457000</v>
      </c>
      <c r="L104" s="11">
        <v>126549000</v>
      </c>
      <c r="M104" s="11">
        <v>168834000</v>
      </c>
      <c r="N104" s="11">
        <v>117986000</v>
      </c>
      <c r="O104" s="11">
        <v>216320000</v>
      </c>
      <c r="P104" s="11">
        <v>195741000</v>
      </c>
      <c r="Q104" s="11">
        <v>181685000</v>
      </c>
      <c r="R104" s="11">
        <v>189044000</v>
      </c>
      <c r="S104" s="11">
        <v>196627000</v>
      </c>
      <c r="T104" s="11">
        <v>116378000</v>
      </c>
      <c r="U104" s="11">
        <v>158914000</v>
      </c>
      <c r="V104" s="11">
        <v>228407000</v>
      </c>
      <c r="W104" s="11">
        <v>194731000</v>
      </c>
      <c r="X104" s="11">
        <v>208623000</v>
      </c>
      <c r="Y104" s="11">
        <v>359799000</v>
      </c>
      <c r="Z104" s="11">
        <v>585605000</v>
      </c>
      <c r="AA104" s="11">
        <v>681865000</v>
      </c>
      <c r="AB104" s="11">
        <v>503273000</v>
      </c>
      <c r="AI104" s="60" t="s">
        <v>145</v>
      </c>
      <c r="AJ104" s="61"/>
    </row>
    <row r="105" spans="1:36" ht="21" thickTop="1" x14ac:dyDescent="0.25">
      <c r="A105" s="14" t="s">
        <v>107</v>
      </c>
      <c r="B105" s="1"/>
      <c r="C105" s="15">
        <f>(C106/B106)-1</f>
        <v>1.7999999999999998</v>
      </c>
      <c r="D105" s="15">
        <f>(D106/C106)-1</f>
        <v>-0.1696428571428571</v>
      </c>
      <c r="E105" s="15">
        <f>(E106/D106)-1</f>
        <v>-2.1505376344086002E-2</v>
      </c>
      <c r="F105" s="15">
        <f>(F106/E106)-1</f>
        <v>1.1163736263736266</v>
      </c>
      <c r="G105" s="15">
        <f>(G106/F106)-1</f>
        <v>1.0644374058881523E-2</v>
      </c>
      <c r="H105" s="15">
        <f t="shared" ref="H105:W105" si="23">(H106/G106)-1</f>
        <v>1.9117344841759145</v>
      </c>
      <c r="I105" s="15">
        <f t="shared" si="23"/>
        <v>0.16903694815964987</v>
      </c>
      <c r="J105" s="15">
        <f t="shared" si="23"/>
        <v>-0.41842001992332534</v>
      </c>
      <c r="K105" s="15">
        <f t="shared" si="23"/>
        <v>0.87924322640921826</v>
      </c>
      <c r="L105" s="15">
        <f t="shared" si="23"/>
        <v>0.34141221637596497</v>
      </c>
      <c r="M105" s="15">
        <f t="shared" si="23"/>
        <v>0.20100274880833502</v>
      </c>
      <c r="N105" s="15">
        <f t="shared" si="23"/>
        <v>-7.9832328964399957E-2</v>
      </c>
      <c r="O105" s="15">
        <f t="shared" si="23"/>
        <v>0.71160008943210618</v>
      </c>
      <c r="P105" s="15">
        <f t="shared" si="23"/>
        <v>3.5824307407609002E-2</v>
      </c>
      <c r="Q105" s="15">
        <f t="shared" si="23"/>
        <v>-6.5781453613014462E-2</v>
      </c>
      <c r="R105" s="15">
        <f t="shared" si="23"/>
        <v>0.17802725641616934</v>
      </c>
      <c r="S105" s="15">
        <f t="shared" si="23"/>
        <v>0.19979947002793086</v>
      </c>
      <c r="T105" s="15">
        <f t="shared" si="23"/>
        <v>-1.5965490345892452E-2</v>
      </c>
      <c r="U105" s="15">
        <f t="shared" si="23"/>
        <v>0.13539307667421552</v>
      </c>
      <c r="V105" s="15">
        <f t="shared" si="23"/>
        <v>9.4030488673599866E-3</v>
      </c>
      <c r="W105" s="15">
        <f t="shared" si="23"/>
        <v>9.3507410021165249E-4</v>
      </c>
      <c r="X105" s="15">
        <f t="shared" ref="X105" si="24">(X106/W106)-1</f>
        <v>0.24142210001233844</v>
      </c>
      <c r="Y105" s="15">
        <f t="shared" ref="Y105" si="25">(Y106/X106)-1</f>
        <v>4.4350670740711307E-2</v>
      </c>
      <c r="Z105" s="15">
        <f t="shared" ref="Z105" si="26">(Z106/Y106)-1</f>
        <v>0.16432187858584002</v>
      </c>
      <c r="AA105" s="15">
        <f t="shared" ref="AA105" si="27">(AA106/Z106)-1</f>
        <v>0.15344069799485283</v>
      </c>
      <c r="AB105" s="15">
        <f t="shared" ref="AB105" si="28">(AB106/AA106)-1</f>
        <v>-1.3727447403427018E-2</v>
      </c>
      <c r="AC105" s="15"/>
      <c r="AD105" s="15"/>
      <c r="AE105" s="15"/>
      <c r="AF105" s="15"/>
      <c r="AG105" s="15"/>
      <c r="AH105" s="15"/>
      <c r="AI105" s="25" t="s">
        <v>108</v>
      </c>
      <c r="AJ105" s="26">
        <f>(AJ100*AJ92)+(AJ102*AJ97)</f>
        <v>6.8528093638418733E-2</v>
      </c>
    </row>
    <row r="106" spans="1:36" ht="19" x14ac:dyDescent="0.25">
      <c r="A106" s="5" t="s">
        <v>90</v>
      </c>
      <c r="B106" s="1">
        <v>4000000</v>
      </c>
      <c r="C106" s="1">
        <v>11200000</v>
      </c>
      <c r="D106" s="1">
        <v>9300000</v>
      </c>
      <c r="E106" s="1">
        <v>9100000</v>
      </c>
      <c r="F106" s="1">
        <v>19259000</v>
      </c>
      <c r="G106" s="1">
        <v>19464000</v>
      </c>
      <c r="H106" s="1">
        <v>56674000</v>
      </c>
      <c r="I106" s="1">
        <v>66254000</v>
      </c>
      <c r="J106" s="1">
        <v>38532000</v>
      </c>
      <c r="K106" s="1">
        <v>72411000</v>
      </c>
      <c r="L106" s="1">
        <v>97133000</v>
      </c>
      <c r="M106" s="1">
        <v>116657000</v>
      </c>
      <c r="N106" s="1">
        <v>107344000</v>
      </c>
      <c r="O106" s="1">
        <v>183730000</v>
      </c>
      <c r="P106" s="1">
        <v>190312000</v>
      </c>
      <c r="Q106" s="1">
        <v>177793000</v>
      </c>
      <c r="R106" s="1">
        <v>209445000</v>
      </c>
      <c r="S106" s="1">
        <v>251292000</v>
      </c>
      <c r="T106" s="1">
        <v>247280000</v>
      </c>
      <c r="U106" s="1">
        <v>280760000</v>
      </c>
      <c r="V106" s="1">
        <v>283400000</v>
      </c>
      <c r="W106" s="1">
        <v>283665000</v>
      </c>
      <c r="X106" s="1">
        <v>352148000</v>
      </c>
      <c r="Y106" s="1">
        <v>367766000</v>
      </c>
      <c r="Z106" s="1">
        <v>428198000</v>
      </c>
      <c r="AA106" s="1">
        <v>493901000</v>
      </c>
      <c r="AB106" s="1">
        <v>487121000</v>
      </c>
      <c r="AC106" s="41">
        <f>AB106*(1+$AJ$106)</f>
        <v>525188452.59099311</v>
      </c>
      <c r="AD106" s="41">
        <f t="shared" ref="AD106:AG106" si="29">AC106*(1+$AJ$106)</f>
        <v>566230794.26861453</v>
      </c>
      <c r="AE106" s="41">
        <f t="shared" si="29"/>
        <v>610480506.18081057</v>
      </c>
      <c r="AF106" s="41">
        <f t="shared" si="29"/>
        <v>658188237.37442255</v>
      </c>
      <c r="AG106" s="41">
        <f t="shared" si="29"/>
        <v>709624224.57719171</v>
      </c>
      <c r="AH106" s="42" t="s">
        <v>146</v>
      </c>
      <c r="AI106" s="43" t="s">
        <v>147</v>
      </c>
      <c r="AJ106" s="44">
        <f>(SUM(AC4:AG4)/5)</f>
        <v>7.8147837171858914E-2</v>
      </c>
    </row>
    <row r="107" spans="1:3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42"/>
      <c r="AD107" s="42"/>
      <c r="AE107" s="42"/>
      <c r="AF107" s="42"/>
      <c r="AG107" s="45">
        <f>AG106*(1+AJ107)/(AJ108-AJ107)</f>
        <v>16710238592.889702</v>
      </c>
      <c r="AH107" s="46" t="s">
        <v>148</v>
      </c>
      <c r="AI107" s="47" t="s">
        <v>149</v>
      </c>
      <c r="AJ107" s="48">
        <v>2.5000000000000001E-2</v>
      </c>
    </row>
    <row r="108" spans="1:36" ht="19" x14ac:dyDescent="0.25">
      <c r="AC108" s="45">
        <f t="shared" ref="AC108:AE108" si="30">AC107+AC106</f>
        <v>525188452.59099311</v>
      </c>
      <c r="AD108" s="45">
        <f t="shared" si="30"/>
        <v>566230794.26861453</v>
      </c>
      <c r="AE108" s="45">
        <f t="shared" si="30"/>
        <v>610480506.18081057</v>
      </c>
      <c r="AF108" s="45">
        <f>AF107+AF106</f>
        <v>658188237.37442255</v>
      </c>
      <c r="AG108" s="45">
        <f>AG107+AG106</f>
        <v>17419862817.466892</v>
      </c>
      <c r="AH108" s="46" t="s">
        <v>144</v>
      </c>
      <c r="AI108" s="49" t="s">
        <v>150</v>
      </c>
      <c r="AJ108" s="50">
        <f>AJ105</f>
        <v>6.8528093638418733E-2</v>
      </c>
    </row>
    <row r="109" spans="1:36" ht="19" x14ac:dyDescent="0.25">
      <c r="AC109" s="62" t="s">
        <v>151</v>
      </c>
      <c r="AD109" s="63"/>
    </row>
    <row r="110" spans="1:36" ht="20" x14ac:dyDescent="0.25">
      <c r="AC110" s="51" t="s">
        <v>152</v>
      </c>
      <c r="AD110" s="39">
        <f>NPV(AJ108,AC108,AD108,AE108,AF108,AG108)</f>
        <v>14498636659.884541</v>
      </c>
    </row>
    <row r="111" spans="1:36" ht="20" x14ac:dyDescent="0.25">
      <c r="AC111" s="51" t="s">
        <v>153</v>
      </c>
      <c r="AD111" s="39">
        <f>AB40</f>
        <v>536492000</v>
      </c>
    </row>
    <row r="112" spans="1:36" ht="20" x14ac:dyDescent="0.25">
      <c r="AC112" s="51" t="s">
        <v>140</v>
      </c>
      <c r="AD112" s="39">
        <f>AJ99</f>
        <v>2220231000</v>
      </c>
    </row>
    <row r="113" spans="29:30" ht="20" x14ac:dyDescent="0.25">
      <c r="AC113" s="51" t="s">
        <v>154</v>
      </c>
      <c r="AD113" s="39">
        <f>AD110+AD111-AD112</f>
        <v>12814897659.884541</v>
      </c>
    </row>
    <row r="114" spans="29:30" ht="20" x14ac:dyDescent="0.25">
      <c r="AC114" s="51" t="s">
        <v>155</v>
      </c>
      <c r="AD114" s="52">
        <f>AB34*(1+(5*AH16))</f>
        <v>37845598.304104172</v>
      </c>
    </row>
    <row r="115" spans="29:30" ht="20" x14ac:dyDescent="0.25">
      <c r="AC115" s="53" t="s">
        <v>156</v>
      </c>
      <c r="AD115" s="64">
        <f>AD113/AD114</f>
        <v>338.60998990983916</v>
      </c>
    </row>
    <row r="116" spans="29:30" ht="20" x14ac:dyDescent="0.25">
      <c r="AC116" s="51" t="s">
        <v>157</v>
      </c>
      <c r="AD116" s="54" cm="1">
        <f t="array" ref="AD116">_FV(A1,"Price")</f>
        <v>404.78</v>
      </c>
    </row>
    <row r="117" spans="29:30" ht="20" x14ac:dyDescent="0.25">
      <c r="AC117" s="55" t="s">
        <v>158</v>
      </c>
      <c r="AD117" s="56">
        <f>AD115/AD116-1</f>
        <v>-0.16347154031859479</v>
      </c>
    </row>
    <row r="118" spans="29:30" ht="20" x14ac:dyDescent="0.25">
      <c r="AC118" s="55" t="s">
        <v>159</v>
      </c>
      <c r="AD118" s="57" t="str">
        <f>IF(AD115&gt;AD116,"BUY","SELL")</f>
        <v>SELL</v>
      </c>
    </row>
  </sheetData>
  <mergeCells count="6">
    <mergeCell ref="AC109:AD109"/>
    <mergeCell ref="AI83:AJ83"/>
    <mergeCell ref="AI84:AJ84"/>
    <mergeCell ref="AI93:AJ93"/>
    <mergeCell ref="AI98:AJ98"/>
    <mergeCell ref="AI104:AJ104"/>
  </mergeCells>
  <hyperlinks>
    <hyperlink ref="A1" r:id="rId1" tooltip="https://roic.ai/company/FDS" display="ROIC.AI | FDS" xr:uid="{00000000-0004-0000-0000-000000000000}"/>
    <hyperlink ref="B36" r:id="rId2" tooltip="https://www.sec.gov/Archives/edgar/data/1013237/000101323796000009/0001013237-96-000009-index.html" xr:uid="{00000000-0004-0000-0000-000001000000}"/>
    <hyperlink ref="B74" r:id="rId3" tooltip="https://www.sec.gov/Archives/edgar/data/1013237/000101323796000009/0001013237-96-000009-index.html" xr:uid="{00000000-0004-0000-0000-000002000000}"/>
    <hyperlink ref="C36" r:id="rId4" tooltip="https://www.sec.gov/Archives/edgar/data/1013237/000101323797000009/0001013237-97-000009-index.html" xr:uid="{00000000-0004-0000-0000-000004000000}"/>
    <hyperlink ref="C74" r:id="rId5" tooltip="https://www.sec.gov/Archives/edgar/data/1013237/000101323797000009/0001013237-97-000009-index.html" xr:uid="{00000000-0004-0000-0000-000005000000}"/>
    <hyperlink ref="D36" r:id="rId6" tooltip="https://www.sec.gov/Archives/edgar/data/1013237/000101323798000014/0001013237-98-000014-index.html" xr:uid="{00000000-0004-0000-0000-000007000000}"/>
    <hyperlink ref="D74" r:id="rId7" tooltip="https://www.sec.gov/Archives/edgar/data/1013237/000101323798000014/0001013237-98-000014-index.html" xr:uid="{00000000-0004-0000-0000-000008000000}"/>
    <hyperlink ref="E36" r:id="rId8" tooltip="https://www.sec.gov/Archives/edgar/data/1013237/000101323799000032/0001013237-99-000032-index.html" xr:uid="{00000000-0004-0000-0000-00000A000000}"/>
    <hyperlink ref="E74" r:id="rId9" tooltip="https://www.sec.gov/Archives/edgar/data/1013237/000101323799000032/0001013237-99-000032-index.html" xr:uid="{00000000-0004-0000-0000-00000B000000}"/>
    <hyperlink ref="F36" r:id="rId10" tooltip="https://www.sec.gov/Archives/edgar/data/1013237/000101323700000049/0001013237-00-000049-index.html" xr:uid="{00000000-0004-0000-0000-00000D000000}"/>
    <hyperlink ref="F74" r:id="rId11" tooltip="https://www.sec.gov/Archives/edgar/data/1013237/000101323700000049/0001013237-00-000049-index.html" xr:uid="{00000000-0004-0000-0000-00000E000000}"/>
    <hyperlink ref="G36" r:id="rId12" tooltip="https://www.sec.gov/Archives/edgar/data/1013237/000101323701500062/0001013237-01-500062-index.html" xr:uid="{00000000-0004-0000-0000-000010000000}"/>
    <hyperlink ref="G74" r:id="rId13" tooltip="https://www.sec.gov/Archives/edgar/data/1013237/000101323701500062/0001013237-01-500062-index.html" xr:uid="{00000000-0004-0000-0000-000011000000}"/>
    <hyperlink ref="H36" r:id="rId14" tooltip="https://www.sec.gov/Archives/edgar/data/1013237/000101323702000114/0001013237-02-000114-index.html" xr:uid="{00000000-0004-0000-0000-000013000000}"/>
    <hyperlink ref="H74" r:id="rId15" tooltip="https://www.sec.gov/Archives/edgar/data/1013237/000101323702000114/0001013237-02-000114-index.html" xr:uid="{00000000-0004-0000-0000-000014000000}"/>
    <hyperlink ref="I36" r:id="rId16" tooltip="https://www.sec.gov/Archives/edgar/data/1013237/000095013503005820/0000950135-03-005820-index.html" xr:uid="{00000000-0004-0000-0000-000016000000}"/>
    <hyperlink ref="I74" r:id="rId17" tooltip="https://www.sec.gov/Archives/edgar/data/1013237/000095013503005820/0000950135-03-005820-index.html" xr:uid="{00000000-0004-0000-0000-000017000000}"/>
    <hyperlink ref="J36" r:id="rId18" tooltip="https://www.sec.gov/Archives/edgar/data/1013237/000119312504192497/0001193125-04-192497-index.html" xr:uid="{00000000-0004-0000-0000-000019000000}"/>
    <hyperlink ref="J74" r:id="rId19" tooltip="https://www.sec.gov/Archives/edgar/data/1013237/000119312504192497/0001193125-04-192497-index.html" xr:uid="{00000000-0004-0000-0000-00001A000000}"/>
    <hyperlink ref="K36" r:id="rId20" tooltip="https://www.sec.gov/Archives/edgar/data/1013237/000104746905026820/a2164963z10-k.htm" xr:uid="{00000000-0004-0000-0000-00001C000000}"/>
    <hyperlink ref="K74" r:id="rId21" tooltip="https://www.sec.gov/Archives/edgar/data/1013237/000104746905026820/a2164963z10-k.htm" xr:uid="{00000000-0004-0000-0000-00001D000000}"/>
    <hyperlink ref="L36" r:id="rId22" tooltip="https://www.sec.gov/Archives/edgar/data/1013237/000110465906074114/a06-22686_110k.htm" xr:uid="{00000000-0004-0000-0000-00001F000000}"/>
    <hyperlink ref="L74" r:id="rId23" tooltip="https://www.sec.gov/Archives/edgar/data/1013237/000110465906074114/a06-22686_110k.htm" xr:uid="{00000000-0004-0000-0000-000020000000}"/>
    <hyperlink ref="M36" r:id="rId24" tooltip="https://www.sec.gov/Archives/edgar/data/1013237/000119312507229389/0001193125-07-229389-index.html" xr:uid="{00000000-0004-0000-0000-000022000000}"/>
    <hyperlink ref="M74" r:id="rId25" tooltip="https://www.sec.gov/Archives/edgar/data/1013237/000119312507229389/0001193125-07-229389-index.html" xr:uid="{00000000-0004-0000-0000-000023000000}"/>
    <hyperlink ref="N36" r:id="rId26" tooltip="https://www.sec.gov/Archives/edgar/data/1013237/000119312508220373/0001193125-08-220373-index.html" xr:uid="{00000000-0004-0000-0000-000025000000}"/>
    <hyperlink ref="N74" r:id="rId27" tooltip="https://www.sec.gov/Archives/edgar/data/1013237/000119312508220373/0001193125-08-220373-index.html" xr:uid="{00000000-0004-0000-0000-000026000000}"/>
    <hyperlink ref="O36" r:id="rId28" tooltip="https://www.sec.gov/Archives/edgar/data/1013237/000119312509218675/0001193125-09-218675-index.html" xr:uid="{00000000-0004-0000-0000-000028000000}"/>
    <hyperlink ref="O74" r:id="rId29" tooltip="https://www.sec.gov/Archives/edgar/data/1013237/000119312509218675/0001193125-09-218675-index.html" xr:uid="{00000000-0004-0000-0000-000029000000}"/>
    <hyperlink ref="P36" r:id="rId30" tooltip="https://www.sec.gov/Archives/edgar/data/1013237/000119312510241170/0001193125-10-241170-index.html" xr:uid="{00000000-0004-0000-0000-00002B000000}"/>
    <hyperlink ref="P74" r:id="rId31" tooltip="https://www.sec.gov/Archives/edgar/data/1013237/000119312510241170/0001193125-10-241170-index.html" xr:uid="{00000000-0004-0000-0000-00002C000000}"/>
    <hyperlink ref="Q36" r:id="rId32" tooltip="https://www.sec.gov/Archives/edgar/data/1013237/000119312511288590/0001193125-11-288590-index.html" xr:uid="{00000000-0004-0000-0000-00002E000000}"/>
    <hyperlink ref="Q74" r:id="rId33" tooltip="https://www.sec.gov/Archives/edgar/data/1013237/000119312511288590/0001193125-11-288590-index.html" xr:uid="{00000000-0004-0000-0000-00002F000000}"/>
    <hyperlink ref="R36" r:id="rId34" tooltip="https://www.sec.gov/Archives/edgar/data/1013237/000143774912010651/0001437749-12-010651-index.html" xr:uid="{00000000-0004-0000-0000-000031000000}"/>
    <hyperlink ref="R74" r:id="rId35" tooltip="https://www.sec.gov/Archives/edgar/data/1013237/000143774912010651/0001437749-12-010651-index.html" xr:uid="{00000000-0004-0000-0000-000032000000}"/>
    <hyperlink ref="S36" r:id="rId36" tooltip="https://www.sec.gov/Archives/edgar/data/1013237/000143774913013610/0001437749-13-013610-index.html" xr:uid="{00000000-0004-0000-0000-000034000000}"/>
    <hyperlink ref="S74" r:id="rId37" tooltip="https://www.sec.gov/Archives/edgar/data/1013237/000143774913013610/0001437749-13-013610-index.html" xr:uid="{00000000-0004-0000-0000-000035000000}"/>
    <hyperlink ref="T36" r:id="rId38" tooltip="https://www.sec.gov/Archives/edgar/data/1013237/000143774914019084/0001437749-14-019084-index.html" xr:uid="{00000000-0004-0000-0000-000037000000}"/>
    <hyperlink ref="T74" r:id="rId39" tooltip="https://www.sec.gov/Archives/edgar/data/1013237/000143774914019084/0001437749-14-019084-index.html" xr:uid="{00000000-0004-0000-0000-000038000000}"/>
    <hyperlink ref="U36" r:id="rId40" tooltip="https://www.sec.gov/Archives/edgar/data/1013237/000143774915019227/0001437749-15-019227-index.html" xr:uid="{00000000-0004-0000-0000-00003A000000}"/>
    <hyperlink ref="U74" r:id="rId41" tooltip="https://www.sec.gov/Archives/edgar/data/1013237/000143774915019227/0001437749-15-019227-index.html" xr:uid="{00000000-0004-0000-0000-00003B000000}"/>
    <hyperlink ref="V36" r:id="rId42" tooltip="https://www.sec.gov/Archives/edgar/data/1013237/000143774916040606/0001437749-16-040606-index.html" xr:uid="{00000000-0004-0000-0000-00003D000000}"/>
    <hyperlink ref="V74" r:id="rId43" tooltip="https://www.sec.gov/Archives/edgar/data/1013237/000143774916040606/0001437749-16-040606-index.html" xr:uid="{00000000-0004-0000-0000-00003E000000}"/>
    <hyperlink ref="W36" r:id="rId44" tooltip="https://www.sec.gov/Archives/edgar/data/1013237/000143774917017840/0001437749-17-017840-index.html" xr:uid="{00000000-0004-0000-0000-000040000000}"/>
    <hyperlink ref="W74" r:id="rId45" tooltip="https://www.sec.gov/Archives/edgar/data/1013237/000143774917017840/0001437749-17-017840-index.html" xr:uid="{00000000-0004-0000-0000-000041000000}"/>
    <hyperlink ref="X36" r:id="rId46" tooltip="https://www.sec.gov/Archives/edgar/data/1013237/000143774918019028/0001437749-18-019028-index.html" xr:uid="{00000000-0004-0000-0000-000043000000}"/>
    <hyperlink ref="X74" r:id="rId47" tooltip="https://www.sec.gov/Archives/edgar/data/1013237/000143774918019028/0001437749-18-019028-index.html" xr:uid="{00000000-0004-0000-0000-000044000000}"/>
    <hyperlink ref="Y36" r:id="rId48" tooltip="https://www.sec.gov/Archives/edgar/data/1013237/000143774919020894/0001437749-19-020894-index.html" xr:uid="{00000000-0004-0000-0000-000046000000}"/>
    <hyperlink ref="Y74" r:id="rId49" tooltip="https://www.sec.gov/Archives/edgar/data/1013237/000143774919020894/0001437749-19-020894-index.html" xr:uid="{00000000-0004-0000-0000-000047000000}"/>
    <hyperlink ref="Z36" r:id="rId50" tooltip="https://www.sec.gov/Archives/edgar/data/1013237/000101323720000153/0001013237-20-000153-index.htm" xr:uid="{00000000-0004-0000-0000-000049000000}"/>
    <hyperlink ref="Z74" r:id="rId51" tooltip="https://www.sec.gov/Archives/edgar/data/1013237/000101323720000153/0001013237-20-000153-index.htm" xr:uid="{00000000-0004-0000-0000-00004A000000}"/>
    <hyperlink ref="AA36" r:id="rId52" tooltip="https://www.sec.gov/Archives/edgar/data/1013237/000101323721000142/0001013237-21-000142-index.htm" xr:uid="{00000000-0004-0000-0000-00004C000000}"/>
    <hyperlink ref="AA74" r:id="rId53" tooltip="https://www.sec.gov/Archives/edgar/data/1013237/000101323721000142/0001013237-21-000142-index.htm" xr:uid="{00000000-0004-0000-0000-00004D000000}"/>
    <hyperlink ref="AB36" r:id="rId54" tooltip="https://www.sec.gov/Archives/edgar/data/1013237/000101323722000159/0001013237-22-000159-index.htm" xr:uid="{00000000-0004-0000-0000-00004F000000}"/>
    <hyperlink ref="AB74" r:id="rId55" tooltip="https://www.sec.gov/Archives/edgar/data/1013237/000101323722000159/0001013237-22-000159-index.htm" xr:uid="{00000000-0004-0000-0000-000050000000}"/>
    <hyperlink ref="AC1" r:id="rId56" display="https://finbox.com/NYSE:FDS/explorer/revenue_proj" xr:uid="{67622AB0-8198-3D43-A2E7-243556AF5144}"/>
  </hyperlinks>
  <pageMargins left="0.7" right="0.7" top="0.75" bottom="0.75" header="0.3" footer="0.3"/>
  <drawing r:id="rId5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2023-03-14T05:22:43Z</dcterms:created>
  <dcterms:modified xsi:type="dcterms:W3CDTF">2023-04-08T07:17:50Z</dcterms:modified>
</cp:coreProperties>
</file>