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B1EA86DA-F50B-0046-813F-8733374CF5E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3" i="2"/>
  <c r="K16" i="2"/>
  <c r="O10" i="2"/>
  <c r="O9" i="2"/>
  <c r="O7" i="2"/>
  <c r="G7" i="2"/>
  <c r="E7" i="2"/>
  <c r="O6" i="2"/>
  <c r="O19"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E5" i="2" s="1"/>
  <c r="D16" i="2"/>
  <c r="C16" i="2"/>
  <c r="O15" i="2"/>
  <c r="J14" i="2"/>
  <c r="I14" i="2"/>
  <c r="H14" i="2"/>
  <c r="G14" i="2"/>
  <c r="F14" i="2"/>
  <c r="E14" i="2"/>
  <c r="D14" i="2"/>
  <c r="C14" i="2"/>
  <c r="B14" i="2"/>
  <c r="J13" i="2"/>
  <c r="I13" i="2"/>
  <c r="H13" i="2"/>
  <c r="G13" i="2"/>
  <c r="F13" i="2"/>
  <c r="E13" i="2"/>
  <c r="D13" i="2"/>
  <c r="C13" i="2"/>
  <c r="O11" i="2"/>
  <c r="J11" i="2"/>
  <c r="I11" i="2"/>
  <c r="H11" i="2"/>
  <c r="G11" i="2"/>
  <c r="F11" i="2"/>
  <c r="E11" i="2"/>
  <c r="D11" i="2"/>
  <c r="C11" i="2"/>
  <c r="E3" i="2" s="1"/>
  <c r="K5" i="2" a="1"/>
  <c r="K5" i="2" s="1"/>
  <c r="C5" i="2"/>
  <c r="A5" i="2" a="1"/>
  <c r="A5" i="2" s="1"/>
  <c r="K4" i="2" a="1"/>
  <c r="K4" i="2" s="1"/>
  <c r="A3" i="2" a="1"/>
  <c r="A3" i="2" s="1"/>
  <c r="K3" i="2" s="1"/>
  <c r="K11" i="2" l="1"/>
  <c r="E4" i="2"/>
  <c r="G4" i="2"/>
  <c r="O8" i="2"/>
  <c r="O12" i="2" s="1"/>
  <c r="O20" i="2"/>
  <c r="O21" i="2" s="1"/>
  <c r="O22" i="2" s="1"/>
  <c r="C7" i="2"/>
  <c r="O23" i="2" l="1"/>
  <c r="A6" i="2"/>
  <c r="A7" i="2"/>
  <c r="S190" i="1" l="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<sst xmlns="http://schemas.openxmlformats.org/spreadsheetml/2006/main" count="1251" uniqueCount="253">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</sst>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right/>
      <top/>
      <bottom style="medium">
        <color theme="0" tint="-0.14999847407452621"/>
      </bottom>
      <diagonal/>
    </border>
    <border>
      <left style="thin">
        <color theme="0" tint="-0.14999847407452621"/>
      </left>
      <right style="medium">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4">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3" fillId="7" borderId="3" xfId="0" applyFont="1" applyFill="1" applyBorder="1" applyAlignment="1">
      <alignment vertical="center"/>
    </xf>
    <xf numFmtId="9" fontId="3" fillId="7" borderId="3" xfId="1" applyFont="1" applyFill="1" applyBorder="1" applyAlignment="1">
      <alignment vertical="center"/>
    </xf>
    <xf numFmtId="0" fontId="3" fillId="0" borderId="4" xfId="0" applyFont="1" applyBorder="1"/>
    <xf numFmtId="3" fontId="4" fillId="0" borderId="4" xfId="0" applyNumberFormat="1" applyFont="1" applyBorder="1"/>
    <xf numFmtId="3" fontId="5" fillId="4" borderId="4" xfId="0" applyNumberFormat="1" applyFont="1" applyFill="1" applyBorder="1"/>
    <xf numFmtId="4" fontId="6" fillId="0" borderId="4" xfId="0" applyNumberFormat="1" applyFont="1" applyBorder="1"/>
    <xf numFmtId="4" fontId="7" fillId="5" borderId="4" xfId="0" applyNumberFormat="1" applyFont="1" applyFill="1" applyBorder="1"/>
    <xf numFmtId="0" fontId="2" fillId="0" borderId="4" xfId="0" applyFont="1" applyBorder="1"/>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3" fontId="4" fillId="0" borderId="5" xfId="0" applyNumberFormat="1" applyFont="1" applyBorder="1"/>
    <xf numFmtId="3" fontId="5" fillId="4" borderId="5" xfId="0" applyNumberFormat="1" applyFont="1" applyFill="1" applyBorder="1"/>
    <xf numFmtId="0" fontId="2" fillId="0" borderId="5" xfId="0" applyFont="1" applyBorder="1"/>
    <xf numFmtId="164" fontId="3" fillId="9" borderId="6" xfId="0" applyNumberFormat="1" applyFont="1" applyFill="1" applyBorder="1" applyAlignment="1">
      <alignment horizontal="right" vertical="center" indent="1"/>
    </xf>
    <xf numFmtId="9" fontId="11" fillId="10" borderId="7" xfId="1" applyFont="1" applyFill="1" applyBorder="1" applyAlignment="1">
      <alignment horizontal="left" vertical="center" indent="1"/>
    </xf>
    <xf numFmtId="9" fontId="3" fillId="9" borderId="8" xfId="1" applyFont="1" applyFill="1" applyBorder="1" applyAlignment="1">
      <alignment horizontal="right" vertical="center" indent="1"/>
    </xf>
    <xf numFmtId="0" fontId="11" fillId="10" borderId="7" xfId="1" applyNumberFormat="1" applyFont="1" applyFill="1" applyBorder="1" applyAlignment="1">
      <alignment horizontal="left" vertical="center" indent="1"/>
    </xf>
    <xf numFmtId="165" fontId="3" fillId="9" borderId="7" xfId="1" applyNumberFormat="1" applyFont="1" applyFill="1" applyBorder="1" applyAlignment="1">
      <alignment horizontal="right" vertical="center" indent="1"/>
    </xf>
    <xf numFmtId="164" fontId="3" fillId="9" borderId="8" xfId="0" applyNumberFormat="1" applyFont="1" applyFill="1" applyBorder="1" applyAlignment="1">
      <alignment horizontal="right" vertical="center" indent="1"/>
    </xf>
    <xf numFmtId="9" fontId="11" fillId="10" borderId="9" xfId="1" applyFont="1" applyFill="1" applyBorder="1" applyAlignment="1">
      <alignment horizontal="left" vertical="center" indent="1"/>
    </xf>
    <xf numFmtId="10" fontId="3" fillId="9" borderId="8" xfId="1" applyNumberFormat="1" applyFont="1" applyFill="1" applyBorder="1" applyAlignment="1">
      <alignment horizontal="right" vertical="center" indent="1"/>
    </xf>
    <xf numFmtId="0" fontId="11" fillId="10" borderId="10" xfId="1" applyNumberFormat="1" applyFont="1" applyFill="1" applyBorder="1" applyAlignment="1">
      <alignment horizontal="left" vertical="center" indent="1"/>
    </xf>
    <xf numFmtId="0" fontId="9" fillId="11" borderId="0" xfId="0" applyFont="1" applyFill="1"/>
    <xf numFmtId="164" fontId="3" fillId="9" borderId="13" xfId="0" applyNumberFormat="1" applyFont="1" applyFill="1" applyBorder="1" applyAlignment="1">
      <alignment horizontal="right" vertical="center" indent="1"/>
    </xf>
    <xf numFmtId="9" fontId="11" fillId="10" borderId="14" xfId="1" applyFont="1" applyFill="1" applyBorder="1" applyAlignment="1">
      <alignment horizontal="left" vertical="center" indent="1"/>
    </xf>
    <xf numFmtId="9" fontId="3" fillId="9" borderId="15" xfId="1" applyFont="1" applyFill="1" applyBorder="1" applyAlignment="1">
      <alignment horizontal="right" vertical="center" indent="1"/>
    </xf>
    <xf numFmtId="0" fontId="11" fillId="10" borderId="14" xfId="1" applyNumberFormat="1" applyFont="1" applyFill="1" applyBorder="1" applyAlignment="1">
      <alignment horizontal="left" vertical="center" indent="1"/>
    </xf>
    <xf numFmtId="164" fontId="3" fillId="9" borderId="14" xfId="0" applyNumberFormat="1" applyFont="1" applyFill="1" applyBorder="1" applyAlignment="1">
      <alignment horizontal="right" vertical="center" indent="1"/>
    </xf>
    <xf numFmtId="164" fontId="3" fillId="9" borderId="15" xfId="0" applyNumberFormat="1" applyFont="1" applyFill="1" applyBorder="1" applyAlignment="1">
      <alignment horizontal="right" vertical="center" indent="1"/>
    </xf>
    <xf numFmtId="165" fontId="3" fillId="9" borderId="15" xfId="1" applyNumberFormat="1" applyFont="1" applyFill="1" applyBorder="1" applyAlignment="1">
      <alignment horizontal="right" vertical="center" indent="1"/>
    </xf>
    <xf numFmtId="0" fontId="11" fillId="10" borderId="16" xfId="1" applyNumberFormat="1" applyFont="1" applyFill="1" applyBorder="1" applyAlignment="1">
      <alignment horizontal="left" vertical="center" indent="1"/>
    </xf>
    <xf numFmtId="9" fontId="13" fillId="10" borderId="14" xfId="1" applyFont="1" applyFill="1" applyBorder="1" applyAlignment="1">
      <alignment horizontal="left" vertical="center" indent="1"/>
    </xf>
    <xf numFmtId="166" fontId="3" fillId="9" borderId="15" xfId="0" applyNumberFormat="1" applyFont="1" applyFill="1" applyBorder="1" applyAlignment="1">
      <alignment horizontal="right" vertical="center" indent="1"/>
    </xf>
    <xf numFmtId="9" fontId="11" fillId="10" borderId="16" xfId="1" applyFont="1" applyFill="1" applyBorder="1" applyAlignment="1">
      <alignment horizontal="left" vertical="center" indent="1"/>
    </xf>
    <xf numFmtId="0" fontId="14" fillId="12" borderId="17" xfId="0" applyFont="1" applyFill="1" applyBorder="1" applyAlignment="1">
      <alignment horizontal="left" vertical="center" wrapText="1"/>
    </xf>
    <xf numFmtId="164" fontId="15" fillId="12" borderId="14" xfId="0" applyNumberFormat="1" applyFont="1" applyFill="1" applyBorder="1" applyAlignment="1">
      <alignment vertical="center"/>
    </xf>
    <xf numFmtId="167" fontId="3" fillId="9" borderId="13" xfId="0" applyNumberFormat="1" applyFont="1" applyFill="1" applyBorder="1" applyAlignment="1">
      <alignment horizontal="right" vertical="center" indent="1"/>
    </xf>
    <xf numFmtId="166" fontId="2" fillId="13" borderId="18" xfId="0" applyNumberFormat="1" applyFont="1" applyFill="1" applyBorder="1" applyAlignment="1">
      <alignment horizontal="right" vertical="center" indent="1"/>
    </xf>
    <xf numFmtId="9" fontId="16" fillId="10" borderId="16" xfId="1" applyFont="1" applyFill="1" applyBorder="1" applyAlignment="1">
      <alignment horizontal="left" vertical="center" indent="1"/>
    </xf>
    <xf numFmtId="167" fontId="3" fillId="9" borderId="19" xfId="0" applyNumberFormat="1" applyFont="1" applyFill="1" applyBorder="1" applyAlignment="1">
      <alignment horizontal="right" vertical="center" indent="1"/>
    </xf>
    <xf numFmtId="9" fontId="11" fillId="10" borderId="20" xfId="1" applyFont="1" applyFill="1" applyBorder="1" applyAlignment="1">
      <alignment horizontal="left" vertical="center" indent="1"/>
    </xf>
    <xf numFmtId="165" fontId="3" fillId="9" borderId="21" xfId="1" applyNumberFormat="1" applyFont="1" applyFill="1" applyBorder="1" applyAlignment="1">
      <alignment horizontal="right" vertical="center" indent="1"/>
    </xf>
    <xf numFmtId="9" fontId="3" fillId="9" borderId="21" xfId="1" applyFont="1" applyFill="1" applyBorder="1" applyAlignment="1">
      <alignment horizontal="right" vertical="center" indent="1"/>
    </xf>
    <xf numFmtId="2" fontId="3" fillId="9" borderId="20" xfId="0" applyNumberFormat="1" applyFont="1" applyFill="1" applyBorder="1" applyAlignment="1">
      <alignment horizontal="right" vertical="center" indent="1"/>
    </xf>
    <xf numFmtId="0" fontId="11" fillId="10" borderId="20" xfId="1" applyNumberFormat="1" applyFont="1" applyFill="1" applyBorder="1" applyAlignment="1">
      <alignment horizontal="left" vertical="center" indent="1"/>
    </xf>
    <xf numFmtId="165" fontId="3" fillId="14" borderId="22" xfId="1" applyNumberFormat="1" applyFont="1" applyFill="1" applyBorder="1" applyAlignment="1">
      <alignment horizontal="right" vertical="center" indent="1"/>
    </xf>
    <xf numFmtId="9" fontId="17" fillId="10" borderId="20" xfId="1" applyFont="1" applyFill="1" applyBorder="1" applyAlignment="1">
      <alignment horizontal="left" vertical="center" indent="1"/>
    </xf>
    <xf numFmtId="9" fontId="2" fillId="13" borderId="23" xfId="1" applyFont="1" applyFill="1" applyBorder="1" applyAlignment="1">
      <alignment horizontal="right" vertical="center" indent="1"/>
    </xf>
    <xf numFmtId="9" fontId="16" fillId="10" borderId="24" xfId="1" applyFont="1" applyFill="1" applyBorder="1" applyAlignment="1">
      <alignment horizontal="left" vertical="center" indent="1"/>
    </xf>
    <xf numFmtId="9" fontId="3" fillId="11" borderId="17" xfId="1" applyFont="1" applyFill="1" applyBorder="1" applyAlignment="1">
      <alignment horizontal="left" indent="1"/>
    </xf>
    <xf numFmtId="0" fontId="9" fillId="11" borderId="25" xfId="0" applyFont="1" applyFill="1" applyBorder="1"/>
    <xf numFmtId="0" fontId="9" fillId="11" borderId="25" xfId="0" applyFont="1" applyFill="1" applyBorder="1" applyAlignment="1">
      <alignment vertical="center"/>
    </xf>
    <xf numFmtId="0" fontId="9" fillId="11" borderId="0" xfId="0" applyFont="1" applyFill="1" applyAlignment="1">
      <alignment vertical="center"/>
    </xf>
    <xf numFmtId="0" fontId="18" fillId="12" borderId="17" xfId="0" applyFont="1" applyFill="1" applyBorder="1" applyAlignment="1">
      <alignment horizontal="left" vertical="center" wrapText="1"/>
    </xf>
    <xf numFmtId="10" fontId="19" fillId="12" borderId="14" xfId="0" applyNumberFormat="1" applyFont="1" applyFill="1" applyBorder="1" applyAlignment="1">
      <alignment vertical="center"/>
    </xf>
    <xf numFmtId="0" fontId="2" fillId="9" borderId="26" xfId="0" applyFont="1" applyFill="1" applyBorder="1" applyAlignment="1">
      <alignment horizontal="right" vertical="center"/>
    </xf>
    <xf numFmtId="0" fontId="12" fillId="9" borderId="27" xfId="0" applyFont="1" applyFill="1" applyBorder="1" applyAlignment="1">
      <alignment horizontal="right" vertical="center" indent="1"/>
    </xf>
    <xf numFmtId="0" fontId="12" fillId="9" borderId="28" xfId="0" applyFont="1" applyFill="1" applyBorder="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21" fillId="14" borderId="14" xfId="0" applyFont="1" applyFill="1" applyBorder="1" applyAlignment="1">
      <alignment horizontal="right" vertical="center" indent="1"/>
    </xf>
    <xf numFmtId="0" fontId="9" fillId="11" borderId="29" xfId="0" applyFont="1" applyFill="1" applyBorder="1" applyAlignment="1">
      <alignment vertical="center"/>
    </xf>
    <xf numFmtId="9" fontId="12" fillId="10" borderId="11" xfId="1" applyFont="1" applyFill="1" applyBorder="1" applyAlignment="1">
      <alignment horizontal="left" vertical="center" indent="2"/>
    </xf>
    <xf numFmtId="164" fontId="3" fillId="10" borderId="30" xfId="0" applyNumberFormat="1" applyFont="1" applyFill="1" applyBorder="1" applyAlignment="1">
      <alignment horizontal="right" vertical="center" indent="1"/>
    </xf>
    <xf numFmtId="164" fontId="3" fillId="10" borderId="12" xfId="0" applyNumberFormat="1" applyFont="1" applyFill="1" applyBorder="1" applyAlignment="1">
      <alignment horizontal="right" vertical="center" indent="1"/>
    </xf>
    <xf numFmtId="164" fontId="11" fillId="10" borderId="31" xfId="0" applyNumberFormat="1" applyFont="1" applyFill="1" applyBorder="1" applyAlignment="1">
      <alignment horizontal="right" vertical="center"/>
    </xf>
    <xf numFmtId="9" fontId="22" fillId="12" borderId="17" xfId="1" applyFont="1" applyFill="1" applyBorder="1" applyAlignment="1">
      <alignment horizontal="left" vertical="center" indent="2"/>
    </xf>
    <xf numFmtId="9" fontId="3" fillId="12" borderId="0" xfId="1" applyFont="1" applyFill="1" applyBorder="1" applyAlignment="1">
      <alignment horizontal="right" vertical="center" indent="1"/>
    </xf>
    <xf numFmtId="9" fontId="3" fillId="12" borderId="17" xfId="1" applyFont="1" applyFill="1" applyBorder="1" applyAlignment="1">
      <alignment horizontal="right" vertical="center" indent="1"/>
    </xf>
    <xf numFmtId="9" fontId="3" fillId="12" borderId="14" xfId="1" applyFont="1" applyFill="1" applyBorder="1" applyAlignment="1">
      <alignment horizontal="right" vertical="center" indent="1"/>
    </xf>
    <xf numFmtId="10" fontId="15" fillId="12" borderId="14" xfId="0" applyNumberFormat="1" applyFont="1" applyFill="1" applyBorder="1" applyAlignment="1">
      <alignment vertical="center"/>
    </xf>
    <xf numFmtId="164" fontId="3" fillId="10" borderId="11" xfId="0" applyNumberFormat="1" applyFont="1" applyFill="1" applyBorder="1" applyAlignment="1">
      <alignment horizontal="right" vertical="center" indent="1"/>
    </xf>
    <xf numFmtId="164" fontId="11" fillId="10" borderId="12" xfId="0" applyNumberFormat="1" applyFont="1" applyFill="1" applyBorder="1" applyAlignment="1">
      <alignment horizontal="right" vertical="center"/>
    </xf>
    <xf numFmtId="0" fontId="11" fillId="12" borderId="11" xfId="0" applyFont="1" applyFill="1" applyBorder="1" applyAlignment="1">
      <alignment horizontal="left" vertical="center" indent="2"/>
    </xf>
    <xf numFmtId="10" fontId="11" fillId="12" borderId="30" xfId="1" applyNumberFormat="1" applyFont="1" applyFill="1" applyBorder="1" applyAlignment="1">
      <alignment horizontal="right" vertical="center" indent="1"/>
    </xf>
    <xf numFmtId="10" fontId="11" fillId="12" borderId="11" xfId="1" applyNumberFormat="1" applyFont="1" applyFill="1" applyBorder="1" applyAlignment="1">
      <alignment horizontal="right" vertical="center" indent="1"/>
    </xf>
    <xf numFmtId="10" fontId="11" fillId="12" borderId="12" xfId="1" applyNumberFormat="1" applyFont="1" applyFill="1" applyBorder="1" applyAlignment="1">
      <alignment horizontal="right" vertical="center" indent="1"/>
    </xf>
    <xf numFmtId="2" fontId="15" fillId="12" borderId="14" xfId="0" applyNumberFormat="1" applyFont="1" applyFill="1" applyBorder="1" applyAlignment="1">
      <alignment vertical="center"/>
    </xf>
    <xf numFmtId="0" fontId="23" fillId="12" borderId="17" xfId="0" applyFont="1" applyFill="1" applyBorder="1" applyAlignment="1">
      <alignment horizontal="left" vertical="center" indent="1"/>
    </xf>
    <xf numFmtId="0" fontId="18" fillId="12" borderId="29" xfId="0" applyFont="1" applyFill="1" applyBorder="1" applyAlignment="1">
      <alignment horizontal="left" vertical="center" wrapText="1"/>
    </xf>
    <xf numFmtId="10" fontId="19" fillId="12" borderId="32" xfId="0" applyNumberFormat="1" applyFont="1" applyFill="1" applyBorder="1" applyAlignment="1">
      <alignment vertical="center"/>
    </xf>
    <xf numFmtId="9" fontId="12" fillId="10" borderId="29" xfId="1" applyFont="1" applyFill="1" applyBorder="1" applyAlignment="1">
      <alignment horizontal="left" vertical="center" indent="2"/>
    </xf>
    <xf numFmtId="9" fontId="3" fillId="10" borderId="33" xfId="1" applyFont="1" applyFill="1" applyBorder="1" applyAlignment="1">
      <alignment horizontal="right" vertical="center" indent="1"/>
    </xf>
    <xf numFmtId="9" fontId="3" fillId="10" borderId="29" xfId="1" applyFont="1" applyFill="1" applyBorder="1" applyAlignment="1">
      <alignment horizontal="right" vertical="center" indent="1"/>
    </xf>
    <xf numFmtId="9" fontId="3" fillId="10" borderId="32" xfId="1" applyFont="1" applyFill="1" applyBorder="1" applyAlignment="1">
      <alignment horizontal="right" vertical="center" indent="1"/>
    </xf>
    <xf numFmtId="9" fontId="3" fillId="10" borderId="32" xfId="1" applyFont="1" applyFill="1" applyBorder="1" applyAlignment="1">
      <alignment horizontal="right" vertical="center"/>
    </xf>
    <xf numFmtId="164" fontId="15" fillId="12" borderId="14" xfId="0" applyNumberFormat="1" applyFont="1" applyFill="1" applyBorder="1" applyAlignment="1">
      <alignment horizontal="right" vertical="center"/>
    </xf>
    <xf numFmtId="0" fontId="11" fillId="11" borderId="0" xfId="0" applyFont="1" applyFill="1" applyAlignment="1">
      <alignment horizontal="left" vertical="center" wrapText="1" indent="2"/>
    </xf>
    <xf numFmtId="10" fontId="19" fillId="12" borderId="14" xfId="0" applyNumberFormat="1" applyFont="1" applyFill="1" applyBorder="1" applyAlignment="1">
      <alignment horizontal="right" vertical="center"/>
    </xf>
    <xf numFmtId="10" fontId="19" fillId="12" borderId="32" xfId="0" applyNumberFormat="1" applyFont="1" applyFill="1" applyBorder="1" applyAlignment="1">
      <alignment horizontal="right" vertical="center"/>
    </xf>
    <xf numFmtId="0" fontId="11" fillId="11" borderId="0" xfId="0" applyFont="1" applyFill="1" applyAlignment="1">
      <alignment horizontal="left" vertical="center" wrapText="1" indent="3"/>
    </xf>
    <xf numFmtId="9" fontId="3" fillId="10" borderId="29" xfId="1" applyFont="1" applyFill="1" applyBorder="1" applyAlignment="1">
      <alignment horizontal="center" vertical="center"/>
    </xf>
    <xf numFmtId="9" fontId="3" fillId="10" borderId="32" xfId="1" applyFont="1" applyFill="1" applyBorder="1" applyAlignment="1">
      <alignment horizontal="center" vertical="center"/>
    </xf>
    <xf numFmtId="10" fontId="12" fillId="9" borderId="29" xfId="1" applyNumberFormat="1" applyFont="1" applyFill="1" applyBorder="1" applyAlignment="1">
      <alignment horizontal="center" vertical="center"/>
    </xf>
    <xf numFmtId="10" fontId="12" fillId="9" borderId="32" xfId="1" applyNumberFormat="1" applyFont="1" applyFill="1" applyBorder="1" applyAlignment="1">
      <alignment horizontal="center" vertical="center"/>
    </xf>
    <xf numFmtId="0" fontId="24" fillId="0" borderId="0" xfId="0" applyFont="1" applyAlignment="1">
      <alignment horizontal="left" vertical="center" indent="2"/>
    </xf>
    <xf numFmtId="9" fontId="12" fillId="12" borderId="11" xfId="1" applyFont="1" applyFill="1" applyBorder="1" applyAlignment="1">
      <alignment horizontal="center" vertical="center"/>
    </xf>
    <xf numFmtId="9" fontId="12" fillId="12" borderId="12" xfId="1" applyFont="1" applyFill="1" applyBorder="1" applyAlignment="1">
      <alignment horizontal="center" vertical="center"/>
    </xf>
    <xf numFmtId="9" fontId="3" fillId="10" borderId="11" xfId="1" applyFont="1" applyFill="1" applyBorder="1" applyAlignment="1">
      <alignment horizontal="center" vertical="center"/>
    </xf>
    <xf numFmtId="9" fontId="3" fillId="10" borderId="12" xfId="1" applyFont="1" applyFill="1" applyBorder="1" applyAlignment="1">
      <alignment horizontal="center" vertical="center"/>
    </xf>
    <xf numFmtId="0" fontId="3" fillId="11" borderId="0" xfId="0" applyFont="1" applyFill="1" applyAlignment="1">
      <alignment horizontal="left" vertical="center" wrapText="1" indent="3"/>
    </xf>
    <xf numFmtId="0" fontId="3"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https://www.bing.com/financeapi/forcetrigger?t=a1ndlh&amp;q=XNYS%3aAMC&amp;form=skydnc</v>
    <v>Learn more on Bing</v>
  </rv>
  <rv s="1">
    <v>0</v>
    <v>AMC ENTERTAINMENT HOLDINGS, INC. (XNYS:AMC)</v>
    <v>2</v>
    <v>3</v>
    <v>Finance</v>
    <v>4</v>
    <v>en-US</v>
    <v>a1ndlh</v>
    <v>268435456</v>
    <v>1</v>
    <v>Powered by Refinitiv</v>
    <v>75.264700000000005</v>
    <v>6.52</v>
    <v>1.7264999999999999</v>
    <v>0.11</v>
    <v>1.6129000000000001E-2</v>
    <v>0</v>
    <v>0</v>
    <v>USD</v>
    <v>AMC Entertainment Holdings, Inc. is a movie exhibition company. The Company is principally engaged in the theatrical exhibition business and owns, operates, or has interests in theaters primarily located in the United States and Europe. The Company operates through two segments: U.S. markets and International markets. In U.S. markets segment, it owns, leases and operates theaters in approximately 43 states and the District of Columbia. The International markets segment has operations in or partial interest in theaters in the United Kingdom, Germany, Spain, Italy, Ireland, Portugal, Sweden, Finland, Norway, Denmark, and Saudi Arabia. The Company's brands include AMC, AMC CLASSIC and AMC DINE-IN. It also offers food and beverage products that include meals, healthy snacks, liquor, beer and wine options, and other gourmet products. It operates approximately 940 theatres and 10,500 screens in United States and international markets.</v>
    <v>2787</v>
    <v>New York Stock Exchange</v>
    <v>XNYS</v>
    <v>XNYS</v>
    <v>One Amc Way, 11500 Ash Street, LEAWOOD, KS, 66211 US</v>
    <v>7.04</v>
    <v>Hotels &amp; Entertainment Services</v>
    <v>Stock</v>
    <v>45269.041591503905</v>
    <v>0</v>
    <v>6.79</v>
    <v>1374613000</v>
    <v>AMC ENTERTAINMENT HOLDINGS, INC.</v>
    <v>AMC ENTERTAINMENT HOLDINGS, INC.</v>
    <v>6.82</v>
    <v>6.82</v>
    <v>6.93</v>
    <v>6.93</v>
    <v>198356900</v>
    <v>AMC</v>
    <v>AMC ENTERTAINMENT HOLDINGS, INC. (XNYS:AMC)</v>
    <v>11951452</v>
    <v>21194566</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MC%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AM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04"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5" t="s">
        <v>18</v>
      </c>
      <c r="B2" s="21">
        <v>2417739000</v>
      </c>
      <c r="C2" s="21">
        <v>2422968000</v>
      </c>
      <c r="D2" s="21">
        <v>2600594000</v>
      </c>
      <c r="E2" s="21">
        <v>2749428000</v>
      </c>
      <c r="F2" s="21">
        <v>2695390000</v>
      </c>
      <c r="G2" s="21">
        <v>2946900000</v>
      </c>
      <c r="H2" s="21">
        <v>3235846000</v>
      </c>
      <c r="I2" s="21">
        <v>5079200000</v>
      </c>
      <c r="J2" s="21">
        <v>5460800000</v>
      </c>
      <c r="K2" s="21">
        <v>5471000000</v>
      </c>
      <c r="L2" s="21">
        <v>1242400000</v>
      </c>
      <c r="M2" s="21">
        <v>2527900000</v>
      </c>
      <c r="N2" s="21">
        <v>3911400000</v>
      </c>
      <c r="O2" s="22">
        <v>4699100000</v>
      </c>
      <c r="P2" s="21">
        <v>990900000</v>
      </c>
      <c r="Q2" s="21">
        <v>954400000</v>
      </c>
      <c r="R2" s="21">
        <v>1347900000</v>
      </c>
      <c r="S2" s="21">
        <v>1405900000</v>
      </c>
    </row>
    <row r="3" spans="1:19" ht="16" x14ac:dyDescent="0.2">
      <c r="A3" s="9" t="s">
        <v>191</v>
      </c>
      <c r="B3" s="10"/>
      <c r="C3" s="11">
        <f t="shared" ref="C3:O3" si="0">(C2/B2)-1</f>
        <v>2.162764467132261E-3</v>
      </c>
      <c r="D3" s="11">
        <f t="shared" si="0"/>
        <v>7.3309263679916636E-2</v>
      </c>
      <c r="E3" s="11">
        <f t="shared" si="0"/>
        <v>5.7230771123827795E-2</v>
      </c>
      <c r="F3" s="11">
        <f t="shared" si="0"/>
        <v>-1.9654269906322352E-2</v>
      </c>
      <c r="G3" s="11">
        <f t="shared" si="0"/>
        <v>9.3311172038183621E-2</v>
      </c>
      <c r="H3" s="11">
        <f t="shared" si="0"/>
        <v>9.8050833078828559E-2</v>
      </c>
      <c r="I3" s="11">
        <f t="shared" si="0"/>
        <v>0.56966678883976551</v>
      </c>
      <c r="J3" s="11">
        <f t="shared" si="0"/>
        <v>7.5129941723105942E-2</v>
      </c>
      <c r="K3" s="11">
        <f t="shared" si="0"/>
        <v>1.8678581892763724E-3</v>
      </c>
      <c r="L3" s="11">
        <f t="shared" si="0"/>
        <v>-0.77291171632242728</v>
      </c>
      <c r="M3" s="11">
        <f t="shared" si="0"/>
        <v>1.0346909207984547</v>
      </c>
      <c r="N3" s="11">
        <f t="shared" si="0"/>
        <v>0.54729221883777046</v>
      </c>
      <c r="O3" s="11">
        <f t="shared" si="0"/>
        <v>0.20138569310221399</v>
      </c>
      <c r="P3" s="11"/>
      <c r="Q3" s="11">
        <f t="shared" ref="Q3:S3" si="1">(Q2/P2)-1</f>
        <v>-3.6835200322938744E-2</v>
      </c>
      <c r="R3" s="11">
        <f t="shared" si="1"/>
        <v>0.41230092204526403</v>
      </c>
      <c r="S3" s="11">
        <f t="shared" si="1"/>
        <v>4.3029898360412489E-2</v>
      </c>
    </row>
    <row r="4" spans="1:19" ht="16" x14ac:dyDescent="0.2">
      <c r="A4" s="2" t="s">
        <v>19</v>
      </c>
      <c r="B4" s="3">
        <v>2417739000</v>
      </c>
      <c r="C4" s="3">
        <v>2422968000</v>
      </c>
      <c r="D4" s="3">
        <v>2600594000</v>
      </c>
      <c r="E4" s="3">
        <v>2749428000</v>
      </c>
      <c r="F4" s="3">
        <v>2695390000</v>
      </c>
      <c r="G4" s="3">
        <v>2946900000</v>
      </c>
      <c r="H4" s="3">
        <v>3235846000</v>
      </c>
      <c r="I4" s="3">
        <v>5079200000</v>
      </c>
      <c r="J4" s="3">
        <v>5460800000</v>
      </c>
      <c r="K4" s="3">
        <v>5471000000</v>
      </c>
      <c r="L4" s="3">
        <v>1242400000</v>
      </c>
      <c r="M4" s="3">
        <v>2527900000</v>
      </c>
      <c r="N4" s="3">
        <v>3911400000</v>
      </c>
      <c r="O4" s="4">
        <v>4699100000</v>
      </c>
      <c r="P4" s="3">
        <v>990900000</v>
      </c>
      <c r="Q4" s="3">
        <v>954400000</v>
      </c>
      <c r="R4" s="3">
        <v>1347900000</v>
      </c>
      <c r="S4" s="3">
        <v>1405900000</v>
      </c>
    </row>
    <row r="5" spans="1:19" ht="16" x14ac:dyDescent="0.2">
      <c r="A5" s="2" t="s">
        <v>20</v>
      </c>
      <c r="B5" s="3">
        <v>2052924000</v>
      </c>
      <c r="C5" s="3">
        <v>2160601000</v>
      </c>
      <c r="D5" s="3">
        <v>2232497000</v>
      </c>
      <c r="E5" s="3">
        <v>1084237000</v>
      </c>
      <c r="F5" s="3">
        <v>1046237000</v>
      </c>
      <c r="G5" s="3">
        <v>1150026000</v>
      </c>
      <c r="H5" s="3">
        <v>1231668000</v>
      </c>
      <c r="I5" s="3">
        <v>1856400000</v>
      </c>
      <c r="J5" s="3">
        <v>1981100000</v>
      </c>
      <c r="K5" s="3">
        <v>1977800000</v>
      </c>
      <c r="L5" s="3">
        <v>411500000</v>
      </c>
      <c r="M5" s="3">
        <v>745600000</v>
      </c>
      <c r="N5" s="3">
        <v>1280300000</v>
      </c>
      <c r="O5" s="4">
        <v>1603900000</v>
      </c>
      <c r="P5" s="3">
        <v>332900000</v>
      </c>
      <c r="Q5" s="3">
        <v>307600000</v>
      </c>
      <c r="R5" s="3">
        <v>474800000</v>
      </c>
      <c r="S5" s="3">
        <v>488600000</v>
      </c>
    </row>
    <row r="6" spans="1:19" ht="16" x14ac:dyDescent="0.2">
      <c r="A6" s="2" t="s">
        <v>21</v>
      </c>
      <c r="B6" s="3">
        <v>2052924000</v>
      </c>
      <c r="C6" s="3">
        <v>2160601000</v>
      </c>
      <c r="D6" s="3">
        <v>2232497000</v>
      </c>
      <c r="E6" s="3">
        <v>1084237000</v>
      </c>
      <c r="F6" s="3">
        <v>1046237000</v>
      </c>
      <c r="G6" s="3">
        <v>1150026000</v>
      </c>
      <c r="H6" s="3">
        <v>1231668000</v>
      </c>
      <c r="I6" s="3">
        <v>1856400000</v>
      </c>
      <c r="J6" s="3">
        <v>1981100000</v>
      </c>
      <c r="K6" s="3">
        <v>1977800000</v>
      </c>
      <c r="L6" s="3">
        <v>411500000</v>
      </c>
      <c r="M6" s="3">
        <v>745600000</v>
      </c>
      <c r="N6" s="3">
        <v>1280300000</v>
      </c>
      <c r="O6" s="4">
        <v>1603900000</v>
      </c>
      <c r="P6" s="3">
        <v>332900000</v>
      </c>
      <c r="Q6" s="3">
        <v>307600000</v>
      </c>
      <c r="R6" s="3">
        <v>474800000</v>
      </c>
      <c r="S6" s="3">
        <v>488600000</v>
      </c>
    </row>
    <row r="7" spans="1:19" ht="16" x14ac:dyDescent="0.2">
      <c r="A7" s="25" t="s">
        <v>22</v>
      </c>
      <c r="B7" s="21">
        <v>364815000</v>
      </c>
      <c r="C7" s="21">
        <v>262367000</v>
      </c>
      <c r="D7" s="21">
        <v>368097000</v>
      </c>
      <c r="E7" s="21">
        <v>1665191000</v>
      </c>
      <c r="F7" s="21">
        <v>1649153000</v>
      </c>
      <c r="G7" s="21">
        <v>1796874000</v>
      </c>
      <c r="H7" s="21">
        <v>2004178000</v>
      </c>
      <c r="I7" s="21">
        <v>3222800000</v>
      </c>
      <c r="J7" s="21">
        <v>3479700000</v>
      </c>
      <c r="K7" s="21">
        <v>3493200000</v>
      </c>
      <c r="L7" s="21">
        <v>830900000</v>
      </c>
      <c r="M7" s="21">
        <v>1782300000</v>
      </c>
      <c r="N7" s="21">
        <v>2631100000</v>
      </c>
      <c r="O7" s="22">
        <v>3095200000</v>
      </c>
      <c r="P7" s="21">
        <v>658000000</v>
      </c>
      <c r="Q7" s="21">
        <v>646800000</v>
      </c>
      <c r="R7" s="21">
        <v>873100000</v>
      </c>
      <c r="S7" s="21">
        <v>917300000</v>
      </c>
    </row>
    <row r="8" spans="1:19" ht="16" x14ac:dyDescent="0.2">
      <c r="A8" s="20" t="s">
        <v>58</v>
      </c>
      <c r="B8" s="23">
        <v>15.09</v>
      </c>
      <c r="C8" s="23">
        <v>10.83</v>
      </c>
      <c r="D8" s="23">
        <v>14.15</v>
      </c>
      <c r="E8" s="23">
        <v>60.56</v>
      </c>
      <c r="F8" s="23">
        <v>61.18</v>
      </c>
      <c r="G8" s="23">
        <v>60.98</v>
      </c>
      <c r="H8" s="23">
        <v>61.94</v>
      </c>
      <c r="I8" s="23">
        <v>63.45</v>
      </c>
      <c r="J8" s="23">
        <v>63.72</v>
      </c>
      <c r="K8" s="23">
        <v>63.85</v>
      </c>
      <c r="L8" s="23">
        <v>66.88</v>
      </c>
      <c r="M8" s="23">
        <v>70.510000000000005</v>
      </c>
      <c r="N8" s="23">
        <v>67.27</v>
      </c>
      <c r="O8" s="24">
        <v>65.87</v>
      </c>
      <c r="P8" s="23">
        <v>66.400000000000006</v>
      </c>
      <c r="Q8" s="23">
        <v>67.77</v>
      </c>
      <c r="R8" s="23">
        <v>64.77</v>
      </c>
      <c r="S8" s="23">
        <v>65.25</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254194000</v>
      </c>
      <c r="C10" s="3">
        <v>292408000</v>
      </c>
      <c r="D10" s="3">
        <v>274730000</v>
      </c>
      <c r="E10" s="3">
        <v>1473294000</v>
      </c>
      <c r="F10" s="3">
        <v>1469771000</v>
      </c>
      <c r="G10" s="3">
        <v>1554717000</v>
      </c>
      <c r="H10" s="3">
        <v>1730881000</v>
      </c>
      <c r="I10" s="3">
        <v>3014400000</v>
      </c>
      <c r="J10" s="3">
        <v>3169600000</v>
      </c>
      <c r="K10" s="3">
        <v>3257400000</v>
      </c>
      <c r="L10" s="3">
        <v>2395100000</v>
      </c>
      <c r="M10" s="3">
        <v>2621400000</v>
      </c>
      <c r="N10" s="3">
        <v>3018200000</v>
      </c>
      <c r="O10" s="4">
        <v>3107300000</v>
      </c>
      <c r="P10" s="3">
        <v>747600000</v>
      </c>
      <c r="Q10" s="3">
        <v>754800000</v>
      </c>
      <c r="R10" s="3">
        <v>787700000</v>
      </c>
      <c r="S10" s="3">
        <v>817200000</v>
      </c>
    </row>
    <row r="11" spans="1:19" ht="16" x14ac:dyDescent="0.2">
      <c r="A11" s="20" t="s">
        <v>26</v>
      </c>
      <c r="B11" s="21">
        <v>65852000</v>
      </c>
      <c r="C11" s="21">
        <v>79995000</v>
      </c>
      <c r="D11" s="21">
        <v>60701000</v>
      </c>
      <c r="E11" s="21">
        <v>549116000</v>
      </c>
      <c r="F11" s="21">
        <v>520112000</v>
      </c>
      <c r="G11" s="21">
        <v>526034000</v>
      </c>
      <c r="H11" s="21">
        <v>589182000</v>
      </c>
      <c r="I11" s="21">
        <v>927800000</v>
      </c>
      <c r="J11" s="21">
        <v>977100000</v>
      </c>
      <c r="K11" s="21">
        <v>1120800000</v>
      </c>
      <c r="L11" s="21">
        <v>1040800000</v>
      </c>
      <c r="M11" s="21">
        <v>1054600000</v>
      </c>
      <c r="N11" s="21">
        <v>1093800000</v>
      </c>
      <c r="O11" s="22">
        <v>1099400000</v>
      </c>
      <c r="P11" s="21">
        <v>263800000</v>
      </c>
      <c r="Q11" s="21">
        <v>278000000</v>
      </c>
      <c r="R11" s="21">
        <v>278900000</v>
      </c>
      <c r="S11" s="21">
        <v>278700000</v>
      </c>
    </row>
    <row r="12" spans="1:19" ht="16" x14ac:dyDescent="0.2">
      <c r="A12" s="12" t="s">
        <v>192</v>
      </c>
      <c r="B12" s="11">
        <f t="shared" ref="B12:S12" si="2">B11/B2</f>
        <v>2.723701772606555E-2</v>
      </c>
      <c r="C12" s="11">
        <f t="shared" si="2"/>
        <v>3.301529363986648E-2</v>
      </c>
      <c r="D12" s="11">
        <f t="shared" si="2"/>
        <v>2.3341205893730434E-2</v>
      </c>
      <c r="E12" s="11">
        <f t="shared" si="2"/>
        <v>0.19972008723268986</v>
      </c>
      <c r="F12" s="11">
        <f t="shared" si="2"/>
        <v>0.1929635414541124</v>
      </c>
      <c r="G12" s="11">
        <f t="shared" si="2"/>
        <v>0.17850419084461638</v>
      </c>
      <c r="H12" s="11">
        <f t="shared" si="2"/>
        <v>0.18207974050681028</v>
      </c>
      <c r="I12" s="11">
        <f t="shared" si="2"/>
        <v>0.18266656166325407</v>
      </c>
      <c r="J12" s="11">
        <f t="shared" si="2"/>
        <v>0.17892982713155581</v>
      </c>
      <c r="K12" s="11">
        <f t="shared" si="2"/>
        <v>0.20486199963443613</v>
      </c>
      <c r="L12" s="11">
        <f t="shared" si="2"/>
        <v>0.83773341918866706</v>
      </c>
      <c r="M12" s="11">
        <f t="shared" si="2"/>
        <v>0.41718422405949601</v>
      </c>
      <c r="N12" s="11">
        <f t="shared" si="2"/>
        <v>0.27964411719588894</v>
      </c>
      <c r="O12" s="11">
        <f t="shared" si="2"/>
        <v>0.23395969440956779</v>
      </c>
      <c r="P12" s="11">
        <f t="shared" si="2"/>
        <v>0.26622262589565043</v>
      </c>
      <c r="Q12" s="11">
        <f t="shared" si="2"/>
        <v>0.29128248113998323</v>
      </c>
      <c r="R12" s="11">
        <f t="shared" si="2"/>
        <v>0.20691445952963869</v>
      </c>
      <c r="S12" s="11">
        <f t="shared" si="2"/>
        <v>0.19823600540578989</v>
      </c>
    </row>
    <row r="13" spans="1:19" ht="16" x14ac:dyDescent="0.2">
      <c r="A13" s="20" t="s">
        <v>27</v>
      </c>
      <c r="B13" s="21">
        <v>0</v>
      </c>
      <c r="C13" s="21">
        <v>0</v>
      </c>
      <c r="D13" s="21">
        <v>0</v>
      </c>
      <c r="E13" s="21">
        <v>0</v>
      </c>
      <c r="F13" s="21">
        <v>0</v>
      </c>
      <c r="G13" s="21">
        <v>0</v>
      </c>
      <c r="H13" s="21">
        <v>0</v>
      </c>
      <c r="I13" s="21">
        <v>0</v>
      </c>
      <c r="J13" s="21">
        <v>0</v>
      </c>
      <c r="K13" s="21">
        <v>0</v>
      </c>
      <c r="L13" s="21">
        <v>0</v>
      </c>
      <c r="M13" s="21">
        <v>0</v>
      </c>
      <c r="N13" s="21">
        <v>0</v>
      </c>
      <c r="O13" s="22">
        <v>0</v>
      </c>
      <c r="P13" s="21">
        <v>0</v>
      </c>
      <c r="Q13" s="21">
        <v>0</v>
      </c>
      <c r="R13" s="21">
        <v>0</v>
      </c>
      <c r="S13" s="21">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2" t="s">
        <v>28</v>
      </c>
      <c r="B15" s="3">
        <v>188342000</v>
      </c>
      <c r="C15" s="3">
        <v>212413000</v>
      </c>
      <c r="D15" s="3">
        <v>214029000</v>
      </c>
      <c r="E15" s="3">
        <v>924178000</v>
      </c>
      <c r="F15" s="3">
        <v>949659000</v>
      </c>
      <c r="G15" s="3">
        <v>1028683000</v>
      </c>
      <c r="H15" s="3">
        <v>1141699000</v>
      </c>
      <c r="I15" s="3">
        <v>2086600000</v>
      </c>
      <c r="J15" s="3">
        <v>2192500000</v>
      </c>
      <c r="K15" s="3">
        <v>2136600000</v>
      </c>
      <c r="L15" s="3">
        <v>1354300000</v>
      </c>
      <c r="M15" s="3">
        <v>1566800000</v>
      </c>
      <c r="N15" s="3">
        <v>1924400000</v>
      </c>
      <c r="O15" s="4">
        <v>2007900000</v>
      </c>
      <c r="P15" s="3">
        <v>483800000</v>
      </c>
      <c r="Q15" s="3">
        <v>476800000</v>
      </c>
      <c r="R15" s="3">
        <v>508800000</v>
      </c>
      <c r="S15" s="3">
        <v>538500000</v>
      </c>
    </row>
    <row r="16" spans="1:19" ht="16" x14ac:dyDescent="0.2">
      <c r="A16" s="25" t="s">
        <v>29</v>
      </c>
      <c r="B16" s="21">
        <v>110621000</v>
      </c>
      <c r="C16" s="21">
        <v>-30041000</v>
      </c>
      <c r="D16" s="21">
        <v>93367000</v>
      </c>
      <c r="E16" s="21">
        <v>191897000</v>
      </c>
      <c r="F16" s="21">
        <v>179382000</v>
      </c>
      <c r="G16" s="21">
        <v>242157000</v>
      </c>
      <c r="H16" s="21">
        <v>273297000</v>
      </c>
      <c r="I16" s="21">
        <v>208400000</v>
      </c>
      <c r="J16" s="21">
        <v>310100000</v>
      </c>
      <c r="K16" s="21">
        <v>235800000</v>
      </c>
      <c r="L16" s="21">
        <v>-1564200000</v>
      </c>
      <c r="M16" s="21">
        <v>-839100000</v>
      </c>
      <c r="N16" s="21">
        <v>-387100000</v>
      </c>
      <c r="O16" s="22">
        <v>-12100000</v>
      </c>
      <c r="P16" s="21">
        <v>-89600000</v>
      </c>
      <c r="Q16" s="21">
        <v>-108000000</v>
      </c>
      <c r="R16" s="21">
        <v>85400000</v>
      </c>
      <c r="S16" s="21">
        <v>100100000</v>
      </c>
    </row>
    <row r="17" spans="1:19" ht="16" x14ac:dyDescent="0.2">
      <c r="A17" s="20" t="s">
        <v>59</v>
      </c>
      <c r="B17" s="23">
        <v>4.58</v>
      </c>
      <c r="C17" s="23">
        <v>-1.24</v>
      </c>
      <c r="D17" s="23">
        <v>3.59</v>
      </c>
      <c r="E17" s="23">
        <v>6.98</v>
      </c>
      <c r="F17" s="23">
        <v>6.66</v>
      </c>
      <c r="G17" s="23">
        <v>8.2200000000000006</v>
      </c>
      <c r="H17" s="23">
        <v>8.4499999999999993</v>
      </c>
      <c r="I17" s="23">
        <v>4.0999999999999996</v>
      </c>
      <c r="J17" s="23">
        <v>5.68</v>
      </c>
      <c r="K17" s="23">
        <v>4.3099999999999996</v>
      </c>
      <c r="L17" s="23">
        <v>-125.9</v>
      </c>
      <c r="M17" s="23">
        <v>-33.19</v>
      </c>
      <c r="N17" s="23">
        <v>-9.9</v>
      </c>
      <c r="O17" s="24">
        <v>-0.26</v>
      </c>
      <c r="P17" s="23">
        <v>-9.0399999999999991</v>
      </c>
      <c r="Q17" s="23">
        <v>-11.32</v>
      </c>
      <c r="R17" s="23">
        <v>6.34</v>
      </c>
      <c r="S17" s="23">
        <v>7.12</v>
      </c>
    </row>
    <row r="18" spans="1:19" ht="16" x14ac:dyDescent="0.2">
      <c r="A18" s="15" t="s">
        <v>194</v>
      </c>
      <c r="B18" s="10"/>
      <c r="C18" s="11">
        <f>(C16/B16)-1</f>
        <v>-1.2715668815143597</v>
      </c>
      <c r="D18" s="11">
        <f>(D16/C16)-1</f>
        <v>-4.1079857528045007</v>
      </c>
      <c r="E18" s="11">
        <f>(E16/D16)-1</f>
        <v>1.0552979103966069</v>
      </c>
      <c r="F18" s="11">
        <f t="shared" ref="F18:O18" si="4">(F16/E16)-1</f>
        <v>-6.5217278018937286E-2</v>
      </c>
      <c r="G18" s="11">
        <f t="shared" si="4"/>
        <v>0.34995150015051668</v>
      </c>
      <c r="H18" s="11">
        <f t="shared" si="4"/>
        <v>0.12859425909637134</v>
      </c>
      <c r="I18" s="11">
        <f t="shared" si="4"/>
        <v>-0.23745961353399414</v>
      </c>
      <c r="J18" s="11">
        <f t="shared" si="4"/>
        <v>0.48800383877159303</v>
      </c>
      <c r="K18" s="11">
        <f t="shared" si="4"/>
        <v>-0.2396001289906482</v>
      </c>
      <c r="L18" s="11">
        <f t="shared" si="4"/>
        <v>-7.6335877862595423</v>
      </c>
      <c r="M18" s="11">
        <f t="shared" si="4"/>
        <v>-0.46355964710395092</v>
      </c>
      <c r="N18" s="11">
        <f t="shared" si="4"/>
        <v>-0.53867238708139675</v>
      </c>
      <c r="O18" s="11">
        <f t="shared" si="4"/>
        <v>-0.96874192715060703</v>
      </c>
      <c r="P18" s="11"/>
      <c r="Q18" s="11">
        <f t="shared" ref="Q18:S18" si="5">(Q16/P16)-1</f>
        <v>0.20535714285714279</v>
      </c>
      <c r="R18" s="11">
        <f t="shared" si="5"/>
        <v>-1.7907407407407407</v>
      </c>
      <c r="S18" s="11">
        <f t="shared" si="5"/>
        <v>0.17213114754098369</v>
      </c>
    </row>
    <row r="19" spans="1:19" ht="16" x14ac:dyDescent="0.2">
      <c r="A19" s="2" t="s">
        <v>30</v>
      </c>
      <c r="B19" s="3">
        <v>59476000</v>
      </c>
      <c r="C19" s="3">
        <v>142882000</v>
      </c>
      <c r="D19" s="3">
        <v>185425000</v>
      </c>
      <c r="E19" s="3">
        <v>92176000</v>
      </c>
      <c r="F19" s="3">
        <v>82145000</v>
      </c>
      <c r="G19" s="3">
        <v>78626000</v>
      </c>
      <c r="H19" s="3">
        <v>116658000</v>
      </c>
      <c r="I19" s="3">
        <v>541500000</v>
      </c>
      <c r="J19" s="3">
        <v>186400000</v>
      </c>
      <c r="K19" s="3">
        <v>407400000</v>
      </c>
      <c r="L19" s="3">
        <v>2965300000</v>
      </c>
      <c r="M19" s="3">
        <v>440900000</v>
      </c>
      <c r="N19" s="3">
        <v>584000000</v>
      </c>
      <c r="O19" s="4">
        <v>485600000</v>
      </c>
      <c r="P19" s="3">
        <v>198100000</v>
      </c>
      <c r="Q19" s="3">
        <v>125600000</v>
      </c>
      <c r="R19" s="3">
        <v>76400000</v>
      </c>
      <c r="S19" s="3">
        <v>85500000</v>
      </c>
    </row>
    <row r="20" spans="1:19" ht="16" x14ac:dyDescent="0.2">
      <c r="A20" s="2" t="s">
        <v>31</v>
      </c>
      <c r="B20" s="3">
        <v>174091000</v>
      </c>
      <c r="C20" s="3">
        <v>183657000</v>
      </c>
      <c r="D20" s="3">
        <v>178127000</v>
      </c>
      <c r="E20" s="3">
        <v>140227000</v>
      </c>
      <c r="F20" s="3">
        <v>120939000</v>
      </c>
      <c r="G20" s="3">
        <v>106088000</v>
      </c>
      <c r="H20" s="3">
        <v>121537000</v>
      </c>
      <c r="I20" s="3">
        <v>274000000</v>
      </c>
      <c r="J20" s="3">
        <v>342300000</v>
      </c>
      <c r="K20" s="3">
        <v>340800000</v>
      </c>
      <c r="L20" s="3">
        <v>356900000</v>
      </c>
      <c r="M20" s="3">
        <v>458100000</v>
      </c>
      <c r="N20" s="3">
        <v>378700000</v>
      </c>
      <c r="O20" s="4">
        <v>407700000</v>
      </c>
      <c r="P20" s="3">
        <v>100300000</v>
      </c>
      <c r="Q20" s="3">
        <v>101100000</v>
      </c>
      <c r="R20" s="3">
        <v>102600000</v>
      </c>
      <c r="S20" s="3">
        <v>103700000</v>
      </c>
    </row>
    <row r="21" spans="1:19" ht="16" x14ac:dyDescent="0.2">
      <c r="A21" s="2" t="s">
        <v>32</v>
      </c>
      <c r="B21" s="3">
        <v>174091000</v>
      </c>
      <c r="C21" s="3">
        <v>183657000</v>
      </c>
      <c r="D21" s="3">
        <v>178127000</v>
      </c>
      <c r="E21" s="3">
        <v>140227000</v>
      </c>
      <c r="F21" s="3">
        <v>120939000</v>
      </c>
      <c r="G21" s="3">
        <v>106088000</v>
      </c>
      <c r="H21" s="3">
        <v>121537000</v>
      </c>
      <c r="I21" s="3">
        <v>274000000</v>
      </c>
      <c r="J21" s="3">
        <v>342300000</v>
      </c>
      <c r="K21" s="3">
        <v>340800000</v>
      </c>
      <c r="L21" s="3">
        <v>356900000</v>
      </c>
      <c r="M21" s="3">
        <v>458100000</v>
      </c>
      <c r="N21" s="3">
        <v>378700000</v>
      </c>
      <c r="O21" s="4">
        <v>407700000</v>
      </c>
      <c r="P21" s="3">
        <v>100300000</v>
      </c>
      <c r="Q21" s="3">
        <v>101100000</v>
      </c>
      <c r="R21" s="3">
        <v>102600000</v>
      </c>
      <c r="S21" s="3">
        <v>103700000</v>
      </c>
    </row>
    <row r="22" spans="1:19" ht="16" x14ac:dyDescent="0.2">
      <c r="A22" s="2" t="s">
        <v>33</v>
      </c>
      <c r="B22" s="3" t="s">
        <v>24</v>
      </c>
      <c r="C22" s="3" t="s">
        <v>24</v>
      </c>
      <c r="D22" s="3" t="s">
        <v>24</v>
      </c>
      <c r="E22" s="3" t="s">
        <v>24</v>
      </c>
      <c r="F22" s="3" t="s">
        <v>24</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34</v>
      </c>
      <c r="B23" s="3">
        <v>-114615000</v>
      </c>
      <c r="C23" s="3">
        <v>-40775000</v>
      </c>
      <c r="D23" s="3">
        <v>7298000</v>
      </c>
      <c r="E23" s="3">
        <v>-48051000</v>
      </c>
      <c r="F23" s="3">
        <v>-38794000</v>
      </c>
      <c r="G23" s="3">
        <v>-27462000</v>
      </c>
      <c r="H23" s="3">
        <v>-4879000</v>
      </c>
      <c r="I23" s="3">
        <v>267500000</v>
      </c>
      <c r="J23" s="3">
        <v>-155900000</v>
      </c>
      <c r="K23" s="3">
        <v>66600000</v>
      </c>
      <c r="L23" s="3">
        <v>2608400000</v>
      </c>
      <c r="M23" s="3">
        <v>-17200000</v>
      </c>
      <c r="N23" s="3">
        <v>205300000</v>
      </c>
      <c r="O23" s="4">
        <v>77900000</v>
      </c>
      <c r="P23" s="3">
        <v>97800000</v>
      </c>
      <c r="Q23" s="3">
        <v>24500000</v>
      </c>
      <c r="R23" s="3">
        <v>-26200000</v>
      </c>
      <c r="S23" s="3">
        <v>-18200000</v>
      </c>
    </row>
    <row r="24" spans="1:19" ht="16" x14ac:dyDescent="0.2">
      <c r="A24" s="2" t="s">
        <v>35</v>
      </c>
      <c r="B24" s="3">
        <v>51145000</v>
      </c>
      <c r="C24" s="3">
        <v>-172923000</v>
      </c>
      <c r="D24" s="3">
        <v>-92058000</v>
      </c>
      <c r="E24" s="3">
        <v>99721000</v>
      </c>
      <c r="F24" s="3">
        <v>97237000</v>
      </c>
      <c r="G24" s="3">
        <v>163531000</v>
      </c>
      <c r="H24" s="3">
        <v>156639000</v>
      </c>
      <c r="I24" s="3">
        <v>-333100000</v>
      </c>
      <c r="J24" s="3">
        <v>123700000</v>
      </c>
      <c r="K24" s="3">
        <v>-171600000</v>
      </c>
      <c r="L24" s="3">
        <v>-4529500000</v>
      </c>
      <c r="M24" s="3">
        <v>-1280000000</v>
      </c>
      <c r="N24" s="3">
        <v>-971100000</v>
      </c>
      <c r="O24" s="4">
        <v>-497700000</v>
      </c>
      <c r="P24" s="3">
        <v>-287700000</v>
      </c>
      <c r="Q24" s="3">
        <v>-233600000</v>
      </c>
      <c r="R24" s="3">
        <v>9000000</v>
      </c>
      <c r="S24" s="3">
        <v>14600000</v>
      </c>
    </row>
    <row r="25" spans="1:19" ht="16" x14ac:dyDescent="0.2">
      <c r="A25" s="2" t="s">
        <v>36</v>
      </c>
      <c r="B25" s="3">
        <v>-36300000</v>
      </c>
      <c r="C25" s="3">
        <v>1950000</v>
      </c>
      <c r="D25" s="3">
        <v>2015000</v>
      </c>
      <c r="E25" s="3">
        <v>-263383000</v>
      </c>
      <c r="F25" s="3">
        <v>33470000</v>
      </c>
      <c r="G25" s="3">
        <v>59675000</v>
      </c>
      <c r="H25" s="3">
        <v>40702000</v>
      </c>
      <c r="I25" s="3">
        <v>154100000</v>
      </c>
      <c r="J25" s="3">
        <v>13600000</v>
      </c>
      <c r="K25" s="3">
        <v>-22500000</v>
      </c>
      <c r="L25" s="3">
        <v>59900000</v>
      </c>
      <c r="M25" s="3">
        <v>-10200000</v>
      </c>
      <c r="N25" s="3">
        <v>2500000</v>
      </c>
      <c r="O25" s="4">
        <v>4600000</v>
      </c>
      <c r="P25" s="3" t="s">
        <v>24</v>
      </c>
      <c r="Q25" s="3">
        <v>1900000</v>
      </c>
      <c r="R25" s="3">
        <v>400000</v>
      </c>
      <c r="S25" s="3">
        <v>2300000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87445000</v>
      </c>
      <c r="C27" s="3">
        <v>-174873000</v>
      </c>
      <c r="D27" s="3">
        <v>-94073000</v>
      </c>
      <c r="E27" s="3">
        <v>363104000</v>
      </c>
      <c r="F27" s="3">
        <v>63767000</v>
      </c>
      <c r="G27" s="3">
        <v>103856000</v>
      </c>
      <c r="H27" s="3">
        <v>115937000</v>
      </c>
      <c r="I27" s="3">
        <v>-487200000</v>
      </c>
      <c r="J27" s="3">
        <v>110100000</v>
      </c>
      <c r="K27" s="3">
        <v>-149100000</v>
      </c>
      <c r="L27" s="3">
        <v>-4589400000</v>
      </c>
      <c r="M27" s="3">
        <v>-1269800000</v>
      </c>
      <c r="N27" s="3">
        <v>-973600000</v>
      </c>
      <c r="O27" s="4">
        <v>-502300000</v>
      </c>
      <c r="P27" s="3">
        <v>-287700000</v>
      </c>
      <c r="Q27" s="3">
        <v>-235500000</v>
      </c>
      <c r="R27" s="3">
        <v>8600000</v>
      </c>
      <c r="S27" s="3">
        <v>12300000</v>
      </c>
    </row>
    <row r="28" spans="1:19" ht="16" x14ac:dyDescent="0.2">
      <c r="A28" s="2" t="s">
        <v>39</v>
      </c>
      <c r="B28" s="3">
        <v>7534000</v>
      </c>
      <c r="C28" s="3">
        <v>-569000</v>
      </c>
      <c r="D28" s="3">
        <v>25000</v>
      </c>
      <c r="E28" s="3">
        <v>-1296000</v>
      </c>
      <c r="F28" s="3">
        <v>-313000</v>
      </c>
      <c r="G28" s="3" t="s">
        <v>24</v>
      </c>
      <c r="H28" s="3" t="s">
        <v>24</v>
      </c>
      <c r="I28" s="3" t="s">
        <v>24</v>
      </c>
      <c r="J28" s="3" t="s">
        <v>24</v>
      </c>
      <c r="K28" s="3" t="s">
        <v>24</v>
      </c>
      <c r="L28" s="3">
        <v>-600000</v>
      </c>
      <c r="M28" s="3">
        <v>-1400000</v>
      </c>
      <c r="N28" s="3" t="s">
        <v>24</v>
      </c>
      <c r="O28" s="4" t="s">
        <v>24</v>
      </c>
      <c r="P28" s="3" t="s">
        <v>24</v>
      </c>
      <c r="Q28" s="3" t="s">
        <v>24</v>
      </c>
      <c r="R28" s="3" t="s">
        <v>24</v>
      </c>
      <c r="S28" s="3" t="s">
        <v>24</v>
      </c>
    </row>
    <row r="29" spans="1:19" ht="16" x14ac:dyDescent="0.2">
      <c r="A29" s="2" t="s">
        <v>40</v>
      </c>
      <c r="B29" s="3">
        <v>-7534000</v>
      </c>
      <c r="C29" s="3">
        <v>569000</v>
      </c>
      <c r="D29" s="3">
        <v>-25000</v>
      </c>
      <c r="E29" s="3">
        <v>1296000</v>
      </c>
      <c r="F29" s="3">
        <v>313000</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v>15068000</v>
      </c>
      <c r="C30" s="3">
        <v>-1138000</v>
      </c>
      <c r="D30" s="3">
        <v>50000</v>
      </c>
      <c r="E30" s="3">
        <v>-2592000</v>
      </c>
      <c r="F30" s="3">
        <v>-626000</v>
      </c>
      <c r="G30" s="3" t="s">
        <v>24</v>
      </c>
      <c r="H30" s="3" t="s">
        <v>24</v>
      </c>
      <c r="I30" s="3" t="s">
        <v>24</v>
      </c>
      <c r="J30" s="3" t="s">
        <v>24</v>
      </c>
      <c r="K30" s="3" t="s">
        <v>24</v>
      </c>
      <c r="L30" s="3">
        <v>-600000</v>
      </c>
      <c r="M30" s="3">
        <v>-1400000</v>
      </c>
      <c r="N30" s="3" t="s">
        <v>24</v>
      </c>
      <c r="O30" s="4" t="s">
        <v>24</v>
      </c>
      <c r="P30" s="3" t="s">
        <v>24</v>
      </c>
      <c r="Q30" s="3" t="s">
        <v>24</v>
      </c>
      <c r="R30" s="3" t="s">
        <v>24</v>
      </c>
      <c r="S30" s="3" t="s">
        <v>24</v>
      </c>
    </row>
    <row r="31" spans="1:19" ht="16" x14ac:dyDescent="0.2">
      <c r="A31" s="2" t="s">
        <v>42</v>
      </c>
      <c r="B31" s="3">
        <v>79911000</v>
      </c>
      <c r="C31" s="3">
        <v>-174304000</v>
      </c>
      <c r="D31" s="3">
        <v>-94098000</v>
      </c>
      <c r="E31" s="3">
        <v>364400000</v>
      </c>
      <c r="F31" s="3">
        <v>64080000</v>
      </c>
      <c r="G31" s="3">
        <v>103856000</v>
      </c>
      <c r="H31" s="3">
        <v>115937000</v>
      </c>
      <c r="I31" s="3">
        <v>-487200000</v>
      </c>
      <c r="J31" s="3">
        <v>110100000</v>
      </c>
      <c r="K31" s="3">
        <v>-149100000</v>
      </c>
      <c r="L31" s="3">
        <v>-4588800000</v>
      </c>
      <c r="M31" s="3">
        <v>-1268400000</v>
      </c>
      <c r="N31" s="3">
        <v>-973600000</v>
      </c>
      <c r="O31" s="4">
        <v>-502300000</v>
      </c>
      <c r="P31" s="3">
        <v>-287700000</v>
      </c>
      <c r="Q31" s="3">
        <v>-235500000</v>
      </c>
      <c r="R31" s="3">
        <v>8600000</v>
      </c>
      <c r="S31" s="3">
        <v>12300000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v>300000</v>
      </c>
      <c r="M32" s="3">
        <v>700000</v>
      </c>
      <c r="N32" s="3" t="s">
        <v>24</v>
      </c>
      <c r="O32" s="4" t="s">
        <v>24</v>
      </c>
      <c r="P32" s="3" t="s">
        <v>24</v>
      </c>
      <c r="Q32" s="3" t="s">
        <v>24</v>
      </c>
      <c r="R32" s="3" t="s">
        <v>24</v>
      </c>
      <c r="S32" s="3" t="s">
        <v>24</v>
      </c>
    </row>
    <row r="33" spans="1:19" ht="16" x14ac:dyDescent="0.2">
      <c r="A33" s="25" t="s">
        <v>44</v>
      </c>
      <c r="B33" s="21">
        <v>79911000</v>
      </c>
      <c r="C33" s="21">
        <v>-174304000</v>
      </c>
      <c r="D33" s="21">
        <v>-94098000</v>
      </c>
      <c r="E33" s="21">
        <v>364400000</v>
      </c>
      <c r="F33" s="21">
        <v>64080000</v>
      </c>
      <c r="G33" s="21">
        <v>103856000</v>
      </c>
      <c r="H33" s="21">
        <v>115937000</v>
      </c>
      <c r="I33" s="21">
        <v>-487200000</v>
      </c>
      <c r="J33" s="21">
        <v>110100000</v>
      </c>
      <c r="K33" s="21">
        <v>-149100000</v>
      </c>
      <c r="L33" s="21">
        <v>-4589100000</v>
      </c>
      <c r="M33" s="21">
        <v>-1269100000</v>
      </c>
      <c r="N33" s="21">
        <v>-973600000</v>
      </c>
      <c r="O33" s="22">
        <v>-502300000</v>
      </c>
      <c r="P33" s="21">
        <v>-287700000</v>
      </c>
      <c r="Q33" s="21">
        <v>-235500000</v>
      </c>
      <c r="R33" s="21">
        <v>8600000</v>
      </c>
      <c r="S33" s="21">
        <v>12300000</v>
      </c>
    </row>
    <row r="34" spans="1:19" ht="16" x14ac:dyDescent="0.2">
      <c r="A34" s="20" t="s">
        <v>60</v>
      </c>
      <c r="B34" s="23">
        <v>3.31</v>
      </c>
      <c r="C34" s="23">
        <v>-7.19</v>
      </c>
      <c r="D34" s="23">
        <v>-3.62</v>
      </c>
      <c r="E34" s="23">
        <v>13.25</v>
      </c>
      <c r="F34" s="23">
        <v>2.38</v>
      </c>
      <c r="G34" s="23">
        <v>3.52</v>
      </c>
      <c r="H34" s="23">
        <v>3.58</v>
      </c>
      <c r="I34" s="23">
        <v>-9.59</v>
      </c>
      <c r="J34" s="23">
        <v>2.02</v>
      </c>
      <c r="K34" s="23">
        <v>-2.73</v>
      </c>
      <c r="L34" s="23">
        <v>-369.37</v>
      </c>
      <c r="M34" s="23">
        <v>-50.2</v>
      </c>
      <c r="N34" s="23">
        <v>-24.89</v>
      </c>
      <c r="O34" s="24">
        <v>-10.69</v>
      </c>
      <c r="P34" s="23">
        <v>-29.03</v>
      </c>
      <c r="Q34" s="23">
        <v>-24.68</v>
      </c>
      <c r="R34" s="23">
        <v>0.64</v>
      </c>
      <c r="S34" s="23">
        <v>0.87</v>
      </c>
    </row>
    <row r="35" spans="1:19" ht="16" x14ac:dyDescent="0.2">
      <c r="A35" s="16" t="s">
        <v>195</v>
      </c>
      <c r="B35" s="17"/>
      <c r="C35" s="14">
        <f>(C33/B33)-1</f>
        <v>-3.1812266146087524</v>
      </c>
      <c r="D35" s="14">
        <f>(D33/C33)-1</f>
        <v>-0.46015008261428314</v>
      </c>
      <c r="E35" s="14">
        <f>(E33/D33)-1</f>
        <v>-4.8725583965652834</v>
      </c>
      <c r="F35" s="14">
        <f t="shared" ref="F35:O35" si="6">(F33/E33)-1</f>
        <v>-0.82414928649835351</v>
      </c>
      <c r="G35" s="14">
        <f t="shared" si="6"/>
        <v>0.62072409488139835</v>
      </c>
      <c r="H35" s="14">
        <f t="shared" si="6"/>
        <v>0.11632452626713907</v>
      </c>
      <c r="I35" s="14">
        <f t="shared" si="6"/>
        <v>-5.2022822739936343</v>
      </c>
      <c r="J35" s="14">
        <f t="shared" si="6"/>
        <v>-1.2259852216748768</v>
      </c>
      <c r="K35" s="14">
        <f t="shared" si="6"/>
        <v>-2.3542234332425069</v>
      </c>
      <c r="L35" s="14">
        <f t="shared" si="6"/>
        <v>29.77867203219316</v>
      </c>
      <c r="M35" s="14">
        <f t="shared" si="6"/>
        <v>-0.72345340044888973</v>
      </c>
      <c r="N35" s="14">
        <f t="shared" si="6"/>
        <v>-0.23284217161768184</v>
      </c>
      <c r="O35" s="14">
        <f t="shared" si="6"/>
        <v>-0.48407970419063273</v>
      </c>
      <c r="P35" s="14"/>
      <c r="Q35" s="14">
        <f t="shared" ref="Q35:S35" si="7">(Q33/P33)-1</f>
        <v>-0.18143899895724713</v>
      </c>
      <c r="R35" s="14">
        <f t="shared" si="7"/>
        <v>-1.0365180467091295</v>
      </c>
      <c r="S35" s="14">
        <f t="shared" si="7"/>
        <v>0.43023255813953498</v>
      </c>
    </row>
    <row r="36" spans="1:19" ht="16" x14ac:dyDescent="0.2">
      <c r="A36" s="18" t="s">
        <v>196</v>
      </c>
      <c r="B36" s="19">
        <f t="shared" ref="B36:S36" si="8">(B16*(1-0.25))/(B126+B105+B96)</f>
        <v>2.8640789099855735E-2</v>
      </c>
      <c r="C36" s="19">
        <f t="shared" si="8"/>
        <v>-8.0837720717662938E-3</v>
      </c>
      <c r="D36" s="19">
        <f t="shared" si="8"/>
        <v>2.8098588073561259E-2</v>
      </c>
      <c r="E36" s="19">
        <f t="shared" si="8"/>
        <v>3.6934398299284549E-2</v>
      </c>
      <c r="F36" s="19">
        <f t="shared" si="8"/>
        <v>8.1755883003522142E-2</v>
      </c>
      <c r="G36" s="19">
        <f t="shared" si="8"/>
        <v>0.10945094262643332</v>
      </c>
      <c r="H36" s="19">
        <f t="shared" si="8"/>
        <v>7.398205209462011E-2</v>
      </c>
      <c r="I36" s="19">
        <f t="shared" si="8"/>
        <v>5.4813256180957393E-2</v>
      </c>
      <c r="J36" s="19">
        <f t="shared" si="8"/>
        <v>3.391393741433113E-2</v>
      </c>
      <c r="K36" s="19">
        <f t="shared" si="8"/>
        <v>9.1622629779297485E-2</v>
      </c>
      <c r="L36" s="19">
        <f t="shared" si="8"/>
        <v>0.53997514498757249</v>
      </c>
      <c r="M36" s="19">
        <f t="shared" si="8"/>
        <v>-7.0222274294513443E-2</v>
      </c>
      <c r="N36" s="19">
        <f t="shared" si="8"/>
        <v>0.14715647017081454</v>
      </c>
      <c r="O36" s="19">
        <f t="shared" si="8"/>
        <v>-1.264121244201758E-3</v>
      </c>
      <c r="P36" s="19">
        <f t="shared" si="8"/>
        <v>3.4061533782756351E-2</v>
      </c>
      <c r="Q36" s="19">
        <f t="shared" si="8"/>
        <v>4.1351848070247089E-2</v>
      </c>
      <c r="R36" s="19">
        <f t="shared" si="8"/>
        <v>9.2515021955165248E-3</v>
      </c>
      <c r="S36" s="19">
        <f t="shared" si="8"/>
        <v>1.0457730292941815E-2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79911000</v>
      </c>
      <c r="C39" s="3">
        <v>-174304000</v>
      </c>
      <c r="D39" s="3">
        <v>-94098000</v>
      </c>
      <c r="E39" s="3">
        <v>364400000</v>
      </c>
      <c r="F39" s="3">
        <v>64080000</v>
      </c>
      <c r="G39" s="3">
        <v>103856000</v>
      </c>
      <c r="H39" s="3">
        <v>115937000</v>
      </c>
      <c r="I39" s="3">
        <v>-487200000</v>
      </c>
      <c r="J39" s="3">
        <v>110100000</v>
      </c>
      <c r="K39" s="3">
        <v>-149100000</v>
      </c>
      <c r="L39" s="3">
        <v>-4589100000</v>
      </c>
      <c r="M39" s="3">
        <v>-1269100000</v>
      </c>
      <c r="N39" s="3">
        <v>-973600000</v>
      </c>
      <c r="O39" s="4">
        <v>-502300000</v>
      </c>
      <c r="P39" s="3">
        <v>-287700000</v>
      </c>
      <c r="Q39" s="3">
        <v>-235500000</v>
      </c>
      <c r="R39" s="3">
        <v>8600000</v>
      </c>
      <c r="S39" s="3">
        <v>12300000</v>
      </c>
    </row>
    <row r="40" spans="1:19" ht="16" x14ac:dyDescent="0.2">
      <c r="A40" s="2" t="s">
        <v>48</v>
      </c>
      <c r="B40" s="3">
        <v>21476000</v>
      </c>
      <c r="C40" s="3">
        <v>21476000</v>
      </c>
      <c r="D40" s="3">
        <v>21476000</v>
      </c>
      <c r="E40" s="3">
        <v>17346000</v>
      </c>
      <c r="F40" s="3">
        <v>22101000</v>
      </c>
      <c r="G40" s="3">
        <v>22205000</v>
      </c>
      <c r="H40" s="3">
        <v>22403000</v>
      </c>
      <c r="I40" s="3">
        <v>29069000</v>
      </c>
      <c r="J40" s="3">
        <v>27341000</v>
      </c>
      <c r="K40" s="3">
        <v>23535000</v>
      </c>
      <c r="L40" s="3">
        <v>26568000</v>
      </c>
      <c r="M40" s="3">
        <v>108213000</v>
      </c>
      <c r="N40" s="3">
        <v>118738000</v>
      </c>
      <c r="O40" s="4">
        <v>163661750</v>
      </c>
      <c r="P40" s="3">
        <v>123713000</v>
      </c>
      <c r="Q40" s="3">
        <v>155714000</v>
      </c>
      <c r="R40" s="3">
        <v>171475000</v>
      </c>
      <c r="S40" s="3">
        <v>162424000</v>
      </c>
    </row>
    <row r="41" spans="1:19" ht="16" x14ac:dyDescent="0.2">
      <c r="A41" s="2" t="s">
        <v>49</v>
      </c>
      <c r="B41" s="5">
        <v>3.72</v>
      </c>
      <c r="C41" s="5">
        <v>-8.1199999999999992</v>
      </c>
      <c r="D41" s="5">
        <v>-4.38</v>
      </c>
      <c r="E41" s="5">
        <v>21.01</v>
      </c>
      <c r="F41" s="5">
        <v>2.9</v>
      </c>
      <c r="G41" s="5">
        <v>4.68</v>
      </c>
      <c r="H41" s="5">
        <v>5.18</v>
      </c>
      <c r="I41" s="5">
        <v>-16.760000000000002</v>
      </c>
      <c r="J41" s="5">
        <v>4.03</v>
      </c>
      <c r="K41" s="5">
        <v>-6.34</v>
      </c>
      <c r="L41" s="5">
        <v>-172.73</v>
      </c>
      <c r="M41" s="5">
        <v>-11.73</v>
      </c>
      <c r="N41" s="5">
        <v>-8.1999999999999993</v>
      </c>
      <c r="O41" s="6">
        <v>-3.07</v>
      </c>
      <c r="P41" s="5">
        <v>-2.33</v>
      </c>
      <c r="Q41" s="5">
        <v>-1.51</v>
      </c>
      <c r="R41" s="5">
        <v>0.05</v>
      </c>
      <c r="S41" s="5">
        <v>0.08</v>
      </c>
    </row>
    <row r="42" spans="1:19" ht="16" x14ac:dyDescent="0.2">
      <c r="A42" s="2" t="s">
        <v>50</v>
      </c>
      <c r="B42" s="5">
        <v>4.07</v>
      </c>
      <c r="C42" s="5">
        <v>-8.14</v>
      </c>
      <c r="D42" s="5">
        <v>-4.38</v>
      </c>
      <c r="E42" s="5">
        <v>20.93</v>
      </c>
      <c r="F42" s="5">
        <v>2.89</v>
      </c>
      <c r="G42" s="5">
        <v>4.68</v>
      </c>
      <c r="H42" s="5">
        <v>5.18</v>
      </c>
      <c r="I42" s="5">
        <v>-16.760000000000002</v>
      </c>
      <c r="J42" s="5">
        <v>4.03</v>
      </c>
      <c r="K42" s="5">
        <v>-6.34</v>
      </c>
      <c r="L42" s="5">
        <v>-172.74</v>
      </c>
      <c r="M42" s="5">
        <v>-11.73</v>
      </c>
      <c r="N42" s="5">
        <v>-8.1999999999999993</v>
      </c>
      <c r="O42" s="6">
        <v>-3.07</v>
      </c>
      <c r="P42" s="5">
        <v>-2.33</v>
      </c>
      <c r="Q42" s="5">
        <v>-1.51</v>
      </c>
      <c r="R42" s="5">
        <v>0.05</v>
      </c>
      <c r="S42" s="5">
        <v>0.08</v>
      </c>
    </row>
    <row r="43" spans="1:19" ht="16" x14ac:dyDescent="0.2">
      <c r="A43" s="2" t="s">
        <v>51</v>
      </c>
      <c r="B43" s="3">
        <v>21476000</v>
      </c>
      <c r="C43" s="3">
        <v>21476000</v>
      </c>
      <c r="D43" s="3">
        <v>21476000</v>
      </c>
      <c r="E43" s="3">
        <v>17346000</v>
      </c>
      <c r="F43" s="3">
        <v>22145000</v>
      </c>
      <c r="G43" s="3">
        <v>22220000</v>
      </c>
      <c r="H43" s="3">
        <v>22411000</v>
      </c>
      <c r="I43" s="3">
        <v>29069000</v>
      </c>
      <c r="J43" s="3">
        <v>29490000</v>
      </c>
      <c r="K43" s="3">
        <v>23535000</v>
      </c>
      <c r="L43" s="3">
        <v>26568000</v>
      </c>
      <c r="M43" s="3">
        <v>108213000</v>
      </c>
      <c r="N43" s="3">
        <v>118738000</v>
      </c>
      <c r="O43" s="4">
        <v>163720500</v>
      </c>
      <c r="P43" s="3">
        <v>123713000</v>
      </c>
      <c r="Q43" s="3">
        <v>155714000</v>
      </c>
      <c r="R43" s="3">
        <v>171527000</v>
      </c>
      <c r="S43" s="3">
        <v>162607000</v>
      </c>
    </row>
    <row r="44" spans="1:19" ht="16" x14ac:dyDescent="0.2">
      <c r="A44" s="2" t="s">
        <v>52</v>
      </c>
      <c r="B44" s="5">
        <v>3.72</v>
      </c>
      <c r="C44" s="5">
        <v>-8.1199999999999992</v>
      </c>
      <c r="D44" s="5">
        <v>-4.38</v>
      </c>
      <c r="E44" s="5">
        <v>21.01</v>
      </c>
      <c r="F44" s="5">
        <v>2.89</v>
      </c>
      <c r="G44" s="5">
        <v>4.67</v>
      </c>
      <c r="H44" s="5">
        <v>5.17</v>
      </c>
      <c r="I44" s="5">
        <v>-16.760000000000002</v>
      </c>
      <c r="J44" s="5">
        <v>3.73</v>
      </c>
      <c r="K44" s="5">
        <v>-6.34</v>
      </c>
      <c r="L44" s="5">
        <v>-172.73</v>
      </c>
      <c r="M44" s="5">
        <v>-11.73</v>
      </c>
      <c r="N44" s="5">
        <v>-8.1999999999999993</v>
      </c>
      <c r="O44" s="6">
        <v>-3.07</v>
      </c>
      <c r="P44" s="5">
        <v>-2.33</v>
      </c>
      <c r="Q44" s="5">
        <v>-1.51</v>
      </c>
      <c r="R44" s="5">
        <v>0.05</v>
      </c>
      <c r="S44" s="5">
        <v>0.08</v>
      </c>
    </row>
    <row r="45" spans="1:19" ht="16" x14ac:dyDescent="0.2">
      <c r="A45" s="2" t="s">
        <v>53</v>
      </c>
      <c r="B45" s="5">
        <v>4.07</v>
      </c>
      <c r="C45" s="5">
        <v>-8.14</v>
      </c>
      <c r="D45" s="5">
        <v>-4.38</v>
      </c>
      <c r="E45" s="5">
        <v>20.93</v>
      </c>
      <c r="F45" s="5">
        <v>2.88</v>
      </c>
      <c r="G45" s="5">
        <v>4.67</v>
      </c>
      <c r="H45" s="5">
        <v>5.17</v>
      </c>
      <c r="I45" s="5">
        <v>-16.760000000000002</v>
      </c>
      <c r="J45" s="5">
        <v>3.73</v>
      </c>
      <c r="K45" s="5">
        <v>-6.34</v>
      </c>
      <c r="L45" s="5">
        <v>-172.74</v>
      </c>
      <c r="M45" s="5">
        <v>-11.73</v>
      </c>
      <c r="N45" s="5">
        <v>-8.1999999999999993</v>
      </c>
      <c r="O45" s="6">
        <v>-3.07</v>
      </c>
      <c r="P45" s="5">
        <v>-2.33</v>
      </c>
      <c r="Q45" s="5">
        <v>-1.51</v>
      </c>
      <c r="R45" s="5">
        <v>0.05</v>
      </c>
      <c r="S45" s="5">
        <v>0.08</v>
      </c>
    </row>
    <row r="46" spans="1:19" ht="16" x14ac:dyDescent="0.2">
      <c r="A46" s="2" t="s">
        <v>54</v>
      </c>
      <c r="B46" s="3">
        <v>298963000</v>
      </c>
      <c r="C46" s="3">
        <v>182372000</v>
      </c>
      <c r="D46" s="3">
        <v>307396000</v>
      </c>
      <c r="E46" s="3">
        <v>389434000</v>
      </c>
      <c r="F46" s="3">
        <v>395703000</v>
      </c>
      <c r="G46" s="3">
        <v>475118000</v>
      </c>
      <c r="H46" s="3">
        <v>541540000</v>
      </c>
      <c r="I46" s="3">
        <v>747000000</v>
      </c>
      <c r="J46" s="3">
        <v>847900000</v>
      </c>
      <c r="K46" s="3">
        <v>685800000</v>
      </c>
      <c r="L46" s="3">
        <v>-1065900000</v>
      </c>
      <c r="M46" s="3">
        <v>-414100000</v>
      </c>
      <c r="N46" s="3">
        <v>8900000</v>
      </c>
      <c r="O46" s="4">
        <v>370000000</v>
      </c>
      <c r="P46" s="3">
        <v>13400000</v>
      </c>
      <c r="Q46" s="3">
        <v>-14400000</v>
      </c>
      <c r="R46" s="3">
        <v>182200000</v>
      </c>
      <c r="S46" s="3">
        <v>188800000</v>
      </c>
    </row>
    <row r="47" spans="1:19" ht="16" x14ac:dyDescent="0.2">
      <c r="A47" s="2" t="s">
        <v>55</v>
      </c>
      <c r="B47" s="5">
        <v>12.37</v>
      </c>
      <c r="C47" s="5">
        <v>7.53</v>
      </c>
      <c r="D47" s="5">
        <v>11.82</v>
      </c>
      <c r="E47" s="5">
        <v>14.16</v>
      </c>
      <c r="F47" s="5">
        <v>14.68</v>
      </c>
      <c r="G47" s="5">
        <v>16.12</v>
      </c>
      <c r="H47" s="5">
        <v>16.739999999999998</v>
      </c>
      <c r="I47" s="5">
        <v>14.71</v>
      </c>
      <c r="J47" s="5">
        <v>15.53</v>
      </c>
      <c r="K47" s="5">
        <v>12.54</v>
      </c>
      <c r="L47" s="5">
        <v>-85.79</v>
      </c>
      <c r="M47" s="5">
        <v>-16.38</v>
      </c>
      <c r="N47" s="5">
        <v>0.23</v>
      </c>
      <c r="O47" s="6">
        <v>7.87</v>
      </c>
      <c r="P47" s="5">
        <v>0.57999999999999996</v>
      </c>
      <c r="Q47" s="5">
        <v>1.77</v>
      </c>
      <c r="R47" s="5">
        <v>3.87</v>
      </c>
      <c r="S47" s="5">
        <v>7.87</v>
      </c>
    </row>
    <row r="48" spans="1:19" ht="16" x14ac:dyDescent="0.2">
      <c r="A48" s="2" t="s">
        <v>56</v>
      </c>
      <c r="B48" s="3">
        <v>110621000</v>
      </c>
      <c r="C48" s="3">
        <v>-30041000</v>
      </c>
      <c r="D48" s="3">
        <v>93367000</v>
      </c>
      <c r="E48" s="3">
        <v>191897000</v>
      </c>
      <c r="F48" s="3">
        <v>179382000</v>
      </c>
      <c r="G48" s="3">
        <v>242157000</v>
      </c>
      <c r="H48" s="3">
        <v>273297000</v>
      </c>
      <c r="I48" s="3">
        <v>208400000</v>
      </c>
      <c r="J48" s="3">
        <v>310100000</v>
      </c>
      <c r="K48" s="3">
        <v>235800000</v>
      </c>
      <c r="L48" s="3">
        <v>-1564200000</v>
      </c>
      <c r="M48" s="3">
        <v>-839100000</v>
      </c>
      <c r="N48" s="3">
        <v>-387100000</v>
      </c>
      <c r="O48" s="4">
        <v>-12100000</v>
      </c>
      <c r="P48" s="3">
        <v>-89600000</v>
      </c>
      <c r="Q48" s="3">
        <v>-108000000</v>
      </c>
      <c r="R48" s="3">
        <v>85400000</v>
      </c>
      <c r="S48" s="3">
        <v>100100000</v>
      </c>
    </row>
    <row r="49" spans="1:19" ht="16" x14ac:dyDescent="0.2">
      <c r="A49" s="2" t="s">
        <v>57</v>
      </c>
      <c r="B49" s="3">
        <v>110621000</v>
      </c>
      <c r="C49" s="3">
        <v>-30041000</v>
      </c>
      <c r="D49" s="3">
        <v>93367000</v>
      </c>
      <c r="E49" s="3">
        <v>191897000</v>
      </c>
      <c r="F49" s="3">
        <v>179382000</v>
      </c>
      <c r="G49" s="3">
        <v>242157000</v>
      </c>
      <c r="H49" s="3">
        <v>273297000</v>
      </c>
      <c r="I49" s="3">
        <v>208400000</v>
      </c>
      <c r="J49" s="3">
        <v>310100000</v>
      </c>
      <c r="K49" s="3">
        <v>235800000</v>
      </c>
      <c r="L49" s="3">
        <v>-1564200000</v>
      </c>
      <c r="M49" s="3">
        <v>-839100000</v>
      </c>
      <c r="N49" s="3">
        <v>-387100000</v>
      </c>
      <c r="O49" s="4">
        <v>-12100000</v>
      </c>
      <c r="P49" s="3">
        <v>-89600000</v>
      </c>
      <c r="Q49" s="3">
        <v>-108000000</v>
      </c>
      <c r="R49" s="3">
        <v>85400000</v>
      </c>
      <c r="S49" s="3">
        <v>100100000</v>
      </c>
    </row>
    <row r="50" spans="1:19" ht="16" x14ac:dyDescent="0.2">
      <c r="A50" s="2" t="s">
        <v>61</v>
      </c>
      <c r="B50" s="3" t="s">
        <v>24</v>
      </c>
      <c r="C50" s="3" t="s">
        <v>24</v>
      </c>
      <c r="D50" s="3" t="s">
        <v>24</v>
      </c>
      <c r="E50" s="3">
        <v>133467</v>
      </c>
      <c r="F50" s="3">
        <v>136822</v>
      </c>
      <c r="G50" s="3">
        <v>138352</v>
      </c>
      <c r="H50" s="3">
        <v>78212</v>
      </c>
      <c r="I50" s="3">
        <v>127480</v>
      </c>
      <c r="J50" s="3">
        <v>135969</v>
      </c>
      <c r="K50" s="3">
        <v>140744</v>
      </c>
      <c r="L50" s="3">
        <v>49658</v>
      </c>
      <c r="M50" s="3">
        <v>81028</v>
      </c>
      <c r="N50" s="3">
        <v>116086</v>
      </c>
      <c r="O50" s="4">
        <v>139464</v>
      </c>
      <c r="P50" s="3">
        <v>29409</v>
      </c>
      <c r="Q50" s="3">
        <v>28326</v>
      </c>
      <c r="R50" s="3">
        <v>40004</v>
      </c>
      <c r="S50" s="3">
        <v>41726</v>
      </c>
    </row>
    <row r="51" spans="1:19" ht="16" x14ac:dyDescent="0.2">
      <c r="A51" s="2" t="s">
        <v>62</v>
      </c>
      <c r="B51" s="3" t="s">
        <v>24</v>
      </c>
      <c r="C51" s="3" t="s">
        <v>24</v>
      </c>
      <c r="D51" s="3" t="s">
        <v>24</v>
      </c>
      <c r="E51" s="3" t="s">
        <v>24</v>
      </c>
      <c r="F51" s="5">
        <v>2.65</v>
      </c>
      <c r="G51" s="5">
        <v>3.54</v>
      </c>
      <c r="H51" s="5">
        <v>3.55</v>
      </c>
      <c r="I51" s="5">
        <v>3.6</v>
      </c>
      <c r="J51" s="5">
        <v>9.44</v>
      </c>
      <c r="K51" s="5">
        <v>3.57</v>
      </c>
      <c r="L51" s="5">
        <v>0.24</v>
      </c>
      <c r="M51" s="3" t="s">
        <v>24</v>
      </c>
      <c r="N51" s="5">
        <v>0.01</v>
      </c>
      <c r="O51" s="4" t="s">
        <v>24</v>
      </c>
      <c r="P51" s="3" t="s">
        <v>24</v>
      </c>
      <c r="Q51" s="3" t="s">
        <v>24</v>
      </c>
      <c r="R51" s="3" t="s">
        <v>24</v>
      </c>
      <c r="S51" s="3" t="s">
        <v>24</v>
      </c>
    </row>
    <row r="52" spans="1:19" ht="16" x14ac:dyDescent="0.2">
      <c r="A52" s="2" t="s">
        <v>63</v>
      </c>
      <c r="B52" s="3">
        <v>188342000</v>
      </c>
      <c r="C52" s="3">
        <v>212413000</v>
      </c>
      <c r="D52" s="3">
        <v>214029000</v>
      </c>
      <c r="E52" s="3">
        <v>197537000</v>
      </c>
      <c r="F52" s="3">
        <v>216321000</v>
      </c>
      <c r="G52" s="3">
        <v>232961000</v>
      </c>
      <c r="H52" s="3">
        <v>268243000</v>
      </c>
      <c r="I52" s="3">
        <v>538600000</v>
      </c>
      <c r="J52" s="3">
        <v>537800000</v>
      </c>
      <c r="K52" s="3">
        <v>450000000</v>
      </c>
      <c r="L52" s="3">
        <v>498300000</v>
      </c>
      <c r="M52" s="3">
        <v>425000000</v>
      </c>
      <c r="N52" s="3">
        <v>396000000</v>
      </c>
      <c r="O52" s="4">
        <v>382100000</v>
      </c>
      <c r="P52" s="3">
        <v>103000000</v>
      </c>
      <c r="Q52" s="3">
        <v>93600000</v>
      </c>
      <c r="R52" s="3">
        <v>96800000</v>
      </c>
      <c r="S52" s="3">
        <v>88700000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710722000</v>
      </c>
      <c r="C55" s="3">
        <v>530001000</v>
      </c>
      <c r="D55" s="3">
        <v>406559000</v>
      </c>
      <c r="E55" s="3">
        <v>843523000</v>
      </c>
      <c r="F55" s="3">
        <v>509739000</v>
      </c>
      <c r="G55" s="3">
        <v>414367000</v>
      </c>
      <c r="H55" s="3">
        <v>683643000</v>
      </c>
      <c r="I55" s="3">
        <v>872400000</v>
      </c>
      <c r="J55" s="3">
        <v>781300000</v>
      </c>
      <c r="K55" s="3">
        <v>673100000</v>
      </c>
      <c r="L55" s="3">
        <v>487000000</v>
      </c>
      <c r="M55" s="3">
        <v>1870300000</v>
      </c>
      <c r="N55" s="3">
        <v>902100000</v>
      </c>
      <c r="O55" s="4">
        <v>980100000</v>
      </c>
      <c r="P55" s="3">
        <v>902100000</v>
      </c>
      <c r="Q55" s="3">
        <v>740500000</v>
      </c>
      <c r="R55" s="3">
        <v>707700000</v>
      </c>
      <c r="S55" s="3">
        <v>980100000</v>
      </c>
    </row>
    <row r="56" spans="1:19" ht="16" x14ac:dyDescent="0.2">
      <c r="A56" s="2" t="s">
        <v>65</v>
      </c>
      <c r="B56" s="3">
        <v>611593000</v>
      </c>
      <c r="C56" s="3">
        <v>417408000</v>
      </c>
      <c r="D56" s="3">
        <v>277605000</v>
      </c>
      <c r="E56" s="3">
        <v>546454000</v>
      </c>
      <c r="F56" s="3">
        <v>218206000</v>
      </c>
      <c r="G56" s="3">
        <v>211250000</v>
      </c>
      <c r="H56" s="3">
        <v>207073000</v>
      </c>
      <c r="I56" s="3">
        <v>310000000</v>
      </c>
      <c r="J56" s="3">
        <v>313300000</v>
      </c>
      <c r="K56" s="3">
        <v>265000000</v>
      </c>
      <c r="L56" s="3">
        <v>308300000</v>
      </c>
      <c r="M56" s="3">
        <v>1592500000</v>
      </c>
      <c r="N56" s="3">
        <v>631500000</v>
      </c>
      <c r="O56" s="4">
        <v>729700000</v>
      </c>
      <c r="P56" s="3">
        <v>631500000</v>
      </c>
      <c r="Q56" s="3">
        <v>495600000</v>
      </c>
      <c r="R56" s="3">
        <v>435300000</v>
      </c>
      <c r="S56" s="3">
        <v>729700000</v>
      </c>
    </row>
    <row r="57" spans="1:19" ht="16" x14ac:dyDescent="0.2">
      <c r="A57" s="2" t="s">
        <v>66</v>
      </c>
      <c r="B57" s="3">
        <v>611593000</v>
      </c>
      <c r="C57" s="3">
        <v>417408000</v>
      </c>
      <c r="D57" s="3">
        <v>277605000</v>
      </c>
      <c r="E57" s="3">
        <v>546454000</v>
      </c>
      <c r="F57" s="3">
        <v>218206000</v>
      </c>
      <c r="G57" s="3">
        <v>211250000</v>
      </c>
      <c r="H57" s="3">
        <v>207073000</v>
      </c>
      <c r="I57" s="3">
        <v>310000000</v>
      </c>
      <c r="J57" s="3">
        <v>313300000</v>
      </c>
      <c r="K57" s="3">
        <v>265000000</v>
      </c>
      <c r="L57" s="3">
        <v>308300000</v>
      </c>
      <c r="M57" s="3">
        <v>1592500000</v>
      </c>
      <c r="N57" s="3">
        <v>631500000</v>
      </c>
      <c r="O57" s="4">
        <v>729700000</v>
      </c>
      <c r="P57" s="3">
        <v>631500000</v>
      </c>
      <c r="Q57" s="3">
        <v>495600000</v>
      </c>
      <c r="R57" s="3">
        <v>435300000</v>
      </c>
      <c r="S57" s="3">
        <v>729700000</v>
      </c>
    </row>
    <row r="58" spans="1:19" ht="16" x14ac:dyDescent="0.2">
      <c r="A58" s="2" t="s">
        <v>67</v>
      </c>
      <c r="B58" s="3" t="s">
        <v>24</v>
      </c>
      <c r="C58" s="3" t="s">
        <v>24</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28254000</v>
      </c>
      <c r="C59" s="3">
        <v>28060000</v>
      </c>
      <c r="D59" s="3">
        <v>43038000</v>
      </c>
      <c r="E59" s="3">
        <v>110019000</v>
      </c>
      <c r="F59" s="3">
        <v>102281000</v>
      </c>
      <c r="G59" s="3">
        <v>106079000</v>
      </c>
      <c r="H59" s="3">
        <v>222389000</v>
      </c>
      <c r="I59" s="3">
        <v>298000000</v>
      </c>
      <c r="J59" s="3">
        <v>284200000</v>
      </c>
      <c r="K59" s="3">
        <v>265900000</v>
      </c>
      <c r="L59" s="3">
        <v>99000000</v>
      </c>
      <c r="M59" s="3">
        <v>170400000</v>
      </c>
      <c r="N59" s="3">
        <v>167600000</v>
      </c>
      <c r="O59" s="4">
        <v>134200000</v>
      </c>
      <c r="P59" s="3">
        <v>167600000</v>
      </c>
      <c r="Q59" s="3">
        <v>105700000</v>
      </c>
      <c r="R59" s="3">
        <v>137800000</v>
      </c>
      <c r="S59" s="3">
        <v>134200000</v>
      </c>
    </row>
    <row r="60" spans="1:19" ht="16" x14ac:dyDescent="0.2">
      <c r="A60" s="2" t="s">
        <v>69</v>
      </c>
      <c r="B60" s="3">
        <v>25536000</v>
      </c>
      <c r="C60" s="3">
        <v>26563000</v>
      </c>
      <c r="D60" s="3">
        <v>45056000</v>
      </c>
      <c r="E60" s="3">
        <v>106148000</v>
      </c>
      <c r="F60" s="3">
        <v>99252000</v>
      </c>
      <c r="G60" s="3">
        <v>105509000</v>
      </c>
      <c r="H60" s="3">
        <v>213667000</v>
      </c>
      <c r="I60" s="3">
        <v>271500000</v>
      </c>
      <c r="J60" s="3">
        <v>183200000</v>
      </c>
      <c r="K60" s="3">
        <v>160300000</v>
      </c>
      <c r="L60" s="3">
        <v>23100000</v>
      </c>
      <c r="M60" s="3">
        <v>85400000</v>
      </c>
      <c r="N60" s="3">
        <v>92300000</v>
      </c>
      <c r="O60" s="4">
        <v>54400000</v>
      </c>
      <c r="P60" s="3">
        <v>92300000</v>
      </c>
      <c r="Q60" s="3">
        <v>40600000</v>
      </c>
      <c r="R60" s="3">
        <v>44700000</v>
      </c>
      <c r="S60" s="3">
        <v>54400000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2718000</v>
      </c>
      <c r="C63" s="3">
        <v>1497000</v>
      </c>
      <c r="D63" s="3">
        <v>-2018000</v>
      </c>
      <c r="E63" s="3">
        <v>3871000</v>
      </c>
      <c r="F63" s="3">
        <v>3029000</v>
      </c>
      <c r="G63" s="3">
        <v>570000</v>
      </c>
      <c r="H63" s="3">
        <v>8722000</v>
      </c>
      <c r="I63" s="3">
        <v>26500000</v>
      </c>
      <c r="J63" s="3">
        <v>101000000</v>
      </c>
      <c r="K63" s="3">
        <v>105600000</v>
      </c>
      <c r="L63" s="3">
        <v>75900000</v>
      </c>
      <c r="M63" s="3">
        <v>85000000</v>
      </c>
      <c r="N63" s="3">
        <v>75300000</v>
      </c>
      <c r="O63" s="4">
        <v>79800000</v>
      </c>
      <c r="P63" s="3">
        <v>75300000</v>
      </c>
      <c r="Q63" s="3">
        <v>65100000</v>
      </c>
      <c r="R63" s="3">
        <v>93100000</v>
      </c>
      <c r="S63" s="3">
        <v>79800000</v>
      </c>
    </row>
    <row r="64" spans="1:19" ht="16" x14ac:dyDescent="0.2">
      <c r="A64" s="2" t="s">
        <v>73</v>
      </c>
      <c r="B64" s="3">
        <v>8222000</v>
      </c>
      <c r="C64" s="3">
        <v>10214000</v>
      </c>
      <c r="D64" s="3">
        <v>11771000</v>
      </c>
      <c r="E64" s="3">
        <v>10645000</v>
      </c>
      <c r="F64" s="3">
        <v>10516000</v>
      </c>
      <c r="G64" s="3">
        <v>13992000</v>
      </c>
      <c r="H64" s="3">
        <v>29041000</v>
      </c>
      <c r="I64" s="3">
        <v>34000000</v>
      </c>
      <c r="J64" s="3">
        <v>35200000</v>
      </c>
      <c r="K64" s="3">
        <v>37500000</v>
      </c>
      <c r="L64" s="3">
        <v>21300000</v>
      </c>
      <c r="M64" s="3">
        <v>31300000</v>
      </c>
      <c r="N64" s="3">
        <v>36400000</v>
      </c>
      <c r="O64" s="4" t="s">
        <v>24</v>
      </c>
      <c r="P64" s="3">
        <v>36400000</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v>10645000</v>
      </c>
      <c r="F67" s="3">
        <v>10516000</v>
      </c>
      <c r="G67" s="3">
        <v>13992000</v>
      </c>
      <c r="H67" s="3">
        <v>29041000</v>
      </c>
      <c r="I67" s="3">
        <v>34000000</v>
      </c>
      <c r="J67" s="3">
        <v>35200000</v>
      </c>
      <c r="K67" s="3">
        <v>37500000</v>
      </c>
      <c r="L67" s="3">
        <v>21300000</v>
      </c>
      <c r="M67" s="3">
        <v>31300000</v>
      </c>
      <c r="N67" s="3">
        <v>36400000</v>
      </c>
      <c r="O67" s="4" t="s">
        <v>24</v>
      </c>
      <c r="P67" s="3">
        <v>36400000</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v>8222000</v>
      </c>
      <c r="C69" s="3">
        <v>10214000</v>
      </c>
      <c r="D69" s="3">
        <v>11771000</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62653000</v>
      </c>
      <c r="C70" s="3">
        <v>74319000</v>
      </c>
      <c r="D70" s="3">
        <v>74145000</v>
      </c>
      <c r="E70" s="3">
        <v>176405000</v>
      </c>
      <c r="F70" s="3">
        <v>178736000</v>
      </c>
      <c r="G70" s="3">
        <v>83046000</v>
      </c>
      <c r="H70" s="3">
        <v>225140000</v>
      </c>
      <c r="I70" s="3">
        <v>230400000</v>
      </c>
      <c r="J70" s="3">
        <v>148600000</v>
      </c>
      <c r="K70" s="3">
        <v>104700000</v>
      </c>
      <c r="L70" s="3">
        <v>58400000</v>
      </c>
      <c r="M70" s="3">
        <v>76100000</v>
      </c>
      <c r="N70" s="3">
        <v>66600000</v>
      </c>
      <c r="O70" s="4">
        <v>116200000</v>
      </c>
      <c r="P70" s="3">
        <v>66600000</v>
      </c>
      <c r="Q70" s="3">
        <v>139200000</v>
      </c>
      <c r="R70" s="3">
        <v>134600000</v>
      </c>
      <c r="S70" s="3">
        <v>116200000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3064190000</v>
      </c>
      <c r="C76" s="3">
        <v>3325953000</v>
      </c>
      <c r="D76" s="3">
        <v>3233708000</v>
      </c>
      <c r="E76" s="3">
        <v>4203201000</v>
      </c>
      <c r="F76" s="3">
        <v>4253993000</v>
      </c>
      <c r="G76" s="3">
        <v>4695718000</v>
      </c>
      <c r="H76" s="3">
        <v>7958198000</v>
      </c>
      <c r="I76" s="3">
        <v>8933500000</v>
      </c>
      <c r="J76" s="3">
        <v>8714500000</v>
      </c>
      <c r="K76" s="3">
        <v>13002700000</v>
      </c>
      <c r="L76" s="3">
        <v>9789400000</v>
      </c>
      <c r="M76" s="3">
        <v>8951200000</v>
      </c>
      <c r="N76" s="3">
        <v>8233500000</v>
      </c>
      <c r="O76" s="4">
        <v>7813000000</v>
      </c>
      <c r="P76" s="3">
        <v>8233500000</v>
      </c>
      <c r="Q76" s="3">
        <v>8107100000</v>
      </c>
      <c r="R76" s="3">
        <v>7962000000</v>
      </c>
      <c r="S76" s="3">
        <v>7813000000</v>
      </c>
    </row>
    <row r="77" spans="1:19" ht="16" x14ac:dyDescent="0.2">
      <c r="A77" s="2" t="s">
        <v>86</v>
      </c>
      <c r="B77" s="3">
        <v>863532000</v>
      </c>
      <c r="C77" s="3">
        <v>958722000</v>
      </c>
      <c r="D77" s="3">
        <v>883697000</v>
      </c>
      <c r="E77" s="3">
        <v>1179754000</v>
      </c>
      <c r="F77" s="3">
        <v>1247230000</v>
      </c>
      <c r="G77" s="3">
        <v>1401928000</v>
      </c>
      <c r="H77" s="3">
        <v>3035859000</v>
      </c>
      <c r="I77" s="3">
        <v>3116500000</v>
      </c>
      <c r="J77" s="3">
        <v>3039600000</v>
      </c>
      <c r="K77" s="3">
        <v>7445200000</v>
      </c>
      <c r="L77" s="3">
        <v>6774000000</v>
      </c>
      <c r="M77" s="3">
        <v>6118400000</v>
      </c>
      <c r="N77" s="3">
        <v>5522100000</v>
      </c>
      <c r="O77" s="4">
        <v>5161400000</v>
      </c>
      <c r="P77" s="3">
        <v>5522100000</v>
      </c>
      <c r="Q77" s="3">
        <v>5410500000</v>
      </c>
      <c r="R77" s="3">
        <v>5306500000</v>
      </c>
      <c r="S77" s="3">
        <v>5161400000</v>
      </c>
    </row>
    <row r="78" spans="1:19" ht="16" x14ac:dyDescent="0.2">
      <c r="A78" s="2" t="s">
        <v>87</v>
      </c>
      <c r="B78" s="3">
        <v>2302174000</v>
      </c>
      <c r="C78" s="3">
        <v>2492825000</v>
      </c>
      <c r="D78" s="3">
        <v>2475942000</v>
      </c>
      <c r="E78" s="3">
        <v>1407989000</v>
      </c>
      <c r="F78" s="3">
        <v>1644315000</v>
      </c>
      <c r="G78" s="3">
        <v>1985030000</v>
      </c>
      <c r="H78" s="3">
        <v>3828148000</v>
      </c>
      <c r="I78" s="3">
        <v>4383400000</v>
      </c>
      <c r="J78" s="3">
        <v>4736700000</v>
      </c>
      <c r="K78" s="3">
        <v>9265300000</v>
      </c>
      <c r="L78" s="3">
        <v>9017100000</v>
      </c>
      <c r="M78" s="3">
        <v>8701800000</v>
      </c>
      <c r="N78" s="3">
        <v>8375900000</v>
      </c>
      <c r="O78" s="4">
        <v>5161400000</v>
      </c>
      <c r="P78" s="3">
        <v>8375900000</v>
      </c>
      <c r="Q78" s="3">
        <v>5410500000</v>
      </c>
      <c r="R78" s="3">
        <v>5306500000</v>
      </c>
      <c r="S78" s="3">
        <v>5161400000</v>
      </c>
    </row>
    <row r="79" spans="1:19" ht="16" x14ac:dyDescent="0.2">
      <c r="A79" s="2" t="s">
        <v>88</v>
      </c>
      <c r="B79" s="3">
        <v>1438642000</v>
      </c>
      <c r="C79" s="3">
        <v>1534103000</v>
      </c>
      <c r="D79" s="3">
        <v>1592245000</v>
      </c>
      <c r="E79" s="3">
        <v>228235000</v>
      </c>
      <c r="F79" s="3">
        <v>397085000</v>
      </c>
      <c r="G79" s="3">
        <v>583102000</v>
      </c>
      <c r="H79" s="3">
        <v>792289000</v>
      </c>
      <c r="I79" s="3">
        <v>1266900000</v>
      </c>
      <c r="J79" s="3">
        <v>1697100000</v>
      </c>
      <c r="K79" s="3">
        <v>1820100000</v>
      </c>
      <c r="L79" s="3">
        <v>2243100000</v>
      </c>
      <c r="M79" s="3">
        <v>2583400000</v>
      </c>
      <c r="N79" s="3">
        <v>2853800000</v>
      </c>
      <c r="O79" s="4" t="s">
        <v>24</v>
      </c>
      <c r="P79" s="3">
        <v>2853800000</v>
      </c>
      <c r="Q79" s="3" t="s">
        <v>24</v>
      </c>
      <c r="R79" s="3" t="s">
        <v>24</v>
      </c>
      <c r="S79" s="3" t="s">
        <v>24</v>
      </c>
    </row>
    <row r="80" spans="1:19" ht="16" x14ac:dyDescent="0.2">
      <c r="A80" s="2" t="s">
        <v>89</v>
      </c>
      <c r="B80" s="3">
        <v>75048000</v>
      </c>
      <c r="C80" s="3">
        <v>146594000</v>
      </c>
      <c r="D80" s="3">
        <v>135727000</v>
      </c>
      <c r="E80" s="3">
        <v>338352000</v>
      </c>
      <c r="F80" s="3">
        <v>346869000</v>
      </c>
      <c r="G80" s="3">
        <v>432572000</v>
      </c>
      <c r="H80" s="3">
        <v>466062000</v>
      </c>
      <c r="I80" s="3">
        <v>404500000</v>
      </c>
      <c r="J80" s="3">
        <v>319000000</v>
      </c>
      <c r="K80" s="3">
        <v>267100000</v>
      </c>
      <c r="L80" s="3">
        <v>97500000</v>
      </c>
      <c r="M80" s="3">
        <v>97000000</v>
      </c>
      <c r="N80" s="3">
        <v>93400000</v>
      </c>
      <c r="O80" s="4" t="s">
        <v>24</v>
      </c>
      <c r="P80" s="3">
        <v>93400000</v>
      </c>
      <c r="Q80" s="3" t="s">
        <v>24</v>
      </c>
      <c r="R80" s="3" t="s">
        <v>24</v>
      </c>
      <c r="S80" s="3" t="s">
        <v>24</v>
      </c>
    </row>
    <row r="81" spans="1:19" ht="16" x14ac:dyDescent="0.2">
      <c r="A81" s="2" t="s">
        <v>90</v>
      </c>
      <c r="B81" s="3">
        <v>75048000</v>
      </c>
      <c r="C81" s="3">
        <v>146594000</v>
      </c>
      <c r="D81" s="3">
        <v>135727000</v>
      </c>
      <c r="E81" s="3">
        <v>338352000</v>
      </c>
      <c r="F81" s="3">
        <v>346869000</v>
      </c>
      <c r="G81" s="3">
        <v>432572000</v>
      </c>
      <c r="H81" s="3">
        <v>466062000</v>
      </c>
      <c r="I81" s="3">
        <v>404500000</v>
      </c>
      <c r="J81" s="3">
        <v>319000000</v>
      </c>
      <c r="K81" s="3">
        <v>267100000</v>
      </c>
      <c r="L81" s="3">
        <v>97500000</v>
      </c>
      <c r="M81" s="3">
        <v>97000000</v>
      </c>
      <c r="N81" s="3">
        <v>93400000</v>
      </c>
      <c r="O81" s="4" t="s">
        <v>24</v>
      </c>
      <c r="P81" s="3">
        <v>93400000</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2125610000</v>
      </c>
      <c r="C83" s="3">
        <v>2220637000</v>
      </c>
      <c r="D83" s="3">
        <v>2214284000</v>
      </c>
      <c r="E83" s="3">
        <v>2685095000</v>
      </c>
      <c r="F83" s="3">
        <v>2659894000</v>
      </c>
      <c r="G83" s="3">
        <v>2861218000</v>
      </c>
      <c r="H83" s="3">
        <v>4456277000</v>
      </c>
      <c r="I83" s="3">
        <v>5412500000</v>
      </c>
      <c r="J83" s="3">
        <v>5355900000</v>
      </c>
      <c r="K83" s="3">
        <v>5290400000</v>
      </c>
      <c r="L83" s="3">
        <v>2917900000</v>
      </c>
      <c r="M83" s="3">
        <v>2735800000</v>
      </c>
      <c r="N83" s="3">
        <v>2618000000</v>
      </c>
      <c r="O83" s="4">
        <v>2651600000</v>
      </c>
      <c r="P83" s="3">
        <v>2618000000</v>
      </c>
      <c r="Q83" s="3">
        <v>2696600000</v>
      </c>
      <c r="R83" s="3">
        <v>2655500000</v>
      </c>
      <c r="S83" s="3">
        <v>2651600000</v>
      </c>
    </row>
    <row r="84" spans="1:19" ht="16" x14ac:dyDescent="0.2">
      <c r="A84" s="2" t="s">
        <v>93</v>
      </c>
      <c r="B84" s="3">
        <v>1993189000</v>
      </c>
      <c r="C84" s="3">
        <v>2103179000</v>
      </c>
      <c r="D84" s="3">
        <v>2088710000</v>
      </c>
      <c r="E84" s="3">
        <v>2524119000</v>
      </c>
      <c r="F84" s="3">
        <v>2515315000</v>
      </c>
      <c r="G84" s="3">
        <v>2644067000</v>
      </c>
      <c r="H84" s="3">
        <v>4298102000</v>
      </c>
      <c r="I84" s="3">
        <v>5312200000</v>
      </c>
      <c r="J84" s="3">
        <v>5140800000</v>
      </c>
      <c r="K84" s="3">
        <v>4984400000</v>
      </c>
      <c r="L84" s="3">
        <v>2710500000</v>
      </c>
      <c r="M84" s="3">
        <v>2583200000</v>
      </c>
      <c r="N84" s="3">
        <v>2489300000</v>
      </c>
      <c r="O84" s="4">
        <v>2456300000</v>
      </c>
      <c r="P84" s="3">
        <v>2489300000</v>
      </c>
      <c r="Q84" s="3">
        <v>2490100000</v>
      </c>
      <c r="R84" s="3">
        <v>2457300000</v>
      </c>
      <c r="S84" s="3">
        <v>2456300000</v>
      </c>
    </row>
    <row r="85" spans="1:19" ht="16" x14ac:dyDescent="0.2">
      <c r="A85" s="2" t="s">
        <v>94</v>
      </c>
      <c r="B85" s="3">
        <v>1844757000</v>
      </c>
      <c r="C85" s="3">
        <v>1953686000</v>
      </c>
      <c r="D85" s="3">
        <v>1953686000</v>
      </c>
      <c r="E85" s="3">
        <v>2289800000</v>
      </c>
      <c r="F85" s="3">
        <v>2289800000</v>
      </c>
      <c r="G85" s="3">
        <v>2406691000</v>
      </c>
      <c r="H85" s="3">
        <v>3932960000</v>
      </c>
      <c r="I85" s="3">
        <v>4931700000</v>
      </c>
      <c r="J85" s="3">
        <v>4788700000</v>
      </c>
      <c r="K85" s="3">
        <v>4789100000</v>
      </c>
      <c r="L85" s="3">
        <v>2547300000</v>
      </c>
      <c r="M85" s="3">
        <v>2429800000</v>
      </c>
      <c r="N85" s="3">
        <v>2342000000</v>
      </c>
      <c r="O85" s="4">
        <v>2310800000</v>
      </c>
      <c r="P85" s="3">
        <v>2342000000</v>
      </c>
      <c r="Q85" s="3">
        <v>2342700000</v>
      </c>
      <c r="R85" s="3">
        <v>2310200000</v>
      </c>
      <c r="S85" s="3">
        <v>2310800000</v>
      </c>
    </row>
    <row r="86" spans="1:19" ht="16" x14ac:dyDescent="0.2">
      <c r="A86" s="2" t="s">
        <v>95</v>
      </c>
      <c r="B86" s="3">
        <v>148432000</v>
      </c>
      <c r="C86" s="3">
        <v>149493000</v>
      </c>
      <c r="D86" s="3">
        <v>135024000</v>
      </c>
      <c r="E86" s="3">
        <v>234319000</v>
      </c>
      <c r="F86" s="3">
        <v>225515000</v>
      </c>
      <c r="G86" s="3">
        <v>237376000</v>
      </c>
      <c r="H86" s="3">
        <v>365142000</v>
      </c>
      <c r="I86" s="3">
        <v>380500000</v>
      </c>
      <c r="J86" s="3">
        <v>352100000</v>
      </c>
      <c r="K86" s="3">
        <v>195300000</v>
      </c>
      <c r="L86" s="3">
        <v>163200000</v>
      </c>
      <c r="M86" s="3">
        <v>153400000</v>
      </c>
      <c r="N86" s="3">
        <v>147300000</v>
      </c>
      <c r="O86" s="4">
        <v>145500000</v>
      </c>
      <c r="P86" s="3">
        <v>147300000</v>
      </c>
      <c r="Q86" s="3">
        <v>147400000</v>
      </c>
      <c r="R86" s="3">
        <v>147100000</v>
      </c>
      <c r="S86" s="3">
        <v>145500000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132421000</v>
      </c>
      <c r="C89" s="3">
        <v>117458000</v>
      </c>
      <c r="D89" s="3">
        <v>125574000</v>
      </c>
      <c r="E89" s="3">
        <v>160976000</v>
      </c>
      <c r="F89" s="3">
        <v>144579000</v>
      </c>
      <c r="G89" s="3">
        <v>217151000</v>
      </c>
      <c r="H89" s="3">
        <v>158175000</v>
      </c>
      <c r="I89" s="3">
        <v>100300000</v>
      </c>
      <c r="J89" s="3">
        <v>215100000</v>
      </c>
      <c r="K89" s="3">
        <v>306000000</v>
      </c>
      <c r="L89" s="3">
        <v>207400000</v>
      </c>
      <c r="M89" s="3">
        <v>152600000</v>
      </c>
      <c r="N89" s="3">
        <v>128700000</v>
      </c>
      <c r="O89" s="4">
        <v>195300000</v>
      </c>
      <c r="P89" s="3">
        <v>128700000</v>
      </c>
      <c r="Q89" s="3">
        <v>206500000</v>
      </c>
      <c r="R89" s="3">
        <v>198200000</v>
      </c>
      <c r="S89" s="3">
        <v>195300000</v>
      </c>
    </row>
    <row r="90" spans="1:19" ht="16" x14ac:dyDescent="0.2">
      <c r="A90" s="2" t="s">
        <v>99</v>
      </c>
      <c r="B90" s="3">
        <v>3774912000</v>
      </c>
      <c r="C90" s="3">
        <v>3855954000</v>
      </c>
      <c r="D90" s="3">
        <v>3640267000</v>
      </c>
      <c r="E90" s="3">
        <v>5046724000</v>
      </c>
      <c r="F90" s="3">
        <v>4763732000</v>
      </c>
      <c r="G90" s="3">
        <v>5110085000</v>
      </c>
      <c r="H90" s="3">
        <v>8618149000</v>
      </c>
      <c r="I90" s="3">
        <v>9805900000</v>
      </c>
      <c r="J90" s="3">
        <v>9495800000</v>
      </c>
      <c r="K90" s="3">
        <v>13675800000</v>
      </c>
      <c r="L90" s="3">
        <v>10276400000</v>
      </c>
      <c r="M90" s="3">
        <v>10821500000</v>
      </c>
      <c r="N90" s="3">
        <v>9135600000</v>
      </c>
      <c r="O90" s="4">
        <v>8793100000</v>
      </c>
      <c r="P90" s="3">
        <v>9135600000</v>
      </c>
      <c r="Q90" s="3">
        <v>8847600000</v>
      </c>
      <c r="R90" s="3">
        <v>8669700000</v>
      </c>
      <c r="S90" s="3">
        <v>8793100000</v>
      </c>
    </row>
    <row r="91" spans="1:19" ht="16" x14ac:dyDescent="0.2">
      <c r="A91" s="2" t="s">
        <v>100</v>
      </c>
      <c r="B91" s="3">
        <v>318415000</v>
      </c>
      <c r="C91" s="3">
        <v>304754000</v>
      </c>
      <c r="D91" s="3">
        <v>321794000</v>
      </c>
      <c r="E91" s="3">
        <v>418486000</v>
      </c>
      <c r="F91" s="3">
        <v>383263000</v>
      </c>
      <c r="G91" s="3">
        <v>448408000</v>
      </c>
      <c r="H91" s="3">
        <v>711617000</v>
      </c>
      <c r="I91" s="3">
        <v>773800000</v>
      </c>
      <c r="J91" s="3">
        <v>673500000</v>
      </c>
      <c r="K91" s="3">
        <v>753300000</v>
      </c>
      <c r="L91" s="3">
        <v>468900000</v>
      </c>
      <c r="M91" s="3">
        <v>659400000</v>
      </c>
      <c r="N91" s="3">
        <v>605000000</v>
      </c>
      <c r="O91" s="4">
        <v>579300000</v>
      </c>
      <c r="P91" s="3">
        <v>605000000</v>
      </c>
      <c r="Q91" s="3">
        <v>747600000</v>
      </c>
      <c r="R91" s="3">
        <v>614100000</v>
      </c>
      <c r="S91" s="3">
        <v>579300000</v>
      </c>
    </row>
    <row r="92" spans="1:19" ht="16" x14ac:dyDescent="0.2">
      <c r="A92" s="2" t="s">
        <v>101</v>
      </c>
      <c r="B92" s="3">
        <v>175142000</v>
      </c>
      <c r="C92" s="3">
        <v>165416000</v>
      </c>
      <c r="D92" s="3">
        <v>195938000</v>
      </c>
      <c r="E92" s="3">
        <v>268163000</v>
      </c>
      <c r="F92" s="3">
        <v>262635000</v>
      </c>
      <c r="G92" s="3">
        <v>313025000</v>
      </c>
      <c r="H92" s="3">
        <v>501761000</v>
      </c>
      <c r="I92" s="3">
        <v>569600000</v>
      </c>
      <c r="J92" s="3">
        <v>452600000</v>
      </c>
      <c r="K92" s="3">
        <v>543300000</v>
      </c>
      <c r="L92" s="3">
        <v>298800000</v>
      </c>
      <c r="M92" s="3">
        <v>377100000</v>
      </c>
      <c r="N92" s="3">
        <v>330500000</v>
      </c>
      <c r="O92" s="4">
        <v>236500000</v>
      </c>
      <c r="P92" s="3">
        <v>330500000</v>
      </c>
      <c r="Q92" s="3">
        <v>257000000</v>
      </c>
      <c r="R92" s="3">
        <v>285500000</v>
      </c>
      <c r="S92" s="3">
        <v>236500000</v>
      </c>
    </row>
    <row r="93" spans="1:19" ht="16" x14ac:dyDescent="0.2">
      <c r="A93" s="2" t="s">
        <v>102</v>
      </c>
      <c r="B93" s="3">
        <v>39470000</v>
      </c>
      <c r="C93" s="3">
        <v>44456000</v>
      </c>
      <c r="D93" s="3">
        <v>43567000</v>
      </c>
      <c r="E93" s="3">
        <v>46251000</v>
      </c>
      <c r="F93" s="3">
        <v>47988000</v>
      </c>
      <c r="G93" s="3">
        <v>53924000</v>
      </c>
      <c r="H93" s="3">
        <v>72178000</v>
      </c>
      <c r="I93" s="3">
        <v>87600000</v>
      </c>
      <c r="J93" s="3">
        <v>73400000</v>
      </c>
      <c r="K93" s="3">
        <v>75200000</v>
      </c>
      <c r="L93" s="3">
        <v>86600000</v>
      </c>
      <c r="M93" s="3">
        <v>110500000</v>
      </c>
      <c r="N93" s="3">
        <v>82500000</v>
      </c>
      <c r="O93" s="4" t="s">
        <v>24</v>
      </c>
      <c r="P93" s="3">
        <v>82500000</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103803000</v>
      </c>
      <c r="C95" s="3">
        <v>94882000</v>
      </c>
      <c r="D95" s="3">
        <v>82289000</v>
      </c>
      <c r="E95" s="3">
        <v>104072000</v>
      </c>
      <c r="F95" s="3">
        <v>72640000</v>
      </c>
      <c r="G95" s="3">
        <v>81459000</v>
      </c>
      <c r="H95" s="3">
        <v>137678000</v>
      </c>
      <c r="I95" s="3">
        <v>116600000</v>
      </c>
      <c r="J95" s="3">
        <v>147500000</v>
      </c>
      <c r="K95" s="3">
        <v>134800000</v>
      </c>
      <c r="L95" s="3">
        <v>83500000</v>
      </c>
      <c r="M95" s="3">
        <v>171800000</v>
      </c>
      <c r="N95" s="3">
        <v>192000000</v>
      </c>
      <c r="O95" s="4">
        <v>342800000</v>
      </c>
      <c r="P95" s="3">
        <v>192000000</v>
      </c>
      <c r="Q95" s="3">
        <v>490600000</v>
      </c>
      <c r="R95" s="3">
        <v>328600000</v>
      </c>
      <c r="S95" s="3">
        <v>342800000</v>
      </c>
    </row>
    <row r="96" spans="1:19" ht="16" x14ac:dyDescent="0.2">
      <c r="A96" s="2" t="s">
        <v>105</v>
      </c>
      <c r="B96" s="3">
        <v>10463000</v>
      </c>
      <c r="C96" s="3">
        <v>9955000</v>
      </c>
      <c r="D96" s="3">
        <v>61846000</v>
      </c>
      <c r="E96" s="3">
        <v>16080000</v>
      </c>
      <c r="F96" s="3">
        <v>23598000</v>
      </c>
      <c r="G96" s="3">
        <v>18786000</v>
      </c>
      <c r="H96" s="3">
        <v>81243000</v>
      </c>
      <c r="I96" s="3">
        <v>87700000</v>
      </c>
      <c r="J96" s="3">
        <v>82200000</v>
      </c>
      <c r="K96" s="3">
        <v>616100000</v>
      </c>
      <c r="L96" s="3">
        <v>616500000</v>
      </c>
      <c r="M96" s="3">
        <v>634700000</v>
      </c>
      <c r="N96" s="3">
        <v>592800000</v>
      </c>
      <c r="O96" s="4">
        <v>538500000</v>
      </c>
      <c r="P96" s="3">
        <v>592800000</v>
      </c>
      <c r="Q96" s="3">
        <v>573000000</v>
      </c>
      <c r="R96" s="3">
        <v>554900000</v>
      </c>
      <c r="S96" s="3">
        <v>538500000</v>
      </c>
    </row>
    <row r="97" spans="1:19" ht="16" x14ac:dyDescent="0.2">
      <c r="A97" s="2" t="s">
        <v>106</v>
      </c>
      <c r="B97" s="3">
        <v>10463000</v>
      </c>
      <c r="C97" s="3">
        <v>9955000</v>
      </c>
      <c r="D97" s="3">
        <v>61846000</v>
      </c>
      <c r="E97" s="3">
        <v>16080000</v>
      </c>
      <c r="F97" s="3">
        <v>23598000</v>
      </c>
      <c r="G97" s="3">
        <v>18786000</v>
      </c>
      <c r="H97" s="3">
        <v>81243000</v>
      </c>
      <c r="I97" s="3">
        <v>87700000</v>
      </c>
      <c r="J97" s="3">
        <v>82200000</v>
      </c>
      <c r="K97" s="3">
        <v>20000000</v>
      </c>
      <c r="L97" s="3">
        <v>20000000</v>
      </c>
      <c r="M97" s="3">
        <v>20000000</v>
      </c>
      <c r="N97" s="3">
        <v>20000000</v>
      </c>
      <c r="O97" s="4">
        <v>20000000</v>
      </c>
      <c r="P97" s="3">
        <v>20000000</v>
      </c>
      <c r="Q97" s="3">
        <v>20000000</v>
      </c>
      <c r="R97" s="3">
        <v>20000000</v>
      </c>
      <c r="S97" s="3">
        <v>20000000</v>
      </c>
    </row>
    <row r="98" spans="1:19" ht="16" x14ac:dyDescent="0.2">
      <c r="A98" s="2" t="s">
        <v>107</v>
      </c>
      <c r="B98" s="3" t="s">
        <v>24</v>
      </c>
      <c r="C98" s="3" t="s">
        <v>24</v>
      </c>
      <c r="D98" s="3" t="s">
        <v>24</v>
      </c>
      <c r="E98" s="3" t="s">
        <v>24</v>
      </c>
      <c r="F98" s="3" t="s">
        <v>24</v>
      </c>
      <c r="G98" s="3" t="s">
        <v>24</v>
      </c>
      <c r="H98" s="3" t="s">
        <v>24</v>
      </c>
      <c r="I98" s="3" t="s">
        <v>24</v>
      </c>
      <c r="J98" s="3">
        <v>67000000</v>
      </c>
      <c r="K98" s="3">
        <v>596100000</v>
      </c>
      <c r="L98" s="3">
        <v>596500000</v>
      </c>
      <c r="M98" s="3">
        <v>614700000</v>
      </c>
      <c r="N98" s="3">
        <v>572800000</v>
      </c>
      <c r="O98" s="4">
        <v>518500000</v>
      </c>
      <c r="P98" s="3">
        <v>572800000</v>
      </c>
      <c r="Q98" s="3">
        <v>553000000</v>
      </c>
      <c r="R98" s="3">
        <v>534900000</v>
      </c>
      <c r="S98" s="3">
        <v>518500000</v>
      </c>
    </row>
    <row r="99" spans="1:19" ht="16" x14ac:dyDescent="0.2">
      <c r="A99" s="2" t="s">
        <v>108</v>
      </c>
      <c r="B99" s="3">
        <v>125842000</v>
      </c>
      <c r="C99" s="3">
        <v>141237000</v>
      </c>
      <c r="D99" s="3">
        <v>196847000</v>
      </c>
      <c r="E99" s="3">
        <v>223430000</v>
      </c>
      <c r="F99" s="3">
        <v>229516000</v>
      </c>
      <c r="G99" s="3">
        <v>244960000</v>
      </c>
      <c r="H99" s="3">
        <v>396330000</v>
      </c>
      <c r="I99" s="3">
        <v>547900000</v>
      </c>
      <c r="J99" s="3">
        <v>572400000</v>
      </c>
      <c r="K99" s="3">
        <v>563800000</v>
      </c>
      <c r="L99" s="3">
        <v>493100000</v>
      </c>
      <c r="M99" s="3">
        <v>493800000</v>
      </c>
      <c r="N99" s="3">
        <v>492500000</v>
      </c>
      <c r="O99" s="4">
        <v>411000000</v>
      </c>
      <c r="P99" s="3">
        <v>492500000</v>
      </c>
      <c r="Q99" s="3">
        <v>391700000</v>
      </c>
      <c r="R99" s="3">
        <v>385300000</v>
      </c>
      <c r="S99" s="3">
        <v>411000000</v>
      </c>
    </row>
    <row r="100" spans="1:19" ht="16" x14ac:dyDescent="0.2">
      <c r="A100" s="2" t="s">
        <v>109</v>
      </c>
      <c r="B100" s="3">
        <v>125842000</v>
      </c>
      <c r="C100" s="3">
        <v>141237000</v>
      </c>
      <c r="D100" s="3">
        <v>174355000</v>
      </c>
      <c r="E100" s="3">
        <v>202833000</v>
      </c>
      <c r="F100" s="3">
        <v>213882000</v>
      </c>
      <c r="G100" s="3">
        <v>221679000</v>
      </c>
      <c r="H100" s="3">
        <v>277237000</v>
      </c>
      <c r="I100" s="3">
        <v>401000000</v>
      </c>
      <c r="J100" s="3">
        <v>414800000</v>
      </c>
      <c r="K100" s="3">
        <v>449200000</v>
      </c>
      <c r="L100" s="3">
        <v>405400000</v>
      </c>
      <c r="M100" s="3">
        <v>408600000</v>
      </c>
      <c r="N100" s="3">
        <v>402700000</v>
      </c>
      <c r="O100" s="4">
        <v>411000000</v>
      </c>
      <c r="P100" s="3">
        <v>402700000</v>
      </c>
      <c r="Q100" s="3">
        <v>391700000</v>
      </c>
      <c r="R100" s="3">
        <v>385300000</v>
      </c>
      <c r="S100" s="3">
        <v>411000000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t="s">
        <v>24</v>
      </c>
      <c r="D103" s="3">
        <v>22492000</v>
      </c>
      <c r="E103" s="3">
        <v>20597000</v>
      </c>
      <c r="F103" s="3">
        <v>15634000</v>
      </c>
      <c r="G103" s="3">
        <v>23281000</v>
      </c>
      <c r="H103" s="3">
        <v>119093000</v>
      </c>
      <c r="I103" s="3">
        <v>146900000</v>
      </c>
      <c r="J103" s="3">
        <v>157600000</v>
      </c>
      <c r="K103" s="3">
        <v>114600000</v>
      </c>
      <c r="L103" s="3">
        <v>87700000</v>
      </c>
      <c r="M103" s="3">
        <v>85200000</v>
      </c>
      <c r="N103" s="3">
        <v>89800000</v>
      </c>
      <c r="O103" s="4" t="s">
        <v>24</v>
      </c>
      <c r="P103" s="3">
        <v>89800000</v>
      </c>
      <c r="Q103" s="3" t="s">
        <v>24</v>
      </c>
      <c r="R103" s="3" t="s">
        <v>24</v>
      </c>
      <c r="S103" s="3" t="s">
        <v>24</v>
      </c>
    </row>
    <row r="104" spans="1:19" ht="16" x14ac:dyDescent="0.2">
      <c r="A104" s="2" t="s">
        <v>113</v>
      </c>
      <c r="B104" s="3">
        <v>454720000</v>
      </c>
      <c r="C104" s="3">
        <v>455946000</v>
      </c>
      <c r="D104" s="3">
        <v>580487000</v>
      </c>
      <c r="E104" s="3">
        <v>657996000</v>
      </c>
      <c r="F104" s="3">
        <v>636377000</v>
      </c>
      <c r="G104" s="3">
        <v>712154000</v>
      </c>
      <c r="H104" s="3">
        <v>1189190000</v>
      </c>
      <c r="I104" s="3">
        <v>1409400000</v>
      </c>
      <c r="J104" s="3">
        <v>1328100000</v>
      </c>
      <c r="K104" s="3">
        <v>1933200000</v>
      </c>
      <c r="L104" s="3">
        <v>1578500000</v>
      </c>
      <c r="M104" s="3">
        <v>1787900000</v>
      </c>
      <c r="N104" s="3">
        <v>1690300000</v>
      </c>
      <c r="O104" s="4">
        <v>1528800000</v>
      </c>
      <c r="P104" s="3">
        <v>1690300000</v>
      </c>
      <c r="Q104" s="3">
        <v>1712300000</v>
      </c>
      <c r="R104" s="3">
        <v>1554300000</v>
      </c>
      <c r="S104" s="3">
        <v>1528800000</v>
      </c>
    </row>
    <row r="105" spans="1:19" ht="16" x14ac:dyDescent="0.2">
      <c r="A105" s="2" t="s">
        <v>114</v>
      </c>
      <c r="B105" s="3">
        <v>2446764000</v>
      </c>
      <c r="C105" s="3">
        <v>2511254000</v>
      </c>
      <c r="D105" s="3">
        <v>2272680000</v>
      </c>
      <c r="E105" s="3">
        <v>2373163000</v>
      </c>
      <c r="F105" s="3">
        <v>109258000</v>
      </c>
      <c r="G105" s="3">
        <v>101864000</v>
      </c>
      <c r="H105" s="3">
        <v>675407000</v>
      </c>
      <c r="I105" s="3">
        <v>651400000</v>
      </c>
      <c r="J105" s="3">
        <v>5377600000</v>
      </c>
      <c r="K105" s="3">
        <v>99900000</v>
      </c>
      <c r="L105" s="3">
        <v>96000000</v>
      </c>
      <c r="M105" s="3">
        <v>10116700000</v>
      </c>
      <c r="N105" s="3">
        <v>58800000</v>
      </c>
      <c r="O105" s="4">
        <v>8778400000</v>
      </c>
      <c r="P105" s="3">
        <v>58800000</v>
      </c>
      <c r="Q105" s="3">
        <v>58500000</v>
      </c>
      <c r="R105" s="3">
        <v>8950900000</v>
      </c>
      <c r="S105" s="3">
        <v>8778400000</v>
      </c>
    </row>
    <row r="106" spans="1:19" ht="16" x14ac:dyDescent="0.2">
      <c r="A106" s="2" t="s">
        <v>115</v>
      </c>
      <c r="B106" s="3">
        <v>2265414000</v>
      </c>
      <c r="C106" s="3">
        <v>2305608000</v>
      </c>
      <c r="D106" s="3">
        <v>2087495000</v>
      </c>
      <c r="E106" s="3">
        <v>2069672000</v>
      </c>
      <c r="F106" s="3">
        <v>1775132000</v>
      </c>
      <c r="G106" s="3">
        <v>1924366000</v>
      </c>
      <c r="H106" s="3">
        <v>3745755000</v>
      </c>
      <c r="I106" s="3">
        <v>4220100000</v>
      </c>
      <c r="J106" s="3">
        <v>4707800000</v>
      </c>
      <c r="K106" s="3">
        <v>4733400000</v>
      </c>
      <c r="L106" s="3">
        <v>5695800000</v>
      </c>
      <c r="M106" s="3">
        <v>5408000000</v>
      </c>
      <c r="N106" s="3">
        <v>5120800000</v>
      </c>
      <c r="O106" s="4">
        <v>4750400000</v>
      </c>
      <c r="P106" s="3">
        <v>5120800000</v>
      </c>
      <c r="Q106" s="3">
        <v>4862000000</v>
      </c>
      <c r="R106" s="3">
        <v>4795600000</v>
      </c>
      <c r="S106" s="3">
        <v>4750400000</v>
      </c>
    </row>
    <row r="107" spans="1:19" ht="16" x14ac:dyDescent="0.2">
      <c r="A107" s="2" t="s">
        <v>116</v>
      </c>
      <c r="B107" s="3">
        <v>181350000</v>
      </c>
      <c r="C107" s="3">
        <v>205646000</v>
      </c>
      <c r="D107" s="3">
        <v>185185000</v>
      </c>
      <c r="E107" s="3">
        <v>303491000</v>
      </c>
      <c r="F107" s="3">
        <v>109258000</v>
      </c>
      <c r="G107" s="3">
        <v>101864000</v>
      </c>
      <c r="H107" s="3">
        <v>675407000</v>
      </c>
      <c r="I107" s="3">
        <v>651400000</v>
      </c>
      <c r="J107" s="3">
        <v>669800000</v>
      </c>
      <c r="K107" s="3">
        <v>99900000</v>
      </c>
      <c r="L107" s="3">
        <v>96000000</v>
      </c>
      <c r="M107" s="3">
        <v>4708700000</v>
      </c>
      <c r="N107" s="3">
        <v>58800000</v>
      </c>
      <c r="O107" s="4">
        <v>4028000000</v>
      </c>
      <c r="P107" s="3">
        <v>58800000</v>
      </c>
      <c r="Q107" s="3">
        <v>58500000</v>
      </c>
      <c r="R107" s="3">
        <v>4155300000</v>
      </c>
      <c r="S107" s="3">
        <v>4028000000</v>
      </c>
    </row>
    <row r="108" spans="1:19" ht="16" x14ac:dyDescent="0.2">
      <c r="A108" s="2" t="s">
        <v>117</v>
      </c>
      <c r="B108" s="3">
        <v>433886000</v>
      </c>
      <c r="C108" s="3">
        <v>622805000</v>
      </c>
      <c r="D108" s="3">
        <v>629499000</v>
      </c>
      <c r="E108" s="3">
        <v>508095000</v>
      </c>
      <c r="F108" s="3">
        <v>2503939000</v>
      </c>
      <c r="G108" s="3">
        <v>2756000000</v>
      </c>
      <c r="H108" s="3">
        <v>4766510000</v>
      </c>
      <c r="I108" s="3">
        <v>5631900000</v>
      </c>
      <c r="J108" s="3">
        <v>1392100000</v>
      </c>
      <c r="K108" s="3">
        <v>10428500000</v>
      </c>
      <c r="L108" s="3">
        <v>11460100000</v>
      </c>
      <c r="M108" s="3">
        <v>706400000</v>
      </c>
      <c r="N108" s="3">
        <v>10011000000</v>
      </c>
      <c r="O108" s="4">
        <v>623900000</v>
      </c>
      <c r="P108" s="3">
        <v>10011000000</v>
      </c>
      <c r="Q108" s="3">
        <v>9667100000</v>
      </c>
      <c r="R108" s="3">
        <v>747100000</v>
      </c>
      <c r="S108" s="3">
        <v>623900000</v>
      </c>
    </row>
    <row r="109" spans="1:19" ht="16" x14ac:dyDescent="0.2">
      <c r="A109" s="2" t="s">
        <v>118</v>
      </c>
      <c r="B109" s="3">
        <v>374810000</v>
      </c>
      <c r="C109" s="3">
        <v>496888000</v>
      </c>
      <c r="D109" s="3">
        <v>499857000</v>
      </c>
      <c r="E109" s="3">
        <v>73907000</v>
      </c>
      <c r="F109" s="3">
        <v>136231000</v>
      </c>
      <c r="G109" s="3">
        <v>219673000</v>
      </c>
      <c r="H109" s="3">
        <v>357596000</v>
      </c>
      <c r="I109" s="3">
        <v>602300000</v>
      </c>
      <c r="J109" s="3">
        <v>674200000</v>
      </c>
      <c r="K109" s="3">
        <v>46000000</v>
      </c>
      <c r="L109" s="3">
        <v>40500000</v>
      </c>
      <c r="M109" s="3">
        <v>31300000</v>
      </c>
      <c r="N109" s="3">
        <v>32100000</v>
      </c>
      <c r="O109" s="4">
        <v>32800000</v>
      </c>
      <c r="P109" s="3">
        <v>32100000</v>
      </c>
      <c r="Q109" s="3">
        <v>32700000</v>
      </c>
      <c r="R109" s="3">
        <v>32500000</v>
      </c>
      <c r="S109" s="3">
        <v>32800000</v>
      </c>
    </row>
    <row r="110" spans="1:19" ht="16" x14ac:dyDescent="0.2">
      <c r="A110" s="2" t="s">
        <v>119</v>
      </c>
      <c r="B110" s="3">
        <v>42545000</v>
      </c>
      <c r="C110" s="3">
        <v>41198000</v>
      </c>
      <c r="D110" s="3">
        <v>55757000</v>
      </c>
      <c r="E110" s="3">
        <v>30177000</v>
      </c>
      <c r="F110" s="3">
        <v>48436000</v>
      </c>
      <c r="G110" s="3">
        <v>42196000</v>
      </c>
      <c r="H110" s="3">
        <v>44456000</v>
      </c>
      <c r="I110" s="3">
        <v>62700000</v>
      </c>
      <c r="J110" s="3">
        <v>54600000</v>
      </c>
      <c r="K110" s="3">
        <v>59900000</v>
      </c>
      <c r="L110" s="3">
        <v>64300000</v>
      </c>
      <c r="M110" s="3">
        <v>46500000</v>
      </c>
      <c r="N110" s="3">
        <v>30100000</v>
      </c>
      <c r="O110" s="4" t="s">
        <v>24</v>
      </c>
      <c r="P110" s="3">
        <v>30100000</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16531000</v>
      </c>
      <c r="C114" s="3">
        <v>84719000</v>
      </c>
      <c r="D114" s="3">
        <v>73885000</v>
      </c>
      <c r="E114" s="3">
        <v>404011000</v>
      </c>
      <c r="F114" s="3">
        <v>2319272000</v>
      </c>
      <c r="G114" s="3">
        <v>2494131000</v>
      </c>
      <c r="H114" s="3">
        <v>4364458000</v>
      </c>
      <c r="I114" s="3">
        <v>4966900000</v>
      </c>
      <c r="J114" s="3">
        <v>663300000</v>
      </c>
      <c r="K114" s="3">
        <v>10322600000</v>
      </c>
      <c r="L114" s="3">
        <v>11355300000</v>
      </c>
      <c r="M114" s="3">
        <v>628600000</v>
      </c>
      <c r="N114" s="3">
        <v>9948800000</v>
      </c>
      <c r="O114" s="4">
        <v>591100000</v>
      </c>
      <c r="P114" s="3">
        <v>9948800000</v>
      </c>
      <c r="Q114" s="3">
        <v>9634400000</v>
      </c>
      <c r="R114" s="3">
        <v>714600000</v>
      </c>
      <c r="S114" s="3">
        <v>591100000</v>
      </c>
    </row>
    <row r="115" spans="1:19" ht="16" x14ac:dyDescent="0.2">
      <c r="A115" s="2" t="s">
        <v>121</v>
      </c>
      <c r="B115" s="3">
        <v>2880650000</v>
      </c>
      <c r="C115" s="3">
        <v>3134059000</v>
      </c>
      <c r="D115" s="3">
        <v>2902179000</v>
      </c>
      <c r="E115" s="3">
        <v>2881258000</v>
      </c>
      <c r="F115" s="3">
        <v>2613197000</v>
      </c>
      <c r="G115" s="3">
        <v>2857864000</v>
      </c>
      <c r="H115" s="3">
        <v>5441917000</v>
      </c>
      <c r="I115" s="3">
        <v>6283300000</v>
      </c>
      <c r="J115" s="3">
        <v>6769700000</v>
      </c>
      <c r="K115" s="3">
        <v>10528400000</v>
      </c>
      <c r="L115" s="3">
        <v>11556100000</v>
      </c>
      <c r="M115" s="3">
        <v>10823100000</v>
      </c>
      <c r="N115" s="3">
        <v>10069800000</v>
      </c>
      <c r="O115" s="4">
        <v>9402300000</v>
      </c>
      <c r="P115" s="3">
        <v>10069800000</v>
      </c>
      <c r="Q115" s="3">
        <v>9725600000</v>
      </c>
      <c r="R115" s="3">
        <v>9698000000</v>
      </c>
      <c r="S115" s="3">
        <v>9402300000</v>
      </c>
    </row>
    <row r="116" spans="1:19" ht="16" x14ac:dyDescent="0.2">
      <c r="A116" s="2" t="s">
        <v>122</v>
      </c>
      <c r="B116" s="3">
        <v>3335370000</v>
      </c>
      <c r="C116" s="3">
        <v>3590005000</v>
      </c>
      <c r="D116" s="3">
        <v>3482666000</v>
      </c>
      <c r="E116" s="3">
        <v>3539254000</v>
      </c>
      <c r="F116" s="3">
        <v>3251000000</v>
      </c>
      <c r="G116" s="3">
        <v>3571382000</v>
      </c>
      <c r="H116" s="3">
        <v>6604225000</v>
      </c>
      <c r="I116" s="3">
        <v>7693500000</v>
      </c>
      <c r="J116" s="3">
        <v>8097800000</v>
      </c>
      <c r="K116" s="3">
        <v>12461600000</v>
      </c>
      <c r="L116" s="3">
        <v>13161500000</v>
      </c>
      <c r="M116" s="3">
        <v>12611000000</v>
      </c>
      <c r="N116" s="3">
        <v>11760100000</v>
      </c>
      <c r="O116" s="4">
        <v>10931100000</v>
      </c>
      <c r="P116" s="3">
        <v>11760100000</v>
      </c>
      <c r="Q116" s="3">
        <v>11437900000</v>
      </c>
      <c r="R116" s="3">
        <v>11252300000</v>
      </c>
      <c r="S116" s="3">
        <v>10931100000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v>100000</v>
      </c>
      <c r="N117" s="3">
        <v>100000</v>
      </c>
      <c r="O117" s="4" t="s">
        <v>24</v>
      </c>
      <c r="P117" s="3">
        <v>100000</v>
      </c>
      <c r="Q117" s="3">
        <v>100000</v>
      </c>
      <c r="R117" s="3">
        <v>100000</v>
      </c>
      <c r="S117" s="3" t="s">
        <v>24</v>
      </c>
    </row>
    <row r="118" spans="1:19" ht="16" x14ac:dyDescent="0.2">
      <c r="A118" s="2" t="s">
        <v>124</v>
      </c>
      <c r="B118" s="3">
        <v>669851000</v>
      </c>
      <c r="C118" s="3">
        <v>671377000</v>
      </c>
      <c r="D118" s="3">
        <v>673339000</v>
      </c>
      <c r="E118" s="3">
        <v>1162124000</v>
      </c>
      <c r="F118" s="3">
        <v>1174913000</v>
      </c>
      <c r="G118" s="3">
        <v>1185554000</v>
      </c>
      <c r="H118" s="3">
        <v>1629564000</v>
      </c>
      <c r="I118" s="3">
        <v>2243700000</v>
      </c>
      <c r="J118" s="3">
        <v>1999800000</v>
      </c>
      <c r="K118" s="3">
        <v>2002900000</v>
      </c>
      <c r="L118" s="3">
        <v>2467900000</v>
      </c>
      <c r="M118" s="3">
        <v>4862600000</v>
      </c>
      <c r="N118" s="3">
        <v>5050300000</v>
      </c>
      <c r="O118" s="4">
        <v>5789600000</v>
      </c>
      <c r="P118" s="3">
        <v>5050300000</v>
      </c>
      <c r="Q118" s="3">
        <v>5327300000</v>
      </c>
      <c r="R118" s="3">
        <v>5366400000</v>
      </c>
      <c r="S118" s="3">
        <v>5789600000</v>
      </c>
    </row>
    <row r="119" spans="1:19" ht="16" x14ac:dyDescent="0.2">
      <c r="A119" s="2" t="s">
        <v>125</v>
      </c>
      <c r="B119" s="3">
        <v>14000</v>
      </c>
      <c r="C119" s="3">
        <v>14000</v>
      </c>
      <c r="D119" s="3">
        <v>14000</v>
      </c>
      <c r="E119" s="3">
        <v>972000</v>
      </c>
      <c r="F119" s="3">
        <v>2398000</v>
      </c>
      <c r="G119" s="3">
        <v>2336000</v>
      </c>
      <c r="H119" s="3">
        <v>2180000</v>
      </c>
      <c r="I119" s="3">
        <v>2100000</v>
      </c>
      <c r="J119" s="3">
        <v>1400000</v>
      </c>
      <c r="K119" s="3">
        <v>1000000</v>
      </c>
      <c r="L119" s="3">
        <v>2300000</v>
      </c>
      <c r="M119" s="3">
        <v>5100000</v>
      </c>
      <c r="N119" s="3">
        <v>5200000</v>
      </c>
      <c r="O119" s="4">
        <v>2000000</v>
      </c>
      <c r="P119" s="3">
        <v>5200000</v>
      </c>
      <c r="Q119" s="3">
        <v>5200000</v>
      </c>
      <c r="R119" s="3">
        <v>5200000</v>
      </c>
      <c r="S119" s="3">
        <v>2000000</v>
      </c>
    </row>
    <row r="120" spans="1:19" ht="16" x14ac:dyDescent="0.2">
      <c r="A120" s="2" t="s">
        <v>126</v>
      </c>
      <c r="B120" s="3">
        <v>669837000</v>
      </c>
      <c r="C120" s="3">
        <v>671363000</v>
      </c>
      <c r="D120" s="3">
        <v>673325000</v>
      </c>
      <c r="E120" s="3">
        <v>1161152000</v>
      </c>
      <c r="F120" s="3">
        <v>1172515000</v>
      </c>
      <c r="G120" s="3">
        <v>1183218000</v>
      </c>
      <c r="H120" s="3">
        <v>1627384000</v>
      </c>
      <c r="I120" s="3">
        <v>2241600000</v>
      </c>
      <c r="J120" s="3">
        <v>1998400000</v>
      </c>
      <c r="K120" s="3">
        <v>2001900000</v>
      </c>
      <c r="L120" s="3">
        <v>2465600000</v>
      </c>
      <c r="M120" s="3">
        <v>4857500000</v>
      </c>
      <c r="N120" s="3">
        <v>5045100000</v>
      </c>
      <c r="O120" s="4">
        <v>5787600000</v>
      </c>
      <c r="P120" s="3">
        <v>5045100000</v>
      </c>
      <c r="Q120" s="3">
        <v>5322100000</v>
      </c>
      <c r="R120" s="3">
        <v>5361200000</v>
      </c>
      <c r="S120" s="3">
        <v>5787600000</v>
      </c>
    </row>
    <row r="121" spans="1:19" ht="16" x14ac:dyDescent="0.2">
      <c r="A121" s="2" t="s">
        <v>127</v>
      </c>
      <c r="B121" s="3">
        <v>2596000</v>
      </c>
      <c r="C121" s="3">
        <v>2596000</v>
      </c>
      <c r="D121" s="3">
        <v>2596000</v>
      </c>
      <c r="E121" s="3">
        <v>588000</v>
      </c>
      <c r="F121" s="3">
        <v>680000</v>
      </c>
      <c r="G121" s="3">
        <v>680000</v>
      </c>
      <c r="H121" s="3">
        <v>680000</v>
      </c>
      <c r="I121" s="3">
        <v>48200000</v>
      </c>
      <c r="J121" s="3">
        <v>56400000</v>
      </c>
      <c r="K121" s="3">
        <v>56400000</v>
      </c>
      <c r="L121" s="3">
        <v>56400000</v>
      </c>
      <c r="M121" s="3" t="s">
        <v>24</v>
      </c>
      <c r="N121" s="3" t="s">
        <v>24</v>
      </c>
      <c r="O121" s="4" t="s">
        <v>24</v>
      </c>
      <c r="P121" s="3" t="s">
        <v>24</v>
      </c>
      <c r="Q121" s="3" t="s">
        <v>24</v>
      </c>
      <c r="R121" s="3" t="s">
        <v>24</v>
      </c>
      <c r="S121" s="3" t="s">
        <v>24</v>
      </c>
    </row>
    <row r="122" spans="1:19" ht="16" x14ac:dyDescent="0.2">
      <c r="A122" s="2" t="s">
        <v>128</v>
      </c>
      <c r="B122" s="3">
        <v>-224537000</v>
      </c>
      <c r="C122" s="3">
        <v>-398841000</v>
      </c>
      <c r="D122" s="3">
        <v>-492939000</v>
      </c>
      <c r="E122" s="3">
        <v>321730000</v>
      </c>
      <c r="F122" s="3">
        <v>327081000</v>
      </c>
      <c r="G122" s="3">
        <v>352389000</v>
      </c>
      <c r="H122" s="3">
        <v>384401000</v>
      </c>
      <c r="I122" s="3">
        <v>-207900000</v>
      </c>
      <c r="J122" s="3">
        <v>-550900000</v>
      </c>
      <c r="K122" s="3">
        <v>-706200000</v>
      </c>
      <c r="L122" s="3">
        <v>-5335300000</v>
      </c>
      <c r="M122" s="3">
        <v>-6624000000</v>
      </c>
      <c r="N122" s="3">
        <v>-7597600000</v>
      </c>
      <c r="O122" s="4">
        <v>-7812200000</v>
      </c>
      <c r="P122" s="3">
        <v>-7597600000</v>
      </c>
      <c r="Q122" s="3">
        <v>-7833100000</v>
      </c>
      <c r="R122" s="3">
        <v>-7824500000</v>
      </c>
      <c r="S122" s="3">
        <v>-7812200000</v>
      </c>
    </row>
    <row r="123" spans="1:19" ht="16" x14ac:dyDescent="0.2">
      <c r="A123" s="2" t="s">
        <v>129</v>
      </c>
      <c r="B123" s="3">
        <v>-3176000</v>
      </c>
      <c r="C123" s="3">
        <v>-3991000</v>
      </c>
      <c r="D123" s="3">
        <v>-20203000</v>
      </c>
      <c r="E123" s="3">
        <v>24204000</v>
      </c>
      <c r="F123" s="3">
        <v>12844000</v>
      </c>
      <c r="G123" s="3">
        <v>2804000</v>
      </c>
      <c r="H123" s="3">
        <v>-2551000</v>
      </c>
      <c r="I123" s="3">
        <v>125600000</v>
      </c>
      <c r="J123" s="3">
        <v>5500000</v>
      </c>
      <c r="K123" s="3">
        <v>-26100000</v>
      </c>
      <c r="L123" s="3">
        <v>38700000</v>
      </c>
      <c r="M123" s="3">
        <v>-28100000</v>
      </c>
      <c r="N123" s="3">
        <v>-77300000</v>
      </c>
      <c r="O123" s="4">
        <v>-115400000</v>
      </c>
      <c r="P123" s="3">
        <v>-77300000</v>
      </c>
      <c r="Q123" s="3">
        <v>-84600000</v>
      </c>
      <c r="R123" s="3">
        <v>-124600000</v>
      </c>
      <c r="S123" s="3">
        <v>-115400000</v>
      </c>
    </row>
    <row r="124" spans="1:19" ht="16" x14ac:dyDescent="0.2">
      <c r="A124" s="2" t="s">
        <v>130</v>
      </c>
      <c r="B124" s="3">
        <v>439542000</v>
      </c>
      <c r="C124" s="3">
        <v>265949000</v>
      </c>
      <c r="D124" s="3">
        <v>157601000</v>
      </c>
      <c r="E124" s="3">
        <v>1507470000</v>
      </c>
      <c r="F124" s="3">
        <v>1512732000</v>
      </c>
      <c r="G124" s="3">
        <v>1538703000</v>
      </c>
      <c r="H124" s="3">
        <v>2013924000</v>
      </c>
      <c r="I124" s="3">
        <v>2112400000</v>
      </c>
      <c r="J124" s="3">
        <v>1398000000</v>
      </c>
      <c r="K124" s="3">
        <v>1214200000</v>
      </c>
      <c r="L124" s="3">
        <v>-2912000000</v>
      </c>
      <c r="M124" s="3">
        <v>-1789500000</v>
      </c>
      <c r="N124" s="3">
        <v>-2624500000</v>
      </c>
      <c r="O124" s="4">
        <v>-2138000000</v>
      </c>
      <c r="P124" s="3">
        <v>-2624500000</v>
      </c>
      <c r="Q124" s="3">
        <v>-2590300000</v>
      </c>
      <c r="R124" s="3">
        <v>-2582600000</v>
      </c>
      <c r="S124" s="3">
        <v>-2138000000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v>26900000</v>
      </c>
      <c r="M125" s="3" t="s">
        <v>24</v>
      </c>
      <c r="N125" s="3" t="s">
        <v>24</v>
      </c>
      <c r="O125" s="4" t="s">
        <v>24</v>
      </c>
      <c r="P125" s="3" t="s">
        <v>24</v>
      </c>
      <c r="Q125" s="3" t="s">
        <v>24</v>
      </c>
      <c r="R125" s="3" t="s">
        <v>24</v>
      </c>
      <c r="S125" s="3" t="s">
        <v>24</v>
      </c>
    </row>
    <row r="126" spans="1:19" ht="16" x14ac:dyDescent="0.2">
      <c r="A126" s="2" t="s">
        <v>132</v>
      </c>
      <c r="B126" s="3">
        <v>439542000</v>
      </c>
      <c r="C126" s="3">
        <v>265949000</v>
      </c>
      <c r="D126" s="3">
        <v>157601000</v>
      </c>
      <c r="E126" s="3">
        <v>1507470000</v>
      </c>
      <c r="F126" s="3">
        <v>1512732000</v>
      </c>
      <c r="G126" s="3">
        <v>1538703000</v>
      </c>
      <c r="H126" s="3">
        <v>2013924000</v>
      </c>
      <c r="I126" s="3">
        <v>2112400000</v>
      </c>
      <c r="J126" s="3">
        <v>1398000000</v>
      </c>
      <c r="K126" s="3">
        <v>1214200000</v>
      </c>
      <c r="L126" s="3">
        <v>-2885100000</v>
      </c>
      <c r="M126" s="3">
        <v>-1789500000</v>
      </c>
      <c r="N126" s="3">
        <v>-2624500000</v>
      </c>
      <c r="O126" s="4">
        <v>-2138000000</v>
      </c>
      <c r="P126" s="3">
        <v>-2624500000</v>
      </c>
      <c r="Q126" s="3">
        <v>-2590300000</v>
      </c>
      <c r="R126" s="3">
        <v>-2582600000</v>
      </c>
      <c r="S126" s="3">
        <v>-2138000000</v>
      </c>
    </row>
    <row r="127" spans="1:19" ht="16" x14ac:dyDescent="0.2">
      <c r="A127" s="2" t="s">
        <v>133</v>
      </c>
      <c r="B127" s="3">
        <v>3774912000</v>
      </c>
      <c r="C127" s="3">
        <v>3855954000</v>
      </c>
      <c r="D127" s="3">
        <v>3640267000</v>
      </c>
      <c r="E127" s="3">
        <v>5046724000</v>
      </c>
      <c r="F127" s="3">
        <v>4763732000</v>
      </c>
      <c r="G127" s="3">
        <v>5110085000</v>
      </c>
      <c r="H127" s="3">
        <v>8618149000</v>
      </c>
      <c r="I127" s="3">
        <v>9805900000</v>
      </c>
      <c r="J127" s="3">
        <v>9495800000</v>
      </c>
      <c r="K127" s="3">
        <v>13675800000</v>
      </c>
      <c r="L127" s="3">
        <v>10276400000</v>
      </c>
      <c r="M127" s="3">
        <v>10821500000</v>
      </c>
      <c r="N127" s="3">
        <v>9135600000</v>
      </c>
      <c r="O127" s="4">
        <v>8793100000</v>
      </c>
      <c r="P127" s="3">
        <v>9135600000</v>
      </c>
      <c r="Q127" s="3">
        <v>8847600000</v>
      </c>
      <c r="R127" s="3">
        <v>8669700000</v>
      </c>
      <c r="S127" s="3">
        <v>8793100000</v>
      </c>
    </row>
    <row r="128" spans="1:19" ht="16" x14ac:dyDescent="0.2">
      <c r="A128" s="34" t="s">
        <v>134</v>
      </c>
      <c r="B128" s="32">
        <v>21476000</v>
      </c>
      <c r="C128" s="32">
        <v>21476000</v>
      </c>
      <c r="D128" s="32">
        <v>21476000</v>
      </c>
      <c r="E128" s="32">
        <v>22041000</v>
      </c>
      <c r="F128" s="32">
        <v>22044000</v>
      </c>
      <c r="G128" s="32">
        <v>22048000</v>
      </c>
      <c r="H128" s="32">
        <v>24948000</v>
      </c>
      <c r="I128" s="32">
        <v>28932000</v>
      </c>
      <c r="J128" s="32">
        <v>23454000</v>
      </c>
      <c r="K128" s="32">
        <v>23539000</v>
      </c>
      <c r="L128" s="32">
        <v>50849000</v>
      </c>
      <c r="M128" s="32">
        <v>116502000</v>
      </c>
      <c r="N128" s="32">
        <v>131034000</v>
      </c>
      <c r="O128" s="33">
        <v>198357000</v>
      </c>
      <c r="P128" s="32">
        <v>131034000</v>
      </c>
      <c r="Q128" s="32">
        <v>156261000</v>
      </c>
      <c r="R128" s="32">
        <v>158382000</v>
      </c>
      <c r="S128" s="32">
        <v>198357000</v>
      </c>
    </row>
    <row r="129" spans="1:19" ht="16" x14ac:dyDescent="0.2">
      <c r="A129" s="15" t="s">
        <v>197</v>
      </c>
      <c r="B129" s="10"/>
      <c r="C129" s="26">
        <f>(C128/B128)-1</f>
        <v>0</v>
      </c>
      <c r="D129" s="26">
        <f>(D128/C128)-1</f>
        <v>0</v>
      </c>
      <c r="E129" s="26">
        <f>(E128/D128)-1</f>
        <v>2.6308437325386569E-2</v>
      </c>
      <c r="F129" s="26">
        <f t="shared" ref="F129:S129" si="9">(F128/E128)-1</f>
        <v>1.3610997686130943E-4</v>
      </c>
      <c r="G129" s="26">
        <f t="shared" si="9"/>
        <v>1.8145527127555461E-4</v>
      </c>
      <c r="H129" s="26">
        <f t="shared" si="9"/>
        <v>0.13153120464441215</v>
      </c>
      <c r="I129" s="26">
        <f t="shared" si="9"/>
        <v>0.15969215969215966</v>
      </c>
      <c r="J129" s="26">
        <f t="shared" si="9"/>
        <v>-0.18934052260472833</v>
      </c>
      <c r="K129" s="26">
        <f t="shared" si="9"/>
        <v>3.624115289502905E-3</v>
      </c>
      <c r="L129" s="26">
        <f t="shared" si="9"/>
        <v>1.1602022175963294</v>
      </c>
      <c r="M129" s="26">
        <f t="shared" si="9"/>
        <v>1.2911365021927668</v>
      </c>
      <c r="N129" s="26">
        <f t="shared" si="9"/>
        <v>0.12473605603337279</v>
      </c>
      <c r="O129" s="26">
        <f t="shared" si="9"/>
        <v>0.51378268235725089</v>
      </c>
      <c r="P129" s="26"/>
      <c r="Q129" s="26">
        <f t="shared" si="9"/>
        <v>0.19252255139887353</v>
      </c>
      <c r="R129" s="26">
        <f t="shared" si="9"/>
        <v>1.3573444429512138E-2</v>
      </c>
      <c r="S129" s="26">
        <f t="shared" si="9"/>
        <v>0.25239610561806258</v>
      </c>
    </row>
    <row r="130" spans="1:19" ht="16" x14ac:dyDescent="0.2">
      <c r="A130" s="2" t="s">
        <v>135</v>
      </c>
      <c r="B130" s="3">
        <v>181350000</v>
      </c>
      <c r="C130" s="3">
        <v>205646000</v>
      </c>
      <c r="D130" s="3">
        <v>185185000</v>
      </c>
      <c r="E130" s="3">
        <v>303491000</v>
      </c>
      <c r="F130" s="3">
        <v>109258000</v>
      </c>
      <c r="G130" s="3">
        <v>101864000</v>
      </c>
      <c r="H130" s="3">
        <v>675407000</v>
      </c>
      <c r="I130" s="3">
        <v>651400000</v>
      </c>
      <c r="J130" s="3">
        <v>736800000</v>
      </c>
      <c r="K130" s="3">
        <v>696000000</v>
      </c>
      <c r="L130" s="3">
        <v>692500000</v>
      </c>
      <c r="M130" s="3">
        <v>5323400000</v>
      </c>
      <c r="N130" s="3">
        <v>631600000</v>
      </c>
      <c r="O130" s="4">
        <v>4546500000</v>
      </c>
      <c r="P130" s="3">
        <v>631600000</v>
      </c>
      <c r="Q130" s="3">
        <v>611500000</v>
      </c>
      <c r="R130" s="3">
        <v>4690200000</v>
      </c>
      <c r="S130" s="3">
        <v>4546500000</v>
      </c>
    </row>
    <row r="131" spans="1:19" ht="16" x14ac:dyDescent="0.2">
      <c r="A131" s="2" t="s">
        <v>136</v>
      </c>
      <c r="B131" s="3">
        <v>1664284000</v>
      </c>
      <c r="C131" s="3">
        <v>1898155000</v>
      </c>
      <c r="D131" s="3">
        <v>1871736000</v>
      </c>
      <c r="E131" s="3">
        <v>1539298000</v>
      </c>
      <c r="F131" s="3">
        <v>1580524000</v>
      </c>
      <c r="G131" s="3">
        <v>1731902000</v>
      </c>
      <c r="H131" s="3">
        <v>3619925000</v>
      </c>
      <c r="I131" s="3">
        <v>3997800000</v>
      </c>
      <c r="J131" s="3">
        <v>4476700000</v>
      </c>
      <c r="K131" s="3">
        <v>4488400000</v>
      </c>
      <c r="L131" s="3">
        <v>5407500000</v>
      </c>
      <c r="M131" s="3">
        <v>3835500000</v>
      </c>
      <c r="N131" s="3">
        <v>4509300000</v>
      </c>
      <c r="O131" s="4">
        <v>4040700000</v>
      </c>
      <c r="P131" s="3">
        <v>4509300000</v>
      </c>
      <c r="Q131" s="3">
        <v>4386400000</v>
      </c>
      <c r="R131" s="3">
        <v>4380300000</v>
      </c>
      <c r="S131" s="3">
        <v>4040700000</v>
      </c>
    </row>
    <row r="132" spans="1:19" ht="16" x14ac:dyDescent="0.2">
      <c r="A132" s="2" t="s">
        <v>137</v>
      </c>
      <c r="B132" s="5">
        <v>378.64</v>
      </c>
      <c r="C132" s="5">
        <v>713.73</v>
      </c>
      <c r="D132" s="5">
        <v>1187.6400000000001</v>
      </c>
      <c r="E132" s="5">
        <v>102.11</v>
      </c>
      <c r="F132" s="5">
        <v>104.48</v>
      </c>
      <c r="G132" s="5">
        <v>112.56</v>
      </c>
      <c r="H132" s="5">
        <v>179.74</v>
      </c>
      <c r="I132" s="5">
        <v>189.25</v>
      </c>
      <c r="J132" s="5">
        <v>320.22000000000003</v>
      </c>
      <c r="K132" s="5">
        <v>369.66</v>
      </c>
      <c r="L132" s="5">
        <v>-187.43</v>
      </c>
      <c r="M132" s="5">
        <v>-214.33</v>
      </c>
      <c r="N132" s="5">
        <v>-171.82</v>
      </c>
      <c r="O132" s="6">
        <v>-188.99</v>
      </c>
      <c r="P132" s="5">
        <v>-171.82</v>
      </c>
      <c r="Q132" s="5">
        <v>-169.34</v>
      </c>
      <c r="R132" s="5">
        <v>-169.61</v>
      </c>
      <c r="S132" s="5">
        <v>-188.99</v>
      </c>
    </row>
    <row r="133" spans="1:19" ht="16" x14ac:dyDescent="0.2">
      <c r="A133" s="2" t="s">
        <v>138</v>
      </c>
      <c r="B133" s="5">
        <v>-87.2</v>
      </c>
      <c r="C133" s="5">
        <v>-104.82</v>
      </c>
      <c r="D133" s="5">
        <v>-124.46</v>
      </c>
      <c r="E133" s="5">
        <v>-40.299999999999997</v>
      </c>
      <c r="F133" s="5">
        <v>-44.59</v>
      </c>
      <c r="G133" s="5">
        <v>-44.82</v>
      </c>
      <c r="H133" s="5">
        <v>-52.87</v>
      </c>
      <c r="I133" s="5">
        <v>-71.209999999999994</v>
      </c>
      <c r="J133" s="5">
        <v>-85.94</v>
      </c>
      <c r="K133" s="5">
        <v>-43.38</v>
      </c>
      <c r="L133" s="5">
        <v>-73.959999999999994</v>
      </c>
      <c r="M133" s="5">
        <v>-53.08</v>
      </c>
      <c r="N133" s="5">
        <v>-76.94</v>
      </c>
      <c r="O133" s="6">
        <v>-72.5</v>
      </c>
      <c r="P133" s="5">
        <v>-76.94</v>
      </c>
      <c r="Q133" s="5">
        <v>-79.91</v>
      </c>
      <c r="R133" s="5">
        <v>-81.13</v>
      </c>
      <c r="S133" s="5">
        <v>-72.5</v>
      </c>
    </row>
    <row r="134" spans="1:19" ht="16" x14ac:dyDescent="0.2">
      <c r="A134" s="2" t="s">
        <v>139</v>
      </c>
      <c r="B134" s="5">
        <v>1.56</v>
      </c>
      <c r="C134" s="5">
        <v>1.1599999999999999</v>
      </c>
      <c r="D134" s="5">
        <v>0.7</v>
      </c>
      <c r="E134" s="5">
        <v>1.28</v>
      </c>
      <c r="F134" s="5">
        <v>0.8</v>
      </c>
      <c r="G134" s="5">
        <v>0.57999999999999996</v>
      </c>
      <c r="H134" s="5">
        <v>0.56999999999999995</v>
      </c>
      <c r="I134" s="5">
        <v>0.62</v>
      </c>
      <c r="J134" s="5">
        <v>0.59</v>
      </c>
      <c r="K134" s="5">
        <v>0.35</v>
      </c>
      <c r="L134" s="5">
        <v>0.31</v>
      </c>
      <c r="M134" s="5">
        <v>1.05</v>
      </c>
      <c r="N134" s="5">
        <v>0.53</v>
      </c>
      <c r="O134" s="6">
        <v>0.64</v>
      </c>
      <c r="P134" s="5">
        <v>0.53</v>
      </c>
      <c r="Q134" s="5">
        <v>0.43</v>
      </c>
      <c r="R134" s="5">
        <v>0.46</v>
      </c>
      <c r="S134" s="5">
        <v>0.64</v>
      </c>
    </row>
    <row r="135" spans="1:19" ht="16" x14ac:dyDescent="0.2">
      <c r="A135" s="2" t="s">
        <v>140</v>
      </c>
      <c r="B135" s="3" t="s">
        <v>24</v>
      </c>
      <c r="C135" s="5">
        <v>-23.26</v>
      </c>
      <c r="D135" s="5">
        <v>-22.7</v>
      </c>
      <c r="E135" s="5">
        <v>-64.39</v>
      </c>
      <c r="F135" s="3">
        <v>-75</v>
      </c>
      <c r="G135" s="5">
        <v>-74.510000000000005</v>
      </c>
      <c r="H135" s="5">
        <v>-94.89</v>
      </c>
      <c r="I135" s="5">
        <v>-81.41</v>
      </c>
      <c r="J135" s="5">
        <v>-72.540000000000006</v>
      </c>
      <c r="K135" s="5">
        <v>-73.62</v>
      </c>
      <c r="L135" s="5">
        <v>-335.76</v>
      </c>
      <c r="M135" s="5">
        <v>-142.54</v>
      </c>
      <c r="N135" s="5">
        <v>-82.52</v>
      </c>
      <c r="O135" s="6">
        <v>-49.99</v>
      </c>
      <c r="P135" s="5">
        <v>-82.52</v>
      </c>
      <c r="Q135" s="5">
        <v>-68.44</v>
      </c>
      <c r="R135" s="5">
        <v>-68.709999999999994</v>
      </c>
      <c r="S135" s="5">
        <v>-49.99</v>
      </c>
    </row>
    <row r="136" spans="1:19" ht="16" x14ac:dyDescent="0.2">
      <c r="A136" s="2" t="s">
        <v>141</v>
      </c>
      <c r="B136" s="3" t="s">
        <v>24</v>
      </c>
      <c r="C136" s="3" t="s">
        <v>24</v>
      </c>
      <c r="D136" s="3" t="s">
        <v>24</v>
      </c>
      <c r="E136" s="3">
        <v>20600</v>
      </c>
      <c r="F136" s="3">
        <v>19700</v>
      </c>
      <c r="G136" s="3">
        <v>21300</v>
      </c>
      <c r="H136" s="3">
        <v>41373</v>
      </c>
      <c r="I136" s="3">
        <v>39843</v>
      </c>
      <c r="J136" s="3">
        <v>40162</v>
      </c>
      <c r="K136" s="3">
        <v>38872</v>
      </c>
      <c r="L136" s="3">
        <v>25019</v>
      </c>
      <c r="M136" s="3">
        <v>31198</v>
      </c>
      <c r="N136" s="3">
        <v>33694</v>
      </c>
      <c r="O136" s="4">
        <v>33694</v>
      </c>
      <c r="P136" s="3">
        <v>33694</v>
      </c>
      <c r="Q136" s="3">
        <v>33694</v>
      </c>
      <c r="R136" s="3">
        <v>33694</v>
      </c>
      <c r="S136" s="3">
        <v>33694</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79911000</v>
      </c>
      <c r="C139" s="3">
        <v>-174304000</v>
      </c>
      <c r="D139" s="3">
        <v>-94098000</v>
      </c>
      <c r="E139" s="3">
        <v>364400000</v>
      </c>
      <c r="F139" s="3">
        <v>64080000</v>
      </c>
      <c r="G139" s="3">
        <v>103856000</v>
      </c>
      <c r="H139" s="3">
        <v>111667000</v>
      </c>
      <c r="I139" s="3">
        <v>-487200000</v>
      </c>
      <c r="J139" s="3">
        <v>110100000</v>
      </c>
      <c r="K139" s="3">
        <v>-149100000</v>
      </c>
      <c r="L139" s="3">
        <v>-4589400000</v>
      </c>
      <c r="M139" s="3">
        <v>-1269800000</v>
      </c>
      <c r="N139" s="3">
        <v>-973600000</v>
      </c>
      <c r="O139" s="4">
        <v>-502300000</v>
      </c>
      <c r="P139" s="3">
        <v>-287700000</v>
      </c>
      <c r="Q139" s="3">
        <v>-235500000</v>
      </c>
      <c r="R139" s="3">
        <v>8600000</v>
      </c>
      <c r="S139" s="3">
        <v>12300000</v>
      </c>
    </row>
    <row r="140" spans="1:19" ht="16" x14ac:dyDescent="0.2">
      <c r="A140" s="2" t="s">
        <v>143</v>
      </c>
      <c r="B140" s="3">
        <v>188342000</v>
      </c>
      <c r="C140" s="3">
        <v>212413000</v>
      </c>
      <c r="D140" s="3">
        <v>214029000</v>
      </c>
      <c r="E140" s="3">
        <v>197537000</v>
      </c>
      <c r="F140" s="3">
        <v>216321000</v>
      </c>
      <c r="G140" s="3">
        <v>232961000</v>
      </c>
      <c r="H140" s="3">
        <v>268243000</v>
      </c>
      <c r="I140" s="3">
        <v>538600000</v>
      </c>
      <c r="J140" s="3">
        <v>537800000</v>
      </c>
      <c r="K140" s="3">
        <v>450000000</v>
      </c>
      <c r="L140" s="3">
        <v>498300000</v>
      </c>
      <c r="M140" s="3">
        <v>425000000</v>
      </c>
      <c r="N140" s="3">
        <v>396000000</v>
      </c>
      <c r="O140" s="4">
        <v>382100000</v>
      </c>
      <c r="P140" s="3">
        <v>103000000</v>
      </c>
      <c r="Q140" s="3">
        <v>93600000</v>
      </c>
      <c r="R140" s="3">
        <v>96800000</v>
      </c>
      <c r="S140" s="3">
        <v>88700000</v>
      </c>
    </row>
    <row r="141" spans="1:19" ht="16" x14ac:dyDescent="0.2">
      <c r="A141" s="2" t="s">
        <v>144</v>
      </c>
      <c r="B141" s="3">
        <v>-120501000</v>
      </c>
      <c r="C141" s="3">
        <v>-24963000</v>
      </c>
      <c r="D141" s="3">
        <v>-9360000</v>
      </c>
      <c r="E141" s="3">
        <v>-271352000</v>
      </c>
      <c r="F141" s="3">
        <v>87170000</v>
      </c>
      <c r="G141" s="3">
        <v>102331000</v>
      </c>
      <c r="H141" s="3">
        <v>134511000</v>
      </c>
      <c r="I141" s="3">
        <v>512300000</v>
      </c>
      <c r="J141" s="3">
        <v>-107000000</v>
      </c>
      <c r="K141" s="3">
        <v>142300000</v>
      </c>
      <c r="L141" s="3">
        <v>2799400000</v>
      </c>
      <c r="M141" s="3">
        <v>91100000</v>
      </c>
      <c r="N141" s="3">
        <v>22400000</v>
      </c>
      <c r="O141" s="4">
        <v>-72900000</v>
      </c>
      <c r="P141" s="3">
        <v>38000000</v>
      </c>
      <c r="Q141" s="3">
        <v>-300000</v>
      </c>
      <c r="R141" s="3">
        <v>-68100000</v>
      </c>
      <c r="S141" s="3">
        <v>-42500000</v>
      </c>
    </row>
    <row r="142" spans="1:19" ht="16" x14ac:dyDescent="0.2">
      <c r="A142" s="34" t="s">
        <v>145</v>
      </c>
      <c r="B142" s="32" t="s">
        <v>24</v>
      </c>
      <c r="C142" s="32" t="s">
        <v>24</v>
      </c>
      <c r="D142" s="32" t="s">
        <v>24</v>
      </c>
      <c r="E142" s="32">
        <v>12000000</v>
      </c>
      <c r="F142" s="32">
        <v>11293000</v>
      </c>
      <c r="G142" s="32">
        <v>10480000</v>
      </c>
      <c r="H142" s="32">
        <v>4855000</v>
      </c>
      <c r="I142" s="32">
        <v>5700000</v>
      </c>
      <c r="J142" s="32">
        <v>14900000</v>
      </c>
      <c r="K142" s="32">
        <v>4400000</v>
      </c>
      <c r="L142" s="32">
        <v>25400000</v>
      </c>
      <c r="M142" s="32">
        <v>43100000</v>
      </c>
      <c r="N142" s="32">
        <v>22500000</v>
      </c>
      <c r="O142" s="33">
        <v>41100000</v>
      </c>
      <c r="P142" s="32">
        <v>200000</v>
      </c>
      <c r="Q142" s="32">
        <v>25900000</v>
      </c>
      <c r="R142" s="32">
        <v>7800000</v>
      </c>
      <c r="S142" s="32">
        <v>7200000</v>
      </c>
    </row>
    <row r="143" spans="1:19" ht="16" x14ac:dyDescent="0.2">
      <c r="A143" s="12" t="s">
        <v>198</v>
      </c>
      <c r="B143" s="26" t="e">
        <f t="shared" ref="B143:S143" si="10">B142/B2</f>
        <v>#VALUE!</v>
      </c>
      <c r="C143" s="26" t="e">
        <f t="shared" si="10"/>
        <v>#VALUE!</v>
      </c>
      <c r="D143" s="26" t="e">
        <f t="shared" si="10"/>
        <v>#VALUE!</v>
      </c>
      <c r="E143" s="26">
        <f t="shared" si="10"/>
        <v>4.3645441888276399E-3</v>
      </c>
      <c r="F143" s="26">
        <f t="shared" si="10"/>
        <v>4.1897461962832833E-3</v>
      </c>
      <c r="G143" s="26">
        <f t="shared" si="10"/>
        <v>3.5562794801316639E-3</v>
      </c>
      <c r="H143" s="26">
        <f t="shared" si="10"/>
        <v>1.5003804260153295E-3</v>
      </c>
      <c r="I143" s="26">
        <f t="shared" si="10"/>
        <v>1.1222239722790991E-3</v>
      </c>
      <c r="J143" s="26">
        <f t="shared" si="10"/>
        <v>2.7285379431585114E-3</v>
      </c>
      <c r="K143" s="26">
        <f t="shared" si="10"/>
        <v>8.0424054103454573E-4</v>
      </c>
      <c r="L143" s="26">
        <f t="shared" si="10"/>
        <v>2.0444301352221507E-2</v>
      </c>
      <c r="M143" s="26">
        <f t="shared" si="10"/>
        <v>1.7049725068238458E-2</v>
      </c>
      <c r="N143" s="26">
        <f t="shared" si="10"/>
        <v>5.7524160147261853E-3</v>
      </c>
      <c r="O143" s="26">
        <f t="shared" si="10"/>
        <v>8.7463556851311956E-3</v>
      </c>
      <c r="P143" s="26">
        <f t="shared" si="10"/>
        <v>2.0183671409829449E-4</v>
      </c>
      <c r="Q143" s="26">
        <f t="shared" si="10"/>
        <v>2.7137468566638727E-2</v>
      </c>
      <c r="R143" s="26">
        <f t="shared" si="10"/>
        <v>5.7867794346761628E-3</v>
      </c>
      <c r="S143" s="26">
        <f t="shared" si="10"/>
        <v>5.1212746283519454E-3</v>
      </c>
    </row>
    <row r="144" spans="1:19" ht="16" x14ac:dyDescent="0.2">
      <c r="A144" s="2" t="s">
        <v>146</v>
      </c>
      <c r="B144" s="3">
        <v>-34000000</v>
      </c>
      <c r="C144" s="3" t="s">
        <v>24</v>
      </c>
      <c r="D144" s="3" t="s">
        <v>24</v>
      </c>
      <c r="E144" s="3">
        <v>-266598000</v>
      </c>
      <c r="F144" s="3">
        <v>32430000</v>
      </c>
      <c r="G144" s="3">
        <v>51660000</v>
      </c>
      <c r="H144" s="3">
        <v>34091000</v>
      </c>
      <c r="I144" s="3">
        <v>157800000</v>
      </c>
      <c r="J144" s="3">
        <v>-6400000</v>
      </c>
      <c r="K144" s="3">
        <v>-33700000</v>
      </c>
      <c r="L144" s="3">
        <v>64000000</v>
      </c>
      <c r="M144" s="3">
        <v>-7600000</v>
      </c>
      <c r="N144" s="3">
        <v>1700000</v>
      </c>
      <c r="O144" s="4">
        <v>1400000</v>
      </c>
      <c r="P144" s="3">
        <v>600000</v>
      </c>
      <c r="Q144" s="3">
        <v>600000</v>
      </c>
      <c r="R144" s="3">
        <v>-200000</v>
      </c>
      <c r="S144" s="3">
        <v>400000</v>
      </c>
    </row>
    <row r="145" spans="1:19" ht="16" x14ac:dyDescent="0.2">
      <c r="A145" s="2" t="s">
        <v>147</v>
      </c>
      <c r="B145" s="3">
        <v>3765000</v>
      </c>
      <c r="C145" s="3">
        <v>12779000</v>
      </c>
      <c r="D145" s="3">
        <v>18036000</v>
      </c>
      <c r="E145" s="3">
        <v>1370000</v>
      </c>
      <c r="F145" s="3">
        <v>3149000</v>
      </c>
      <c r="G145" s="3">
        <v>1702000</v>
      </c>
      <c r="H145" s="3">
        <v>5544000</v>
      </c>
      <c r="I145" s="3">
        <v>251600000</v>
      </c>
      <c r="J145" s="3">
        <v>29800000</v>
      </c>
      <c r="K145" s="3">
        <v>84300000</v>
      </c>
      <c r="L145" s="3">
        <v>2513900000</v>
      </c>
      <c r="M145" s="3">
        <v>77200000</v>
      </c>
      <c r="N145" s="3">
        <v>133100000</v>
      </c>
      <c r="O145" s="4" t="s">
        <v>24</v>
      </c>
      <c r="P145" s="3" t="s">
        <v>24</v>
      </c>
      <c r="Q145" s="3" t="s">
        <v>24</v>
      </c>
      <c r="R145" s="3" t="s">
        <v>24</v>
      </c>
      <c r="S145" s="3" t="s">
        <v>24</v>
      </c>
    </row>
    <row r="146" spans="1:19" ht="16" x14ac:dyDescent="0.2">
      <c r="A146" s="2" t="s">
        <v>148</v>
      </c>
      <c r="B146" s="3">
        <v>-90266000</v>
      </c>
      <c r="C146" s="3">
        <v>-37742000</v>
      </c>
      <c r="D146" s="3">
        <v>-27396000</v>
      </c>
      <c r="E146" s="3">
        <v>-18124000</v>
      </c>
      <c r="F146" s="3">
        <v>40298000</v>
      </c>
      <c r="G146" s="3">
        <v>38489000</v>
      </c>
      <c r="H146" s="3">
        <v>90021000</v>
      </c>
      <c r="I146" s="3">
        <v>97200000</v>
      </c>
      <c r="J146" s="3">
        <v>-145300000</v>
      </c>
      <c r="K146" s="3">
        <v>87300000</v>
      </c>
      <c r="L146" s="3">
        <v>196100000</v>
      </c>
      <c r="M146" s="3">
        <v>-21600000</v>
      </c>
      <c r="N146" s="3">
        <v>-134900000</v>
      </c>
      <c r="O146" s="4">
        <v>-115400000</v>
      </c>
      <c r="P146" s="3">
        <v>37200000</v>
      </c>
      <c r="Q146" s="3">
        <v>-26800000</v>
      </c>
      <c r="R146" s="3">
        <v>-75700000</v>
      </c>
      <c r="S146" s="3">
        <v>-50100000</v>
      </c>
    </row>
    <row r="147" spans="1:19" ht="16" x14ac:dyDescent="0.2">
      <c r="A147" s="2" t="s">
        <v>149</v>
      </c>
      <c r="B147" s="3">
        <v>51184000</v>
      </c>
      <c r="C147" s="3">
        <v>-29314000</v>
      </c>
      <c r="D147" s="3">
        <v>26458000</v>
      </c>
      <c r="E147" s="3">
        <v>66757000</v>
      </c>
      <c r="F147" s="3">
        <v>-70269000</v>
      </c>
      <c r="G147" s="3">
        <v>28409000</v>
      </c>
      <c r="H147" s="3">
        <v>-82766000</v>
      </c>
      <c r="I147" s="3">
        <v>-5000000</v>
      </c>
      <c r="J147" s="3">
        <v>-17700000</v>
      </c>
      <c r="K147" s="3">
        <v>135800000</v>
      </c>
      <c r="L147" s="3">
        <v>162200000</v>
      </c>
      <c r="M147" s="3">
        <v>139600000</v>
      </c>
      <c r="N147" s="3">
        <v>-73300000</v>
      </c>
      <c r="O147" s="4">
        <v>22400000</v>
      </c>
      <c r="P147" s="3">
        <v>113400000</v>
      </c>
      <c r="Q147" s="3">
        <v>-47700000</v>
      </c>
      <c r="R147" s="3">
        <v>-50700000</v>
      </c>
      <c r="S147" s="3">
        <v>7400000</v>
      </c>
    </row>
    <row r="148" spans="1:19" ht="16" x14ac:dyDescent="0.2">
      <c r="A148" s="2" t="s">
        <v>150</v>
      </c>
      <c r="B148" s="3">
        <v>-2474000</v>
      </c>
      <c r="C148" s="3">
        <v>4381000</v>
      </c>
      <c r="D148" s="3">
        <v>-18554000</v>
      </c>
      <c r="E148" s="3">
        <v>-3365000</v>
      </c>
      <c r="F148" s="3">
        <v>308000</v>
      </c>
      <c r="G148" s="3">
        <v>-1428000</v>
      </c>
      <c r="H148" s="3">
        <v>-56750000</v>
      </c>
      <c r="I148" s="3">
        <v>-36600000</v>
      </c>
      <c r="J148" s="3">
        <v>-200000</v>
      </c>
      <c r="K148" s="3">
        <v>700000</v>
      </c>
      <c r="L148" s="3">
        <v>159300000</v>
      </c>
      <c r="M148" s="3">
        <v>-82700000</v>
      </c>
      <c r="N148" s="3">
        <v>4000000</v>
      </c>
      <c r="O148" s="4">
        <v>-34800000</v>
      </c>
      <c r="P148" s="3">
        <v>-57100000</v>
      </c>
      <c r="Q148" s="3">
        <v>67000000</v>
      </c>
      <c r="R148" s="3">
        <v>-33600000</v>
      </c>
      <c r="S148" s="3">
        <v>-11100000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51335000</v>
      </c>
      <c r="C151" s="3">
        <v>-34366000</v>
      </c>
      <c r="D151" s="3">
        <v>48724000</v>
      </c>
      <c r="E151" s="3">
        <v>79037000</v>
      </c>
      <c r="F151" s="3">
        <v>-66295000</v>
      </c>
      <c r="G151" s="3">
        <v>32672000</v>
      </c>
      <c r="H151" s="3">
        <v>3117000</v>
      </c>
      <c r="I151" s="3">
        <v>13300000</v>
      </c>
      <c r="J151" s="3">
        <v>-17100000</v>
      </c>
      <c r="K151" s="3">
        <v>104200000</v>
      </c>
      <c r="L151" s="3">
        <v>-73900000</v>
      </c>
      <c r="M151" s="3">
        <v>228100000</v>
      </c>
      <c r="N151" s="3">
        <v>-79600000</v>
      </c>
      <c r="O151" s="4">
        <v>52000000</v>
      </c>
      <c r="P151" s="3">
        <v>152400000</v>
      </c>
      <c r="Q151" s="3">
        <v>-86200000</v>
      </c>
      <c r="R151" s="3">
        <v>-15800000</v>
      </c>
      <c r="S151" s="3">
        <v>1600000</v>
      </c>
    </row>
    <row r="152" spans="1:19" ht="16" x14ac:dyDescent="0.2">
      <c r="A152" s="2" t="s">
        <v>154</v>
      </c>
      <c r="B152" s="3">
        <v>2323000</v>
      </c>
      <c r="C152" s="3">
        <v>671000</v>
      </c>
      <c r="D152" s="3">
        <v>-3712000</v>
      </c>
      <c r="E152" s="3">
        <v>-8915000</v>
      </c>
      <c r="F152" s="3">
        <v>-4282000</v>
      </c>
      <c r="G152" s="3">
        <v>-2835000</v>
      </c>
      <c r="H152" s="3">
        <v>-29133000</v>
      </c>
      <c r="I152" s="3">
        <v>18300000</v>
      </c>
      <c r="J152" s="3">
        <v>-400000</v>
      </c>
      <c r="K152" s="3">
        <v>30900000</v>
      </c>
      <c r="L152" s="3">
        <v>76800000</v>
      </c>
      <c r="M152" s="3">
        <v>-5800000</v>
      </c>
      <c r="N152" s="3">
        <v>2300000</v>
      </c>
      <c r="O152" s="4">
        <v>5200000</v>
      </c>
      <c r="P152" s="3">
        <v>18100000</v>
      </c>
      <c r="Q152" s="3">
        <v>-28500000</v>
      </c>
      <c r="R152" s="3">
        <v>-1300000</v>
      </c>
      <c r="S152" s="3">
        <v>16900000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198936000</v>
      </c>
      <c r="C154" s="3">
        <v>-16168000</v>
      </c>
      <c r="D154" s="3">
        <v>137029000</v>
      </c>
      <c r="E154" s="3">
        <v>357342000</v>
      </c>
      <c r="F154" s="3">
        <v>297302000</v>
      </c>
      <c r="G154" s="3">
        <v>467557000</v>
      </c>
      <c r="H154" s="3">
        <v>431655000</v>
      </c>
      <c r="I154" s="3">
        <v>558700000</v>
      </c>
      <c r="J154" s="3">
        <v>523200000</v>
      </c>
      <c r="K154" s="3">
        <v>579000000</v>
      </c>
      <c r="L154" s="3">
        <v>-1129500000</v>
      </c>
      <c r="M154" s="3">
        <v>-614100000</v>
      </c>
      <c r="N154" s="3">
        <v>-628500000</v>
      </c>
      <c r="O154" s="4">
        <v>-170700000</v>
      </c>
      <c r="P154" s="3">
        <v>-33300000</v>
      </c>
      <c r="Q154" s="3">
        <v>-189900000</v>
      </c>
      <c r="R154" s="3">
        <v>-13400000</v>
      </c>
      <c r="S154" s="3">
        <v>65900000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v>6570000</v>
      </c>
      <c r="C156" s="3">
        <v>4905000</v>
      </c>
      <c r="D156" s="3">
        <v>953000</v>
      </c>
      <c r="E156" s="3" t="s">
        <v>24</v>
      </c>
      <c r="F156" s="3" t="s">
        <v>24</v>
      </c>
      <c r="G156" s="3" t="s">
        <v>24</v>
      </c>
      <c r="H156" s="3" t="s">
        <v>24</v>
      </c>
      <c r="I156" s="3">
        <v>136200000</v>
      </c>
      <c r="J156" s="3">
        <v>50100000</v>
      </c>
      <c r="K156" s="3" t="s">
        <v>24</v>
      </c>
      <c r="L156" s="3" t="s">
        <v>24</v>
      </c>
      <c r="M156" s="3" t="s">
        <v>24</v>
      </c>
      <c r="N156" s="3" t="s">
        <v>24</v>
      </c>
      <c r="O156" s="4" t="s">
        <v>24</v>
      </c>
      <c r="P156" s="3" t="s">
        <v>24</v>
      </c>
      <c r="Q156" s="3" t="s">
        <v>24</v>
      </c>
      <c r="R156" s="3" t="s">
        <v>24</v>
      </c>
      <c r="S156" s="3" t="s">
        <v>24</v>
      </c>
    </row>
    <row r="157" spans="1:19" ht="16" x14ac:dyDescent="0.2">
      <c r="A157" s="2" t="s">
        <v>159</v>
      </c>
      <c r="B157" s="3">
        <v>6570000</v>
      </c>
      <c r="C157" s="3">
        <v>4905000</v>
      </c>
      <c r="D157" s="3">
        <v>953000</v>
      </c>
      <c r="E157" s="3" t="s">
        <v>24</v>
      </c>
      <c r="F157" s="3" t="s">
        <v>24</v>
      </c>
      <c r="G157" s="3" t="s">
        <v>24</v>
      </c>
      <c r="H157" s="3" t="s">
        <v>24</v>
      </c>
      <c r="I157" s="3">
        <v>136200000</v>
      </c>
      <c r="J157" s="3">
        <v>50100000</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-6784000</v>
      </c>
      <c r="C159" s="3">
        <v>-129347000</v>
      </c>
      <c r="D159" s="3">
        <v>-139359000</v>
      </c>
      <c r="E159" s="3">
        <v>-260823000</v>
      </c>
      <c r="F159" s="3">
        <v>-270734000</v>
      </c>
      <c r="G159" s="3">
        <v>-333400000</v>
      </c>
      <c r="H159" s="3">
        <v>-421700000</v>
      </c>
      <c r="I159" s="3">
        <v>-626800000</v>
      </c>
      <c r="J159" s="3">
        <v>-576300000</v>
      </c>
      <c r="K159" s="3">
        <v>-11800000</v>
      </c>
      <c r="L159" s="3">
        <v>-173800000</v>
      </c>
      <c r="M159" s="3">
        <v>-8200000</v>
      </c>
      <c r="N159" s="3">
        <v>-17800000</v>
      </c>
      <c r="O159" s="4">
        <v>-172300000</v>
      </c>
      <c r="P159" s="3">
        <v>-72300000</v>
      </c>
      <c r="Q159" s="3">
        <v>-47400000</v>
      </c>
      <c r="R159" s="3">
        <v>-48600000</v>
      </c>
      <c r="S159" s="3">
        <v>-4000000</v>
      </c>
    </row>
    <row r="160" spans="1:19" ht="16" x14ac:dyDescent="0.2">
      <c r="A160" s="2" t="s">
        <v>162</v>
      </c>
      <c r="B160" s="3">
        <v>-6784000</v>
      </c>
      <c r="C160" s="3">
        <v>-129347000</v>
      </c>
      <c r="D160" s="3">
        <v>-139359000</v>
      </c>
      <c r="E160" s="3">
        <v>-260823000</v>
      </c>
      <c r="F160" s="3">
        <v>-270734000</v>
      </c>
      <c r="G160" s="3">
        <v>-333400000</v>
      </c>
      <c r="H160" s="3">
        <v>-421700000</v>
      </c>
      <c r="I160" s="3">
        <v>-626800000</v>
      </c>
      <c r="J160" s="3">
        <v>-576300000</v>
      </c>
      <c r="K160" s="3">
        <v>-11800000</v>
      </c>
      <c r="L160" s="3">
        <v>-173800000</v>
      </c>
      <c r="M160" s="3">
        <v>-8200000</v>
      </c>
      <c r="N160" s="3">
        <v>-17800000</v>
      </c>
      <c r="O160" s="4">
        <v>-172300000</v>
      </c>
      <c r="P160" s="3">
        <v>-72300000</v>
      </c>
      <c r="Q160" s="3">
        <v>-47400000</v>
      </c>
      <c r="R160" s="3">
        <v>-48600000</v>
      </c>
      <c r="S160" s="3">
        <v>-4000000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t="s">
        <v>24</v>
      </c>
      <c r="C162" s="3">
        <v>102224000</v>
      </c>
      <c r="D162" s="3" t="s">
        <v>24</v>
      </c>
      <c r="E162" s="3" t="s">
        <v>24</v>
      </c>
      <c r="F162" s="3" t="s">
        <v>24</v>
      </c>
      <c r="G162" s="3" t="s">
        <v>24</v>
      </c>
      <c r="H162" s="3" t="s">
        <v>24</v>
      </c>
      <c r="I162" s="3" t="s">
        <v>24</v>
      </c>
      <c r="J162" s="3" t="s">
        <v>24</v>
      </c>
      <c r="K162" s="3" t="s">
        <v>24</v>
      </c>
      <c r="L162" s="3" t="s">
        <v>24</v>
      </c>
      <c r="M162" s="3" t="s">
        <v>24</v>
      </c>
      <c r="N162" s="3">
        <v>13000000</v>
      </c>
      <c r="O162" s="4">
        <v>1600000</v>
      </c>
      <c r="P162" s="3">
        <v>1600000</v>
      </c>
      <c r="Q162" s="3" t="s">
        <v>24</v>
      </c>
      <c r="R162" s="3" t="s">
        <v>24</v>
      </c>
      <c r="S162" s="3" t="s">
        <v>24</v>
      </c>
    </row>
    <row r="163" spans="1:19" ht="16" x14ac:dyDescent="0.2">
      <c r="A163" s="2" t="s">
        <v>165</v>
      </c>
      <c r="B163" s="3" t="s">
        <v>24</v>
      </c>
      <c r="C163" s="3">
        <v>102224000</v>
      </c>
      <c r="D163" s="3" t="s">
        <v>24</v>
      </c>
      <c r="E163" s="3" t="s">
        <v>24</v>
      </c>
      <c r="F163" s="3" t="s">
        <v>24</v>
      </c>
      <c r="G163" s="3" t="s">
        <v>24</v>
      </c>
      <c r="H163" s="3" t="s">
        <v>24</v>
      </c>
      <c r="I163" s="3" t="s">
        <v>24</v>
      </c>
      <c r="J163" s="3" t="s">
        <v>24</v>
      </c>
      <c r="K163" s="3" t="s">
        <v>24</v>
      </c>
      <c r="L163" s="3" t="s">
        <v>24</v>
      </c>
      <c r="M163" s="3" t="s">
        <v>24</v>
      </c>
      <c r="N163" s="3">
        <v>13000000</v>
      </c>
      <c r="O163" s="4">
        <v>1600000</v>
      </c>
      <c r="P163" s="3">
        <v>1600000</v>
      </c>
      <c r="Q163" s="3" t="s">
        <v>24</v>
      </c>
      <c r="R163" s="3" t="s">
        <v>24</v>
      </c>
      <c r="S163" s="3" t="s">
        <v>24</v>
      </c>
    </row>
    <row r="164" spans="1:19" ht="16" x14ac:dyDescent="0.2">
      <c r="A164" s="2" t="s">
        <v>166</v>
      </c>
      <c r="B164" s="3" t="s">
        <v>24</v>
      </c>
      <c r="C164" s="3" t="s">
        <v>24</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v>4234000</v>
      </c>
      <c r="C165" s="3">
        <v>-278766000</v>
      </c>
      <c r="D165" s="3">
        <v>-26880000</v>
      </c>
      <c r="E165" s="3">
        <v>-1128000</v>
      </c>
      <c r="F165" s="3" t="s">
        <v>24</v>
      </c>
      <c r="G165" s="3">
        <v>-172853000</v>
      </c>
      <c r="H165" s="3">
        <v>-935850000</v>
      </c>
      <c r="I165" s="3">
        <v>-485300000</v>
      </c>
      <c r="J165" s="3">
        <v>208300000</v>
      </c>
      <c r="K165" s="3">
        <v>-9700000</v>
      </c>
      <c r="L165" s="3">
        <v>-3100000</v>
      </c>
      <c r="M165" s="3">
        <v>24900000</v>
      </c>
      <c r="N165" s="3">
        <v>-27900000</v>
      </c>
      <c r="O165" s="4">
        <v>30000000</v>
      </c>
      <c r="P165" s="3" t="s">
        <v>24</v>
      </c>
      <c r="Q165" s="3">
        <v>30000000</v>
      </c>
      <c r="R165" s="3" t="s">
        <v>24</v>
      </c>
      <c r="S165" s="3" t="s">
        <v>24</v>
      </c>
    </row>
    <row r="166" spans="1:19" ht="16" x14ac:dyDescent="0.2">
      <c r="A166" s="2" t="s">
        <v>168</v>
      </c>
      <c r="B166" s="3">
        <v>4315000</v>
      </c>
      <c r="C166" s="3">
        <v>1840000</v>
      </c>
      <c r="D166" s="3" t="s">
        <v>24</v>
      </c>
      <c r="E166" s="3" t="s">
        <v>24</v>
      </c>
      <c r="F166" s="3" t="s">
        <v>24</v>
      </c>
      <c r="G166" s="3" t="s">
        <v>24</v>
      </c>
      <c r="H166" s="3">
        <v>681000</v>
      </c>
      <c r="I166" s="3">
        <v>98200000</v>
      </c>
      <c r="J166" s="3">
        <v>208300000</v>
      </c>
      <c r="K166" s="3" t="s">
        <v>24</v>
      </c>
      <c r="L166" s="3">
        <v>6200000</v>
      </c>
      <c r="M166" s="3">
        <v>34200000</v>
      </c>
      <c r="N166" s="3" t="s">
        <v>24</v>
      </c>
      <c r="O166" s="4">
        <v>30000000</v>
      </c>
      <c r="P166" s="3" t="s">
        <v>24</v>
      </c>
      <c r="Q166" s="3">
        <v>30000000</v>
      </c>
      <c r="R166" s="3" t="s">
        <v>24</v>
      </c>
      <c r="S166" s="3" t="s">
        <v>24</v>
      </c>
    </row>
    <row r="167" spans="1:19" ht="16" x14ac:dyDescent="0.2">
      <c r="A167" s="2" t="s">
        <v>169</v>
      </c>
      <c r="B167" s="3">
        <v>-81000</v>
      </c>
      <c r="C167" s="3">
        <v>-280606000</v>
      </c>
      <c r="D167" s="3">
        <v>-26880000</v>
      </c>
      <c r="E167" s="3">
        <v>-1128000</v>
      </c>
      <c r="F167" s="3" t="s">
        <v>24</v>
      </c>
      <c r="G167" s="3">
        <v>-172853000</v>
      </c>
      <c r="H167" s="3">
        <v>-936531000</v>
      </c>
      <c r="I167" s="3">
        <v>-583500000</v>
      </c>
      <c r="J167" s="3" t="s">
        <v>24</v>
      </c>
      <c r="K167" s="3">
        <v>-9700000</v>
      </c>
      <c r="L167" s="3">
        <v>-9300000</v>
      </c>
      <c r="M167" s="3">
        <v>-9300000</v>
      </c>
      <c r="N167" s="3">
        <v>-27900000</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-100357000</v>
      </c>
      <c r="C169" s="3">
        <v>50947000</v>
      </c>
      <c r="D169" s="3">
        <v>1572000</v>
      </c>
      <c r="E169" s="3">
        <v>-6833000</v>
      </c>
      <c r="F169" s="3">
        <v>-957000</v>
      </c>
      <c r="G169" s="3">
        <v>-3183000</v>
      </c>
      <c r="H169" s="3">
        <v>2900000</v>
      </c>
      <c r="I169" s="3">
        <v>10700000</v>
      </c>
      <c r="J169" s="3">
        <v>700000</v>
      </c>
      <c r="K169" s="3">
        <v>-494600000</v>
      </c>
      <c r="L169" s="3">
        <v>22300000</v>
      </c>
      <c r="M169" s="3">
        <v>-84900000</v>
      </c>
      <c r="N169" s="3">
        <v>-191300000</v>
      </c>
      <c r="O169" s="4">
        <v>-46000000</v>
      </c>
      <c r="P169" s="3">
        <v>400000</v>
      </c>
      <c r="Q169" s="3">
        <v>800000</v>
      </c>
      <c r="R169" s="3">
        <v>7800000</v>
      </c>
      <c r="S169" s="3">
        <v>-55000000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-96337000</v>
      </c>
      <c r="C171" s="3">
        <v>-250037000</v>
      </c>
      <c r="D171" s="3">
        <v>-163714000</v>
      </c>
      <c r="E171" s="3">
        <v>-268784000</v>
      </c>
      <c r="F171" s="3">
        <v>-271691000</v>
      </c>
      <c r="G171" s="3">
        <v>-509436000</v>
      </c>
      <c r="H171" s="3">
        <v>-1354650000</v>
      </c>
      <c r="I171" s="3">
        <v>-965200000</v>
      </c>
      <c r="J171" s="3">
        <v>-317200000</v>
      </c>
      <c r="K171" s="3">
        <v>-516100000</v>
      </c>
      <c r="L171" s="3">
        <v>-154600000</v>
      </c>
      <c r="M171" s="3">
        <v>-68200000</v>
      </c>
      <c r="N171" s="3">
        <v>-224000000</v>
      </c>
      <c r="O171" s="4">
        <v>-186700000</v>
      </c>
      <c r="P171" s="3">
        <v>-70300000</v>
      </c>
      <c r="Q171" s="3">
        <v>-16600000</v>
      </c>
      <c r="R171" s="3">
        <v>-40800000</v>
      </c>
      <c r="S171" s="3">
        <v>-59000000</v>
      </c>
    </row>
    <row r="172" spans="1:19" ht="16" x14ac:dyDescent="0.2">
      <c r="A172" s="2" t="s">
        <v>173</v>
      </c>
      <c r="B172" s="3" t="s">
        <v>24</v>
      </c>
      <c r="C172" s="3" t="s">
        <v>24</v>
      </c>
      <c r="D172" s="3" t="s">
        <v>24</v>
      </c>
      <c r="E172" s="3" t="s">
        <v>24</v>
      </c>
      <c r="F172" s="3">
        <v>-58504000</v>
      </c>
      <c r="G172" s="3">
        <v>-78608000</v>
      </c>
      <c r="H172" s="3">
        <v>-79627000</v>
      </c>
      <c r="I172" s="3">
        <v>-104600000</v>
      </c>
      <c r="J172" s="3">
        <v>-258100000</v>
      </c>
      <c r="K172" s="3">
        <v>-84100000</v>
      </c>
      <c r="L172" s="3">
        <v>-6500000</v>
      </c>
      <c r="M172" s="3" t="s">
        <v>24</v>
      </c>
      <c r="N172" s="3">
        <v>-700000</v>
      </c>
      <c r="O172" s="4">
        <v>0</v>
      </c>
      <c r="P172" s="3" t="s">
        <v>24</v>
      </c>
      <c r="Q172" s="3" t="s">
        <v>24</v>
      </c>
      <c r="R172" s="3" t="s">
        <v>24</v>
      </c>
      <c r="S172" s="3" t="s">
        <v>24</v>
      </c>
    </row>
    <row r="173" spans="1:19" ht="16" x14ac:dyDescent="0.2">
      <c r="A173" s="2" t="s">
        <v>174</v>
      </c>
      <c r="B173" s="3">
        <v>-19466000</v>
      </c>
      <c r="C173" s="3">
        <v>258505000</v>
      </c>
      <c r="D173" s="3">
        <v>-120359000</v>
      </c>
      <c r="E173" s="3">
        <v>-1534000</v>
      </c>
      <c r="F173" s="3">
        <v>-287035000</v>
      </c>
      <c r="G173" s="3">
        <v>135146000</v>
      </c>
      <c r="H173" s="3">
        <v>1064530000</v>
      </c>
      <c r="I173" s="3">
        <v>54200000</v>
      </c>
      <c r="J173" s="3">
        <v>525900000</v>
      </c>
      <c r="K173" s="3">
        <v>300000</v>
      </c>
      <c r="L173" s="3">
        <v>1055600000</v>
      </c>
      <c r="M173" s="3">
        <v>569300000</v>
      </c>
      <c r="N173" s="3">
        <v>-131400000</v>
      </c>
      <c r="O173" s="4">
        <v>-256100000</v>
      </c>
      <c r="P173" s="3">
        <v>-135000000</v>
      </c>
      <c r="Q173" s="3">
        <v>-63100000</v>
      </c>
      <c r="R173" s="3">
        <v>-34100000</v>
      </c>
      <c r="S173" s="3">
        <v>-23900000</v>
      </c>
    </row>
    <row r="174" spans="1:19" ht="16" x14ac:dyDescent="0.2">
      <c r="A174" s="2" t="s">
        <v>175</v>
      </c>
      <c r="B174" s="3">
        <v>585492000</v>
      </c>
      <c r="C174" s="3">
        <v>600000000</v>
      </c>
      <c r="D174" s="3">
        <v>297000000</v>
      </c>
      <c r="E174" s="3">
        <v>773063000</v>
      </c>
      <c r="F174" s="3">
        <v>375000000</v>
      </c>
      <c r="G174" s="3">
        <v>799375000</v>
      </c>
      <c r="H174" s="3">
        <v>1678750000</v>
      </c>
      <c r="I174" s="3">
        <v>802800000</v>
      </c>
      <c r="J174" s="3">
        <v>612100000</v>
      </c>
      <c r="K174" s="3">
        <v>1978000000</v>
      </c>
      <c r="L174" s="3">
        <v>1081800000</v>
      </c>
      <c r="M174" s="3">
        <v>634300000</v>
      </c>
      <c r="N174" s="3">
        <v>1318000000</v>
      </c>
      <c r="O174" s="4">
        <v>368000000</v>
      </c>
      <c r="P174" s="3">
        <v>368000000</v>
      </c>
      <c r="Q174" s="3" t="s">
        <v>24</v>
      </c>
      <c r="R174" s="3" t="s">
        <v>24</v>
      </c>
      <c r="S174" s="3" t="s">
        <v>24</v>
      </c>
    </row>
    <row r="175" spans="1:19" ht="16" x14ac:dyDescent="0.2">
      <c r="A175" s="2" t="s">
        <v>176</v>
      </c>
      <c r="B175" s="3">
        <v>-604958000</v>
      </c>
      <c r="C175" s="3">
        <v>-341495000</v>
      </c>
      <c r="D175" s="3">
        <v>-417359000</v>
      </c>
      <c r="E175" s="3">
        <v>-774597000</v>
      </c>
      <c r="F175" s="3">
        <v>-662035000</v>
      </c>
      <c r="G175" s="3">
        <v>-664229000</v>
      </c>
      <c r="H175" s="3">
        <v>-614220000</v>
      </c>
      <c r="I175" s="3">
        <v>-748600000</v>
      </c>
      <c r="J175" s="3">
        <v>-86200000</v>
      </c>
      <c r="K175" s="3">
        <v>-1977700000</v>
      </c>
      <c r="L175" s="3">
        <v>-26200000</v>
      </c>
      <c r="M175" s="3">
        <v>-65000000</v>
      </c>
      <c r="N175" s="3">
        <v>-1449400000</v>
      </c>
      <c r="O175" s="4">
        <v>-624100000</v>
      </c>
      <c r="P175" s="3">
        <v>-503000000</v>
      </c>
      <c r="Q175" s="3">
        <v>-63100000</v>
      </c>
      <c r="R175" s="3">
        <v>-34100000</v>
      </c>
      <c r="S175" s="3">
        <v>-23900000</v>
      </c>
    </row>
    <row r="176" spans="1:19" ht="16" x14ac:dyDescent="0.2">
      <c r="A176" s="2" t="s">
        <v>177</v>
      </c>
      <c r="B176" s="3" t="s">
        <v>24</v>
      </c>
      <c r="C176" s="3" t="s">
        <v>24</v>
      </c>
      <c r="D176" s="3" t="s">
        <v>24</v>
      </c>
      <c r="E176" s="3">
        <v>354992000</v>
      </c>
      <c r="F176" s="3">
        <v>-373000</v>
      </c>
      <c r="G176" s="3" t="s">
        <v>24</v>
      </c>
      <c r="H176" s="3" t="s">
        <v>24</v>
      </c>
      <c r="I176" s="3">
        <v>582800000</v>
      </c>
      <c r="J176" s="3">
        <v>-445400000</v>
      </c>
      <c r="K176" s="3" t="s">
        <v>24</v>
      </c>
      <c r="L176" s="3">
        <v>264700000</v>
      </c>
      <c r="M176" s="3">
        <v>1801100000</v>
      </c>
      <c r="N176" s="3" t="s">
        <v>24</v>
      </c>
      <c r="O176" s="4" t="s">
        <v>24</v>
      </c>
      <c r="P176" s="3" t="s">
        <v>24</v>
      </c>
      <c r="Q176" s="3" t="s">
        <v>24</v>
      </c>
      <c r="R176" s="3" t="s">
        <v>24</v>
      </c>
      <c r="S176" s="3" t="s">
        <v>24</v>
      </c>
    </row>
    <row r="177" spans="1:19" ht="16" x14ac:dyDescent="0.2">
      <c r="A177" s="2" t="s">
        <v>178</v>
      </c>
      <c r="B177" s="3" t="s">
        <v>24</v>
      </c>
      <c r="C177" s="3" t="s">
        <v>24</v>
      </c>
      <c r="D177" s="3" t="s">
        <v>24</v>
      </c>
      <c r="E177" s="3">
        <v>355580000</v>
      </c>
      <c r="F177" s="3" t="s">
        <v>24</v>
      </c>
      <c r="G177" s="3" t="s">
        <v>24</v>
      </c>
      <c r="H177" s="3" t="s">
        <v>24</v>
      </c>
      <c r="I177" s="3">
        <v>616800000</v>
      </c>
      <c r="J177" s="3" t="s">
        <v>24</v>
      </c>
      <c r="K177" s="3" t="s">
        <v>24</v>
      </c>
      <c r="L177" s="3">
        <v>264700000</v>
      </c>
      <c r="M177" s="3">
        <v>1801100000</v>
      </c>
      <c r="N177" s="3" t="s">
        <v>24</v>
      </c>
      <c r="O177" s="4" t="s">
        <v>24</v>
      </c>
      <c r="P177" s="3" t="s">
        <v>24</v>
      </c>
      <c r="Q177" s="3" t="s">
        <v>24</v>
      </c>
      <c r="R177" s="3" t="s">
        <v>24</v>
      </c>
      <c r="S177" s="3" t="s">
        <v>24</v>
      </c>
    </row>
    <row r="178" spans="1:19" ht="16" x14ac:dyDescent="0.2">
      <c r="A178" s="2" t="s">
        <v>179</v>
      </c>
      <c r="B178" s="3" t="s">
        <v>24</v>
      </c>
      <c r="C178" s="3" t="s">
        <v>24</v>
      </c>
      <c r="D178" s="3" t="s">
        <v>24</v>
      </c>
      <c r="E178" s="3">
        <v>-588000</v>
      </c>
      <c r="F178" s="3">
        <v>-373000</v>
      </c>
      <c r="G178" s="3" t="s">
        <v>24</v>
      </c>
      <c r="H178" s="3" t="s">
        <v>24</v>
      </c>
      <c r="I178" s="3">
        <v>-34000000</v>
      </c>
      <c r="J178" s="3">
        <v>-445400000</v>
      </c>
      <c r="K178" s="3" t="s">
        <v>24</v>
      </c>
      <c r="L178" s="3" t="s">
        <v>24</v>
      </c>
      <c r="M178" s="3" t="s">
        <v>24</v>
      </c>
      <c r="N178" s="3" t="s">
        <v>24</v>
      </c>
      <c r="O178" s="4" t="s">
        <v>24</v>
      </c>
      <c r="P178" s="3" t="s">
        <v>24</v>
      </c>
      <c r="Q178" s="3" t="s">
        <v>24</v>
      </c>
      <c r="R178" s="3" t="s">
        <v>24</v>
      </c>
      <c r="S178" s="3" t="s">
        <v>24</v>
      </c>
    </row>
    <row r="179" spans="1:19" ht="16" x14ac:dyDescent="0.2">
      <c r="A179" s="2" t="s">
        <v>180</v>
      </c>
      <c r="B179" s="3">
        <v>-9925000</v>
      </c>
      <c r="C179" s="3">
        <v>-185387000</v>
      </c>
      <c r="D179" s="3">
        <v>6685000</v>
      </c>
      <c r="E179" s="3">
        <v>-28530000</v>
      </c>
      <c r="F179" s="3">
        <v>-7952000</v>
      </c>
      <c r="G179" s="3">
        <v>-21252000</v>
      </c>
      <c r="H179" s="3">
        <v>-66640000</v>
      </c>
      <c r="I179" s="3">
        <v>-40100000</v>
      </c>
      <c r="J179" s="3">
        <v>-17200000</v>
      </c>
      <c r="K179" s="3">
        <v>-29100000</v>
      </c>
      <c r="L179" s="3">
        <v>16500000</v>
      </c>
      <c r="M179" s="3">
        <v>-379700000</v>
      </c>
      <c r="N179" s="3">
        <v>40800000</v>
      </c>
      <c r="O179" s="4">
        <v>655600000</v>
      </c>
      <c r="P179" s="3">
        <v>179200000</v>
      </c>
      <c r="Q179" s="3">
        <v>132000000</v>
      </c>
      <c r="R179" s="3">
        <v>27600000</v>
      </c>
      <c r="S179" s="3">
        <v>316800000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-29391000</v>
      </c>
      <c r="C181" s="3">
        <v>73118000</v>
      </c>
      <c r="D181" s="3">
        <v>-113674000</v>
      </c>
      <c r="E181" s="3">
        <v>324928000</v>
      </c>
      <c r="F181" s="3">
        <v>-353864000</v>
      </c>
      <c r="G181" s="3">
        <v>35286000</v>
      </c>
      <c r="H181" s="3">
        <v>918263000</v>
      </c>
      <c r="I181" s="3">
        <v>492300000</v>
      </c>
      <c r="J181" s="3">
        <v>-194800000</v>
      </c>
      <c r="K181" s="3">
        <v>-112900000</v>
      </c>
      <c r="L181" s="3">
        <v>1330300000</v>
      </c>
      <c r="M181" s="3">
        <v>1990700000</v>
      </c>
      <c r="N181" s="3">
        <v>-91300000</v>
      </c>
      <c r="O181" s="4">
        <v>399500000</v>
      </c>
      <c r="P181" s="3">
        <v>44200000</v>
      </c>
      <c r="Q181" s="3">
        <v>68900000</v>
      </c>
      <c r="R181" s="3">
        <v>-6500000</v>
      </c>
      <c r="S181" s="3">
        <v>292900000</v>
      </c>
    </row>
    <row r="182" spans="1:19" ht="16" x14ac:dyDescent="0.2">
      <c r="A182" s="2" t="s">
        <v>182</v>
      </c>
      <c r="B182" s="3">
        <v>-1212000</v>
      </c>
      <c r="C182" s="3">
        <v>-1098000</v>
      </c>
      <c r="D182" s="3">
        <v>556000</v>
      </c>
      <c r="E182" s="3">
        <v>-103000</v>
      </c>
      <c r="F182" s="3">
        <v>5000</v>
      </c>
      <c r="G182" s="3">
        <v>-363000</v>
      </c>
      <c r="H182" s="3">
        <v>555000</v>
      </c>
      <c r="I182" s="3">
        <v>17100000</v>
      </c>
      <c r="J182" s="3">
        <v>-5500000</v>
      </c>
      <c r="K182" s="3">
        <v>1500000</v>
      </c>
      <c r="L182" s="3">
        <v>-300000</v>
      </c>
      <c r="M182" s="3">
        <v>-9500000</v>
      </c>
      <c r="N182" s="3">
        <v>-22100000</v>
      </c>
      <c r="O182" s="4">
        <v>4200000</v>
      </c>
      <c r="P182" s="3">
        <v>8000000</v>
      </c>
      <c r="Q182" s="3">
        <v>1900000</v>
      </c>
      <c r="R182" s="3">
        <v>200000</v>
      </c>
      <c r="S182" s="3">
        <v>-5900000</v>
      </c>
    </row>
    <row r="183" spans="1:19" ht="16" x14ac:dyDescent="0.2">
      <c r="A183" s="2" t="s">
        <v>183</v>
      </c>
      <c r="B183" s="3">
        <v>73208000</v>
      </c>
      <c r="C183" s="3">
        <v>-193087000</v>
      </c>
      <c r="D183" s="3">
        <v>-140359000</v>
      </c>
      <c r="E183" s="3">
        <v>413486000</v>
      </c>
      <c r="F183" s="3">
        <v>-328253000</v>
      </c>
      <c r="G183" s="3">
        <v>-6593000</v>
      </c>
      <c r="H183" s="3">
        <v>-4732000</v>
      </c>
      <c r="I183" s="3">
        <v>85800000</v>
      </c>
      <c r="J183" s="3">
        <v>11200000</v>
      </c>
      <c r="K183" s="3">
        <v>-50000000</v>
      </c>
      <c r="L183" s="3">
        <v>46200000</v>
      </c>
      <c r="M183" s="3">
        <v>1308400000</v>
      </c>
      <c r="N183" s="3">
        <v>-943800000</v>
      </c>
      <c r="O183" s="4">
        <v>42100000</v>
      </c>
      <c r="P183" s="3">
        <v>-59400000</v>
      </c>
      <c r="Q183" s="3">
        <v>-137600000</v>
      </c>
      <c r="R183" s="3">
        <v>-60700000</v>
      </c>
      <c r="S183" s="3">
        <v>299800000</v>
      </c>
    </row>
    <row r="184" spans="1:19" ht="16" x14ac:dyDescent="0.2">
      <c r="A184" s="2" t="s">
        <v>54</v>
      </c>
      <c r="B184" s="3">
        <v>298963000</v>
      </c>
      <c r="C184" s="3">
        <v>182372000</v>
      </c>
      <c r="D184" s="3">
        <v>307396000</v>
      </c>
      <c r="E184" s="3">
        <v>389434000</v>
      </c>
      <c r="F184" s="3">
        <v>395703000</v>
      </c>
      <c r="G184" s="3">
        <v>475118000</v>
      </c>
      <c r="H184" s="3">
        <v>541540000</v>
      </c>
      <c r="I184" s="3">
        <v>747000000</v>
      </c>
      <c r="J184" s="3">
        <v>847900000</v>
      </c>
      <c r="K184" s="3">
        <v>685800000</v>
      </c>
      <c r="L184" s="3">
        <v>-1065900000</v>
      </c>
      <c r="M184" s="3">
        <v>-414100000</v>
      </c>
      <c r="N184" s="3">
        <v>8900000</v>
      </c>
      <c r="O184" s="4">
        <v>370000000</v>
      </c>
      <c r="P184" s="3">
        <v>13400000</v>
      </c>
      <c r="Q184" s="3">
        <v>-14400000</v>
      </c>
      <c r="R184" s="3">
        <v>182200000</v>
      </c>
      <c r="S184" s="3">
        <v>188800000</v>
      </c>
    </row>
    <row r="185" spans="1:19" ht="16" x14ac:dyDescent="0.2">
      <c r="A185" s="2" t="s">
        <v>55</v>
      </c>
      <c r="B185" s="5">
        <v>12.37</v>
      </c>
      <c r="C185" s="5">
        <v>7.53</v>
      </c>
      <c r="D185" s="5">
        <v>11.82</v>
      </c>
      <c r="E185" s="5">
        <v>14.16</v>
      </c>
      <c r="F185" s="5">
        <v>14.68</v>
      </c>
      <c r="G185" s="5">
        <v>16.12</v>
      </c>
      <c r="H185" s="5">
        <v>16.739999999999998</v>
      </c>
      <c r="I185" s="5">
        <v>14.71</v>
      </c>
      <c r="J185" s="5">
        <v>15.53</v>
      </c>
      <c r="K185" s="5">
        <v>12.54</v>
      </c>
      <c r="L185" s="5">
        <v>-85.79</v>
      </c>
      <c r="M185" s="5">
        <v>-16.38</v>
      </c>
      <c r="N185" s="5">
        <v>0.23</v>
      </c>
      <c r="O185" s="6">
        <v>7.87</v>
      </c>
      <c r="P185" s="5">
        <v>0.57999999999999996</v>
      </c>
      <c r="Q185" s="5">
        <v>1.77</v>
      </c>
      <c r="R185" s="5">
        <v>3.87</v>
      </c>
      <c r="S185" s="5">
        <v>7.87</v>
      </c>
    </row>
    <row r="186" spans="1:19" ht="16" x14ac:dyDescent="0.2">
      <c r="A186" s="2" t="s">
        <v>184</v>
      </c>
      <c r="B186" s="3">
        <v>-4234000</v>
      </c>
      <c r="C186" s="3">
        <v>278766000</v>
      </c>
      <c r="D186" s="3">
        <v>26880000</v>
      </c>
      <c r="E186" s="3">
        <v>1128000</v>
      </c>
      <c r="F186" s="3" t="s">
        <v>24</v>
      </c>
      <c r="G186" s="3">
        <v>172853000</v>
      </c>
      <c r="H186" s="3">
        <v>935850000</v>
      </c>
      <c r="I186" s="3">
        <v>485300000</v>
      </c>
      <c r="J186" s="3">
        <v>-208300000</v>
      </c>
      <c r="K186" s="3">
        <v>9700000</v>
      </c>
      <c r="L186" s="3">
        <v>3100000</v>
      </c>
      <c r="M186" s="3">
        <v>-24900000</v>
      </c>
      <c r="N186" s="3">
        <v>27900000</v>
      </c>
      <c r="O186" s="4">
        <v>-30000000</v>
      </c>
      <c r="P186" s="3" t="s">
        <v>24</v>
      </c>
      <c r="Q186" s="3">
        <v>-30000000</v>
      </c>
      <c r="R186" s="3" t="s">
        <v>24</v>
      </c>
      <c r="S186" s="3" t="s">
        <v>24</v>
      </c>
    </row>
    <row r="187" spans="1:19" ht="16" x14ac:dyDescent="0.2">
      <c r="A187" s="2" t="s">
        <v>185</v>
      </c>
      <c r="B187" s="3">
        <v>192152000</v>
      </c>
      <c r="C187" s="3">
        <v>-145515000</v>
      </c>
      <c r="D187" s="3">
        <v>-2330000</v>
      </c>
      <c r="E187" s="3">
        <v>96519000</v>
      </c>
      <c r="F187" s="3">
        <v>26568000</v>
      </c>
      <c r="G187" s="3">
        <v>134157000</v>
      </c>
      <c r="H187" s="3">
        <v>9955000</v>
      </c>
      <c r="I187" s="3">
        <v>-68100000</v>
      </c>
      <c r="J187" s="3">
        <v>-53100000</v>
      </c>
      <c r="K187" s="3">
        <v>567200000</v>
      </c>
      <c r="L187" s="3">
        <v>-1303300000</v>
      </c>
      <c r="M187" s="3">
        <v>-622300000</v>
      </c>
      <c r="N187" s="3">
        <v>-646300000</v>
      </c>
      <c r="O187" s="4">
        <v>-343000000</v>
      </c>
      <c r="P187" s="3">
        <v>-105600000</v>
      </c>
      <c r="Q187" s="3">
        <v>-237300000</v>
      </c>
      <c r="R187" s="3">
        <v>-62000000</v>
      </c>
      <c r="S187" s="3">
        <v>61900000</v>
      </c>
    </row>
    <row r="188" spans="1:19" ht="16" x14ac:dyDescent="0.2">
      <c r="A188" s="34" t="s">
        <v>186</v>
      </c>
      <c r="B188" s="32" t="s">
        <v>24</v>
      </c>
      <c r="C188" s="32" t="s">
        <v>24</v>
      </c>
      <c r="D188" s="32" t="s">
        <v>24</v>
      </c>
      <c r="E188" s="32" t="s">
        <v>24</v>
      </c>
      <c r="F188" s="32">
        <v>105878522</v>
      </c>
      <c r="G188" s="32">
        <v>201531842</v>
      </c>
      <c r="H188" s="32">
        <v>99911110</v>
      </c>
      <c r="I188" s="32">
        <v>122300000</v>
      </c>
      <c r="J188" s="32">
        <v>251566370</v>
      </c>
      <c r="K188" s="32">
        <v>567200000</v>
      </c>
      <c r="L188" s="32">
        <v>-247700000</v>
      </c>
      <c r="M188" s="32">
        <v>-52900000</v>
      </c>
      <c r="N188" s="32">
        <v>-777700000</v>
      </c>
      <c r="O188" s="33">
        <v>-343000000</v>
      </c>
      <c r="P188" s="32">
        <v>-105600000</v>
      </c>
      <c r="Q188" s="32">
        <v>-237300000</v>
      </c>
      <c r="R188" s="32">
        <v>36040000</v>
      </c>
      <c r="S188" s="32">
        <v>149263699</v>
      </c>
    </row>
    <row r="189" spans="1:19" ht="16" x14ac:dyDescent="0.2">
      <c r="A189" s="27" t="s">
        <v>199</v>
      </c>
      <c r="B189" s="28"/>
      <c r="C189" s="29" t="e">
        <f>(C188/B188)-1</f>
        <v>#VALUE!</v>
      </c>
      <c r="D189" s="29" t="e">
        <f>(D188/C188)-1</f>
        <v>#VALUE!</v>
      </c>
      <c r="E189" s="29" t="e">
        <f>(E188/D188)-1</f>
        <v>#VALUE!</v>
      </c>
      <c r="F189" s="29" t="e">
        <f t="shared" ref="F189:O189" si="11">(F188/E188)-1</f>
        <v>#VALUE!</v>
      </c>
      <c r="G189" s="29">
        <f t="shared" si="11"/>
        <v>0.90342515359252928</v>
      </c>
      <c r="H189" s="29">
        <f t="shared" si="11"/>
        <v>-0.50424156794041508</v>
      </c>
      <c r="I189" s="29">
        <f t="shared" si="11"/>
        <v>0.2240880919048942</v>
      </c>
      <c r="J189" s="29">
        <f t="shared" si="11"/>
        <v>1.0569613246116107</v>
      </c>
      <c r="K189" s="29">
        <f t="shared" si="11"/>
        <v>1.254673388974846</v>
      </c>
      <c r="L189" s="29">
        <f t="shared" si="11"/>
        <v>-1.436706629055007</v>
      </c>
      <c r="M189" s="29">
        <f t="shared" si="11"/>
        <v>-0.78643520387565602</v>
      </c>
      <c r="N189" s="29">
        <f t="shared" si="11"/>
        <v>13.701323251417769</v>
      </c>
      <c r="O189" s="29">
        <f t="shared" si="11"/>
        <v>-0.55895589558955894</v>
      </c>
      <c r="P189" s="29"/>
      <c r="Q189" s="29">
        <f t="shared" ref="Q189:S189" si="12">(Q188/P188)-1</f>
        <v>1.2471590909090908</v>
      </c>
      <c r="R189" s="29">
        <f t="shared" si="12"/>
        <v>-1.1518752633796883</v>
      </c>
      <c r="S189" s="29">
        <f t="shared" si="12"/>
        <v>3.1416120699223082</v>
      </c>
    </row>
    <row r="190" spans="1:19" ht="16" x14ac:dyDescent="0.2">
      <c r="A190" s="30" t="s">
        <v>200</v>
      </c>
      <c r="B190" s="31" t="e">
        <f t="shared" ref="B190:S190" si="13">B188/B2</f>
        <v>#VALUE!</v>
      </c>
      <c r="C190" s="31" t="e">
        <f t="shared" si="13"/>
        <v>#VALUE!</v>
      </c>
      <c r="D190" s="31" t="e">
        <f t="shared" si="13"/>
        <v>#VALUE!</v>
      </c>
      <c r="E190" s="31" t="e">
        <f t="shared" si="13"/>
        <v>#VALUE!</v>
      </c>
      <c r="F190" s="31">
        <f t="shared" si="13"/>
        <v>3.9281336652580885E-2</v>
      </c>
      <c r="G190" s="31">
        <f t="shared" si="13"/>
        <v>6.8387743730700057E-2</v>
      </c>
      <c r="H190" s="31">
        <f t="shared" si="13"/>
        <v>3.0876348874451998E-2</v>
      </c>
      <c r="I190" s="31">
        <f t="shared" si="13"/>
        <v>2.4078595054339267E-2</v>
      </c>
      <c r="J190" s="31">
        <f t="shared" si="13"/>
        <v>4.6067676897157926E-2</v>
      </c>
      <c r="K190" s="31">
        <f t="shared" si="13"/>
        <v>0.10367391701699873</v>
      </c>
      <c r="L190" s="31">
        <f t="shared" si="13"/>
        <v>-0.19937218287186093</v>
      </c>
      <c r="M190" s="31">
        <f t="shared" si="13"/>
        <v>-2.0926460698603586E-2</v>
      </c>
      <c r="N190" s="31">
        <f t="shared" si="13"/>
        <v>-0.19882906376233575</v>
      </c>
      <c r="O190" s="31">
        <f t="shared" si="13"/>
        <v>-7.2992700729927001E-2</v>
      </c>
      <c r="P190" s="31">
        <f t="shared" si="13"/>
        <v>-0.10656978504389948</v>
      </c>
      <c r="Q190" s="31">
        <f t="shared" si="13"/>
        <v>-0.24863788767812239</v>
      </c>
      <c r="R190" s="31">
        <f t="shared" si="13"/>
        <v>2.6737888567401141E-2</v>
      </c>
      <c r="S190" s="31">
        <f t="shared" si="13"/>
        <v>0.10616949925314745</v>
      </c>
    </row>
    <row r="191" spans="1:19" ht="16" x14ac:dyDescent="0.2">
      <c r="A191" s="2" t="s">
        <v>187</v>
      </c>
      <c r="B191" s="3" t="s">
        <v>24</v>
      </c>
      <c r="C191" s="3">
        <v>117895000</v>
      </c>
      <c r="D191" s="3">
        <v>-121736000</v>
      </c>
      <c r="E191" s="3">
        <v>94985000</v>
      </c>
      <c r="F191" s="3">
        <v>-260467000</v>
      </c>
      <c r="G191" s="3">
        <v>269303000</v>
      </c>
      <c r="H191" s="3">
        <v>1074485000</v>
      </c>
      <c r="I191" s="3">
        <v>122300000</v>
      </c>
      <c r="J191" s="3">
        <v>522900000</v>
      </c>
      <c r="K191" s="3">
        <v>567500000</v>
      </c>
      <c r="L191" s="3">
        <v>-247700000</v>
      </c>
      <c r="M191" s="3">
        <v>-52900000</v>
      </c>
      <c r="N191" s="3">
        <v>-777700000</v>
      </c>
      <c r="O191" s="4">
        <v>-599200000</v>
      </c>
      <c r="P191" s="3">
        <v>-240600000</v>
      </c>
      <c r="Q191" s="3">
        <v>-300400000</v>
      </c>
      <c r="R191" s="3">
        <v>-96100000</v>
      </c>
      <c r="S191" s="3">
        <v>37900000</v>
      </c>
    </row>
    <row r="192" spans="1:19" ht="16" x14ac:dyDescent="0.2">
      <c r="A192" s="2" t="s">
        <v>188</v>
      </c>
      <c r="B192" s="5">
        <v>8.9499999999999993</v>
      </c>
      <c r="C192" s="5">
        <v>-6.78</v>
      </c>
      <c r="D192" s="5">
        <v>-0.11</v>
      </c>
      <c r="E192" s="5">
        <v>5.56</v>
      </c>
      <c r="F192" s="5">
        <v>1.2</v>
      </c>
      <c r="G192" s="5">
        <v>6.04</v>
      </c>
      <c r="H192" s="5">
        <v>0.44</v>
      </c>
      <c r="I192" s="5">
        <v>-2.34</v>
      </c>
      <c r="J192" s="5">
        <v>-1.94</v>
      </c>
      <c r="K192" s="5">
        <v>24.1</v>
      </c>
      <c r="L192" s="5">
        <v>-49.06</v>
      </c>
      <c r="M192" s="5">
        <v>-5.75</v>
      </c>
      <c r="N192" s="5">
        <v>-5.44</v>
      </c>
      <c r="O192" s="6">
        <v>-2.1</v>
      </c>
      <c r="P192" s="5">
        <v>-0.85</v>
      </c>
      <c r="Q192" s="5">
        <v>-1.52</v>
      </c>
      <c r="R192" s="5">
        <v>-0.36</v>
      </c>
      <c r="S192" s="5">
        <v>0.38</v>
      </c>
    </row>
    <row r="193" spans="1:19" ht="16" x14ac:dyDescent="0.2">
      <c r="A193" s="2" t="s">
        <v>189</v>
      </c>
      <c r="B193" s="3" t="s">
        <v>24</v>
      </c>
      <c r="C193" s="3" t="s">
        <v>24</v>
      </c>
      <c r="D193" s="3" t="s">
        <v>24</v>
      </c>
      <c r="E193" s="5">
        <v>0.57999999999999996</v>
      </c>
      <c r="F193" s="5">
        <v>1.02</v>
      </c>
      <c r="G193" s="5">
        <v>0.67</v>
      </c>
      <c r="H193" s="5">
        <v>0.88</v>
      </c>
      <c r="I193" s="5">
        <v>0.37</v>
      </c>
      <c r="J193" s="5">
        <v>0.33</v>
      </c>
      <c r="K193" s="5">
        <v>0.28999999999999998</v>
      </c>
      <c r="L193" s="5">
        <v>-0.06</v>
      </c>
      <c r="M193" s="5">
        <v>-4.8600000000000003</v>
      </c>
      <c r="N193" s="5">
        <v>-0.79</v>
      </c>
      <c r="O193" s="6">
        <v>817.58</v>
      </c>
      <c r="P193" s="5">
        <v>-1.0900000000000001</v>
      </c>
      <c r="Q193" s="5">
        <v>-1.84</v>
      </c>
      <c r="R193" s="5">
        <v>-2.14</v>
      </c>
      <c r="S193" s="5">
        <v>-18.5</v>
      </c>
    </row>
    <row r="194" spans="1:19" ht="16" x14ac:dyDescent="0.2">
      <c r="A194" s="2" t="s">
        <v>190</v>
      </c>
      <c r="B194" s="5">
        <v>2.4900000000000002</v>
      </c>
      <c r="C194" s="5">
        <v>0.09</v>
      </c>
      <c r="D194" s="5">
        <v>-1.46</v>
      </c>
      <c r="E194" s="5">
        <v>0.98</v>
      </c>
      <c r="F194" s="5">
        <v>4.6399999999999997</v>
      </c>
      <c r="G194" s="5">
        <v>4.5</v>
      </c>
      <c r="H194" s="5">
        <v>3.72</v>
      </c>
      <c r="I194" s="5">
        <v>-1.1499999999999999</v>
      </c>
      <c r="J194" s="5">
        <v>4.75</v>
      </c>
      <c r="K194" s="5">
        <v>-3.88</v>
      </c>
      <c r="L194" s="5">
        <v>0.25</v>
      </c>
      <c r="M194" s="5">
        <v>0.48</v>
      </c>
      <c r="N194" s="5">
        <v>0.65</v>
      </c>
      <c r="O194" s="6">
        <v>0.34</v>
      </c>
      <c r="P194" s="5">
        <v>0.12</v>
      </c>
      <c r="Q194" s="5">
        <v>0.81</v>
      </c>
      <c r="R194" s="5">
        <v>-1.56</v>
      </c>
      <c r="S194" s="5">
        <v>5.36</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71 A188:H188 R188:S188 J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063CB-5139-C540-B611-8B3657878BC7}">
  <dimension ref="A1:R110"/>
  <sheetViews>
    <sheetView tabSelected="1" workbookViewId="0">
      <selection activeCell="F21" sqref="F21"/>
    </sheetView>
  </sheetViews>
  <sheetFormatPr baseColWidth="10" defaultRowHeight="15" x14ac:dyDescent="0.2"/>
  <cols>
    <col min="1" max="18" width="18.83203125" customWidth="1"/>
  </cols>
  <sheetData>
    <row r="1" spans="1:18" s="117" customFormat="1" ht="22" customHeight="1" x14ac:dyDescent="0.2">
      <c r="A1" s="117" t="e" vm="1">
        <v>#VALUE!</v>
      </c>
    </row>
    <row r="2" spans="1:18" s="117" customFormat="1" ht="22" customHeight="1" thickBot="1" x14ac:dyDescent="0.25"/>
    <row r="3" spans="1:18" ht="22" customHeight="1" x14ac:dyDescent="0.2">
      <c r="A3" s="35" cm="1">
        <f t="array" ref="A3">_FV(A1,"Market cap",TRUE)</f>
        <v>1374613000</v>
      </c>
      <c r="B3" s="36" t="s">
        <v>201</v>
      </c>
      <c r="C3" s="37">
        <f>Financials!O8*0.01</f>
        <v>0.65870000000000006</v>
      </c>
      <c r="D3" s="36" t="s">
        <v>202</v>
      </c>
      <c r="E3" s="37">
        <f>SUM(C11:E11)/3</f>
        <v>0.26969047443793265</v>
      </c>
      <c r="F3" s="38" t="s">
        <v>203</v>
      </c>
      <c r="G3" s="39">
        <f>AVERAGE(Financials!N129:S129)</f>
        <v>0.21940216796741438</v>
      </c>
      <c r="H3" s="38" t="s">
        <v>204</v>
      </c>
      <c r="I3" s="40">
        <f>J15*(1+I7)/(I6-I7)</f>
        <v>14098161405.626228</v>
      </c>
      <c r="J3" s="41" t="s">
        <v>205</v>
      </c>
      <c r="K3" s="42">
        <f>Financials!O172/Model!A3</f>
        <v>0</v>
      </c>
      <c r="L3" s="43" t="s">
        <v>206</v>
      </c>
      <c r="M3" s="44"/>
      <c r="N3" s="118" t="s">
        <v>207</v>
      </c>
      <c r="O3" s="119"/>
      <c r="P3" s="44"/>
      <c r="Q3" s="44"/>
      <c r="R3" s="44"/>
    </row>
    <row r="4" spans="1:18" ht="22" customHeight="1" x14ac:dyDescent="0.2">
      <c r="A4" s="45">
        <f>Financials!O56-Financials!O96-Financials!O105</f>
        <v>-8587200000</v>
      </c>
      <c r="B4" s="46" t="s">
        <v>208</v>
      </c>
      <c r="C4" s="47">
        <f>Financials!O17*0.01</f>
        <v>-2.6000000000000003E-3</v>
      </c>
      <c r="D4" s="46" t="s">
        <v>209</v>
      </c>
      <c r="E4" s="47">
        <f>SUM(C13:E13)/3</f>
        <v>9.6074588200421953</v>
      </c>
      <c r="F4" s="48" t="s">
        <v>210</v>
      </c>
      <c r="G4" s="49">
        <f>A5*(1+(5*G3))</f>
        <v>415956569.45647812</v>
      </c>
      <c r="H4" s="48" t="s">
        <v>211</v>
      </c>
      <c r="I4" s="50">
        <f>NPV(I6,F15,G15,H15,I15,(J15+I3))</f>
        <v>12596327638.139528</v>
      </c>
      <c r="J4" s="48" t="s">
        <v>212</v>
      </c>
      <c r="K4" s="51" cm="1">
        <f t="array" ref="K4">_FV(A1,"Change (%)",TRUE)</f>
        <v>1.6129000000000001E-2</v>
      </c>
      <c r="L4" s="52" t="s">
        <v>213</v>
      </c>
      <c r="M4" s="44"/>
      <c r="N4" s="120" t="s">
        <v>214</v>
      </c>
      <c r="O4" s="121"/>
      <c r="P4" s="44"/>
      <c r="Q4" s="44"/>
      <c r="R4" s="44"/>
    </row>
    <row r="5" spans="1:18" ht="22" customHeight="1" x14ac:dyDescent="0.2">
      <c r="A5" s="45" cm="1">
        <f t="array" ref="A5">_FV(A1,"Shares outstanding",TRUE)</f>
        <v>198356900</v>
      </c>
      <c r="B5" s="46" t="s">
        <v>215</v>
      </c>
      <c r="C5" s="47">
        <f>F14</f>
        <v>-6.2163282221301283E-2</v>
      </c>
      <c r="D5" s="53" t="s">
        <v>216</v>
      </c>
      <c r="E5" s="47">
        <f>SUM(C16:E16)/3</f>
        <v>3.8260604728290351</v>
      </c>
      <c r="F5" s="48" t="s">
        <v>217</v>
      </c>
      <c r="G5" s="49">
        <f>Financials!O56</f>
        <v>729700000</v>
      </c>
      <c r="H5" s="48" t="s">
        <v>218</v>
      </c>
      <c r="I5" s="50">
        <f>I4+G5-G6</f>
        <v>4009127638.1395283</v>
      </c>
      <c r="J5" s="48" t="s">
        <v>219</v>
      </c>
      <c r="K5" s="54" cm="1">
        <f t="array" ref="K5">_FV(A1,"Price")</f>
        <v>6.93</v>
      </c>
      <c r="L5" s="55" t="s">
        <v>220</v>
      </c>
      <c r="M5" s="44"/>
      <c r="N5" s="56" t="s">
        <v>221</v>
      </c>
      <c r="O5" s="57">
        <f>Financials!O20</f>
        <v>407700000</v>
      </c>
      <c r="P5" s="44"/>
      <c r="Q5" s="44"/>
      <c r="R5" s="44"/>
    </row>
    <row r="6" spans="1:18" ht="22" customHeight="1" x14ac:dyDescent="0.2">
      <c r="A6" s="58">
        <f>O20/F10</f>
        <v>0.28483485288023208</v>
      </c>
      <c r="B6" s="46" t="s">
        <v>222</v>
      </c>
      <c r="C6" s="47">
        <f>F17</f>
        <v>8.8893493576460841E-2</v>
      </c>
      <c r="D6" s="53" t="s">
        <v>200</v>
      </c>
      <c r="E6" s="47">
        <f>Financials!O33/Financials!O126</f>
        <v>0.23493919550982226</v>
      </c>
      <c r="F6" s="46" t="s">
        <v>223</v>
      </c>
      <c r="G6" s="49">
        <f>Financials!O96+Financials!O105</f>
        <v>9316900000</v>
      </c>
      <c r="H6" s="48" t="s">
        <v>224</v>
      </c>
      <c r="I6" s="51">
        <f>N25</f>
        <v>5.1100921206161692E-2</v>
      </c>
      <c r="J6" s="48" t="s">
        <v>225</v>
      </c>
      <c r="K6" s="59">
        <f>I5/G4</f>
        <v>9.6383322984372448</v>
      </c>
      <c r="L6" s="60" t="s">
        <v>226</v>
      </c>
      <c r="M6" s="44"/>
      <c r="N6" s="56" t="s">
        <v>227</v>
      </c>
      <c r="O6" s="57">
        <f>Financials!O96</f>
        <v>538500000</v>
      </c>
      <c r="P6" s="44"/>
      <c r="Q6" s="44"/>
      <c r="R6" s="44"/>
    </row>
    <row r="7" spans="1:18" ht="22" customHeight="1" thickBot="1" x14ac:dyDescent="0.25">
      <c r="A7" s="61">
        <f>O20/F12</f>
        <v>-4.582043333333333</v>
      </c>
      <c r="B7" s="62" t="s">
        <v>228</v>
      </c>
      <c r="C7" s="63">
        <f>F15/A3</f>
        <v>0.31208783854073835</v>
      </c>
      <c r="D7" s="62" t="s">
        <v>229</v>
      </c>
      <c r="E7" s="64">
        <f>(Financials!O16*(1-0.25))/(Financials!O126+Financials!O105+Financials!O96)</f>
        <v>-1.264121244201758E-3</v>
      </c>
      <c r="F7" s="62" t="s">
        <v>196</v>
      </c>
      <c r="G7" s="65">
        <f>(Financials!O96+Financials!O105)/Financials!O126</f>
        <v>-4.3577642656688491</v>
      </c>
      <c r="H7" s="66" t="s">
        <v>230</v>
      </c>
      <c r="I7" s="67">
        <v>2.5000000000000001E-2</v>
      </c>
      <c r="J7" s="68" t="s">
        <v>231</v>
      </c>
      <c r="K7" s="69">
        <f>K6/K5-1</f>
        <v>0.39081274147723599</v>
      </c>
      <c r="L7" s="70" t="s">
        <v>232</v>
      </c>
      <c r="M7" s="44"/>
      <c r="N7" s="56" t="s">
        <v>233</v>
      </c>
      <c r="O7" s="57">
        <f>Financials!O105</f>
        <v>8778400000</v>
      </c>
      <c r="P7" s="44"/>
      <c r="Q7" s="44"/>
      <c r="R7" s="44"/>
    </row>
    <row r="8" spans="1:18" ht="22" customHeight="1" x14ac:dyDescent="0.2">
      <c r="A8" s="71"/>
      <c r="B8" s="44"/>
      <c r="C8" s="44"/>
      <c r="D8" s="44"/>
      <c r="E8" s="44"/>
      <c r="F8" s="72"/>
      <c r="G8" s="72"/>
      <c r="H8" s="72"/>
      <c r="I8" s="72"/>
      <c r="J8" s="73"/>
      <c r="K8" s="74"/>
      <c r="L8" s="74"/>
      <c r="M8" s="44"/>
      <c r="N8" s="75" t="s">
        <v>214</v>
      </c>
      <c r="O8" s="76">
        <f>O5/(O6+O7)</f>
        <v>4.3759190288615309E-2</v>
      </c>
      <c r="P8" s="44"/>
      <c r="Q8" s="44"/>
      <c r="R8" s="44"/>
    </row>
    <row r="9" spans="1:18" ht="22" customHeight="1" x14ac:dyDescent="0.2">
      <c r="A9" s="77"/>
      <c r="B9" s="78">
        <v>2019</v>
      </c>
      <c r="C9" s="78">
        <v>2020</v>
      </c>
      <c r="D9" s="78">
        <v>2021</v>
      </c>
      <c r="E9" s="79">
        <v>2022</v>
      </c>
      <c r="F9" s="80">
        <v>2023</v>
      </c>
      <c r="G9" s="81">
        <v>2024</v>
      </c>
      <c r="H9" s="81">
        <v>2025</v>
      </c>
      <c r="I9" s="81">
        <v>2026</v>
      </c>
      <c r="J9" s="82">
        <v>2027</v>
      </c>
      <c r="K9" s="83"/>
      <c r="L9" s="74"/>
      <c r="M9" s="74"/>
      <c r="N9" s="56" t="s">
        <v>234</v>
      </c>
      <c r="O9" s="57">
        <f>Financials!O25</f>
        <v>4600000</v>
      </c>
      <c r="P9" s="44"/>
      <c r="Q9" s="44"/>
      <c r="R9" s="44"/>
    </row>
    <row r="10" spans="1:18" ht="22" customHeight="1" x14ac:dyDescent="0.2">
      <c r="A10" s="84" t="s">
        <v>235</v>
      </c>
      <c r="B10" s="85">
        <v>5471000000</v>
      </c>
      <c r="C10" s="85">
        <v>1242400000</v>
      </c>
      <c r="D10" s="85">
        <v>2527900000</v>
      </c>
      <c r="E10" s="86">
        <v>3911400000</v>
      </c>
      <c r="F10" s="85">
        <v>4826000000</v>
      </c>
      <c r="G10" s="85">
        <v>4776000000</v>
      </c>
      <c r="H10" s="85">
        <v>5243000000</v>
      </c>
      <c r="I10" s="85">
        <v>5102000000</v>
      </c>
      <c r="J10" s="86">
        <v>5161000000</v>
      </c>
      <c r="K10" s="87" t="s">
        <v>236</v>
      </c>
      <c r="L10" s="74"/>
      <c r="N10" s="56" t="s">
        <v>237</v>
      </c>
      <c r="O10" s="57">
        <f>Financials!O24</f>
        <v>-497700000</v>
      </c>
      <c r="P10" s="44"/>
      <c r="Q10" s="44"/>
      <c r="R10" s="44"/>
    </row>
    <row r="11" spans="1:18" ht="22" customHeight="1" x14ac:dyDescent="0.2">
      <c r="A11" s="88"/>
      <c r="B11" s="89"/>
      <c r="C11" s="89">
        <f t="shared" ref="C11:J11" si="0">(C10/B10)-1</f>
        <v>-0.77291171632242728</v>
      </c>
      <c r="D11" s="89">
        <f t="shared" si="0"/>
        <v>1.0346909207984547</v>
      </c>
      <c r="E11" s="89">
        <f t="shared" si="0"/>
        <v>0.54729221883777046</v>
      </c>
      <c r="F11" s="90">
        <f t="shared" si="0"/>
        <v>0.23382931942526963</v>
      </c>
      <c r="G11" s="89">
        <f t="shared" si="0"/>
        <v>-1.0360547036883494E-2</v>
      </c>
      <c r="H11" s="89">
        <f t="shared" si="0"/>
        <v>9.7780569514237747E-2</v>
      </c>
      <c r="I11" s="89">
        <f t="shared" si="0"/>
        <v>-2.6893000190730487E-2</v>
      </c>
      <c r="J11" s="91">
        <f t="shared" si="0"/>
        <v>1.1564092512740043E-2</v>
      </c>
      <c r="K11" s="91">
        <f>AVERAGE(F11:J11)</f>
        <v>6.118408684492669E-2</v>
      </c>
      <c r="L11" s="74"/>
      <c r="M11" s="74"/>
      <c r="N11" s="56" t="s">
        <v>238</v>
      </c>
      <c r="O11" s="92">
        <f>O9/O10</f>
        <v>-9.2425155716294952E-3</v>
      </c>
      <c r="P11" s="44"/>
      <c r="Q11" s="44"/>
      <c r="R11" s="44"/>
    </row>
    <row r="12" spans="1:18" ht="22" customHeight="1" x14ac:dyDescent="0.2">
      <c r="A12" s="84" t="s">
        <v>142</v>
      </c>
      <c r="B12" s="85">
        <v>-149100000</v>
      </c>
      <c r="C12" s="85">
        <v>-4589100000</v>
      </c>
      <c r="D12" s="85">
        <v>-1269100000</v>
      </c>
      <c r="E12" s="85">
        <v>-973600000</v>
      </c>
      <c r="F12" s="93">
        <v>-300000000</v>
      </c>
      <c r="G12" s="85">
        <v>-270000000</v>
      </c>
      <c r="H12" s="85">
        <v>-179000000</v>
      </c>
      <c r="I12" s="85">
        <v>-141000000</v>
      </c>
      <c r="J12" s="86">
        <v>-147000000</v>
      </c>
      <c r="K12" s="94" t="s">
        <v>239</v>
      </c>
      <c r="L12" s="74"/>
      <c r="M12" s="74"/>
      <c r="N12" s="56" t="s">
        <v>240</v>
      </c>
      <c r="O12" s="92">
        <f>O8*(1-O11)</f>
        <v>4.4163635286259738E-2</v>
      </c>
      <c r="P12" s="44"/>
      <c r="Q12" s="44"/>
      <c r="R12" s="44"/>
    </row>
    <row r="13" spans="1:18" ht="22" customHeight="1" x14ac:dyDescent="0.2">
      <c r="A13" s="88"/>
      <c r="B13" s="89"/>
      <c r="C13" s="89">
        <f t="shared" ref="C13:J13" si="1">(C12/B12)-1</f>
        <v>29.77867203219316</v>
      </c>
      <c r="D13" s="89">
        <f t="shared" si="1"/>
        <v>-0.72345340044888973</v>
      </c>
      <c r="E13" s="89">
        <f t="shared" si="1"/>
        <v>-0.23284217161768184</v>
      </c>
      <c r="F13" s="90">
        <f t="shared" si="1"/>
        <v>-0.69186524239934266</v>
      </c>
      <c r="G13" s="89">
        <f t="shared" si="1"/>
        <v>-9.9999999999999978E-2</v>
      </c>
      <c r="H13" s="89">
        <f t="shared" si="1"/>
        <v>-0.33703703703703702</v>
      </c>
      <c r="I13" s="89">
        <f t="shared" si="1"/>
        <v>-0.21229050279329609</v>
      </c>
      <c r="J13" s="91">
        <f t="shared" si="1"/>
        <v>4.2553191489361764E-2</v>
      </c>
      <c r="K13" s="91">
        <f>AVERAGE(F13:J13)</f>
        <v>-0.25972791814806279</v>
      </c>
      <c r="L13" s="74"/>
      <c r="M13" s="74"/>
      <c r="N13" s="120" t="s">
        <v>241</v>
      </c>
      <c r="O13" s="121"/>
      <c r="P13" s="44"/>
      <c r="Q13" s="44"/>
      <c r="R13" s="44"/>
    </row>
    <row r="14" spans="1:18" ht="22" customHeight="1" x14ac:dyDescent="0.2">
      <c r="A14" s="95" t="s">
        <v>242</v>
      </c>
      <c r="B14" s="96">
        <f>B12/B10</f>
        <v>-2.7252787424602451E-2</v>
      </c>
      <c r="C14" s="96">
        <f t="shared" ref="C14:J14" si="2">C12/C10</f>
        <v>-3.6937379265936898</v>
      </c>
      <c r="D14" s="96">
        <f t="shared" si="2"/>
        <v>-0.50203726413228367</v>
      </c>
      <c r="E14" s="96">
        <f t="shared" si="2"/>
        <v>-0.24891343253055173</v>
      </c>
      <c r="F14" s="97">
        <f t="shared" si="2"/>
        <v>-6.2163282221301283E-2</v>
      </c>
      <c r="G14" s="96">
        <f t="shared" si="2"/>
        <v>-5.6532663316582916E-2</v>
      </c>
      <c r="H14" s="96">
        <f t="shared" si="2"/>
        <v>-3.414075910738127E-2</v>
      </c>
      <c r="I14" s="96">
        <f t="shared" si="2"/>
        <v>-2.7636221089768719E-2</v>
      </c>
      <c r="J14" s="98">
        <f t="shared" si="2"/>
        <v>-2.8482852160434023E-2</v>
      </c>
      <c r="K14" s="98"/>
      <c r="L14" s="74"/>
      <c r="M14" s="74"/>
      <c r="N14" s="56" t="s">
        <v>243</v>
      </c>
      <c r="O14" s="92">
        <f>'[1]US Treasury Bonds'!$C$8</f>
        <v>4.1210000000000004E-2</v>
      </c>
      <c r="P14" s="44"/>
      <c r="Q14" s="44"/>
      <c r="R14" s="44"/>
    </row>
    <row r="15" spans="1:18" ht="22" customHeight="1" x14ac:dyDescent="0.2">
      <c r="A15" s="84" t="s">
        <v>185</v>
      </c>
      <c r="B15" s="85">
        <v>567200000</v>
      </c>
      <c r="C15" s="85">
        <v>-247700000</v>
      </c>
      <c r="D15" s="85">
        <v>-52900000</v>
      </c>
      <c r="E15" s="85">
        <v>-777700000</v>
      </c>
      <c r="F15" s="93">
        <v>429000000</v>
      </c>
      <c r="G15" s="85">
        <v>287000000</v>
      </c>
      <c r="H15" s="85">
        <v>463000000</v>
      </c>
      <c r="I15" s="85">
        <v>319000000</v>
      </c>
      <c r="J15" s="86">
        <v>359000000</v>
      </c>
      <c r="K15" s="94" t="s">
        <v>244</v>
      </c>
      <c r="L15" s="74"/>
      <c r="M15" s="74"/>
      <c r="N15" s="56" t="s">
        <v>245</v>
      </c>
      <c r="O15" s="99">
        <f>1.33</f>
        <v>1.33</v>
      </c>
      <c r="P15" s="44"/>
      <c r="Q15" s="44"/>
      <c r="R15" s="44"/>
    </row>
    <row r="16" spans="1:18" ht="22" customHeight="1" x14ac:dyDescent="0.2">
      <c r="A16" s="100"/>
      <c r="B16" s="89"/>
      <c r="C16" s="89">
        <f t="shared" ref="C16:J16" si="3">(C15/B15)-1</f>
        <v>-1.436706629055007</v>
      </c>
      <c r="D16" s="89">
        <f t="shared" si="3"/>
        <v>-0.78643520387565602</v>
      </c>
      <c r="E16" s="89">
        <f t="shared" si="3"/>
        <v>13.701323251417769</v>
      </c>
      <c r="F16" s="90">
        <f t="shared" si="3"/>
        <v>-1.5516265912305516</v>
      </c>
      <c r="G16" s="89">
        <f t="shared" si="3"/>
        <v>-0.33100233100233101</v>
      </c>
      <c r="H16" s="89">
        <f t="shared" si="3"/>
        <v>0.61324041811846697</v>
      </c>
      <c r="I16" s="89">
        <f t="shared" si="3"/>
        <v>-0.31101511879049681</v>
      </c>
      <c r="J16" s="91">
        <f t="shared" si="3"/>
        <v>0.12539184952978055</v>
      </c>
      <c r="K16" s="91">
        <f>AVERAGE(G16:J16)</f>
        <v>2.4153704463854925E-2</v>
      </c>
      <c r="L16" s="74"/>
      <c r="M16" s="74"/>
      <c r="N16" s="56" t="s">
        <v>246</v>
      </c>
      <c r="O16" s="92">
        <v>8.4000000000000005E-2</v>
      </c>
      <c r="P16" s="44"/>
      <c r="Q16" s="44"/>
      <c r="R16" s="44"/>
    </row>
    <row r="17" spans="1:18" ht="22" customHeight="1" x14ac:dyDescent="0.2">
      <c r="A17" s="95" t="s">
        <v>200</v>
      </c>
      <c r="B17" s="96">
        <f>B15/B10</f>
        <v>0.10367391701699873</v>
      </c>
      <c r="C17" s="96">
        <f t="shared" ref="C17:J17" si="4">C15/C10</f>
        <v>-0.19937218287186093</v>
      </c>
      <c r="D17" s="96">
        <f t="shared" si="4"/>
        <v>-2.0926460698603586E-2</v>
      </c>
      <c r="E17" s="98">
        <f t="shared" si="4"/>
        <v>-0.19882906376233575</v>
      </c>
      <c r="F17" s="96">
        <f t="shared" si="4"/>
        <v>8.8893493576460841E-2</v>
      </c>
      <c r="G17" s="96">
        <f t="shared" si="4"/>
        <v>6.0092127303182578E-2</v>
      </c>
      <c r="H17" s="96">
        <f t="shared" si="4"/>
        <v>8.8308220484455469E-2</v>
      </c>
      <c r="I17" s="96">
        <f t="shared" si="4"/>
        <v>6.2524500196001573E-2</v>
      </c>
      <c r="J17" s="98">
        <f t="shared" si="4"/>
        <v>6.9560162759155206E-2</v>
      </c>
      <c r="K17" s="98"/>
      <c r="L17" s="74"/>
      <c r="M17" s="74"/>
      <c r="N17" s="101" t="s">
        <v>241</v>
      </c>
      <c r="O17" s="102">
        <f>(O14)+((O15)*(O16-O14))</f>
        <v>9.8120700000000005E-2</v>
      </c>
      <c r="P17" s="44"/>
      <c r="Q17" s="44"/>
      <c r="R17" s="44"/>
    </row>
    <row r="18" spans="1:18" ht="22" customHeight="1" x14ac:dyDescent="0.2">
      <c r="A18" s="103" t="s">
        <v>196</v>
      </c>
      <c r="B18" s="104">
        <v>9.1622629779297485E-2</v>
      </c>
      <c r="C18" s="104">
        <v>0.53997514498757249</v>
      </c>
      <c r="D18" s="104">
        <v>-7.0222274294513443E-2</v>
      </c>
      <c r="E18" s="104">
        <v>0.14715647017081454</v>
      </c>
      <c r="F18" s="105"/>
      <c r="G18" s="104"/>
      <c r="H18" s="104"/>
      <c r="I18" s="104"/>
      <c r="J18" s="106"/>
      <c r="K18" s="107"/>
      <c r="L18" s="74"/>
      <c r="M18" s="74"/>
      <c r="N18" s="120" t="s">
        <v>247</v>
      </c>
      <c r="O18" s="121"/>
      <c r="P18" s="44"/>
      <c r="Q18" s="44"/>
      <c r="R18" s="44"/>
    </row>
    <row r="19" spans="1:18" ht="22" customHeight="1" x14ac:dyDescent="0.2">
      <c r="A19" s="74"/>
      <c r="B19" s="74"/>
      <c r="C19" s="74"/>
      <c r="D19" s="74"/>
      <c r="E19" s="74"/>
      <c r="F19" s="74" t="s">
        <v>248</v>
      </c>
      <c r="G19" s="74"/>
      <c r="H19" s="74"/>
      <c r="I19" s="74"/>
      <c r="J19" s="74"/>
      <c r="K19" s="74"/>
      <c r="L19" s="74"/>
      <c r="M19" s="74"/>
      <c r="N19" s="56" t="s">
        <v>224</v>
      </c>
      <c r="O19" s="108">
        <f>O6+O7</f>
        <v>9316900000</v>
      </c>
      <c r="P19" s="44"/>
      <c r="Q19" s="44"/>
      <c r="R19" s="44"/>
    </row>
    <row r="20" spans="1:18" ht="22" customHeight="1" x14ac:dyDescent="0.2">
      <c r="B20" s="109"/>
      <c r="C20" s="109"/>
      <c r="D20" s="109"/>
      <c r="E20" s="109"/>
      <c r="F20" s="74"/>
      <c r="G20" s="74"/>
      <c r="H20" s="74"/>
      <c r="I20" s="74"/>
      <c r="J20" s="74"/>
      <c r="K20" s="74"/>
      <c r="L20" s="74"/>
      <c r="M20" s="74"/>
      <c r="N20" s="56" t="s">
        <v>201</v>
      </c>
      <c r="O20" s="108">
        <f>A3</f>
        <v>1374613000</v>
      </c>
      <c r="P20" s="44"/>
      <c r="Q20" s="44"/>
      <c r="R20" s="44"/>
    </row>
    <row r="21" spans="1:18" ht="22" customHeight="1" x14ac:dyDescent="0.2">
      <c r="A21" s="122" t="str" cm="1">
        <f t="array" ref="A21">_FV(A1,"Industry")</f>
        <v>Hotels &amp; Entertainment Services</v>
      </c>
      <c r="B21" s="122"/>
      <c r="C21" s="122"/>
      <c r="D21" s="123" cm="1">
        <f t="array" ref="D21">_FV(A1,"Year incorporated",TRUE)</f>
        <v>2007</v>
      </c>
      <c r="E21" s="123"/>
      <c r="F21" s="74"/>
      <c r="G21" s="74"/>
      <c r="H21" s="74"/>
      <c r="I21" s="74"/>
      <c r="J21" s="74"/>
      <c r="K21" s="74"/>
      <c r="M21" s="74"/>
      <c r="N21" s="56" t="s">
        <v>249</v>
      </c>
      <c r="O21" s="108">
        <f>O19+O20</f>
        <v>10691513000</v>
      </c>
      <c r="P21" s="44"/>
      <c r="Q21" s="44"/>
      <c r="R21" s="44"/>
    </row>
    <row r="22" spans="1:18" ht="22" customHeight="1" x14ac:dyDescent="0.2">
      <c r="A22" s="112" t="str" cm="1">
        <f t="array" ref="A22">_FV(A1,"Description")</f>
        <v>AMC Entertainment Holdings, Inc. is a movie exhibition company. The Company is principally engaged in the theatrical exhibition business and owns, operates, or has interests in theaters primarily located in the United States and Europe. The Company operates through two segments: U.S. markets and International markets. In U.S. markets segment, it owns, leases and operates theaters in approximately 43 states and the District of Columbia. The International markets segment has operations in or partial interest in theaters in the United Kingdom, Germany, Spain, Italy, Ireland, Portugal, Sweden, Finland, Norway, Denmark, and Saudi Arabia. The Company's brands include AMC, AMC CLASSIC and AMC DINE-IN. It also offers food and beverage products that include meals, healthy snacks, liquor, beer and wine options, and other gourmet products. It operates approximately 940 theatres and 10,500 screens in United States and international markets.</v>
      </c>
      <c r="B22" s="112"/>
      <c r="C22" s="112"/>
      <c r="D22" s="112"/>
      <c r="E22" s="112"/>
      <c r="F22" s="74"/>
      <c r="G22" s="74"/>
      <c r="H22" s="74"/>
      <c r="I22" s="74"/>
      <c r="J22" s="74"/>
      <c r="K22" s="74"/>
      <c r="L22" s="74"/>
      <c r="M22" s="74"/>
      <c r="N22" s="75" t="s">
        <v>250</v>
      </c>
      <c r="O22" s="110">
        <f>(O19/O21)</f>
        <v>0.87142951610309971</v>
      </c>
      <c r="P22" s="44"/>
      <c r="Q22" s="44"/>
      <c r="R22" s="44"/>
    </row>
    <row r="23" spans="1:18" ht="22" customHeight="1" x14ac:dyDescent="0.2">
      <c r="A23" s="112"/>
      <c r="B23" s="112"/>
      <c r="C23" s="112"/>
      <c r="D23" s="112"/>
      <c r="E23" s="112"/>
      <c r="F23" s="74"/>
      <c r="G23" s="74"/>
      <c r="H23" s="74"/>
      <c r="I23" s="74"/>
      <c r="J23" s="74"/>
      <c r="K23" s="74"/>
      <c r="L23" s="74"/>
      <c r="M23" s="74"/>
      <c r="N23" s="101" t="s">
        <v>251</v>
      </c>
      <c r="O23" s="111">
        <f>O20/O21</f>
        <v>0.12857048389690029</v>
      </c>
      <c r="P23" s="44"/>
      <c r="Q23" s="44"/>
      <c r="R23" s="44"/>
    </row>
    <row r="24" spans="1:18" ht="22" customHeight="1" x14ac:dyDescent="0.2">
      <c r="A24" s="112"/>
      <c r="B24" s="112"/>
      <c r="C24" s="112"/>
      <c r="D24" s="112"/>
      <c r="E24" s="112"/>
      <c r="F24" s="74"/>
      <c r="G24" s="74"/>
      <c r="H24" s="74"/>
      <c r="I24" s="74"/>
      <c r="J24" s="74"/>
      <c r="K24" s="74"/>
      <c r="L24" s="74"/>
      <c r="M24" s="74"/>
      <c r="N24" s="113" t="s">
        <v>252</v>
      </c>
      <c r="O24" s="114"/>
      <c r="P24" s="44"/>
      <c r="Q24" s="44"/>
      <c r="R24" s="44"/>
    </row>
    <row r="25" spans="1:18" ht="22" customHeight="1" x14ac:dyDescent="0.2">
      <c r="A25" s="112"/>
      <c r="B25" s="112"/>
      <c r="C25" s="112"/>
      <c r="D25" s="112"/>
      <c r="E25" s="112"/>
      <c r="F25" s="74"/>
      <c r="G25" s="74"/>
      <c r="H25" s="74"/>
      <c r="I25" s="74"/>
      <c r="J25" s="74"/>
      <c r="K25" s="74"/>
      <c r="L25" s="74"/>
      <c r="M25" s="74"/>
      <c r="N25" s="115">
        <f>(O22*O12)+(O23*O17)</f>
        <v>5.1100921206161692E-2</v>
      </c>
      <c r="O25" s="116"/>
      <c r="P25" s="44"/>
      <c r="Q25" s="44"/>
      <c r="R25" s="44"/>
    </row>
    <row r="26" spans="1:18" ht="22" customHeight="1" x14ac:dyDescent="0.2">
      <c r="A26" s="112"/>
      <c r="B26" s="112"/>
      <c r="C26" s="112"/>
      <c r="D26" s="112"/>
      <c r="E26" s="112"/>
      <c r="F26" s="74"/>
      <c r="G26" s="74"/>
      <c r="H26" s="74"/>
      <c r="I26" s="74"/>
      <c r="J26" s="74"/>
      <c r="K26" s="74"/>
      <c r="L26" s="74"/>
      <c r="M26" s="74"/>
      <c r="N26" s="74"/>
      <c r="O26" s="44"/>
      <c r="P26" s="44"/>
      <c r="Q26" s="44"/>
      <c r="R26" s="44"/>
    </row>
    <row r="27" spans="1:18" ht="22" customHeight="1" x14ac:dyDescent="0.2">
      <c r="A27" s="112"/>
      <c r="B27" s="112"/>
      <c r="C27" s="112"/>
      <c r="D27" s="112"/>
      <c r="E27" s="112"/>
      <c r="F27" s="74"/>
      <c r="G27" s="74"/>
      <c r="H27" s="74"/>
      <c r="I27" s="74"/>
      <c r="J27" s="74"/>
      <c r="K27" s="74"/>
      <c r="L27" s="74"/>
      <c r="M27" s="74"/>
      <c r="N27" s="74"/>
      <c r="O27" s="44"/>
      <c r="P27" s="44"/>
      <c r="Q27" s="44"/>
      <c r="R27" s="44"/>
    </row>
    <row r="28" spans="1:18" ht="22" customHeight="1" x14ac:dyDescent="0.2">
      <c r="A28" s="112"/>
      <c r="B28" s="112"/>
      <c r="C28" s="112"/>
      <c r="D28" s="112"/>
      <c r="E28" s="112"/>
      <c r="F28" s="74"/>
      <c r="G28" s="74"/>
      <c r="H28" s="74"/>
      <c r="I28" s="74"/>
      <c r="J28" s="74"/>
      <c r="K28" s="74"/>
      <c r="L28" s="74"/>
      <c r="M28" s="74"/>
      <c r="N28" s="74"/>
      <c r="O28" s="44"/>
      <c r="P28" s="44"/>
      <c r="Q28" s="44"/>
      <c r="R28" s="44"/>
    </row>
    <row r="29" spans="1:18" ht="22" customHeight="1" x14ac:dyDescent="0.2">
      <c r="A29" s="112"/>
      <c r="B29" s="112"/>
      <c r="C29" s="112"/>
      <c r="D29" s="112"/>
      <c r="E29" s="112"/>
      <c r="F29" s="74"/>
      <c r="G29" s="74"/>
      <c r="H29" s="74"/>
      <c r="I29" s="74"/>
      <c r="J29" s="74"/>
      <c r="K29" s="74"/>
      <c r="L29" s="74"/>
      <c r="M29" s="74"/>
      <c r="N29" s="74"/>
      <c r="O29" s="44"/>
      <c r="P29" s="44"/>
      <c r="Q29" s="44"/>
      <c r="R29" s="44"/>
    </row>
    <row r="30" spans="1:18" ht="22" customHeight="1" x14ac:dyDescent="0.2">
      <c r="A30" s="112"/>
      <c r="B30" s="112"/>
      <c r="C30" s="112"/>
      <c r="D30" s="112"/>
      <c r="E30" s="112"/>
      <c r="F30" s="74"/>
      <c r="G30" s="74"/>
      <c r="H30" s="74"/>
      <c r="I30" s="74"/>
      <c r="J30" s="74"/>
      <c r="K30" s="74"/>
      <c r="L30" s="74"/>
      <c r="M30" s="74"/>
      <c r="N30" s="74"/>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4"/>
      <c r="B33" s="74"/>
      <c r="C33" s="74"/>
      <c r="D33" s="74"/>
      <c r="E33" s="74"/>
      <c r="F33" s="74"/>
      <c r="G33" s="74"/>
      <c r="H33" s="74"/>
      <c r="I33" s="74"/>
      <c r="J33" s="74"/>
      <c r="K33" s="74"/>
      <c r="L33" s="74"/>
      <c r="M33" s="74"/>
      <c r="N33" s="74"/>
      <c r="O33" s="74"/>
      <c r="P33" s="74"/>
      <c r="Q33" s="44"/>
      <c r="R33" s="44"/>
    </row>
    <row r="34" spans="1:18" x14ac:dyDescent="0.2">
      <c r="A34" s="74"/>
      <c r="B34" s="74"/>
      <c r="C34" s="74"/>
      <c r="D34" s="74"/>
      <c r="E34" s="74"/>
      <c r="F34" s="74"/>
      <c r="G34" s="74"/>
      <c r="H34" s="74"/>
      <c r="I34" s="74"/>
      <c r="J34" s="74"/>
      <c r="K34" s="74"/>
      <c r="L34" s="74"/>
      <c r="M34" s="74"/>
      <c r="N34" s="74"/>
      <c r="O34" s="74"/>
      <c r="P34" s="74"/>
      <c r="Q34" s="44"/>
      <c r="R34" s="44"/>
    </row>
    <row r="35" spans="1:18" x14ac:dyDescent="0.2">
      <c r="A35" s="74"/>
      <c r="B35" s="74"/>
      <c r="C35" s="74"/>
      <c r="D35" s="74"/>
      <c r="E35" s="74"/>
      <c r="F35" s="74"/>
      <c r="G35" s="74"/>
      <c r="H35" s="74"/>
      <c r="I35" s="74"/>
      <c r="J35" s="74"/>
      <c r="K35" s="74"/>
      <c r="L35" s="74"/>
      <c r="M35" s="74"/>
      <c r="N35" s="74"/>
      <c r="O35" s="74"/>
      <c r="P35" s="74"/>
      <c r="Q35" s="44"/>
      <c r="R35" s="44"/>
    </row>
    <row r="36" spans="1:18" x14ac:dyDescent="0.2">
      <c r="A36" s="74"/>
      <c r="B36" s="74"/>
      <c r="C36" s="74"/>
      <c r="D36" s="74"/>
      <c r="E36" s="74"/>
      <c r="F36" s="74"/>
      <c r="G36" s="74"/>
      <c r="H36" s="74"/>
      <c r="I36" s="74"/>
      <c r="J36" s="74"/>
      <c r="K36" s="74"/>
      <c r="L36" s="74"/>
      <c r="M36" s="74"/>
      <c r="N36" s="74"/>
      <c r="O36" s="74"/>
      <c r="P36" s="74"/>
      <c r="Q36" s="44"/>
      <c r="R36" s="44"/>
    </row>
    <row r="37" spans="1:18" x14ac:dyDescent="0.2">
      <c r="A37" s="74"/>
      <c r="B37" s="74"/>
      <c r="C37" s="74"/>
      <c r="D37" s="74"/>
      <c r="E37" s="74"/>
      <c r="F37" s="74"/>
      <c r="G37" s="74"/>
      <c r="H37" s="74"/>
      <c r="I37" s="74"/>
      <c r="J37" s="74"/>
      <c r="K37" s="74"/>
      <c r="L37" s="74"/>
      <c r="M37" s="74"/>
      <c r="N37" s="74"/>
      <c r="O37" s="74"/>
      <c r="P37" s="74"/>
      <c r="Q37" s="44"/>
      <c r="R37" s="44"/>
    </row>
    <row r="38" spans="1:18" x14ac:dyDescent="0.2">
      <c r="A38" s="74"/>
      <c r="B38" s="74"/>
      <c r="C38" s="74"/>
      <c r="D38" s="74"/>
      <c r="E38" s="74"/>
      <c r="F38" s="74"/>
      <c r="G38" s="74"/>
      <c r="H38" s="74"/>
      <c r="I38" s="74"/>
      <c r="J38" s="74"/>
      <c r="K38" s="74"/>
      <c r="L38" s="74"/>
      <c r="M38" s="74"/>
      <c r="N38" s="74"/>
      <c r="O38" s="74"/>
      <c r="P38" s="74"/>
      <c r="Q38" s="44"/>
      <c r="R38" s="44"/>
    </row>
    <row r="39" spans="1:18" x14ac:dyDescent="0.2">
      <c r="A39" s="74"/>
      <c r="B39" s="74"/>
      <c r="C39" s="74"/>
      <c r="D39" s="74"/>
      <c r="E39" s="74"/>
      <c r="F39" s="74"/>
      <c r="G39" s="74"/>
      <c r="H39" s="74"/>
      <c r="I39" s="74"/>
      <c r="J39" s="74"/>
      <c r="K39" s="74"/>
      <c r="L39" s="74"/>
      <c r="M39" s="74"/>
      <c r="N39" s="74"/>
      <c r="O39" s="74"/>
      <c r="P39" s="74"/>
      <c r="Q39" s="44"/>
      <c r="R39" s="44"/>
    </row>
    <row r="40" spans="1:18" x14ac:dyDescent="0.2">
      <c r="A40" s="74"/>
      <c r="B40" s="74"/>
      <c r="C40" s="74"/>
      <c r="D40" s="74"/>
      <c r="E40" s="74"/>
      <c r="F40" s="74"/>
      <c r="G40" s="74"/>
      <c r="H40" s="74"/>
      <c r="I40" s="74"/>
      <c r="J40" s="74"/>
      <c r="K40" s="74"/>
      <c r="L40" s="74"/>
      <c r="M40" s="74"/>
      <c r="N40" s="74"/>
      <c r="O40" s="74"/>
      <c r="P40" s="74"/>
      <c r="Q40" s="44"/>
      <c r="R40" s="44"/>
    </row>
    <row r="41" spans="1:18" x14ac:dyDescent="0.2">
      <c r="A41" s="74"/>
      <c r="B41" s="74"/>
      <c r="C41" s="74"/>
      <c r="D41" s="74"/>
      <c r="E41" s="74"/>
      <c r="F41" s="74"/>
      <c r="G41" s="74"/>
      <c r="H41" s="74"/>
      <c r="I41" s="74"/>
      <c r="J41" s="74"/>
      <c r="K41" s="74"/>
      <c r="L41" s="74"/>
      <c r="M41" s="74"/>
      <c r="N41" s="74"/>
      <c r="O41" s="74"/>
      <c r="P41" s="74"/>
      <c r="Q41" s="44"/>
      <c r="R41" s="44"/>
    </row>
    <row r="42" spans="1:18" x14ac:dyDescent="0.2">
      <c r="A42" s="74"/>
      <c r="B42" s="74"/>
      <c r="C42" s="74"/>
      <c r="D42" s="74"/>
      <c r="E42" s="74"/>
      <c r="F42" s="74"/>
      <c r="G42" s="74"/>
      <c r="H42" s="74"/>
      <c r="I42" s="74"/>
      <c r="J42" s="74"/>
      <c r="K42" s="74"/>
      <c r="L42" s="74"/>
      <c r="M42" s="74"/>
      <c r="N42" s="74"/>
      <c r="O42" s="74"/>
      <c r="P42" s="74"/>
      <c r="Q42" s="44"/>
      <c r="R42" s="44"/>
    </row>
    <row r="43" spans="1:18" x14ac:dyDescent="0.2">
      <c r="A43" s="74"/>
      <c r="B43" s="74"/>
      <c r="C43" s="74"/>
      <c r="D43" s="74"/>
      <c r="E43" s="74"/>
      <c r="F43" s="74"/>
      <c r="G43" s="74"/>
      <c r="H43" s="74"/>
      <c r="I43" s="74"/>
      <c r="J43" s="74"/>
      <c r="K43" s="74"/>
      <c r="L43" s="74"/>
      <c r="M43" s="74"/>
      <c r="N43" s="74"/>
      <c r="O43" s="74"/>
      <c r="P43" s="74"/>
      <c r="Q43" s="44"/>
      <c r="R43" s="44"/>
    </row>
    <row r="44" spans="1:18" x14ac:dyDescent="0.2">
      <c r="A44" s="74"/>
      <c r="B44" s="74"/>
      <c r="C44" s="74"/>
      <c r="D44" s="74"/>
      <c r="E44" s="74"/>
      <c r="F44" s="74"/>
      <c r="G44" s="74"/>
      <c r="H44" s="74"/>
      <c r="I44" s="74"/>
      <c r="J44" s="74"/>
      <c r="K44" s="74"/>
      <c r="L44" s="74"/>
      <c r="M44" s="74"/>
      <c r="N44" s="74"/>
      <c r="O44" s="74"/>
      <c r="P44" s="74"/>
      <c r="Q44" s="44"/>
      <c r="R44" s="44"/>
    </row>
    <row r="45" spans="1:18" x14ac:dyDescent="0.2">
      <c r="A45" s="74"/>
      <c r="B45" s="74"/>
      <c r="C45" s="74"/>
      <c r="D45" s="74"/>
      <c r="E45" s="74"/>
      <c r="F45" s="74"/>
      <c r="G45" s="74"/>
      <c r="H45" s="74"/>
      <c r="I45" s="74"/>
      <c r="J45" s="74"/>
      <c r="K45" s="74"/>
      <c r="L45" s="74"/>
      <c r="M45" s="74"/>
      <c r="N45" s="74"/>
      <c r="O45" s="74"/>
      <c r="P45" s="74"/>
      <c r="Q45" s="44"/>
      <c r="R45" s="44"/>
    </row>
    <row r="46" spans="1:18" x14ac:dyDescent="0.2">
      <c r="A46" s="74"/>
      <c r="B46" s="74"/>
      <c r="C46" s="74"/>
      <c r="D46" s="74"/>
      <c r="E46" s="74"/>
      <c r="F46" s="74"/>
      <c r="G46" s="74"/>
      <c r="H46" s="74"/>
      <c r="I46" s="74"/>
      <c r="J46" s="74"/>
      <c r="K46" s="74"/>
      <c r="L46" s="74"/>
      <c r="M46" s="74"/>
      <c r="N46" s="74"/>
      <c r="O46" s="74"/>
      <c r="P46" s="74"/>
      <c r="Q46" s="44"/>
      <c r="R46" s="44"/>
    </row>
    <row r="47" spans="1:18" x14ac:dyDescent="0.2">
      <c r="A47" s="74"/>
      <c r="B47" s="74"/>
      <c r="C47" s="74"/>
      <c r="D47" s="74"/>
      <c r="E47" s="74"/>
      <c r="F47" s="74"/>
      <c r="G47" s="74"/>
      <c r="H47" s="74"/>
      <c r="I47" s="74"/>
      <c r="J47" s="74"/>
      <c r="K47" s="74"/>
      <c r="L47" s="74"/>
      <c r="M47" s="74"/>
      <c r="N47" s="74"/>
      <c r="O47" s="74"/>
      <c r="P47" s="74"/>
      <c r="Q47" s="44"/>
      <c r="R47" s="44"/>
    </row>
    <row r="48" spans="1:18" x14ac:dyDescent="0.2">
      <c r="A48" s="74"/>
      <c r="B48" s="74"/>
      <c r="C48" s="74"/>
      <c r="D48" s="74"/>
      <c r="E48" s="74"/>
      <c r="F48" s="74"/>
      <c r="G48" s="74"/>
      <c r="H48" s="74"/>
      <c r="I48" s="74"/>
      <c r="J48" s="74"/>
      <c r="K48" s="74"/>
      <c r="L48" s="74"/>
      <c r="M48" s="74"/>
      <c r="N48" s="74"/>
      <c r="O48" s="74"/>
      <c r="P48" s="74"/>
      <c r="Q48" s="44"/>
      <c r="R48" s="44"/>
    </row>
    <row r="49" spans="1:18" x14ac:dyDescent="0.2">
      <c r="A49" s="74"/>
      <c r="B49" s="74"/>
      <c r="C49" s="74"/>
      <c r="D49" s="74"/>
      <c r="E49" s="74"/>
      <c r="F49" s="74"/>
      <c r="G49" s="74"/>
      <c r="H49" s="74"/>
      <c r="I49" s="74"/>
      <c r="J49" s="74"/>
      <c r="K49" s="74"/>
      <c r="L49" s="74"/>
      <c r="M49" s="74"/>
      <c r="N49" s="74"/>
      <c r="O49" s="74"/>
      <c r="P49" s="74"/>
      <c r="Q49" s="44"/>
      <c r="R49" s="44"/>
    </row>
    <row r="50" spans="1:18" x14ac:dyDescent="0.2">
      <c r="A50" s="74"/>
      <c r="B50" s="74"/>
      <c r="C50" s="74"/>
      <c r="D50" s="74"/>
      <c r="E50" s="74"/>
      <c r="F50" s="74"/>
      <c r="G50" s="74"/>
      <c r="H50" s="74"/>
      <c r="I50" s="74"/>
      <c r="J50" s="74"/>
      <c r="K50" s="74"/>
      <c r="L50" s="74"/>
      <c r="M50" s="74"/>
      <c r="N50" s="74"/>
      <c r="O50" s="74"/>
      <c r="P50" s="74"/>
      <c r="Q50" s="44"/>
      <c r="R50" s="44"/>
    </row>
    <row r="51" spans="1:18" x14ac:dyDescent="0.2">
      <c r="A51" s="74"/>
      <c r="B51" s="74"/>
      <c r="C51" s="74"/>
      <c r="D51" s="74"/>
      <c r="E51" s="74"/>
      <c r="F51" s="74"/>
      <c r="G51" s="74"/>
      <c r="H51" s="74"/>
      <c r="I51" s="74"/>
      <c r="J51" s="74"/>
      <c r="K51" s="74"/>
      <c r="L51" s="74"/>
      <c r="M51" s="74"/>
      <c r="N51" s="74"/>
      <c r="O51" s="74"/>
      <c r="P51" s="74"/>
      <c r="Q51" s="44"/>
      <c r="R51" s="44"/>
    </row>
    <row r="52" spans="1:18" x14ac:dyDescent="0.2">
      <c r="A52" s="74"/>
      <c r="B52" s="74"/>
      <c r="C52" s="74"/>
      <c r="D52" s="74"/>
      <c r="E52" s="74"/>
      <c r="F52" s="74"/>
      <c r="G52" s="74"/>
      <c r="H52" s="74"/>
      <c r="I52" s="74"/>
      <c r="J52" s="74"/>
      <c r="K52" s="74"/>
      <c r="L52" s="74"/>
      <c r="M52" s="74"/>
      <c r="N52" s="74"/>
      <c r="O52" s="74"/>
      <c r="P52" s="74"/>
      <c r="Q52" s="44"/>
      <c r="R52" s="44"/>
    </row>
    <row r="53" spans="1:18" x14ac:dyDescent="0.2">
      <c r="A53" s="74"/>
      <c r="B53" s="74"/>
      <c r="C53" s="74"/>
      <c r="D53" s="74"/>
      <c r="E53" s="74"/>
      <c r="F53" s="74"/>
      <c r="G53" s="74"/>
      <c r="H53" s="74"/>
      <c r="I53" s="74"/>
      <c r="J53" s="74"/>
      <c r="K53" s="74"/>
      <c r="L53" s="74"/>
      <c r="M53" s="74"/>
      <c r="N53" s="74"/>
      <c r="O53" s="74"/>
      <c r="P53" s="74"/>
      <c r="Q53" s="44"/>
      <c r="R53" s="44"/>
    </row>
    <row r="54" spans="1:18" x14ac:dyDescent="0.2">
      <c r="A54" s="74"/>
      <c r="B54" s="74"/>
      <c r="C54" s="74"/>
      <c r="D54" s="74"/>
      <c r="E54" s="74"/>
      <c r="F54" s="74"/>
      <c r="G54" s="74"/>
      <c r="H54" s="74"/>
      <c r="I54" s="74"/>
      <c r="J54" s="74"/>
      <c r="K54" s="74"/>
      <c r="L54" s="74"/>
      <c r="M54" s="74"/>
      <c r="N54" s="74"/>
      <c r="O54" s="74"/>
      <c r="P54" s="74"/>
      <c r="Q54" s="44"/>
      <c r="R54" s="44"/>
    </row>
    <row r="55" spans="1:18" x14ac:dyDescent="0.2">
      <c r="A55" s="74"/>
      <c r="B55" s="74"/>
      <c r="C55" s="74"/>
      <c r="D55" s="74"/>
      <c r="E55" s="74"/>
      <c r="F55" s="74"/>
      <c r="G55" s="74"/>
      <c r="H55" s="74"/>
      <c r="I55" s="74"/>
      <c r="J55" s="74"/>
      <c r="K55" s="74"/>
      <c r="L55" s="74"/>
      <c r="M55" s="74"/>
      <c r="N55" s="74"/>
      <c r="O55" s="74"/>
      <c r="P55" s="74"/>
      <c r="Q55" s="44"/>
      <c r="R55" s="44"/>
    </row>
    <row r="56" spans="1:18" x14ac:dyDescent="0.2">
      <c r="A56" s="74"/>
      <c r="B56" s="74"/>
      <c r="C56" s="74"/>
      <c r="D56" s="74"/>
      <c r="E56" s="74"/>
      <c r="F56" s="74"/>
      <c r="G56" s="74"/>
      <c r="H56" s="74"/>
      <c r="I56" s="74"/>
      <c r="J56" s="74"/>
      <c r="K56" s="74"/>
      <c r="L56" s="74"/>
      <c r="M56" s="74"/>
      <c r="N56" s="74"/>
      <c r="O56" s="74"/>
      <c r="P56" s="74"/>
      <c r="Q56" s="44"/>
      <c r="R56" s="44"/>
    </row>
    <row r="57" spans="1:18" x14ac:dyDescent="0.2">
      <c r="A57" s="74"/>
      <c r="B57" s="74"/>
      <c r="C57" s="74"/>
      <c r="D57" s="74"/>
      <c r="E57" s="74"/>
      <c r="F57" s="74"/>
      <c r="G57" s="74"/>
      <c r="H57" s="74"/>
      <c r="I57" s="74"/>
      <c r="J57" s="74"/>
      <c r="K57" s="74"/>
      <c r="L57" s="74"/>
      <c r="M57" s="74"/>
      <c r="N57" s="74"/>
      <c r="O57" s="74"/>
      <c r="P57" s="74"/>
      <c r="Q57" s="44"/>
      <c r="R57" s="44"/>
    </row>
    <row r="58" spans="1:18" x14ac:dyDescent="0.2">
      <c r="A58" s="74"/>
      <c r="B58" s="74"/>
      <c r="C58" s="74"/>
      <c r="D58" s="74"/>
      <c r="E58" s="74"/>
      <c r="F58" s="74"/>
      <c r="G58" s="74"/>
      <c r="H58" s="74"/>
      <c r="I58" s="74"/>
      <c r="J58" s="74"/>
      <c r="K58" s="74"/>
      <c r="L58" s="74"/>
      <c r="M58" s="74"/>
      <c r="N58" s="74"/>
      <c r="O58" s="74"/>
      <c r="P58" s="74"/>
      <c r="Q58" s="44"/>
      <c r="R58" s="44"/>
    </row>
    <row r="59" spans="1:18" x14ac:dyDescent="0.2">
      <c r="A59" s="74"/>
      <c r="B59" s="74"/>
      <c r="C59" s="74"/>
      <c r="D59" s="74"/>
      <c r="E59" s="74"/>
      <c r="F59" s="74"/>
      <c r="G59" s="74"/>
      <c r="H59" s="74"/>
      <c r="I59" s="74"/>
      <c r="J59" s="74"/>
      <c r="K59" s="74"/>
      <c r="L59" s="74"/>
      <c r="M59" s="74"/>
      <c r="N59" s="74"/>
      <c r="O59" s="74"/>
      <c r="P59" s="74"/>
      <c r="Q59" s="44"/>
      <c r="R59" s="44"/>
    </row>
    <row r="60" spans="1:18" x14ac:dyDescent="0.2">
      <c r="A60" s="74"/>
      <c r="B60" s="74"/>
      <c r="C60" s="74"/>
      <c r="D60" s="74"/>
      <c r="E60" s="74"/>
      <c r="F60" s="74"/>
      <c r="G60" s="74"/>
      <c r="H60" s="74"/>
      <c r="I60" s="74"/>
      <c r="J60" s="74"/>
      <c r="K60" s="74"/>
      <c r="L60" s="74"/>
      <c r="M60" s="74"/>
      <c r="N60" s="74"/>
      <c r="O60" s="74"/>
      <c r="P60" s="74"/>
      <c r="Q60" s="44"/>
      <c r="R60" s="44"/>
    </row>
    <row r="61" spans="1:18" x14ac:dyDescent="0.2">
      <c r="A61" s="74"/>
      <c r="B61" s="74"/>
      <c r="C61" s="74"/>
      <c r="D61" s="74"/>
      <c r="E61" s="74"/>
      <c r="F61" s="74"/>
      <c r="G61" s="74"/>
      <c r="H61" s="74"/>
      <c r="I61" s="74"/>
      <c r="J61" s="74"/>
      <c r="K61" s="74"/>
      <c r="L61" s="74"/>
      <c r="M61" s="74"/>
      <c r="N61" s="74"/>
      <c r="O61" s="74"/>
      <c r="P61" s="74"/>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AMC/explorer/revenue_proj" xr:uid="{01A509F2-D2B9-EB49-996F-B7339FFCA1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2023-12-09T12:10:26Z</dcterms:modified>
</cp:coreProperties>
</file>