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A89F8F0F-8463-274B-821C-E2DAFCA6111B}"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O15" i="2"/>
  <c r="J14" i="2"/>
  <c r="I14" i="2"/>
  <c r="H14" i="2"/>
  <c r="G14" i="2"/>
  <c r="F14" i="2"/>
  <c r="E14" i="2"/>
  <c r="D14" i="2"/>
  <c r="C14" i="2"/>
  <c r="B14" i="2"/>
  <c r="J13" i="2"/>
  <c r="I13" i="2"/>
  <c r="H13" i="2"/>
  <c r="G13" i="2"/>
  <c r="F13" i="2"/>
  <c r="E13" i="2"/>
  <c r="E4" i="2" s="1"/>
  <c r="D13" i="2"/>
  <c r="C13" i="2"/>
  <c r="O11" i="2"/>
  <c r="J11" i="2"/>
  <c r="I11" i="2"/>
  <c r="H11" i="2"/>
  <c r="G11" i="2"/>
  <c r="F11" i="2"/>
  <c r="E11" i="2"/>
  <c r="D11" i="2"/>
  <c r="C11" i="2"/>
  <c r="K5" i="2" a="1"/>
  <c r="K5" i="2" s="1"/>
  <c r="E5" i="2"/>
  <c r="C5" i="2"/>
  <c r="A5" i="2" a="1"/>
  <c r="A5" i="2" s="1"/>
  <c r="G4" i="2" s="1"/>
  <c r="K4" i="2" a="1"/>
  <c r="K4" i="2" s="1"/>
  <c r="E3" i="2"/>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6" i="2" l="1"/>
  <c r="K13" i="2"/>
  <c r="K11" i="2"/>
  <c r="O20" i="2"/>
  <c r="C7" i="2"/>
  <c r="O19" i="2"/>
  <c r="O21" i="2" l="1"/>
  <c r="O22" i="2" s="1"/>
  <c r="A6" i="2"/>
  <c r="A7" i="2"/>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<sst xmlns="http://schemas.openxmlformats.org/spreadsheetml/2006/main" count="1464" uniqueCount="253">
  <si>
    <t>2011 Y</t>
  </si>
  <si>
    <t>2012 Y</t>
  </si>
  <si>
    <t>2013 Y</t>
  </si>
  <si>
    <t>2014 Y</t>
  </si>
  <si>
    <t>2015 Y</t>
  </si>
  <si>
    <t>2016 Y</t>
  </si>
  <si>
    <t>2017 Y</t>
  </si>
  <si>
    <t>2018 Y</t>
  </si>
  <si>
    <t>2019 Y</t>
  </si>
  <si>
    <t>2020 Y</t>
  </si>
  <si>
    <t>2021 Y</t>
  </si>
  <si>
    <t>2022 Y</t>
  </si>
  <si>
    <t>2023 Y</t>
  </si>
  <si>
    <t>TTM</t>
  </si>
  <si>
    <t>2023 Q2</t>
  </si>
  <si>
    <t>2023 Q3</t>
  </si>
  <si>
    <t>2023 Q4</t>
  </si>
  <si>
    <t>2010 Q1</t>
  </si>
  <si>
    <t>Sales/Revenue/Turnover</t>
  </si>
  <si>
    <t/>
  </si>
  <si>
    <t xml:space="preserve">  Sales &amp; Services Revenue</t>
  </si>
  <si>
    <t xml:space="preserve">  Cost of Revenue</t>
  </si>
  <si>
    <t xml:space="preserve">    Cost of Goods &amp; Services</t>
  </si>
  <si>
    <t>Gross Profit</t>
  </si>
  <si>
    <t xml:space="preserve">  Other Operating Income</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</si>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</sst>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b/>
      <sz val="14"/>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18">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64" fontId="4" fillId="9" borderId="5" xfId="0" applyNumberFormat="1" applyFont="1" applyFill="1" applyBorder="1" applyAlignment="1">
      <alignment horizontal="right" vertical="center" indent="1"/>
    </xf>
    <xf numFmtId="9" fontId="13"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3"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3"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3"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3"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3"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3" fillId="10" borderId="14" xfId="1" applyNumberFormat="1" applyFont="1" applyFill="1" applyBorder="1" applyAlignment="1">
      <alignment horizontal="left" vertical="center" indent="1"/>
    </xf>
    <xf numFmtId="9" fontId="15"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3" fillId="10" borderId="14" xfId="1" applyFont="1" applyFill="1" applyBorder="1" applyAlignment="1">
      <alignment horizontal="left" vertical="center" indent="1"/>
    </xf>
    <xf numFmtId="0" fontId="16" fillId="12" borderId="15" xfId="0" applyFont="1" applyFill="1" applyBorder="1" applyAlignment="1">
      <alignment horizontal="left" vertical="center" wrapText="1"/>
    </xf>
    <xf numFmtId="164" fontId="17"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8"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3"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3"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9"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8" fillId="10" borderId="19" xfId="1" applyFont="1" applyFill="1" applyBorder="1" applyAlignment="1">
      <alignment horizontal="left" vertical="center" indent="1"/>
    </xf>
    <xf numFmtId="9" fontId="4" fillId="11" borderId="15" xfId="1" applyFont="1" applyFill="1" applyBorder="1" applyAlignment="1">
      <alignment horizontal="left" indent="1"/>
    </xf>
    <xf numFmtId="0" fontId="1" fillId="11" borderId="1" xfId="0" applyFont="1" applyFill="1" applyBorder="1" applyAlignment="1">
      <alignment vertical="center"/>
    </xf>
    <xf numFmtId="0" fontId="20" fillId="12" borderId="15" xfId="0" applyFont="1" applyFill="1" applyBorder="1" applyAlignment="1">
      <alignment horizontal="left" vertical="center" wrapText="1"/>
    </xf>
    <xf numFmtId="10" fontId="21"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4" fillId="9" borderId="21" xfId="0" applyFont="1" applyFill="1" applyBorder="1" applyAlignment="1">
      <alignment horizontal="right" vertical="center" indent="1"/>
    </xf>
    <xf numFmtId="0" fontId="14" fillId="9" borderId="22"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3" xfId="0" applyFont="1" applyFill="1" applyBorder="1" applyAlignment="1">
      <alignment horizontal="right" vertical="center" indent="1"/>
    </xf>
    <xf numFmtId="9" fontId="14"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3" fillId="10" borderId="24" xfId="0" applyNumberFormat="1" applyFont="1" applyFill="1" applyBorder="1" applyAlignment="1">
      <alignment horizontal="right" vertical="center"/>
    </xf>
    <xf numFmtId="9" fontId="24"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7"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3" fillId="10" borderId="11" xfId="0" applyNumberFormat="1" applyFont="1" applyFill="1" applyBorder="1" applyAlignment="1">
      <alignment horizontal="right" vertical="center"/>
    </xf>
    <xf numFmtId="0" fontId="13" fillId="12" borderId="10" xfId="0" applyFont="1" applyFill="1" applyBorder="1" applyAlignment="1">
      <alignment horizontal="left" vertical="center" indent="2"/>
    </xf>
    <xf numFmtId="10" fontId="13" fillId="12" borderId="23" xfId="1" applyNumberFormat="1" applyFont="1" applyFill="1" applyBorder="1" applyAlignment="1">
      <alignment horizontal="right" vertical="center" indent="1"/>
    </xf>
    <xf numFmtId="10" fontId="13" fillId="12" borderId="10" xfId="1" applyNumberFormat="1" applyFont="1" applyFill="1" applyBorder="1" applyAlignment="1">
      <alignment horizontal="right" vertical="center" indent="1"/>
    </xf>
    <xf numFmtId="10" fontId="13" fillId="12" borderId="11" xfId="1" applyNumberFormat="1" applyFont="1" applyFill="1" applyBorder="1" applyAlignment="1">
      <alignment horizontal="right" vertical="center" indent="1"/>
    </xf>
    <xf numFmtId="2" fontId="17" fillId="12" borderId="13" xfId="0" applyNumberFormat="1" applyFont="1" applyFill="1" applyBorder="1" applyAlignment="1">
      <alignment vertical="center"/>
    </xf>
    <xf numFmtId="0" fontId="25" fillId="12" borderId="15" xfId="0" applyFont="1" applyFill="1" applyBorder="1" applyAlignment="1">
      <alignment horizontal="left" vertical="center" indent="1"/>
    </xf>
    <xf numFmtId="0" fontId="20" fillId="12" borderId="25" xfId="0" applyFont="1" applyFill="1" applyBorder="1" applyAlignment="1">
      <alignment horizontal="left" vertical="center" wrapText="1"/>
    </xf>
    <xf numFmtId="10" fontId="21" fillId="12" borderId="26" xfId="0" applyNumberFormat="1" applyFont="1" applyFill="1" applyBorder="1" applyAlignment="1">
      <alignment vertical="center"/>
    </xf>
    <xf numFmtId="9" fontId="14"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7" fillId="12" borderId="13" xfId="0" applyNumberFormat="1" applyFont="1" applyFill="1" applyBorder="1" applyAlignment="1">
      <alignment horizontal="right" vertical="center"/>
    </xf>
    <xf numFmtId="0" fontId="13" fillId="11" borderId="1" xfId="0" applyFont="1" applyFill="1" applyBorder="1" applyAlignment="1">
      <alignment horizontal="left" vertical="center" wrapText="1" indent="2"/>
    </xf>
    <xf numFmtId="10" fontId="21" fillId="12" borderId="13" xfId="0" applyNumberFormat="1" applyFont="1" applyFill="1" applyBorder="1" applyAlignment="1">
      <alignment horizontal="right" vertical="center"/>
    </xf>
    <xf numFmtId="10" fontId="21" fillId="12" borderId="26" xfId="0" applyNumberFormat="1" applyFont="1" applyFill="1" applyBorder="1" applyAlignment="1">
      <alignment horizontal="right" vertical="center"/>
    </xf>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0" fontId="13"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4" fillId="9" borderId="25" xfId="1" applyNumberFormat="1" applyFont="1" applyFill="1" applyBorder="1" applyAlignment="1">
      <alignment horizontal="center" vertical="center"/>
    </xf>
    <xf numFmtId="10" fontId="14" fillId="9" borderId="26" xfId="1" applyNumberFormat="1" applyFont="1" applyFill="1" applyBorder="1" applyAlignment="1">
      <alignment horizontal="center" vertical="center"/>
    </xf>
    <xf numFmtId="0" fontId="12" fillId="0" borderId="1" xfId="0" applyFont="1" applyBorder="1" applyAlignment="1">
      <alignment horizontal="left" vertical="center" indent="2"/>
    </xf>
    <xf numFmtId="0" fontId="12" fillId="0" borderId="0" xfId="0" applyFont="1" applyAlignment="1">
      <alignment horizontal="left" vertical="center" indent="2"/>
    </xf>
    <xf numFmtId="9" fontId="14" fillId="12" borderId="10" xfId="1" applyFont="1" applyFill="1" applyBorder="1" applyAlignment="1">
      <alignment horizontal="center" vertical="center"/>
    </xf>
    <xf numFmtId="9" fontId="14"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13"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https://www.bing.com/financeapi/forcetrigger?t=a1qvp2&amp;q=XNYS%3aDECK&amp;form=skydnc</v>
    <v>Learn more on Bing</v>
  </rv>
  <rv s="1">
    <v>0</v>
    <v>DECKERS OUTDOOR CORPORATION (XNYS:DECK)</v>
    <v>2</v>
    <v>3</v>
    <v>Finance</v>
    <v>4</v>
    <v>en-US</v>
    <v>a1qvp2</v>
    <v>268435456</v>
    <v>1</v>
    <v>Powered by Refinitiv</v>
    <v>699.66</v>
    <v>361.62</v>
    <v>0.96579999999999999</v>
    <v>0.6</v>
    <v>8.6400000000000008E-4</v>
    <v>-0.38</v>
    <v>-5.465E-4</v>
    <v>USD</v>
    <v>Deckers Outdoor Corporation designs, markets, and distributes footwear, apparel and accessories developed for both everyday casual lifestyle uses and high-performance activities. Its segments include UGG brand, HOKA brand, Teva brand, Sanuk brand, Other brands and Direct-to-Consumer (DTC). The UGG brand segment provides premium footwear, apparel and accessories with expanded product offerings. The HOKA brand segment’s products include running, trail, hiking, fitness and lifestyle. Teva brand segment is engaged in a multi-category outdoor lifestyle brand offering a range of performance, casual and trail lifestyle products. Sanuk brand segment is engaged in lifestyle brand with a presence in the relaxed casual shoe and sandal categories. Other brands segment consist of the Koolaburra brand, which is a casual footwear fashion line that uses plush materials. The segment primarily sells in the United States and Canada. DTC segment is comprised of its e-commerce business and retail business.</v>
    <v>4200</v>
    <v>New York Stock Exchange</v>
    <v>XNYS</v>
    <v>XNYS</v>
    <v>250 Coromar Drive, GOLETA, CA, 93117 US</v>
    <v>699.66</v>
    <v>Textiles &amp; Apparel</v>
    <v>Stock</v>
    <v>45268.993123541404</v>
    <v>0</v>
    <v>682.29</v>
    <v>17883469267</v>
    <v>DECKERS OUTDOOR CORPORATION</v>
    <v>DECKERS OUTDOOR CORPORATION</v>
    <v>687.65</v>
    <v>29.961500000000001</v>
    <v>694.42</v>
    <v>695.02</v>
    <v>695</v>
    <v>25730870</v>
    <v>DECK</v>
    <v>DECKERS OUTDOOR CORPORATION (XNYS:DECK)</v>
    <v>279568</v>
    <v>342882</v>
    <v>1993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DECK%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DECK/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workbookViewId="0">
      <pane xSplit="1" topLeftCell="K1" activePane="topRight" state="frozen"/>
      <selection pane="topRight" activeCell="N196" sqref="N196"/>
    </sheetView>
  </sheetViews>
  <sheetFormatPr baseColWidth="10" defaultRowHeight="15" x14ac:dyDescent="0.2"/>
  <cols>
    <col min="1" max="1" width="40.83203125" customWidth="1"/>
    <col min="2" max="20" width="15.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6" x14ac:dyDescent="0.2">
      <c r="A2" s="105" t="s">
        <v>18</v>
      </c>
      <c r="B2" s="101">
        <v>1377283000</v>
      </c>
      <c r="C2" s="101">
        <v>1414398000</v>
      </c>
      <c r="D2" s="101">
        <v>1556618000</v>
      </c>
      <c r="E2" s="101" t="s">
        <v>19</v>
      </c>
      <c r="F2" s="101">
        <v>1817057000</v>
      </c>
      <c r="G2" s="101">
        <v>1875197000</v>
      </c>
      <c r="H2" s="101">
        <v>1790147000</v>
      </c>
      <c r="I2" s="101">
        <v>1903339000</v>
      </c>
      <c r="J2" s="101">
        <v>2020437000</v>
      </c>
      <c r="K2" s="101">
        <v>2132689000</v>
      </c>
      <c r="L2" s="101">
        <v>2545641000</v>
      </c>
      <c r="M2" s="101">
        <v>3150339000</v>
      </c>
      <c r="N2" s="101">
        <v>3627286000</v>
      </c>
      <c r="O2" s="102">
        <v>3688616000</v>
      </c>
      <c r="P2" s="101">
        <v>875614000</v>
      </c>
      <c r="Q2" s="101">
        <v>1345640000</v>
      </c>
      <c r="R2" s="101">
        <v>791571000</v>
      </c>
      <c r="S2" s="101">
        <v>675791000</v>
      </c>
    </row>
    <row r="3" spans="1:19" ht="16" x14ac:dyDescent="0.2">
      <c r="A3" s="9" t="s">
        <v>191</v>
      </c>
      <c r="B3" s="10"/>
      <c r="C3" s="11">
        <f t="shared" ref="C3:O3" si="0">(C2/B2)-1</f>
        <v>2.69479838203186E-2</v>
      </c>
      <c r="D3" s="11">
        <f t="shared" si="0"/>
        <v>0.1005516127709456</v>
      </c>
      <c r="E3" s="11" t="e">
        <f t="shared" si="0"/>
        <v>#VALUE!</v>
      </c>
      <c r="F3" s="11" t="e">
        <f t="shared" si="0"/>
        <v>#VALUE!</v>
      </c>
      <c r="G3" s="11">
        <f t="shared" si="0"/>
        <v>3.1996794817113594E-2</v>
      </c>
      <c r="H3" s="11">
        <f t="shared" si="0"/>
        <v>-4.5355234676676681E-2</v>
      </c>
      <c r="I3" s="11">
        <f t="shared" si="0"/>
        <v>6.3230561512546135E-2</v>
      </c>
      <c r="J3" s="11">
        <f t="shared" si="0"/>
        <v>6.1522408777416882E-2</v>
      </c>
      <c r="K3" s="11">
        <f t="shared" si="0"/>
        <v>5.5558277738924744E-2</v>
      </c>
      <c r="L3" s="11">
        <f t="shared" si="0"/>
        <v>0.19362973223006263</v>
      </c>
      <c r="M3" s="11">
        <f t="shared" si="0"/>
        <v>0.23754252858121006</v>
      </c>
      <c r="N3" s="11">
        <f t="shared" si="0"/>
        <v>0.15139545299728052</v>
      </c>
      <c r="O3" s="11">
        <f t="shared" si="0"/>
        <v>1.6907958181406224E-2</v>
      </c>
      <c r="P3" s="11"/>
      <c r="Q3" s="11">
        <f t="shared" ref="Q3:S3" si="1">(Q2/P2)-1</f>
        <v>0.53679589408118189</v>
      </c>
      <c r="R3" s="11">
        <f t="shared" si="1"/>
        <v>-0.41175128563360186</v>
      </c>
      <c r="S3" s="11">
        <f t="shared" si="1"/>
        <v>-0.1462660961556197</v>
      </c>
    </row>
    <row r="4" spans="1:19" ht="16" x14ac:dyDescent="0.2">
      <c r="A4" s="2" t="s">
        <v>20</v>
      </c>
      <c r="B4" s="3">
        <v>1377283000</v>
      </c>
      <c r="C4" s="3">
        <v>1414398000</v>
      </c>
      <c r="D4" s="3">
        <v>1556618000</v>
      </c>
      <c r="E4" s="3" t="s">
        <v>19</v>
      </c>
      <c r="F4" s="3">
        <v>1817057000</v>
      </c>
      <c r="G4" s="3">
        <v>1875197000</v>
      </c>
      <c r="H4" s="3">
        <v>1790147000</v>
      </c>
      <c r="I4" s="3">
        <v>1903339000</v>
      </c>
      <c r="J4" s="3">
        <v>2020437000</v>
      </c>
      <c r="K4" s="3">
        <v>2132689000</v>
      </c>
      <c r="L4" s="3">
        <v>2545641000</v>
      </c>
      <c r="M4" s="3">
        <v>3150339000</v>
      </c>
      <c r="N4" s="3">
        <v>3627286000</v>
      </c>
      <c r="O4" s="4">
        <v>3688616000</v>
      </c>
      <c r="P4" s="3">
        <v>875614000</v>
      </c>
      <c r="Q4" s="3">
        <v>1345640000</v>
      </c>
      <c r="R4" s="3">
        <v>791571000</v>
      </c>
      <c r="S4" s="3">
        <v>675791000</v>
      </c>
    </row>
    <row r="5" spans="1:19" ht="16" x14ac:dyDescent="0.2">
      <c r="A5" s="2" t="s">
        <v>21</v>
      </c>
      <c r="B5" s="3">
        <v>698288000</v>
      </c>
      <c r="C5" s="3">
        <v>782244000</v>
      </c>
      <c r="D5" s="3">
        <v>820135000</v>
      </c>
      <c r="E5" s="3" t="s">
        <v>19</v>
      </c>
      <c r="F5" s="3">
        <v>938949000</v>
      </c>
      <c r="G5" s="3">
        <v>1028529000</v>
      </c>
      <c r="H5" s="3">
        <v>954912000</v>
      </c>
      <c r="I5" s="3">
        <v>971697000</v>
      </c>
      <c r="J5" s="3">
        <v>980187000</v>
      </c>
      <c r="K5" s="3">
        <v>1029016000</v>
      </c>
      <c r="L5" s="3">
        <v>1171551000</v>
      </c>
      <c r="M5" s="3">
        <v>1542788000</v>
      </c>
      <c r="N5" s="3">
        <v>1801916000</v>
      </c>
      <c r="O5" s="4">
        <v>1811574000</v>
      </c>
      <c r="P5" s="3">
        <v>453693000</v>
      </c>
      <c r="Q5" s="3">
        <v>633111000</v>
      </c>
      <c r="R5" s="3">
        <v>395403000</v>
      </c>
      <c r="S5" s="3">
        <v>329367000</v>
      </c>
    </row>
    <row r="6" spans="1:19" ht="16" x14ac:dyDescent="0.2">
      <c r="A6" s="2" t="s">
        <v>22</v>
      </c>
      <c r="B6" s="3">
        <v>698288000</v>
      </c>
      <c r="C6" s="3">
        <v>782244000</v>
      </c>
      <c r="D6" s="3">
        <v>820135000</v>
      </c>
      <c r="E6" s="3" t="s">
        <v>19</v>
      </c>
      <c r="F6" s="3">
        <v>938949000</v>
      </c>
      <c r="G6" s="3">
        <v>1028529000</v>
      </c>
      <c r="H6" s="3">
        <v>954912000</v>
      </c>
      <c r="I6" s="3">
        <v>971697000</v>
      </c>
      <c r="J6" s="3">
        <v>980187000</v>
      </c>
      <c r="K6" s="3">
        <v>1029016000</v>
      </c>
      <c r="L6" s="3">
        <v>1171551000</v>
      </c>
      <c r="M6" s="3">
        <v>1542788000</v>
      </c>
      <c r="N6" s="3">
        <v>1801916000</v>
      </c>
      <c r="O6" s="4">
        <v>1811574000</v>
      </c>
      <c r="P6" s="3">
        <v>453693000</v>
      </c>
      <c r="Q6" s="3">
        <v>633111000</v>
      </c>
      <c r="R6" s="3">
        <v>395403000</v>
      </c>
      <c r="S6" s="3">
        <v>329367000</v>
      </c>
    </row>
    <row r="7" spans="1:19" ht="16" x14ac:dyDescent="0.2">
      <c r="A7" s="105" t="s">
        <v>23</v>
      </c>
      <c r="B7" s="101">
        <v>678995000</v>
      </c>
      <c r="C7" s="101">
        <v>632154000</v>
      </c>
      <c r="D7" s="101">
        <v>736483000</v>
      </c>
      <c r="E7" s="101" t="s">
        <v>19</v>
      </c>
      <c r="F7" s="101">
        <v>878108000</v>
      </c>
      <c r="G7" s="101">
        <v>846668000</v>
      </c>
      <c r="H7" s="101">
        <v>835235000</v>
      </c>
      <c r="I7" s="101">
        <v>931642000</v>
      </c>
      <c r="J7" s="101">
        <v>1040250000</v>
      </c>
      <c r="K7" s="101">
        <v>1103673000</v>
      </c>
      <c r="L7" s="101">
        <v>1374090000</v>
      </c>
      <c r="M7" s="101">
        <v>1607551000</v>
      </c>
      <c r="N7" s="101">
        <v>1825370000</v>
      </c>
      <c r="O7" s="102">
        <v>1877042000</v>
      </c>
      <c r="P7" s="101">
        <v>421921000</v>
      </c>
      <c r="Q7" s="101">
        <v>712529000</v>
      </c>
      <c r="R7" s="101">
        <v>396168000</v>
      </c>
      <c r="S7" s="101">
        <v>346424000</v>
      </c>
    </row>
    <row r="8" spans="1:19" ht="16" x14ac:dyDescent="0.2">
      <c r="A8" s="100" t="s">
        <v>58</v>
      </c>
      <c r="B8" s="103">
        <v>49.3</v>
      </c>
      <c r="C8" s="103">
        <v>44.69</v>
      </c>
      <c r="D8" s="103">
        <v>47.31</v>
      </c>
      <c r="E8" s="101" t="s">
        <v>19</v>
      </c>
      <c r="F8" s="103">
        <v>48.33</v>
      </c>
      <c r="G8" s="103">
        <v>45.15</v>
      </c>
      <c r="H8" s="103">
        <v>46.66</v>
      </c>
      <c r="I8" s="103">
        <v>48.95</v>
      </c>
      <c r="J8" s="103">
        <v>51.49</v>
      </c>
      <c r="K8" s="103">
        <v>51.75</v>
      </c>
      <c r="L8" s="103">
        <v>53.98</v>
      </c>
      <c r="M8" s="103">
        <v>51.03</v>
      </c>
      <c r="N8" s="103">
        <v>50.32</v>
      </c>
      <c r="O8" s="104">
        <v>50.89</v>
      </c>
      <c r="P8" s="103">
        <v>48.19</v>
      </c>
      <c r="Q8" s="103">
        <v>52.95</v>
      </c>
      <c r="R8" s="103">
        <v>50.05</v>
      </c>
      <c r="S8" s="103">
        <v>51.26</v>
      </c>
    </row>
    <row r="9" spans="1:19" ht="16" x14ac:dyDescent="0.2">
      <c r="A9" s="2" t="s">
        <v>24</v>
      </c>
      <c r="B9" s="3" t="s">
        <v>19</v>
      </c>
      <c r="C9" s="3" t="s">
        <v>19</v>
      </c>
      <c r="D9" s="3" t="s">
        <v>19</v>
      </c>
      <c r="E9" s="3" t="s">
        <v>19</v>
      </c>
      <c r="F9" s="3" t="s">
        <v>19</v>
      </c>
      <c r="G9" s="3" t="s">
        <v>19</v>
      </c>
      <c r="H9" s="3" t="s">
        <v>19</v>
      </c>
      <c r="I9" s="3" t="s">
        <v>19</v>
      </c>
      <c r="J9" s="3" t="s">
        <v>19</v>
      </c>
      <c r="K9" s="3" t="s">
        <v>19</v>
      </c>
      <c r="L9" s="3" t="s">
        <v>19</v>
      </c>
      <c r="M9" s="3" t="s">
        <v>19</v>
      </c>
      <c r="N9" s="3" t="s">
        <v>19</v>
      </c>
      <c r="O9" s="4" t="s">
        <v>19</v>
      </c>
      <c r="P9" s="3" t="s">
        <v>19</v>
      </c>
      <c r="Q9" s="3" t="s">
        <v>19</v>
      </c>
      <c r="R9" s="3" t="s">
        <v>19</v>
      </c>
      <c r="S9" s="3" t="s">
        <v>19</v>
      </c>
    </row>
    <row r="10" spans="1:19" ht="16" x14ac:dyDescent="0.2">
      <c r="A10" s="2" t="s">
        <v>25</v>
      </c>
      <c r="B10" s="3">
        <v>394157000</v>
      </c>
      <c r="C10" s="3">
        <v>445206000</v>
      </c>
      <c r="D10" s="3">
        <v>528586000</v>
      </c>
      <c r="E10" s="3" t="s">
        <v>19</v>
      </c>
      <c r="F10" s="3">
        <v>653689000</v>
      </c>
      <c r="G10" s="3">
        <v>684541000</v>
      </c>
      <c r="H10" s="3">
        <v>837154000</v>
      </c>
      <c r="I10" s="3">
        <v>709058000</v>
      </c>
      <c r="J10" s="3">
        <v>712930000</v>
      </c>
      <c r="K10" s="3">
        <v>765538000</v>
      </c>
      <c r="L10" s="3">
        <v>869885000</v>
      </c>
      <c r="M10" s="3">
        <v>1042844000</v>
      </c>
      <c r="N10" s="3">
        <v>1172619000</v>
      </c>
      <c r="O10" s="4">
        <v>1209896000</v>
      </c>
      <c r="P10" s="3">
        <v>294090000</v>
      </c>
      <c r="Q10" s="3">
        <v>349869000</v>
      </c>
      <c r="R10" s="3">
        <v>290249000</v>
      </c>
      <c r="S10" s="3">
        <v>275688000</v>
      </c>
    </row>
    <row r="11" spans="1:19" ht="16" x14ac:dyDescent="0.2">
      <c r="A11" s="100" t="s">
        <v>26</v>
      </c>
      <c r="B11" s="101">
        <v>394157000</v>
      </c>
      <c r="C11" s="101">
        <v>445206000</v>
      </c>
      <c r="D11" s="101">
        <v>528586000</v>
      </c>
      <c r="E11" s="101" t="s">
        <v>19</v>
      </c>
      <c r="F11" s="101">
        <v>653689000</v>
      </c>
      <c r="G11" s="101">
        <v>684541000</v>
      </c>
      <c r="H11" s="101">
        <v>837154000</v>
      </c>
      <c r="I11" s="101">
        <v>709058000</v>
      </c>
      <c r="J11" s="101">
        <v>712930000</v>
      </c>
      <c r="K11" s="101">
        <v>765538000</v>
      </c>
      <c r="L11" s="101">
        <v>869885000</v>
      </c>
      <c r="M11" s="101">
        <v>1042844000</v>
      </c>
      <c r="N11" s="101">
        <v>1172619000</v>
      </c>
      <c r="O11" s="102">
        <v>1209896000</v>
      </c>
      <c r="P11" s="101">
        <v>294090000</v>
      </c>
      <c r="Q11" s="101">
        <v>349869000</v>
      </c>
      <c r="R11" s="101">
        <v>290249000</v>
      </c>
      <c r="S11" s="101">
        <v>275688000</v>
      </c>
    </row>
    <row r="12" spans="1:19" ht="16" x14ac:dyDescent="0.2">
      <c r="A12" s="12" t="s">
        <v>192</v>
      </c>
      <c r="B12" s="11">
        <f t="shared" ref="B12:S12" si="2">B11/B2</f>
        <v>0.28618446608286024</v>
      </c>
      <c r="C12" s="11">
        <f t="shared" si="2"/>
        <v>0.31476713060963041</v>
      </c>
      <c r="D12" s="11">
        <f t="shared" si="2"/>
        <v>0.33957335711137865</v>
      </c>
      <c r="E12" s="11" t="e">
        <f t="shared" si="2"/>
        <v>#VALUE!</v>
      </c>
      <c r="F12" s="11">
        <f t="shared" si="2"/>
        <v>0.35975151027182967</v>
      </c>
      <c r="G12" s="11">
        <f t="shared" si="2"/>
        <v>0.36505017872788831</v>
      </c>
      <c r="H12" s="11">
        <f t="shared" si="2"/>
        <v>0.4676453944843636</v>
      </c>
      <c r="I12" s="11">
        <f t="shared" si="2"/>
        <v>0.37253374201863149</v>
      </c>
      <c r="J12" s="11">
        <f t="shared" si="2"/>
        <v>0.35285930716968655</v>
      </c>
      <c r="K12" s="11">
        <f t="shared" si="2"/>
        <v>0.35895435293190897</v>
      </c>
      <c r="L12" s="11">
        <f t="shared" si="2"/>
        <v>0.34171550505354054</v>
      </c>
      <c r="M12" s="11">
        <f t="shared" si="2"/>
        <v>0.3310259626027548</v>
      </c>
      <c r="N12" s="11">
        <f t="shared" si="2"/>
        <v>0.32327723813341436</v>
      </c>
      <c r="O12" s="11">
        <f t="shared" si="2"/>
        <v>0.3280081201187654</v>
      </c>
      <c r="P12" s="11">
        <f t="shared" si="2"/>
        <v>0.33586717434851432</v>
      </c>
      <c r="Q12" s="11">
        <f t="shared" si="2"/>
        <v>0.26000193216610684</v>
      </c>
      <c r="R12" s="11">
        <f t="shared" si="2"/>
        <v>0.36667462552316848</v>
      </c>
      <c r="S12" s="11">
        <f t="shared" si="2"/>
        <v>0.40794861133101801</v>
      </c>
    </row>
    <row r="13" spans="1:19" ht="16" x14ac:dyDescent="0.2">
      <c r="A13" s="100" t="s">
        <v>27</v>
      </c>
      <c r="B13" s="101" t="s">
        <v>19</v>
      </c>
      <c r="C13" s="101" t="s">
        <v>19</v>
      </c>
      <c r="D13" s="101" t="s">
        <v>19</v>
      </c>
      <c r="E13" s="101">
        <v>0</v>
      </c>
      <c r="F13" s="101">
        <v>0</v>
      </c>
      <c r="G13" s="101">
        <v>0</v>
      </c>
      <c r="H13" s="101">
        <v>0</v>
      </c>
      <c r="I13" s="101">
        <v>0</v>
      </c>
      <c r="J13" s="101">
        <v>0</v>
      </c>
      <c r="K13" s="101">
        <v>0</v>
      </c>
      <c r="L13" s="101">
        <v>0</v>
      </c>
      <c r="M13" s="101">
        <v>0</v>
      </c>
      <c r="N13" s="101">
        <v>0</v>
      </c>
      <c r="O13" s="102">
        <v>0</v>
      </c>
      <c r="P13" s="101">
        <v>0</v>
      </c>
      <c r="Q13" s="101">
        <v>0</v>
      </c>
      <c r="R13" s="101">
        <v>0</v>
      </c>
      <c r="S13" s="101">
        <v>0</v>
      </c>
    </row>
    <row r="14" spans="1:19" ht="16" x14ac:dyDescent="0.2">
      <c r="A14" s="13" t="s">
        <v>193</v>
      </c>
      <c r="B14" s="14">
        <v>0</v>
      </c>
      <c r="C14" s="14">
        <v>0</v>
      </c>
      <c r="D14" s="14">
        <v>0</v>
      </c>
      <c r="E14" s="14">
        <v>0</v>
      </c>
      <c r="F14" s="14">
        <v>0</v>
      </c>
      <c r="G14" s="14">
        <v>0</v>
      </c>
      <c r="H14" s="14">
        <v>0</v>
      </c>
      <c r="I14" s="14">
        <v>0</v>
      </c>
      <c r="J14" s="14">
        <v>0</v>
      </c>
      <c r="K14" s="14">
        <f t="shared" ref="K14:S14" si="3">K13/K2</f>
        <v>0</v>
      </c>
      <c r="L14" s="14">
        <f t="shared" si="3"/>
        <v>0</v>
      </c>
      <c r="M14" s="14">
        <f t="shared" si="3"/>
        <v>0</v>
      </c>
      <c r="N14" s="14">
        <f t="shared" si="3"/>
        <v>0</v>
      </c>
      <c r="O14" s="14">
        <f t="shared" si="3"/>
        <v>0</v>
      </c>
      <c r="P14" s="14">
        <f t="shared" si="3"/>
        <v>0</v>
      </c>
      <c r="Q14" s="14">
        <f t="shared" si="3"/>
        <v>0</v>
      </c>
      <c r="R14" s="14">
        <f t="shared" si="3"/>
        <v>0</v>
      </c>
      <c r="S14" s="14">
        <f t="shared" si="3"/>
        <v>0</v>
      </c>
    </row>
    <row r="15" spans="1:19" ht="16" x14ac:dyDescent="0.2">
      <c r="A15" s="2" t="s">
        <v>28</v>
      </c>
      <c r="B15" s="3" t="s">
        <v>19</v>
      </c>
      <c r="C15" s="3" t="s">
        <v>19</v>
      </c>
      <c r="D15" s="3" t="s">
        <v>19</v>
      </c>
      <c r="E15" s="3" t="s">
        <v>19</v>
      </c>
      <c r="F15" s="3" t="s">
        <v>19</v>
      </c>
      <c r="G15" s="3" t="s">
        <v>19</v>
      </c>
      <c r="H15" s="3" t="s">
        <v>19</v>
      </c>
      <c r="I15" s="3" t="s">
        <v>19</v>
      </c>
      <c r="J15" s="3" t="s">
        <v>19</v>
      </c>
      <c r="K15" s="3" t="s">
        <v>19</v>
      </c>
      <c r="L15" s="3" t="s">
        <v>19</v>
      </c>
      <c r="M15" s="3" t="s">
        <v>19</v>
      </c>
      <c r="N15" s="3" t="s">
        <v>19</v>
      </c>
      <c r="O15" s="4" t="s">
        <v>19</v>
      </c>
      <c r="P15" s="3" t="s">
        <v>19</v>
      </c>
      <c r="Q15" s="3" t="s">
        <v>19</v>
      </c>
      <c r="R15" s="3" t="s">
        <v>19</v>
      </c>
      <c r="S15" s="3" t="s">
        <v>19</v>
      </c>
    </row>
    <row r="16" spans="1:19" ht="16" x14ac:dyDescent="0.2">
      <c r="A16" s="105" t="s">
        <v>29</v>
      </c>
      <c r="B16" s="101">
        <v>284838000</v>
      </c>
      <c r="C16" s="101">
        <v>186948000</v>
      </c>
      <c r="D16" s="101">
        <v>207897000</v>
      </c>
      <c r="E16" s="101" t="s">
        <v>19</v>
      </c>
      <c r="F16" s="101">
        <v>224419000</v>
      </c>
      <c r="G16" s="101">
        <v>162127000</v>
      </c>
      <c r="H16" s="101">
        <v>-1919000</v>
      </c>
      <c r="I16" s="101">
        <v>222584000</v>
      </c>
      <c r="J16" s="101">
        <v>327320000</v>
      </c>
      <c r="K16" s="101">
        <v>338135000</v>
      </c>
      <c r="L16" s="101">
        <v>504205000</v>
      </c>
      <c r="M16" s="101">
        <v>564707000</v>
      </c>
      <c r="N16" s="101">
        <v>652751000</v>
      </c>
      <c r="O16" s="102">
        <v>667146000</v>
      </c>
      <c r="P16" s="101">
        <v>127831000</v>
      </c>
      <c r="Q16" s="101">
        <v>362660000</v>
      </c>
      <c r="R16" s="101">
        <v>105919000</v>
      </c>
      <c r="S16" s="101">
        <v>70736000</v>
      </c>
    </row>
    <row r="17" spans="1:19" ht="16" x14ac:dyDescent="0.2">
      <c r="A17" s="100" t="s">
        <v>59</v>
      </c>
      <c r="B17" s="103">
        <v>20.68</v>
      </c>
      <c r="C17" s="103">
        <v>13.22</v>
      </c>
      <c r="D17" s="103">
        <v>13.36</v>
      </c>
      <c r="E17" s="101" t="s">
        <v>19</v>
      </c>
      <c r="F17" s="103">
        <v>12.35</v>
      </c>
      <c r="G17" s="103">
        <v>8.65</v>
      </c>
      <c r="H17" s="103">
        <v>-0.11</v>
      </c>
      <c r="I17" s="103">
        <v>11.69</v>
      </c>
      <c r="J17" s="103">
        <v>16.2</v>
      </c>
      <c r="K17" s="103">
        <v>15.85</v>
      </c>
      <c r="L17" s="103">
        <v>19.809999999999999</v>
      </c>
      <c r="M17" s="103">
        <v>17.93</v>
      </c>
      <c r="N17" s="101">
        <v>18</v>
      </c>
      <c r="O17" s="104">
        <v>18.09</v>
      </c>
      <c r="P17" s="103">
        <v>14.6</v>
      </c>
      <c r="Q17" s="103">
        <v>26.95</v>
      </c>
      <c r="R17" s="103">
        <v>13.38</v>
      </c>
      <c r="S17" s="103">
        <v>10.47</v>
      </c>
    </row>
    <row r="18" spans="1:19" ht="16" x14ac:dyDescent="0.2">
      <c r="A18" s="15" t="s">
        <v>194</v>
      </c>
      <c r="B18" s="10"/>
      <c r="C18" s="11">
        <f>(C16/B16)-1</f>
        <v>-0.34366903292397788</v>
      </c>
      <c r="D18" s="11">
        <f>(D16/C16)-1</f>
        <v>0.11205789845304581</v>
      </c>
      <c r="E18" s="11" t="e">
        <f>(E16/D16)-1</f>
        <v>#VALUE!</v>
      </c>
      <c r="F18" s="11" t="e">
        <f t="shared" ref="F18:O18" si="4">(F16/E16)-1</f>
        <v>#VALUE!</v>
      </c>
      <c r="G18" s="11">
        <f t="shared" si="4"/>
        <v>-0.27757008096462421</v>
      </c>
      <c r="H18" s="11">
        <f t="shared" si="4"/>
        <v>-1.0118363998593696</v>
      </c>
      <c r="I18" s="11">
        <f t="shared" si="4"/>
        <v>-116.98957790515894</v>
      </c>
      <c r="J18" s="11">
        <f t="shared" si="4"/>
        <v>0.47054595119146025</v>
      </c>
      <c r="K18" s="11">
        <f t="shared" si="4"/>
        <v>3.3041060735671479E-2</v>
      </c>
      <c r="L18" s="11">
        <f t="shared" si="4"/>
        <v>0.49113519748029644</v>
      </c>
      <c r="M18" s="11">
        <f t="shared" si="4"/>
        <v>0.11999484336728106</v>
      </c>
      <c r="N18" s="11">
        <f t="shared" si="4"/>
        <v>0.15591094142626183</v>
      </c>
      <c r="O18" s="11">
        <f t="shared" si="4"/>
        <v>2.2052819528426637E-2</v>
      </c>
      <c r="P18" s="11"/>
      <c r="Q18" s="11">
        <f t="shared" ref="Q18:S18" si="5">(Q16/P16)-1</f>
        <v>1.8370270122270811</v>
      </c>
      <c r="R18" s="11">
        <f t="shared" si="5"/>
        <v>-0.70793856504715158</v>
      </c>
      <c r="S18" s="11">
        <f t="shared" si="5"/>
        <v>-0.33216892153438005</v>
      </c>
    </row>
    <row r="19" spans="1:19" ht="16" x14ac:dyDescent="0.2">
      <c r="A19" s="2" t="s">
        <v>30</v>
      </c>
      <c r="B19" s="3">
        <v>-424000</v>
      </c>
      <c r="C19" s="3">
        <v>2830000</v>
      </c>
      <c r="D19" s="3">
        <v>2340000</v>
      </c>
      <c r="E19" s="3" t="s">
        <v>19</v>
      </c>
      <c r="F19" s="3">
        <v>3280000</v>
      </c>
      <c r="G19" s="3">
        <v>5242000</v>
      </c>
      <c r="H19" s="3">
        <v>5067000</v>
      </c>
      <c r="I19" s="3">
        <v>1888000</v>
      </c>
      <c r="J19" s="3">
        <v>-1614000</v>
      </c>
      <c r="K19" s="3">
        <v>-2731000</v>
      </c>
      <c r="L19" s="3">
        <v>2691000</v>
      </c>
      <c r="M19" s="3">
        <v>69000</v>
      </c>
      <c r="N19" s="3">
        <v>-13331000</v>
      </c>
      <c r="O19" s="4">
        <v>-23298000</v>
      </c>
      <c r="P19" s="3">
        <v>-1087000</v>
      </c>
      <c r="Q19" s="3">
        <v>-2644000</v>
      </c>
      <c r="R19" s="3">
        <v>-8939000</v>
      </c>
      <c r="S19" s="3">
        <v>-10628000</v>
      </c>
    </row>
    <row r="20" spans="1:19" ht="16" x14ac:dyDescent="0.2">
      <c r="A20" s="2" t="s">
        <v>31</v>
      </c>
      <c r="B20" s="3">
        <v>69000</v>
      </c>
      <c r="C20" s="3">
        <v>3623000</v>
      </c>
      <c r="D20" s="3">
        <v>3019000</v>
      </c>
      <c r="E20" s="3" t="s">
        <v>19</v>
      </c>
      <c r="F20" s="3">
        <v>4013000</v>
      </c>
      <c r="G20" s="3">
        <v>5394000</v>
      </c>
      <c r="H20" s="3">
        <v>6541000</v>
      </c>
      <c r="I20" s="3">
        <v>1528000</v>
      </c>
      <c r="J20" s="3">
        <v>-1367000</v>
      </c>
      <c r="K20" s="3">
        <v>-2215000</v>
      </c>
      <c r="L20" s="3">
        <v>3391000</v>
      </c>
      <c r="M20" s="3">
        <v>182000</v>
      </c>
      <c r="N20" s="3">
        <v>-12121000</v>
      </c>
      <c r="O20" s="4">
        <v>-22241000</v>
      </c>
      <c r="P20" s="3">
        <v>-846000</v>
      </c>
      <c r="Q20" s="3">
        <v>-2416000</v>
      </c>
      <c r="R20" s="3">
        <v>-8697000</v>
      </c>
      <c r="S20" s="3">
        <v>-10282000</v>
      </c>
    </row>
    <row r="21" spans="1:19" ht="16" x14ac:dyDescent="0.2">
      <c r="A21" s="2" t="s">
        <v>32</v>
      </c>
      <c r="B21" s="3">
        <v>249000</v>
      </c>
      <c r="C21" s="3">
        <v>3840000</v>
      </c>
      <c r="D21" s="3">
        <v>3079000</v>
      </c>
      <c r="E21" s="3" t="s">
        <v>19</v>
      </c>
      <c r="F21" s="3">
        <v>4220000</v>
      </c>
      <c r="G21" s="3">
        <v>5814000</v>
      </c>
      <c r="H21" s="3">
        <v>7319000</v>
      </c>
      <c r="I21" s="3">
        <v>4585000</v>
      </c>
      <c r="J21" s="3">
        <v>4661000</v>
      </c>
      <c r="K21" s="3">
        <v>5046000</v>
      </c>
      <c r="L21" s="3">
        <v>6028000</v>
      </c>
      <c r="M21" s="3">
        <v>2083000</v>
      </c>
      <c r="N21" s="3">
        <v>3442000</v>
      </c>
      <c r="O21" s="4">
        <v>3395000</v>
      </c>
      <c r="P21" s="3">
        <v>1038000</v>
      </c>
      <c r="Q21" s="3">
        <v>1155000</v>
      </c>
      <c r="R21" s="3">
        <v>197000</v>
      </c>
      <c r="S21" s="3">
        <v>1005000</v>
      </c>
    </row>
    <row r="22" spans="1:19" ht="16" x14ac:dyDescent="0.2">
      <c r="A22" s="2" t="s">
        <v>33</v>
      </c>
      <c r="B22" s="3">
        <v>180000</v>
      </c>
      <c r="C22" s="3">
        <v>217000</v>
      </c>
      <c r="D22" s="3">
        <v>60000</v>
      </c>
      <c r="E22" s="3" t="s">
        <v>19</v>
      </c>
      <c r="F22" s="3">
        <v>207000</v>
      </c>
      <c r="G22" s="3">
        <v>420000</v>
      </c>
      <c r="H22" s="3">
        <v>778000</v>
      </c>
      <c r="I22" s="3">
        <v>3057000</v>
      </c>
      <c r="J22" s="3">
        <v>6028000</v>
      </c>
      <c r="K22" s="3">
        <v>7261000</v>
      </c>
      <c r="L22" s="3">
        <v>2637000</v>
      </c>
      <c r="M22" s="3">
        <v>1901000</v>
      </c>
      <c r="N22" s="3">
        <v>15563000</v>
      </c>
      <c r="O22" s="4">
        <v>25636000</v>
      </c>
      <c r="P22" s="3">
        <v>1884000</v>
      </c>
      <c r="Q22" s="3">
        <v>3571000</v>
      </c>
      <c r="R22" s="3">
        <v>8894000</v>
      </c>
      <c r="S22" s="3">
        <v>11287000</v>
      </c>
    </row>
    <row r="23" spans="1:19" ht="16" x14ac:dyDescent="0.2">
      <c r="A23" s="2" t="s">
        <v>34</v>
      </c>
      <c r="B23" s="3">
        <v>-493000</v>
      </c>
      <c r="C23" s="3">
        <v>-793000</v>
      </c>
      <c r="D23" s="3">
        <v>-679000</v>
      </c>
      <c r="E23" s="3" t="s">
        <v>19</v>
      </c>
      <c r="F23" s="3">
        <v>-733000</v>
      </c>
      <c r="G23" s="3">
        <v>-152000</v>
      </c>
      <c r="H23" s="3">
        <v>-1474000</v>
      </c>
      <c r="I23" s="3">
        <v>360000</v>
      </c>
      <c r="J23" s="3">
        <v>-247000</v>
      </c>
      <c r="K23" s="3">
        <v>-516000</v>
      </c>
      <c r="L23" s="3">
        <v>-700000</v>
      </c>
      <c r="M23" s="3">
        <v>-113000</v>
      </c>
      <c r="N23" s="3">
        <v>-1210000</v>
      </c>
      <c r="O23" s="4">
        <v>-1057000</v>
      </c>
      <c r="P23" s="3">
        <v>-241000</v>
      </c>
      <c r="Q23" s="3">
        <v>-228000</v>
      </c>
      <c r="R23" s="3">
        <v>-242000</v>
      </c>
      <c r="S23" s="3">
        <v>-346000</v>
      </c>
    </row>
    <row r="24" spans="1:19" ht="16" x14ac:dyDescent="0.2">
      <c r="A24" s="2" t="s">
        <v>35</v>
      </c>
      <c r="B24" s="3">
        <v>285262000</v>
      </c>
      <c r="C24" s="3">
        <v>184118000</v>
      </c>
      <c r="D24" s="3">
        <v>205557000</v>
      </c>
      <c r="E24" s="3" t="s">
        <v>19</v>
      </c>
      <c r="F24" s="3">
        <v>221139000</v>
      </c>
      <c r="G24" s="3">
        <v>156885000</v>
      </c>
      <c r="H24" s="3">
        <v>-6986000</v>
      </c>
      <c r="I24" s="3">
        <v>220696000</v>
      </c>
      <c r="J24" s="3">
        <v>328934000</v>
      </c>
      <c r="K24" s="3">
        <v>340866000</v>
      </c>
      <c r="L24" s="3">
        <v>501514000</v>
      </c>
      <c r="M24" s="3">
        <v>564638000</v>
      </c>
      <c r="N24" s="3">
        <v>666082000</v>
      </c>
      <c r="O24" s="4">
        <v>690444000</v>
      </c>
      <c r="P24" s="3">
        <v>128918000</v>
      </c>
      <c r="Q24" s="3">
        <v>365304000</v>
      </c>
      <c r="R24" s="3">
        <v>114858000</v>
      </c>
      <c r="S24" s="3">
        <v>81364000</v>
      </c>
    </row>
    <row r="25" spans="1:19" ht="16" x14ac:dyDescent="0.2">
      <c r="A25" s="2" t="s">
        <v>36</v>
      </c>
      <c r="B25" s="3">
        <v>83404000</v>
      </c>
      <c r="C25" s="3">
        <v>55104000</v>
      </c>
      <c r="D25" s="3">
        <v>59868000</v>
      </c>
      <c r="E25" s="3" t="s">
        <v>19</v>
      </c>
      <c r="F25" s="3">
        <v>59359000</v>
      </c>
      <c r="G25" s="3">
        <v>34620000</v>
      </c>
      <c r="H25" s="3">
        <v>-12696000</v>
      </c>
      <c r="I25" s="3">
        <v>106302000</v>
      </c>
      <c r="J25" s="3">
        <v>64626000</v>
      </c>
      <c r="K25" s="3">
        <v>64724000</v>
      </c>
      <c r="L25" s="3">
        <v>118939000</v>
      </c>
      <c r="M25" s="3">
        <v>112689000</v>
      </c>
      <c r="N25" s="3">
        <v>149260000</v>
      </c>
      <c r="O25" s="4">
        <v>154919000</v>
      </c>
      <c r="P25" s="3">
        <v>27394000</v>
      </c>
      <c r="Q25" s="3">
        <v>86642000</v>
      </c>
      <c r="R25" s="3">
        <v>23071000</v>
      </c>
      <c r="S25" s="3">
        <v>17812000</v>
      </c>
    </row>
    <row r="26" spans="1:19" ht="16" x14ac:dyDescent="0.2">
      <c r="A26" s="2" t="s">
        <v>37</v>
      </c>
      <c r="B26" s="3" t="s">
        <v>19</v>
      </c>
      <c r="C26" s="3" t="s">
        <v>19</v>
      </c>
      <c r="D26" s="3" t="s">
        <v>19</v>
      </c>
      <c r="E26" s="3" t="s">
        <v>19</v>
      </c>
      <c r="F26" s="3" t="s">
        <v>19</v>
      </c>
      <c r="G26" s="3" t="s">
        <v>19</v>
      </c>
      <c r="H26" s="3" t="s">
        <v>19</v>
      </c>
      <c r="I26" s="3" t="s">
        <v>19</v>
      </c>
      <c r="J26" s="3" t="s">
        <v>19</v>
      </c>
      <c r="K26" s="3" t="s">
        <v>19</v>
      </c>
      <c r="L26" s="3" t="s">
        <v>19</v>
      </c>
      <c r="M26" s="3" t="s">
        <v>19</v>
      </c>
      <c r="N26" s="3" t="s">
        <v>19</v>
      </c>
      <c r="O26" s="4" t="s">
        <v>19</v>
      </c>
      <c r="P26" s="3" t="s">
        <v>19</v>
      </c>
      <c r="Q26" s="3" t="s">
        <v>19</v>
      </c>
      <c r="R26" s="3" t="s">
        <v>19</v>
      </c>
      <c r="S26" s="3" t="s">
        <v>19</v>
      </c>
    </row>
    <row r="27" spans="1:19" ht="16" x14ac:dyDescent="0.2">
      <c r="A27" s="2" t="s">
        <v>38</v>
      </c>
      <c r="B27" s="3">
        <v>201858000</v>
      </c>
      <c r="C27" s="3">
        <v>129014000</v>
      </c>
      <c r="D27" s="3">
        <v>145689000</v>
      </c>
      <c r="E27" s="3" t="s">
        <v>19</v>
      </c>
      <c r="F27" s="3">
        <v>161780000</v>
      </c>
      <c r="G27" s="3">
        <v>122265000</v>
      </c>
      <c r="H27" s="3">
        <v>5710000</v>
      </c>
      <c r="I27" s="3">
        <v>114394000</v>
      </c>
      <c r="J27" s="3">
        <v>264308000</v>
      </c>
      <c r="K27" s="3">
        <v>276142000</v>
      </c>
      <c r="L27" s="3">
        <v>382575000</v>
      </c>
      <c r="M27" s="3">
        <v>451949000</v>
      </c>
      <c r="N27" s="3">
        <v>516822000</v>
      </c>
      <c r="O27" s="4">
        <v>535525000</v>
      </c>
      <c r="P27" s="3">
        <v>101524000</v>
      </c>
      <c r="Q27" s="3">
        <v>278662000</v>
      </c>
      <c r="R27" s="3">
        <v>91787000</v>
      </c>
      <c r="S27" s="3">
        <v>63552000</v>
      </c>
    </row>
    <row r="28" spans="1:19" ht="16" x14ac:dyDescent="0.2">
      <c r="A28" s="2" t="s">
        <v>39</v>
      </c>
      <c r="B28" s="3">
        <v>5612000</v>
      </c>
      <c r="C28" s="3">
        <v>296000</v>
      </c>
      <c r="D28" s="3" t="s">
        <v>19</v>
      </c>
      <c r="E28" s="3" t="s">
        <v>19</v>
      </c>
      <c r="F28" s="3" t="s">
        <v>19</v>
      </c>
      <c r="G28" s="3" t="s">
        <v>19</v>
      </c>
      <c r="H28" s="3" t="s">
        <v>19</v>
      </c>
      <c r="I28" s="3" t="s">
        <v>19</v>
      </c>
      <c r="J28" s="3" t="s">
        <v>19</v>
      </c>
      <c r="K28" s="3" t="s">
        <v>19</v>
      </c>
      <c r="L28" s="3" t="s">
        <v>19</v>
      </c>
      <c r="M28" s="3" t="s">
        <v>19</v>
      </c>
      <c r="N28" s="3" t="s">
        <v>19</v>
      </c>
      <c r="O28" s="4" t="s">
        <v>19</v>
      </c>
      <c r="P28" s="3" t="s">
        <v>19</v>
      </c>
      <c r="Q28" s="3" t="s">
        <v>19</v>
      </c>
      <c r="R28" s="3" t="s">
        <v>19</v>
      </c>
      <c r="S28" s="3" t="s">
        <v>19</v>
      </c>
    </row>
    <row r="29" spans="1:19" ht="16" x14ac:dyDescent="0.2">
      <c r="A29" s="2" t="s">
        <v>40</v>
      </c>
      <c r="B29" s="3" t="s">
        <v>19</v>
      </c>
      <c r="C29" s="3" t="s">
        <v>19</v>
      </c>
      <c r="D29" s="3" t="s">
        <v>19</v>
      </c>
      <c r="E29" s="3" t="s">
        <v>19</v>
      </c>
      <c r="F29" s="3" t="s">
        <v>19</v>
      </c>
      <c r="G29" s="3" t="s">
        <v>19</v>
      </c>
      <c r="H29" s="3" t="s">
        <v>19</v>
      </c>
      <c r="I29" s="3" t="s">
        <v>19</v>
      </c>
      <c r="J29" s="3" t="s">
        <v>19</v>
      </c>
      <c r="K29" s="3" t="s">
        <v>19</v>
      </c>
      <c r="L29" s="3" t="s">
        <v>19</v>
      </c>
      <c r="M29" s="3" t="s">
        <v>19</v>
      </c>
      <c r="N29" s="3" t="s">
        <v>19</v>
      </c>
      <c r="O29" s="4" t="s">
        <v>19</v>
      </c>
      <c r="P29" s="3" t="s">
        <v>19</v>
      </c>
      <c r="Q29" s="3" t="s">
        <v>19</v>
      </c>
      <c r="R29" s="3" t="s">
        <v>19</v>
      </c>
      <c r="S29" s="3" t="s">
        <v>19</v>
      </c>
    </row>
    <row r="30" spans="1:19" ht="16" x14ac:dyDescent="0.2">
      <c r="A30" s="2" t="s">
        <v>41</v>
      </c>
      <c r="B30" s="3">
        <v>5612000</v>
      </c>
      <c r="C30" s="3">
        <v>296000</v>
      </c>
      <c r="D30" s="3" t="s">
        <v>19</v>
      </c>
      <c r="E30" s="3" t="s">
        <v>19</v>
      </c>
      <c r="F30" s="3" t="s">
        <v>19</v>
      </c>
      <c r="G30" s="3" t="s">
        <v>19</v>
      </c>
      <c r="H30" s="3" t="s">
        <v>19</v>
      </c>
      <c r="I30" s="3" t="s">
        <v>19</v>
      </c>
      <c r="J30" s="3" t="s">
        <v>19</v>
      </c>
      <c r="K30" s="3" t="s">
        <v>19</v>
      </c>
      <c r="L30" s="3" t="s">
        <v>19</v>
      </c>
      <c r="M30" s="3" t="s">
        <v>19</v>
      </c>
      <c r="N30" s="3" t="s">
        <v>19</v>
      </c>
      <c r="O30" s="4" t="s">
        <v>19</v>
      </c>
      <c r="P30" s="3" t="s">
        <v>19</v>
      </c>
      <c r="Q30" s="3" t="s">
        <v>19</v>
      </c>
      <c r="R30" s="3" t="s">
        <v>19</v>
      </c>
      <c r="S30" s="3" t="s">
        <v>19</v>
      </c>
    </row>
    <row r="31" spans="1:19" ht="16" x14ac:dyDescent="0.2">
      <c r="A31" s="2" t="s">
        <v>42</v>
      </c>
      <c r="B31" s="3">
        <v>196246000</v>
      </c>
      <c r="C31" s="3">
        <v>128718000</v>
      </c>
      <c r="D31" s="3">
        <v>145689000</v>
      </c>
      <c r="E31" s="3" t="s">
        <v>19</v>
      </c>
      <c r="F31" s="3">
        <v>161780000</v>
      </c>
      <c r="G31" s="3">
        <v>122265000</v>
      </c>
      <c r="H31" s="3">
        <v>5710000</v>
      </c>
      <c r="I31" s="3">
        <v>114394000</v>
      </c>
      <c r="J31" s="3">
        <v>264308000</v>
      </c>
      <c r="K31" s="3">
        <v>276142000</v>
      </c>
      <c r="L31" s="3">
        <v>382575000</v>
      </c>
      <c r="M31" s="3">
        <v>451949000</v>
      </c>
      <c r="N31" s="3">
        <v>516822000</v>
      </c>
      <c r="O31" s="4">
        <v>535525000</v>
      </c>
      <c r="P31" s="3">
        <v>101524000</v>
      </c>
      <c r="Q31" s="3">
        <v>278662000</v>
      </c>
      <c r="R31" s="3">
        <v>91787000</v>
      </c>
      <c r="S31" s="3">
        <v>63552000</v>
      </c>
    </row>
    <row r="32" spans="1:19" ht="16" x14ac:dyDescent="0.2">
      <c r="A32" s="2" t="s">
        <v>43</v>
      </c>
      <c r="B32" s="3">
        <v>-2806000</v>
      </c>
      <c r="C32" s="3">
        <v>-148000</v>
      </c>
      <c r="D32" s="3" t="s">
        <v>19</v>
      </c>
      <c r="E32" s="3" t="s">
        <v>19</v>
      </c>
      <c r="F32" s="3" t="s">
        <v>19</v>
      </c>
      <c r="G32" s="3" t="s">
        <v>19</v>
      </c>
      <c r="H32" s="3" t="s">
        <v>19</v>
      </c>
      <c r="I32" s="3" t="s">
        <v>19</v>
      </c>
      <c r="J32" s="3" t="s">
        <v>19</v>
      </c>
      <c r="K32" s="3" t="s">
        <v>19</v>
      </c>
      <c r="L32" s="3" t="s">
        <v>19</v>
      </c>
      <c r="M32" s="3" t="s">
        <v>19</v>
      </c>
      <c r="N32" s="3" t="s">
        <v>19</v>
      </c>
      <c r="O32" s="4" t="s">
        <v>19</v>
      </c>
      <c r="P32" s="3" t="s">
        <v>19</v>
      </c>
      <c r="Q32" s="3" t="s">
        <v>19</v>
      </c>
      <c r="R32" s="3" t="s">
        <v>19</v>
      </c>
      <c r="S32" s="3" t="s">
        <v>19</v>
      </c>
    </row>
    <row r="33" spans="1:19" ht="16" x14ac:dyDescent="0.2">
      <c r="A33" s="105" t="s">
        <v>44</v>
      </c>
      <c r="B33" s="101">
        <v>199052000</v>
      </c>
      <c r="C33" s="101">
        <v>128866000</v>
      </c>
      <c r="D33" s="101">
        <v>145689000</v>
      </c>
      <c r="E33" s="101" t="s">
        <v>19</v>
      </c>
      <c r="F33" s="101">
        <v>161780000</v>
      </c>
      <c r="G33" s="101">
        <v>122265000</v>
      </c>
      <c r="H33" s="101">
        <v>5710000</v>
      </c>
      <c r="I33" s="101">
        <v>114394000</v>
      </c>
      <c r="J33" s="101">
        <v>264308000</v>
      </c>
      <c r="K33" s="101">
        <v>276142000</v>
      </c>
      <c r="L33" s="101">
        <v>382575000</v>
      </c>
      <c r="M33" s="101">
        <v>451949000</v>
      </c>
      <c r="N33" s="101">
        <v>516822000</v>
      </c>
      <c r="O33" s="102">
        <v>535525000</v>
      </c>
      <c r="P33" s="101">
        <v>101524000</v>
      </c>
      <c r="Q33" s="101">
        <v>278662000</v>
      </c>
      <c r="R33" s="101">
        <v>91787000</v>
      </c>
      <c r="S33" s="101">
        <v>63552000</v>
      </c>
    </row>
    <row r="34" spans="1:19" ht="16" x14ac:dyDescent="0.2">
      <c r="A34" s="100" t="s">
        <v>60</v>
      </c>
      <c r="B34" s="103">
        <v>14.45</v>
      </c>
      <c r="C34" s="103">
        <v>9.11</v>
      </c>
      <c r="D34" s="103">
        <v>9.36</v>
      </c>
      <c r="E34" s="101" t="s">
        <v>19</v>
      </c>
      <c r="F34" s="103">
        <v>8.9</v>
      </c>
      <c r="G34" s="103">
        <v>6.52</v>
      </c>
      <c r="H34" s="103">
        <v>0.32</v>
      </c>
      <c r="I34" s="103">
        <v>6.01</v>
      </c>
      <c r="J34" s="103">
        <v>13.08</v>
      </c>
      <c r="K34" s="103">
        <v>12.95</v>
      </c>
      <c r="L34" s="103">
        <v>15.03</v>
      </c>
      <c r="M34" s="103">
        <v>14.35</v>
      </c>
      <c r="N34" s="103">
        <v>14.25</v>
      </c>
      <c r="O34" s="104">
        <v>14.52</v>
      </c>
      <c r="P34" s="103">
        <v>11.59</v>
      </c>
      <c r="Q34" s="103">
        <v>20.71</v>
      </c>
      <c r="R34" s="103">
        <v>11.6</v>
      </c>
      <c r="S34" s="103">
        <v>9.4</v>
      </c>
    </row>
    <row r="35" spans="1:19" ht="16" x14ac:dyDescent="0.2">
      <c r="A35" s="16" t="s">
        <v>195</v>
      </c>
      <c r="B35" s="17"/>
      <c r="C35" s="14">
        <f>(C33/B33)-1</f>
        <v>-0.35260133030564877</v>
      </c>
      <c r="D35" s="14">
        <f>(D33/C33)-1</f>
        <v>0.13054645911256646</v>
      </c>
      <c r="E35" s="14" t="e">
        <f>(E33/D33)-1</f>
        <v>#VALUE!</v>
      </c>
      <c r="F35" s="14" t="e">
        <f t="shared" ref="F35:O35" si="6">(F33/E33)-1</f>
        <v>#VALUE!</v>
      </c>
      <c r="G35" s="14">
        <f t="shared" si="6"/>
        <v>-0.24425145258993697</v>
      </c>
      <c r="H35" s="14">
        <f t="shared" si="6"/>
        <v>-0.95329816382447963</v>
      </c>
      <c r="I35" s="14">
        <f t="shared" si="6"/>
        <v>19.033975481611208</v>
      </c>
      <c r="J35" s="14">
        <f t="shared" si="6"/>
        <v>1.3105057957585187</v>
      </c>
      <c r="K35" s="14">
        <f t="shared" si="6"/>
        <v>4.477352180032379E-2</v>
      </c>
      <c r="L35" s="14">
        <f t="shared" si="6"/>
        <v>0.38542851141803847</v>
      </c>
      <c r="M35" s="14">
        <f t="shared" si="6"/>
        <v>0.18133437887995818</v>
      </c>
      <c r="N35" s="14">
        <f t="shared" si="6"/>
        <v>0.14354053222819396</v>
      </c>
      <c r="O35" s="14">
        <f t="shared" si="6"/>
        <v>3.6188474948821936E-2</v>
      </c>
      <c r="P35" s="14"/>
      <c r="Q35" s="14">
        <f t="shared" ref="Q35:S35" si="7">(Q33/P33)-1</f>
        <v>1.7447894094007328</v>
      </c>
      <c r="R35" s="14">
        <f t="shared" si="7"/>
        <v>-0.67061529738536296</v>
      </c>
      <c r="S35" s="14">
        <f t="shared" si="7"/>
        <v>-0.30761436804776277</v>
      </c>
    </row>
    <row r="36" spans="1:19" ht="16" x14ac:dyDescent="0.2">
      <c r="A36" s="18" t="s">
        <v>196</v>
      </c>
      <c r="B36" s="19" t="e">
        <f t="shared" ref="B36:S36" si="8">(B16*(1-0.25))/(B126+B105+B96)</f>
        <v>#VALUE!</v>
      </c>
      <c r="C36" s="19" t="e">
        <f t="shared" si="8"/>
        <v>#VALUE!</v>
      </c>
      <c r="D36" s="19" t="e">
        <f t="shared" si="8"/>
        <v>#VALUE!</v>
      </c>
      <c r="E36" s="19" t="e">
        <f t="shared" si="8"/>
        <v>#VALUE!</v>
      </c>
      <c r="F36" s="19">
        <f t="shared" si="8"/>
        <v>0.17253285073327942</v>
      </c>
      <c r="G36" s="19">
        <f t="shared" si="8"/>
        <v>0.11389834175895509</v>
      </c>
      <c r="H36" s="19">
        <f t="shared" si="8"/>
        <v>-1.4583751314741521E-3</v>
      </c>
      <c r="I36" s="19">
        <f t="shared" si="8"/>
        <v>0.17159491438139673</v>
      </c>
      <c r="J36" s="19">
        <f t="shared" si="8"/>
        <v>0.22801620606445644</v>
      </c>
      <c r="K36" s="19">
        <f t="shared" si="8"/>
        <v>0.17662271317894243</v>
      </c>
      <c r="L36" s="19">
        <f t="shared" si="8"/>
        <v>0.22681055283886745</v>
      </c>
      <c r="M36" s="19">
        <f t="shared" si="8"/>
        <v>0.24051987767584099</v>
      </c>
      <c r="N36" s="19">
        <f t="shared" si="8"/>
        <v>0.24329497107922043</v>
      </c>
      <c r="O36" s="19">
        <f t="shared" si="8"/>
        <v>0.24257243583963325</v>
      </c>
      <c r="P36" s="19">
        <f t="shared" si="8"/>
        <v>5.59685612942094E-2</v>
      </c>
      <c r="Q36" s="19">
        <f t="shared" si="8"/>
        <v>0.1380981804722537</v>
      </c>
      <c r="R36" s="19">
        <f t="shared" si="8"/>
        <v>3.9478392283948928E-2</v>
      </c>
      <c r="S36" s="19">
        <f t="shared" si="8"/>
        <v>2.5719413474040612E-2</v>
      </c>
    </row>
    <row r="37" spans="1:19" ht="16" x14ac:dyDescent="0.2">
      <c r="A37" s="2" t="s">
        <v>45</v>
      </c>
      <c r="B37" s="3" t="s">
        <v>19</v>
      </c>
      <c r="C37" s="3" t="s">
        <v>19</v>
      </c>
      <c r="D37" s="3" t="s">
        <v>19</v>
      </c>
      <c r="E37" s="3" t="s">
        <v>19</v>
      </c>
      <c r="F37" s="3" t="s">
        <v>19</v>
      </c>
      <c r="G37" s="3" t="s">
        <v>19</v>
      </c>
      <c r="H37" s="3" t="s">
        <v>19</v>
      </c>
      <c r="I37" s="3" t="s">
        <v>19</v>
      </c>
      <c r="J37" s="3" t="s">
        <v>19</v>
      </c>
      <c r="K37" s="3" t="s">
        <v>19</v>
      </c>
      <c r="L37" s="3" t="s">
        <v>19</v>
      </c>
      <c r="M37" s="3" t="s">
        <v>19</v>
      </c>
      <c r="N37" s="3" t="s">
        <v>19</v>
      </c>
      <c r="O37" s="4" t="s">
        <v>19</v>
      </c>
      <c r="P37" s="3" t="s">
        <v>19</v>
      </c>
      <c r="Q37" s="3" t="s">
        <v>19</v>
      </c>
      <c r="R37" s="3" t="s">
        <v>19</v>
      </c>
      <c r="S37" s="3" t="s">
        <v>19</v>
      </c>
    </row>
    <row r="38" spans="1:19" ht="16" x14ac:dyDescent="0.2">
      <c r="A38" s="2" t="s">
        <v>46</v>
      </c>
      <c r="B38" s="3" t="s">
        <v>19</v>
      </c>
      <c r="C38" s="3" t="s">
        <v>19</v>
      </c>
      <c r="D38" s="3" t="s">
        <v>19</v>
      </c>
      <c r="E38" s="3" t="s">
        <v>19</v>
      </c>
      <c r="F38" s="3" t="s">
        <v>19</v>
      </c>
      <c r="G38" s="3" t="s">
        <v>19</v>
      </c>
      <c r="H38" s="3" t="s">
        <v>19</v>
      </c>
      <c r="I38" s="3" t="s">
        <v>19</v>
      </c>
      <c r="J38" s="3" t="s">
        <v>19</v>
      </c>
      <c r="K38" s="3" t="s">
        <v>19</v>
      </c>
      <c r="L38" s="3" t="s">
        <v>19</v>
      </c>
      <c r="M38" s="3" t="s">
        <v>19</v>
      </c>
      <c r="N38" s="3" t="s">
        <v>19</v>
      </c>
      <c r="O38" s="4" t="s">
        <v>19</v>
      </c>
      <c r="P38" s="3" t="s">
        <v>19</v>
      </c>
      <c r="Q38" s="3" t="s">
        <v>19</v>
      </c>
      <c r="R38" s="3" t="s">
        <v>19</v>
      </c>
      <c r="S38" s="3" t="s">
        <v>19</v>
      </c>
    </row>
    <row r="39" spans="1:19" ht="16" x14ac:dyDescent="0.2">
      <c r="A39" s="2" t="s">
        <v>47</v>
      </c>
      <c r="B39" s="3">
        <v>199052000</v>
      </c>
      <c r="C39" s="3">
        <v>128866000</v>
      </c>
      <c r="D39" s="3">
        <v>145689000</v>
      </c>
      <c r="E39" s="3" t="s">
        <v>19</v>
      </c>
      <c r="F39" s="3">
        <v>161780000</v>
      </c>
      <c r="G39" s="3">
        <v>122265000</v>
      </c>
      <c r="H39" s="3">
        <v>5710000</v>
      </c>
      <c r="I39" s="3">
        <v>114394000</v>
      </c>
      <c r="J39" s="3">
        <v>264308000</v>
      </c>
      <c r="K39" s="3">
        <v>276142000</v>
      </c>
      <c r="L39" s="3">
        <v>382575000</v>
      </c>
      <c r="M39" s="3">
        <v>451949000</v>
      </c>
      <c r="N39" s="3">
        <v>516822000</v>
      </c>
      <c r="O39" s="4">
        <v>535525000</v>
      </c>
      <c r="P39" s="3">
        <v>101524000</v>
      </c>
      <c r="Q39" s="3">
        <v>278662000</v>
      </c>
      <c r="R39" s="3">
        <v>91787000</v>
      </c>
      <c r="S39" s="3">
        <v>63552000</v>
      </c>
    </row>
    <row r="40" spans="1:19" ht="16" x14ac:dyDescent="0.2">
      <c r="A40" s="2" t="s">
        <v>48</v>
      </c>
      <c r="B40" s="3">
        <v>38605000</v>
      </c>
      <c r="C40" s="3">
        <v>36879000</v>
      </c>
      <c r="D40" s="3">
        <v>34473000</v>
      </c>
      <c r="E40" s="3" t="s">
        <v>19</v>
      </c>
      <c r="F40" s="3">
        <v>34433000</v>
      </c>
      <c r="G40" s="3">
        <v>32556000</v>
      </c>
      <c r="H40" s="3">
        <v>32000000</v>
      </c>
      <c r="I40" s="3">
        <v>31758000</v>
      </c>
      <c r="J40" s="3">
        <v>29641000</v>
      </c>
      <c r="K40" s="3">
        <v>28385000</v>
      </c>
      <c r="L40" s="3">
        <v>28055000</v>
      </c>
      <c r="M40" s="3">
        <v>27508000</v>
      </c>
      <c r="N40" s="3">
        <v>26504000</v>
      </c>
      <c r="O40" s="4">
        <v>26351500</v>
      </c>
      <c r="P40" s="3">
        <v>26517000</v>
      </c>
      <c r="Q40" s="3">
        <v>26418000</v>
      </c>
      <c r="R40" s="3">
        <v>26306000</v>
      </c>
      <c r="S40" s="3">
        <v>26165000</v>
      </c>
    </row>
    <row r="41" spans="1:19" ht="16" x14ac:dyDescent="0.2">
      <c r="A41" s="2" t="s">
        <v>49</v>
      </c>
      <c r="B41" s="5">
        <v>5.16</v>
      </c>
      <c r="C41" s="5">
        <v>3.49</v>
      </c>
      <c r="D41" s="5">
        <v>4.2300000000000004</v>
      </c>
      <c r="E41" s="3" t="s">
        <v>19</v>
      </c>
      <c r="F41" s="5">
        <v>4.7</v>
      </c>
      <c r="G41" s="5">
        <v>3.76</v>
      </c>
      <c r="H41" s="5">
        <v>0.18</v>
      </c>
      <c r="I41" s="5">
        <v>3.6</v>
      </c>
      <c r="J41" s="5">
        <v>8.92</v>
      </c>
      <c r="K41" s="5">
        <v>9.73</v>
      </c>
      <c r="L41" s="5">
        <v>13.64</v>
      </c>
      <c r="M41" s="5">
        <v>16.43</v>
      </c>
      <c r="N41" s="5">
        <v>19.5</v>
      </c>
      <c r="O41" s="6">
        <v>20.32</v>
      </c>
      <c r="P41" s="5">
        <v>3.83</v>
      </c>
      <c r="Q41" s="5">
        <v>10.55</v>
      </c>
      <c r="R41" s="5">
        <v>3.49</v>
      </c>
      <c r="S41" s="5">
        <v>2.4300000000000002</v>
      </c>
    </row>
    <row r="42" spans="1:19" ht="16" x14ac:dyDescent="0.2">
      <c r="A42" s="2" t="s">
        <v>50</v>
      </c>
      <c r="B42" s="5">
        <v>5.23</v>
      </c>
      <c r="C42" s="5">
        <v>3.5</v>
      </c>
      <c r="D42" s="5">
        <v>4.2300000000000004</v>
      </c>
      <c r="E42" s="3" t="s">
        <v>19</v>
      </c>
      <c r="F42" s="5">
        <v>4.7</v>
      </c>
      <c r="G42" s="5">
        <v>3.76</v>
      </c>
      <c r="H42" s="5">
        <v>0.18</v>
      </c>
      <c r="I42" s="5">
        <v>3.6</v>
      </c>
      <c r="J42" s="5">
        <v>8.92</v>
      </c>
      <c r="K42" s="5">
        <v>9.73</v>
      </c>
      <c r="L42" s="5">
        <v>13.64</v>
      </c>
      <c r="M42" s="5">
        <v>16.43</v>
      </c>
      <c r="N42" s="5">
        <v>19.5</v>
      </c>
      <c r="O42" s="6">
        <v>20.32</v>
      </c>
      <c r="P42" s="5">
        <v>3.83</v>
      </c>
      <c r="Q42" s="5">
        <v>10.55</v>
      </c>
      <c r="R42" s="5">
        <v>3.49</v>
      </c>
      <c r="S42" s="5">
        <v>2.4300000000000002</v>
      </c>
    </row>
    <row r="43" spans="1:19" ht="16" x14ac:dyDescent="0.2">
      <c r="A43" s="2" t="s">
        <v>51</v>
      </c>
      <c r="B43" s="3">
        <v>39265000</v>
      </c>
      <c r="C43" s="3">
        <v>37334000</v>
      </c>
      <c r="D43" s="3">
        <v>34829000</v>
      </c>
      <c r="E43" s="3">
        <v>34618000</v>
      </c>
      <c r="F43" s="3">
        <v>34733000</v>
      </c>
      <c r="G43" s="3">
        <v>33039000</v>
      </c>
      <c r="H43" s="3">
        <v>32355000</v>
      </c>
      <c r="I43" s="3">
        <v>31996000</v>
      </c>
      <c r="J43" s="3">
        <v>29903000</v>
      </c>
      <c r="K43" s="3">
        <v>28694000</v>
      </c>
      <c r="L43" s="3">
        <v>28406000</v>
      </c>
      <c r="M43" s="3">
        <v>27789000</v>
      </c>
      <c r="N43" s="3">
        <v>26686000</v>
      </c>
      <c r="O43" s="4">
        <v>26528250</v>
      </c>
      <c r="P43" s="3">
        <v>26682000</v>
      </c>
      <c r="Q43" s="3">
        <v>26586000</v>
      </c>
      <c r="R43" s="3">
        <v>26524000</v>
      </c>
      <c r="S43" s="3">
        <v>26321000</v>
      </c>
    </row>
    <row r="44" spans="1:19" ht="16" x14ac:dyDescent="0.2">
      <c r="A44" s="2" t="s">
        <v>52</v>
      </c>
      <c r="B44" s="5">
        <v>5.07</v>
      </c>
      <c r="C44" s="5">
        <v>3.45</v>
      </c>
      <c r="D44" s="5">
        <v>4.18</v>
      </c>
      <c r="E44" s="3" t="s">
        <v>19</v>
      </c>
      <c r="F44" s="5">
        <v>4.66</v>
      </c>
      <c r="G44" s="5">
        <v>3.7</v>
      </c>
      <c r="H44" s="5">
        <v>0.18</v>
      </c>
      <c r="I44" s="5">
        <v>3.58</v>
      </c>
      <c r="J44" s="5">
        <v>8.84</v>
      </c>
      <c r="K44" s="5">
        <v>9.6199999999999992</v>
      </c>
      <c r="L44" s="5">
        <v>13.47</v>
      </c>
      <c r="M44" s="5">
        <v>16.260000000000002</v>
      </c>
      <c r="N44" s="5">
        <v>19.37</v>
      </c>
      <c r="O44" s="6">
        <v>20.190000000000001</v>
      </c>
      <c r="P44" s="5">
        <v>3.8</v>
      </c>
      <c r="Q44" s="5">
        <v>10.48</v>
      </c>
      <c r="R44" s="5">
        <v>3.46</v>
      </c>
      <c r="S44" s="5">
        <v>2.41</v>
      </c>
    </row>
    <row r="45" spans="1:19" ht="16" x14ac:dyDescent="0.2">
      <c r="A45" s="2" t="s">
        <v>53</v>
      </c>
      <c r="B45" s="5">
        <v>5.14</v>
      </c>
      <c r="C45" s="5">
        <v>3.46</v>
      </c>
      <c r="D45" s="5">
        <v>4.18</v>
      </c>
      <c r="E45" s="3" t="s">
        <v>19</v>
      </c>
      <c r="F45" s="5">
        <v>4.66</v>
      </c>
      <c r="G45" s="5">
        <v>3.7</v>
      </c>
      <c r="H45" s="5">
        <v>0.18</v>
      </c>
      <c r="I45" s="5">
        <v>3.58</v>
      </c>
      <c r="J45" s="5">
        <v>8.84</v>
      </c>
      <c r="K45" s="5">
        <v>9.6199999999999992</v>
      </c>
      <c r="L45" s="5">
        <v>13.47</v>
      </c>
      <c r="M45" s="5">
        <v>16.260000000000002</v>
      </c>
      <c r="N45" s="5">
        <v>19.37</v>
      </c>
      <c r="O45" s="6">
        <v>20.190000000000001</v>
      </c>
      <c r="P45" s="5">
        <v>3.8</v>
      </c>
      <c r="Q45" s="5">
        <v>10.48</v>
      </c>
      <c r="R45" s="5">
        <v>3.46</v>
      </c>
      <c r="S45" s="5">
        <v>2.41</v>
      </c>
    </row>
    <row r="46" spans="1:19" ht="16" x14ac:dyDescent="0.2">
      <c r="A46" s="2" t="s">
        <v>54</v>
      </c>
      <c r="B46" s="3">
        <v>313815000</v>
      </c>
      <c r="C46" s="3">
        <v>220315000</v>
      </c>
      <c r="D46" s="3">
        <v>249336000</v>
      </c>
      <c r="E46" s="3" t="s">
        <v>19</v>
      </c>
      <c r="F46" s="3">
        <v>273712000</v>
      </c>
      <c r="G46" s="3">
        <v>212151000</v>
      </c>
      <c r="H46" s="3">
        <v>50709000</v>
      </c>
      <c r="I46" s="3">
        <v>271156000</v>
      </c>
      <c r="J46" s="3">
        <v>372261000</v>
      </c>
      <c r="K46" s="3">
        <v>377047000</v>
      </c>
      <c r="L46" s="3">
        <v>544735000</v>
      </c>
      <c r="M46" s="3">
        <v>607585000</v>
      </c>
      <c r="N46" s="3">
        <v>700609000</v>
      </c>
      <c r="O46" s="4">
        <v>715652000</v>
      </c>
      <c r="P46" s="3">
        <v>139144000</v>
      </c>
      <c r="Q46" s="3">
        <v>374731000</v>
      </c>
      <c r="R46" s="3">
        <v>118688000</v>
      </c>
      <c r="S46" s="3">
        <v>83089000</v>
      </c>
    </row>
    <row r="47" spans="1:19" ht="16" x14ac:dyDescent="0.2">
      <c r="A47" s="2" t="s">
        <v>55</v>
      </c>
      <c r="B47" s="5">
        <v>22.79</v>
      </c>
      <c r="C47" s="5">
        <v>15.58</v>
      </c>
      <c r="D47" s="5">
        <v>16.02</v>
      </c>
      <c r="E47" s="3" t="s">
        <v>19</v>
      </c>
      <c r="F47" s="5">
        <v>15.06</v>
      </c>
      <c r="G47" s="5">
        <v>11.31</v>
      </c>
      <c r="H47" s="5">
        <v>2.83</v>
      </c>
      <c r="I47" s="5">
        <v>14.25</v>
      </c>
      <c r="J47" s="5">
        <v>18.420000000000002</v>
      </c>
      <c r="K47" s="5">
        <v>17.68</v>
      </c>
      <c r="L47" s="5">
        <v>21.4</v>
      </c>
      <c r="M47" s="5">
        <v>19.29</v>
      </c>
      <c r="N47" s="5">
        <v>19.309999999999999</v>
      </c>
      <c r="O47" s="6">
        <v>19.399999999999999</v>
      </c>
      <c r="P47" s="5">
        <v>17.72</v>
      </c>
      <c r="Q47" s="5">
        <v>18.899999999999999</v>
      </c>
      <c r="R47" s="5">
        <v>19.309999999999999</v>
      </c>
      <c r="S47" s="5">
        <v>19.399999999999999</v>
      </c>
    </row>
    <row r="48" spans="1:19" ht="16" x14ac:dyDescent="0.2">
      <c r="A48" s="2" t="s">
        <v>56</v>
      </c>
      <c r="B48" s="3">
        <v>284838000</v>
      </c>
      <c r="C48" s="3">
        <v>186948000</v>
      </c>
      <c r="D48" s="3">
        <v>207897000</v>
      </c>
      <c r="E48" s="3" t="s">
        <v>19</v>
      </c>
      <c r="F48" s="3">
        <v>224419000</v>
      </c>
      <c r="G48" s="3">
        <v>162127000</v>
      </c>
      <c r="H48" s="3">
        <v>-1919000</v>
      </c>
      <c r="I48" s="3">
        <v>222584000</v>
      </c>
      <c r="J48" s="3">
        <v>327320000</v>
      </c>
      <c r="K48" s="3">
        <v>338135000</v>
      </c>
      <c r="L48" s="3">
        <v>504205000</v>
      </c>
      <c r="M48" s="3">
        <v>564707000</v>
      </c>
      <c r="N48" s="3">
        <v>652751000</v>
      </c>
      <c r="O48" s="4">
        <v>667146000</v>
      </c>
      <c r="P48" s="3">
        <v>127831000</v>
      </c>
      <c r="Q48" s="3">
        <v>362660000</v>
      </c>
      <c r="R48" s="3">
        <v>105919000</v>
      </c>
      <c r="S48" s="3">
        <v>70736000</v>
      </c>
    </row>
    <row r="49" spans="1:19" ht="16" x14ac:dyDescent="0.2">
      <c r="A49" s="2" t="s">
        <v>57</v>
      </c>
      <c r="B49" s="3">
        <v>284838000</v>
      </c>
      <c r="C49" s="3">
        <v>186948000</v>
      </c>
      <c r="D49" s="3">
        <v>207897000</v>
      </c>
      <c r="E49" s="3" t="s">
        <v>19</v>
      </c>
      <c r="F49" s="3">
        <v>224419000</v>
      </c>
      <c r="G49" s="3">
        <v>162127000</v>
      </c>
      <c r="H49" s="3">
        <v>-1919000</v>
      </c>
      <c r="I49" s="3">
        <v>222584000</v>
      </c>
      <c r="J49" s="3">
        <v>327320000</v>
      </c>
      <c r="K49" s="3">
        <v>338135000</v>
      </c>
      <c r="L49" s="3">
        <v>504205000</v>
      </c>
      <c r="M49" s="3">
        <v>564707000</v>
      </c>
      <c r="N49" s="3">
        <v>652751000</v>
      </c>
      <c r="O49" s="4">
        <v>667146000</v>
      </c>
      <c r="P49" s="3">
        <v>127831000</v>
      </c>
      <c r="Q49" s="3">
        <v>362660000</v>
      </c>
      <c r="R49" s="3">
        <v>105919000</v>
      </c>
      <c r="S49" s="3">
        <v>70736000</v>
      </c>
    </row>
    <row r="50" spans="1:19" ht="16" x14ac:dyDescent="0.2">
      <c r="A50" s="2" t="s">
        <v>61</v>
      </c>
      <c r="B50" s="3">
        <v>724886</v>
      </c>
      <c r="C50" s="3">
        <v>614956</v>
      </c>
      <c r="D50" s="3">
        <v>486443</v>
      </c>
      <c r="E50" s="3" t="s">
        <v>19</v>
      </c>
      <c r="F50" s="3">
        <v>534429</v>
      </c>
      <c r="G50" s="3">
        <v>535771</v>
      </c>
      <c r="H50" s="3">
        <v>542469</v>
      </c>
      <c r="I50" s="3">
        <v>543811</v>
      </c>
      <c r="J50" s="3">
        <v>577268</v>
      </c>
      <c r="K50" s="3">
        <v>592414</v>
      </c>
      <c r="L50" s="3">
        <v>748718</v>
      </c>
      <c r="M50" s="3">
        <v>787585</v>
      </c>
      <c r="N50" s="3">
        <v>863640</v>
      </c>
      <c r="O50" s="4">
        <v>878242</v>
      </c>
      <c r="P50" s="3">
        <v>218904</v>
      </c>
      <c r="Q50" s="3">
        <v>336410</v>
      </c>
      <c r="R50" s="3">
        <v>188469</v>
      </c>
      <c r="S50" s="3">
        <v>160903</v>
      </c>
    </row>
    <row r="51" spans="1:19" ht="16" x14ac:dyDescent="0.2">
      <c r="A51" s="2" t="s">
        <v>62</v>
      </c>
      <c r="B51" s="3" t="s">
        <v>19</v>
      </c>
      <c r="C51" s="3" t="s">
        <v>19</v>
      </c>
      <c r="D51" s="3" t="s">
        <v>19</v>
      </c>
      <c r="E51" s="3" t="s">
        <v>19</v>
      </c>
      <c r="F51" s="3" t="s">
        <v>19</v>
      </c>
      <c r="G51" s="3" t="s">
        <v>19</v>
      </c>
      <c r="H51" s="3" t="s">
        <v>19</v>
      </c>
      <c r="I51" s="3" t="s">
        <v>19</v>
      </c>
      <c r="J51" s="3" t="s">
        <v>19</v>
      </c>
      <c r="K51" s="3" t="s">
        <v>19</v>
      </c>
      <c r="L51" s="3" t="s">
        <v>19</v>
      </c>
      <c r="M51" s="3" t="s">
        <v>19</v>
      </c>
      <c r="N51" s="3" t="s">
        <v>19</v>
      </c>
      <c r="O51" s="4" t="s">
        <v>19</v>
      </c>
      <c r="P51" s="3" t="s">
        <v>19</v>
      </c>
      <c r="Q51" s="3" t="s">
        <v>19</v>
      </c>
      <c r="R51" s="3" t="s">
        <v>19</v>
      </c>
      <c r="S51" s="3" t="s">
        <v>19</v>
      </c>
    </row>
    <row r="52" spans="1:19" ht="16" x14ac:dyDescent="0.2">
      <c r="A52" s="2" t="s">
        <v>63</v>
      </c>
      <c r="B52" s="3">
        <v>28977000</v>
      </c>
      <c r="C52" s="3">
        <v>33367000</v>
      </c>
      <c r="D52" s="3">
        <v>41439000</v>
      </c>
      <c r="E52" s="3" t="s">
        <v>19</v>
      </c>
      <c r="F52" s="3">
        <v>49293000</v>
      </c>
      <c r="G52" s="3">
        <v>50024000</v>
      </c>
      <c r="H52" s="3">
        <v>52628000</v>
      </c>
      <c r="I52" s="3">
        <v>48572000</v>
      </c>
      <c r="J52" s="3">
        <v>44941000</v>
      </c>
      <c r="K52" s="3">
        <v>38912000</v>
      </c>
      <c r="L52" s="3">
        <v>40530000</v>
      </c>
      <c r="M52" s="3">
        <v>42878000</v>
      </c>
      <c r="N52" s="3">
        <v>47858000</v>
      </c>
      <c r="O52" s="4">
        <v>48506000</v>
      </c>
      <c r="P52" s="3">
        <v>11313000</v>
      </c>
      <c r="Q52" s="3">
        <v>12071000</v>
      </c>
      <c r="R52" s="3">
        <v>12769000</v>
      </c>
      <c r="S52" s="3">
        <v>12353000</v>
      </c>
    </row>
    <row r="54" spans="1:19" ht="16" x14ac:dyDescent="0.2">
      <c r="A54" s="1" t="s">
        <v>19</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817902000</v>
      </c>
      <c r="C55" s="3">
        <v>691586000</v>
      </c>
      <c r="D55" s="3">
        <v>829304000</v>
      </c>
      <c r="E55" s="3">
        <v>623862000</v>
      </c>
      <c r="F55" s="3">
        <v>686593000</v>
      </c>
      <c r="G55" s="3">
        <v>785765000</v>
      </c>
      <c r="H55" s="3">
        <v>820821000</v>
      </c>
      <c r="I55" s="3">
        <v>910690000</v>
      </c>
      <c r="J55" s="3">
        <v>1095405000</v>
      </c>
      <c r="K55" s="3">
        <v>1194111000</v>
      </c>
      <c r="L55" s="3">
        <v>1650799000</v>
      </c>
      <c r="M55" s="3">
        <v>1752128000</v>
      </c>
      <c r="N55" s="3">
        <v>1910253000</v>
      </c>
      <c r="O55" s="4">
        <v>2175159000</v>
      </c>
      <c r="P55" s="3">
        <v>1913285000</v>
      </c>
      <c r="Q55" s="3">
        <v>2243749000</v>
      </c>
      <c r="R55" s="3">
        <v>1910253000</v>
      </c>
      <c r="S55" s="3">
        <v>2175159000</v>
      </c>
    </row>
    <row r="56" spans="1:19" ht="16" x14ac:dyDescent="0.2">
      <c r="A56" s="2" t="s">
        <v>65</v>
      </c>
      <c r="B56" s="3">
        <v>263606000</v>
      </c>
      <c r="C56" s="3">
        <v>110247000</v>
      </c>
      <c r="D56" s="3">
        <v>237125000</v>
      </c>
      <c r="E56" s="3">
        <v>245088000</v>
      </c>
      <c r="F56" s="3">
        <v>225143000</v>
      </c>
      <c r="G56" s="3">
        <v>245956000</v>
      </c>
      <c r="H56" s="3">
        <v>291764000</v>
      </c>
      <c r="I56" s="3">
        <v>429970000</v>
      </c>
      <c r="J56" s="3">
        <v>589692000</v>
      </c>
      <c r="K56" s="3">
        <v>649436000</v>
      </c>
      <c r="L56" s="3">
        <v>1089361000</v>
      </c>
      <c r="M56" s="3">
        <v>843527000</v>
      </c>
      <c r="N56" s="3">
        <v>981795000</v>
      </c>
      <c r="O56" s="4">
        <v>1046889000</v>
      </c>
      <c r="P56" s="3">
        <v>419259000</v>
      </c>
      <c r="Q56" s="3">
        <v>1057843000</v>
      </c>
      <c r="R56" s="3">
        <v>981795000</v>
      </c>
      <c r="S56" s="3">
        <v>1046889000</v>
      </c>
    </row>
    <row r="57" spans="1:19" ht="16" x14ac:dyDescent="0.2">
      <c r="A57" s="2" t="s">
        <v>66</v>
      </c>
      <c r="B57" s="3">
        <v>263606000</v>
      </c>
      <c r="C57" s="3">
        <v>110247000</v>
      </c>
      <c r="D57" s="3">
        <v>237125000</v>
      </c>
      <c r="E57" s="3">
        <v>245088000</v>
      </c>
      <c r="F57" s="3">
        <v>225143000</v>
      </c>
      <c r="G57" s="3">
        <v>245956000</v>
      </c>
      <c r="H57" s="3">
        <v>291764000</v>
      </c>
      <c r="I57" s="3">
        <v>429970000</v>
      </c>
      <c r="J57" s="3">
        <v>589692000</v>
      </c>
      <c r="K57" s="3">
        <v>649436000</v>
      </c>
      <c r="L57" s="3">
        <v>1089361000</v>
      </c>
      <c r="M57" s="3">
        <v>843527000</v>
      </c>
      <c r="N57" s="3">
        <v>981795000</v>
      </c>
      <c r="O57" s="4">
        <v>1046889000</v>
      </c>
      <c r="P57" s="3">
        <v>419259000</v>
      </c>
      <c r="Q57" s="3">
        <v>1057843000</v>
      </c>
      <c r="R57" s="3">
        <v>981795000</v>
      </c>
      <c r="S57" s="3">
        <v>1046889000</v>
      </c>
    </row>
    <row r="58" spans="1:19" ht="16" x14ac:dyDescent="0.2">
      <c r="A58" s="2" t="s">
        <v>67</v>
      </c>
      <c r="B58" s="3" t="s">
        <v>19</v>
      </c>
      <c r="C58" s="3" t="s">
        <v>19</v>
      </c>
      <c r="D58" s="3" t="s">
        <v>19</v>
      </c>
      <c r="E58" s="3" t="s">
        <v>19</v>
      </c>
      <c r="F58" s="3" t="s">
        <v>19</v>
      </c>
      <c r="G58" s="3" t="s">
        <v>19</v>
      </c>
      <c r="H58" s="3" t="s">
        <v>19</v>
      </c>
      <c r="I58" s="3" t="s">
        <v>19</v>
      </c>
      <c r="J58" s="3" t="s">
        <v>19</v>
      </c>
      <c r="K58" s="3" t="s">
        <v>19</v>
      </c>
      <c r="L58" s="3" t="s">
        <v>19</v>
      </c>
      <c r="M58" s="3" t="s">
        <v>19</v>
      </c>
      <c r="N58" s="3" t="s">
        <v>19</v>
      </c>
      <c r="O58" s="4" t="s">
        <v>19</v>
      </c>
      <c r="P58" s="3" t="s">
        <v>19</v>
      </c>
      <c r="Q58" s="3" t="s">
        <v>19</v>
      </c>
      <c r="R58" s="3" t="s">
        <v>19</v>
      </c>
      <c r="S58" s="3" t="s">
        <v>19</v>
      </c>
    </row>
    <row r="59" spans="1:19" ht="16" x14ac:dyDescent="0.2">
      <c r="A59" s="2" t="s">
        <v>68</v>
      </c>
      <c r="B59" s="3">
        <v>193375000</v>
      </c>
      <c r="C59" s="3">
        <v>190756000</v>
      </c>
      <c r="D59" s="3">
        <v>184013000</v>
      </c>
      <c r="E59" s="3">
        <v>106199000</v>
      </c>
      <c r="F59" s="3">
        <v>158275000</v>
      </c>
      <c r="G59" s="3">
        <v>160154000</v>
      </c>
      <c r="H59" s="3">
        <v>158643000</v>
      </c>
      <c r="I59" s="3">
        <v>143704000</v>
      </c>
      <c r="J59" s="3">
        <v>178602000</v>
      </c>
      <c r="K59" s="3">
        <v>185596000</v>
      </c>
      <c r="L59" s="3">
        <v>215718000</v>
      </c>
      <c r="M59" s="3">
        <v>302688000</v>
      </c>
      <c r="N59" s="3">
        <v>301511000</v>
      </c>
      <c r="O59" s="4">
        <v>271203000</v>
      </c>
      <c r="P59" s="3">
        <v>434674000</v>
      </c>
      <c r="Q59" s="3">
        <v>326341000</v>
      </c>
      <c r="R59" s="3">
        <v>301511000</v>
      </c>
      <c r="S59" s="3">
        <v>271203000</v>
      </c>
    </row>
    <row r="60" spans="1:19" ht="16" x14ac:dyDescent="0.2">
      <c r="A60" s="2" t="s">
        <v>69</v>
      </c>
      <c r="B60" s="3">
        <v>193375000</v>
      </c>
      <c r="C60" s="3">
        <v>190756000</v>
      </c>
      <c r="D60" s="3">
        <v>184013000</v>
      </c>
      <c r="E60" s="3">
        <v>106199000</v>
      </c>
      <c r="F60" s="3">
        <v>143105000</v>
      </c>
      <c r="G60" s="3">
        <v>160154000</v>
      </c>
      <c r="H60" s="3">
        <v>158643000</v>
      </c>
      <c r="I60" s="3">
        <v>143704000</v>
      </c>
      <c r="J60" s="3">
        <v>178602000</v>
      </c>
      <c r="K60" s="3">
        <v>185596000</v>
      </c>
      <c r="L60" s="3">
        <v>215718000</v>
      </c>
      <c r="M60" s="3">
        <v>302688000</v>
      </c>
      <c r="N60" s="3">
        <v>301511000</v>
      </c>
      <c r="O60" s="4">
        <v>271203000</v>
      </c>
      <c r="P60" s="3">
        <v>434674000</v>
      </c>
      <c r="Q60" s="3">
        <v>326341000</v>
      </c>
      <c r="R60" s="3">
        <v>301511000</v>
      </c>
      <c r="S60" s="3">
        <v>271203000</v>
      </c>
    </row>
    <row r="61" spans="1:19" ht="16" x14ac:dyDescent="0.2">
      <c r="A61" s="2" t="s">
        <v>70</v>
      </c>
      <c r="B61" s="3" t="s">
        <v>19</v>
      </c>
      <c r="C61" s="3" t="s">
        <v>19</v>
      </c>
      <c r="D61" s="3" t="s">
        <v>19</v>
      </c>
      <c r="E61" s="3" t="s">
        <v>19</v>
      </c>
      <c r="F61" s="3" t="s">
        <v>19</v>
      </c>
      <c r="G61" s="3" t="s">
        <v>19</v>
      </c>
      <c r="H61" s="3" t="s">
        <v>19</v>
      </c>
      <c r="I61" s="3" t="s">
        <v>19</v>
      </c>
      <c r="J61" s="3" t="s">
        <v>19</v>
      </c>
      <c r="K61" s="3" t="s">
        <v>19</v>
      </c>
      <c r="L61" s="3" t="s">
        <v>19</v>
      </c>
      <c r="M61" s="3" t="s">
        <v>19</v>
      </c>
      <c r="N61" s="3" t="s">
        <v>19</v>
      </c>
      <c r="O61" s="4" t="s">
        <v>19</v>
      </c>
      <c r="P61" s="3" t="s">
        <v>19</v>
      </c>
      <c r="Q61" s="3" t="s">
        <v>19</v>
      </c>
      <c r="R61" s="3" t="s">
        <v>19</v>
      </c>
      <c r="S61" s="3" t="s">
        <v>19</v>
      </c>
    </row>
    <row r="62" spans="1:19" ht="16" x14ac:dyDescent="0.2">
      <c r="A62" s="2" t="s">
        <v>71</v>
      </c>
      <c r="B62" s="3" t="s">
        <v>19</v>
      </c>
      <c r="C62" s="3" t="s">
        <v>19</v>
      </c>
      <c r="D62" s="3" t="s">
        <v>19</v>
      </c>
      <c r="E62" s="3" t="s">
        <v>19</v>
      </c>
      <c r="F62" s="3" t="s">
        <v>19</v>
      </c>
      <c r="G62" s="3" t="s">
        <v>19</v>
      </c>
      <c r="H62" s="3" t="s">
        <v>19</v>
      </c>
      <c r="I62" s="3" t="s">
        <v>19</v>
      </c>
      <c r="J62" s="3" t="s">
        <v>19</v>
      </c>
      <c r="K62" s="3" t="s">
        <v>19</v>
      </c>
      <c r="L62" s="3" t="s">
        <v>19</v>
      </c>
      <c r="M62" s="3" t="s">
        <v>19</v>
      </c>
      <c r="N62" s="3" t="s">
        <v>19</v>
      </c>
      <c r="O62" s="4" t="s">
        <v>19</v>
      </c>
      <c r="P62" s="3" t="s">
        <v>19</v>
      </c>
      <c r="Q62" s="3" t="s">
        <v>19</v>
      </c>
      <c r="R62" s="3" t="s">
        <v>19</v>
      </c>
      <c r="S62" s="3" t="s">
        <v>19</v>
      </c>
    </row>
    <row r="63" spans="1:19" ht="16" x14ac:dyDescent="0.2">
      <c r="A63" s="2" t="s">
        <v>72</v>
      </c>
      <c r="B63" s="3" t="s">
        <v>19</v>
      </c>
      <c r="C63" s="3" t="s">
        <v>19</v>
      </c>
      <c r="D63" s="3" t="s">
        <v>19</v>
      </c>
      <c r="E63" s="3" t="s">
        <v>19</v>
      </c>
      <c r="F63" s="3">
        <v>15170000</v>
      </c>
      <c r="G63" s="3" t="s">
        <v>19</v>
      </c>
      <c r="H63" s="3" t="s">
        <v>19</v>
      </c>
      <c r="I63" s="3" t="s">
        <v>19</v>
      </c>
      <c r="J63" s="3" t="s">
        <v>19</v>
      </c>
      <c r="K63" s="3" t="s">
        <v>19</v>
      </c>
      <c r="L63" s="3" t="s">
        <v>19</v>
      </c>
      <c r="M63" s="3" t="s">
        <v>19</v>
      </c>
      <c r="N63" s="3" t="s">
        <v>19</v>
      </c>
      <c r="O63" s="4" t="s">
        <v>19</v>
      </c>
      <c r="P63" s="3" t="s">
        <v>19</v>
      </c>
      <c r="Q63" s="3" t="s">
        <v>19</v>
      </c>
      <c r="R63" s="3" t="s">
        <v>19</v>
      </c>
      <c r="S63" s="3" t="s">
        <v>19</v>
      </c>
    </row>
    <row r="64" spans="1:19" ht="16" x14ac:dyDescent="0.2">
      <c r="A64" s="2" t="s">
        <v>73</v>
      </c>
      <c r="B64" s="3">
        <v>253270000</v>
      </c>
      <c r="C64" s="3">
        <v>300173000</v>
      </c>
      <c r="D64" s="3">
        <v>260791000</v>
      </c>
      <c r="E64" s="3">
        <v>211519000</v>
      </c>
      <c r="F64" s="3">
        <v>238911000</v>
      </c>
      <c r="G64" s="3">
        <v>299911000</v>
      </c>
      <c r="H64" s="3">
        <v>298851000</v>
      </c>
      <c r="I64" s="3">
        <v>299602000</v>
      </c>
      <c r="J64" s="3">
        <v>278842000</v>
      </c>
      <c r="K64" s="3">
        <v>311620000</v>
      </c>
      <c r="L64" s="3">
        <v>278242000</v>
      </c>
      <c r="M64" s="3">
        <v>506796000</v>
      </c>
      <c r="N64" s="3">
        <v>532852000</v>
      </c>
      <c r="O64" s="4">
        <v>740553000</v>
      </c>
      <c r="P64" s="3">
        <v>925043000</v>
      </c>
      <c r="Q64" s="3">
        <v>723364000</v>
      </c>
      <c r="R64" s="3">
        <v>532852000</v>
      </c>
      <c r="S64" s="3">
        <v>740553000</v>
      </c>
    </row>
    <row r="65" spans="1:19" ht="16" x14ac:dyDescent="0.2">
      <c r="A65" s="2" t="s">
        <v>74</v>
      </c>
      <c r="B65" s="3" t="s">
        <v>19</v>
      </c>
      <c r="C65" s="3" t="s">
        <v>19</v>
      </c>
      <c r="D65" s="3" t="s">
        <v>19</v>
      </c>
      <c r="E65" s="3" t="s">
        <v>19</v>
      </c>
      <c r="F65" s="3" t="s">
        <v>19</v>
      </c>
      <c r="G65" s="3" t="s">
        <v>19</v>
      </c>
      <c r="H65" s="3" t="s">
        <v>19</v>
      </c>
      <c r="I65" s="3" t="s">
        <v>19</v>
      </c>
      <c r="J65" s="3" t="s">
        <v>19</v>
      </c>
      <c r="K65" s="3" t="s">
        <v>19</v>
      </c>
      <c r="L65" s="3" t="s">
        <v>19</v>
      </c>
      <c r="M65" s="3" t="s">
        <v>19</v>
      </c>
      <c r="N65" s="3" t="s">
        <v>19</v>
      </c>
      <c r="O65" s="4" t="s">
        <v>19</v>
      </c>
      <c r="P65" s="3" t="s">
        <v>19</v>
      </c>
      <c r="Q65" s="3" t="s">
        <v>19</v>
      </c>
      <c r="R65" s="3" t="s">
        <v>19</v>
      </c>
      <c r="S65" s="3" t="s">
        <v>19</v>
      </c>
    </row>
    <row r="66" spans="1:19" ht="16" x14ac:dyDescent="0.2">
      <c r="A66" s="2" t="s">
        <v>75</v>
      </c>
      <c r="B66" s="3" t="s">
        <v>19</v>
      </c>
      <c r="C66" s="3" t="s">
        <v>19</v>
      </c>
      <c r="D66" s="3" t="s">
        <v>19</v>
      </c>
      <c r="E66" s="3" t="s">
        <v>19</v>
      </c>
      <c r="F66" s="3" t="s">
        <v>19</v>
      </c>
      <c r="G66" s="3" t="s">
        <v>19</v>
      </c>
      <c r="H66" s="3" t="s">
        <v>19</v>
      </c>
      <c r="I66" s="3" t="s">
        <v>19</v>
      </c>
      <c r="J66" s="3" t="s">
        <v>19</v>
      </c>
      <c r="K66" s="3" t="s">
        <v>19</v>
      </c>
      <c r="L66" s="3" t="s">
        <v>19</v>
      </c>
      <c r="M66" s="3" t="s">
        <v>19</v>
      </c>
      <c r="N66" s="3" t="s">
        <v>19</v>
      </c>
      <c r="O66" s="4" t="s">
        <v>19</v>
      </c>
      <c r="P66" s="3" t="s">
        <v>19</v>
      </c>
      <c r="Q66" s="3" t="s">
        <v>19</v>
      </c>
      <c r="R66" s="3" t="s">
        <v>19</v>
      </c>
      <c r="S66" s="3" t="s">
        <v>19</v>
      </c>
    </row>
    <row r="67" spans="1:19" ht="16" x14ac:dyDescent="0.2">
      <c r="A67" s="2" t="s">
        <v>76</v>
      </c>
      <c r="B67" s="3" t="s">
        <v>19</v>
      </c>
      <c r="C67" s="3" t="s">
        <v>19</v>
      </c>
      <c r="D67" s="3" t="s">
        <v>19</v>
      </c>
      <c r="E67" s="3" t="s">
        <v>19</v>
      </c>
      <c r="F67" s="3" t="s">
        <v>19</v>
      </c>
      <c r="G67" s="3" t="s">
        <v>19</v>
      </c>
      <c r="H67" s="3" t="s">
        <v>19</v>
      </c>
      <c r="I67" s="3" t="s">
        <v>19</v>
      </c>
      <c r="J67" s="3" t="s">
        <v>19</v>
      </c>
      <c r="K67" s="3" t="s">
        <v>19</v>
      </c>
      <c r="L67" s="3" t="s">
        <v>19</v>
      </c>
      <c r="M67" s="3" t="s">
        <v>19</v>
      </c>
      <c r="N67" s="3" t="s">
        <v>19</v>
      </c>
      <c r="O67" s="4" t="s">
        <v>19</v>
      </c>
      <c r="P67" s="3" t="s">
        <v>19</v>
      </c>
      <c r="Q67" s="3" t="s">
        <v>19</v>
      </c>
      <c r="R67" s="3" t="s">
        <v>19</v>
      </c>
      <c r="S67" s="3" t="s">
        <v>19</v>
      </c>
    </row>
    <row r="68" spans="1:19" ht="16" x14ac:dyDescent="0.2">
      <c r="A68" s="2" t="s">
        <v>77</v>
      </c>
      <c r="B68" s="3" t="s">
        <v>19</v>
      </c>
      <c r="C68" s="3" t="s">
        <v>19</v>
      </c>
      <c r="D68" s="3" t="s">
        <v>19</v>
      </c>
      <c r="E68" s="3" t="s">
        <v>19</v>
      </c>
      <c r="F68" s="3" t="s">
        <v>19</v>
      </c>
      <c r="G68" s="3" t="s">
        <v>19</v>
      </c>
      <c r="H68" s="3">
        <v>-7638000</v>
      </c>
      <c r="I68" s="3">
        <v>-9020000</v>
      </c>
      <c r="J68" s="3">
        <v>-9723000</v>
      </c>
      <c r="K68" s="3">
        <v>-12227000</v>
      </c>
      <c r="L68" s="3">
        <v>-19632000</v>
      </c>
      <c r="M68" s="3">
        <v>-20735000</v>
      </c>
      <c r="N68" s="3">
        <v>-33926000</v>
      </c>
      <c r="O68" s="4" t="s">
        <v>19</v>
      </c>
      <c r="P68" s="3" t="s">
        <v>19</v>
      </c>
      <c r="Q68" s="3" t="s">
        <v>19</v>
      </c>
      <c r="R68" s="3">
        <v>-33926000</v>
      </c>
      <c r="S68" s="3" t="s">
        <v>19</v>
      </c>
    </row>
    <row r="69" spans="1:19" ht="16" x14ac:dyDescent="0.2">
      <c r="A69" s="2" t="s">
        <v>78</v>
      </c>
      <c r="B69" s="3">
        <v>253270000</v>
      </c>
      <c r="C69" s="3">
        <v>300173000</v>
      </c>
      <c r="D69" s="3">
        <v>260791000</v>
      </c>
      <c r="E69" s="3">
        <v>211519000</v>
      </c>
      <c r="F69" s="3">
        <v>238911000</v>
      </c>
      <c r="G69" s="3">
        <v>299911000</v>
      </c>
      <c r="H69" s="3">
        <v>306489000</v>
      </c>
      <c r="I69" s="3">
        <v>308622000</v>
      </c>
      <c r="J69" s="3">
        <v>288565000</v>
      </c>
      <c r="K69" s="3">
        <v>323847000</v>
      </c>
      <c r="L69" s="3">
        <v>297874000</v>
      </c>
      <c r="M69" s="3">
        <v>527531000</v>
      </c>
      <c r="N69" s="3">
        <v>566778000</v>
      </c>
      <c r="O69" s="4">
        <v>740553000</v>
      </c>
      <c r="P69" s="3">
        <v>925043000</v>
      </c>
      <c r="Q69" s="3">
        <v>723364000</v>
      </c>
      <c r="R69" s="3">
        <v>566778000</v>
      </c>
      <c r="S69" s="3">
        <v>740553000</v>
      </c>
    </row>
    <row r="70" spans="1:19" ht="16" x14ac:dyDescent="0.2">
      <c r="A70" s="2" t="s">
        <v>79</v>
      </c>
      <c r="B70" s="3">
        <v>107651000</v>
      </c>
      <c r="C70" s="3">
        <v>90410000</v>
      </c>
      <c r="D70" s="3">
        <v>147375000</v>
      </c>
      <c r="E70" s="3">
        <v>61056000</v>
      </c>
      <c r="F70" s="3">
        <v>64264000</v>
      </c>
      <c r="G70" s="3">
        <v>79744000</v>
      </c>
      <c r="H70" s="3">
        <v>71563000</v>
      </c>
      <c r="I70" s="3">
        <v>37414000</v>
      </c>
      <c r="J70" s="3">
        <v>48269000</v>
      </c>
      <c r="K70" s="3">
        <v>47459000</v>
      </c>
      <c r="L70" s="3">
        <v>67478000</v>
      </c>
      <c r="M70" s="3">
        <v>99117000</v>
      </c>
      <c r="N70" s="3">
        <v>94095000</v>
      </c>
      <c r="O70" s="4">
        <v>116514000</v>
      </c>
      <c r="P70" s="3">
        <v>134309000</v>
      </c>
      <c r="Q70" s="3">
        <v>136201000</v>
      </c>
      <c r="R70" s="3">
        <v>94095000</v>
      </c>
      <c r="S70" s="3">
        <v>116514000</v>
      </c>
    </row>
    <row r="71" spans="1:19" ht="16" x14ac:dyDescent="0.2">
      <c r="A71" s="2" t="s">
        <v>80</v>
      </c>
      <c r="B71" s="3" t="s">
        <v>19</v>
      </c>
      <c r="C71" s="3" t="s">
        <v>19</v>
      </c>
      <c r="D71" s="3" t="s">
        <v>19</v>
      </c>
      <c r="E71" s="3" t="s">
        <v>19</v>
      </c>
      <c r="F71" s="3" t="s">
        <v>19</v>
      </c>
      <c r="G71" s="3" t="s">
        <v>19</v>
      </c>
      <c r="H71" s="3" t="s">
        <v>19</v>
      </c>
      <c r="I71" s="3" t="s">
        <v>19</v>
      </c>
      <c r="J71" s="3" t="s">
        <v>19</v>
      </c>
      <c r="K71" s="3" t="s">
        <v>19</v>
      </c>
      <c r="L71" s="3" t="s">
        <v>19</v>
      </c>
      <c r="M71" s="3" t="s">
        <v>19</v>
      </c>
      <c r="N71" s="3" t="s">
        <v>19</v>
      </c>
      <c r="O71" s="4" t="s">
        <v>19</v>
      </c>
      <c r="P71" s="3" t="s">
        <v>19</v>
      </c>
      <c r="Q71" s="3" t="s">
        <v>19</v>
      </c>
      <c r="R71" s="3" t="s">
        <v>19</v>
      </c>
      <c r="S71" s="3" t="s">
        <v>19</v>
      </c>
    </row>
    <row r="72" spans="1:19" ht="16" x14ac:dyDescent="0.2">
      <c r="A72" s="2" t="s">
        <v>81</v>
      </c>
      <c r="B72" s="3" t="s">
        <v>19</v>
      </c>
      <c r="C72" s="3" t="s">
        <v>19</v>
      </c>
      <c r="D72" s="3" t="s">
        <v>19</v>
      </c>
      <c r="E72" s="3" t="s">
        <v>19</v>
      </c>
      <c r="F72" s="3" t="s">
        <v>19</v>
      </c>
      <c r="G72" s="3" t="s">
        <v>19</v>
      </c>
      <c r="H72" s="3" t="s">
        <v>19</v>
      </c>
      <c r="I72" s="3" t="s">
        <v>19</v>
      </c>
      <c r="J72" s="3" t="s">
        <v>19</v>
      </c>
      <c r="K72" s="3" t="s">
        <v>19</v>
      </c>
      <c r="L72" s="3" t="s">
        <v>19</v>
      </c>
      <c r="M72" s="3" t="s">
        <v>19</v>
      </c>
      <c r="N72" s="3" t="s">
        <v>19</v>
      </c>
      <c r="O72" s="4" t="s">
        <v>19</v>
      </c>
      <c r="P72" s="3" t="s">
        <v>19</v>
      </c>
      <c r="Q72" s="3" t="s">
        <v>19</v>
      </c>
      <c r="R72" s="3" t="s">
        <v>19</v>
      </c>
      <c r="S72" s="3" t="s">
        <v>19</v>
      </c>
    </row>
    <row r="73" spans="1:19" ht="16" x14ac:dyDescent="0.2">
      <c r="A73" s="2" t="s">
        <v>82</v>
      </c>
      <c r="B73" s="3" t="s">
        <v>19</v>
      </c>
      <c r="C73" s="3" t="s">
        <v>19</v>
      </c>
      <c r="D73" s="3" t="s">
        <v>19</v>
      </c>
      <c r="E73" s="3" t="s">
        <v>19</v>
      </c>
      <c r="F73" s="3" t="s">
        <v>19</v>
      </c>
      <c r="G73" s="3" t="s">
        <v>19</v>
      </c>
      <c r="H73" s="3" t="s">
        <v>19</v>
      </c>
      <c r="I73" s="3" t="s">
        <v>19</v>
      </c>
      <c r="J73" s="3" t="s">
        <v>19</v>
      </c>
      <c r="K73" s="3" t="s">
        <v>19</v>
      </c>
      <c r="L73" s="3" t="s">
        <v>19</v>
      </c>
      <c r="M73" s="3" t="s">
        <v>19</v>
      </c>
      <c r="N73" s="3" t="s">
        <v>19</v>
      </c>
      <c r="O73" s="4" t="s">
        <v>19</v>
      </c>
      <c r="P73" s="3" t="s">
        <v>19</v>
      </c>
      <c r="Q73" s="3" t="s">
        <v>19</v>
      </c>
      <c r="R73" s="3" t="s">
        <v>19</v>
      </c>
      <c r="S73" s="3" t="s">
        <v>19</v>
      </c>
    </row>
    <row r="74" spans="1:19" ht="16" x14ac:dyDescent="0.2">
      <c r="A74" s="2" t="s">
        <v>83</v>
      </c>
      <c r="B74" s="3" t="s">
        <v>19</v>
      </c>
      <c r="C74" s="3" t="s">
        <v>19</v>
      </c>
      <c r="D74" s="3" t="s">
        <v>19</v>
      </c>
      <c r="E74" s="3" t="s">
        <v>19</v>
      </c>
      <c r="F74" s="3" t="s">
        <v>19</v>
      </c>
      <c r="G74" s="3" t="s">
        <v>19</v>
      </c>
      <c r="H74" s="3" t="s">
        <v>19</v>
      </c>
      <c r="I74" s="3" t="s">
        <v>19</v>
      </c>
      <c r="J74" s="3" t="s">
        <v>19</v>
      </c>
      <c r="K74" s="3" t="s">
        <v>19</v>
      </c>
      <c r="L74" s="3" t="s">
        <v>19</v>
      </c>
      <c r="M74" s="3" t="s">
        <v>19</v>
      </c>
      <c r="N74" s="3" t="s">
        <v>19</v>
      </c>
      <c r="O74" s="4" t="s">
        <v>19</v>
      </c>
      <c r="P74" s="3" t="s">
        <v>19</v>
      </c>
      <c r="Q74" s="3" t="s">
        <v>19</v>
      </c>
      <c r="R74" s="3" t="s">
        <v>19</v>
      </c>
      <c r="S74" s="3" t="s">
        <v>19</v>
      </c>
    </row>
    <row r="75" spans="1:19" ht="16" x14ac:dyDescent="0.2">
      <c r="A75" s="2" t="s">
        <v>84</v>
      </c>
      <c r="B75" s="3" t="s">
        <v>19</v>
      </c>
      <c r="C75" s="3" t="s">
        <v>19</v>
      </c>
      <c r="D75" s="3" t="s">
        <v>19</v>
      </c>
      <c r="E75" s="3" t="s">
        <v>19</v>
      </c>
      <c r="F75" s="3" t="s">
        <v>19</v>
      </c>
      <c r="G75" s="3" t="s">
        <v>19</v>
      </c>
      <c r="H75" s="3" t="s">
        <v>19</v>
      </c>
      <c r="I75" s="3" t="s">
        <v>19</v>
      </c>
      <c r="J75" s="3" t="s">
        <v>19</v>
      </c>
      <c r="K75" s="3" t="s">
        <v>19</v>
      </c>
      <c r="L75" s="3" t="s">
        <v>19</v>
      </c>
      <c r="M75" s="3" t="s">
        <v>19</v>
      </c>
      <c r="N75" s="3" t="s">
        <v>19</v>
      </c>
      <c r="O75" s="4" t="s">
        <v>19</v>
      </c>
      <c r="P75" s="3" t="s">
        <v>19</v>
      </c>
      <c r="Q75" s="3" t="s">
        <v>19</v>
      </c>
      <c r="R75" s="3" t="s">
        <v>19</v>
      </c>
      <c r="S75" s="3" t="s">
        <v>19</v>
      </c>
    </row>
    <row r="76" spans="1:19" ht="16" x14ac:dyDescent="0.2">
      <c r="A76" s="2" t="s">
        <v>85</v>
      </c>
      <c r="B76" s="3">
        <v>328294000</v>
      </c>
      <c r="C76" s="3">
        <v>376478000</v>
      </c>
      <c r="D76" s="3">
        <v>430425000</v>
      </c>
      <c r="E76" s="3">
        <v>440342000</v>
      </c>
      <c r="F76" s="3">
        <v>483340000</v>
      </c>
      <c r="G76" s="3">
        <v>492303000</v>
      </c>
      <c r="H76" s="3">
        <v>370959000</v>
      </c>
      <c r="I76" s="3">
        <v>353689000</v>
      </c>
      <c r="J76" s="3">
        <v>331801000</v>
      </c>
      <c r="K76" s="3">
        <v>571007000</v>
      </c>
      <c r="L76" s="3">
        <v>516906000</v>
      </c>
      <c r="M76" s="3">
        <v>580122000</v>
      </c>
      <c r="N76" s="3">
        <v>645950000</v>
      </c>
      <c r="O76" s="4">
        <v>672743000</v>
      </c>
      <c r="P76" s="3">
        <v>553064000</v>
      </c>
      <c r="Q76" s="3">
        <v>565540000</v>
      </c>
      <c r="R76" s="3">
        <v>645950000</v>
      </c>
      <c r="S76" s="3">
        <v>672743000</v>
      </c>
    </row>
    <row r="77" spans="1:19" ht="16" x14ac:dyDescent="0.2">
      <c r="A77" s="2" t="s">
        <v>86</v>
      </c>
      <c r="B77" s="3">
        <v>90257000</v>
      </c>
      <c r="C77" s="3">
        <v>125370000</v>
      </c>
      <c r="D77" s="3">
        <v>174066000</v>
      </c>
      <c r="E77" s="3">
        <v>184570000</v>
      </c>
      <c r="F77" s="3">
        <v>232317000</v>
      </c>
      <c r="G77" s="3">
        <v>237246000</v>
      </c>
      <c r="H77" s="3">
        <v>225531000</v>
      </c>
      <c r="I77" s="3">
        <v>220162000</v>
      </c>
      <c r="J77" s="3">
        <v>213796000</v>
      </c>
      <c r="K77" s="3">
        <v>210421000</v>
      </c>
      <c r="L77" s="3">
        <v>126296000</v>
      </c>
      <c r="M77" s="3">
        <v>122337000</v>
      </c>
      <c r="N77" s="3">
        <v>162473000</v>
      </c>
      <c r="O77" s="4">
        <v>183388000</v>
      </c>
      <c r="P77" s="3">
        <v>87271000</v>
      </c>
      <c r="Q77" s="3">
        <v>96457000</v>
      </c>
      <c r="R77" s="3">
        <v>162473000</v>
      </c>
      <c r="S77" s="3">
        <v>183388000</v>
      </c>
    </row>
    <row r="78" spans="1:19" ht="16" x14ac:dyDescent="0.2">
      <c r="A78" s="2" t="s">
        <v>87</v>
      </c>
      <c r="B78" s="3">
        <v>137452000</v>
      </c>
      <c r="C78" s="3">
        <v>194950000</v>
      </c>
      <c r="D78" s="3">
        <v>273539000</v>
      </c>
      <c r="E78" s="3">
        <v>287660000</v>
      </c>
      <c r="F78" s="3">
        <v>361319000</v>
      </c>
      <c r="G78" s="3">
        <v>401053000</v>
      </c>
      <c r="H78" s="3">
        <v>416289000</v>
      </c>
      <c r="I78" s="3">
        <v>430925000</v>
      </c>
      <c r="J78" s="3">
        <v>449735000</v>
      </c>
      <c r="K78" s="3">
        <v>452559000</v>
      </c>
      <c r="L78" s="3">
        <v>393201000</v>
      </c>
      <c r="M78" s="3">
        <v>404908000</v>
      </c>
      <c r="N78" s="3">
        <v>479981000</v>
      </c>
      <c r="O78" s="4">
        <v>507960000</v>
      </c>
      <c r="P78" s="3">
        <v>386102000</v>
      </c>
      <c r="Q78" s="3">
        <v>409119000</v>
      </c>
      <c r="R78" s="3">
        <v>479981000</v>
      </c>
      <c r="S78" s="3">
        <v>507960000</v>
      </c>
    </row>
    <row r="79" spans="1:19" ht="16" x14ac:dyDescent="0.2">
      <c r="A79" s="2" t="s">
        <v>88</v>
      </c>
      <c r="B79" s="3">
        <v>47195000</v>
      </c>
      <c r="C79" s="3">
        <v>69580000</v>
      </c>
      <c r="D79" s="3">
        <v>99473000</v>
      </c>
      <c r="E79" s="3">
        <v>103090000</v>
      </c>
      <c r="F79" s="3">
        <v>129002000</v>
      </c>
      <c r="G79" s="3">
        <v>163807000</v>
      </c>
      <c r="H79" s="3">
        <v>190758000</v>
      </c>
      <c r="I79" s="3">
        <v>210763000</v>
      </c>
      <c r="J79" s="3">
        <v>235939000</v>
      </c>
      <c r="K79" s="3">
        <v>242138000</v>
      </c>
      <c r="L79" s="3">
        <v>266905000</v>
      </c>
      <c r="M79" s="3">
        <v>282571000</v>
      </c>
      <c r="N79" s="3">
        <v>317508000</v>
      </c>
      <c r="O79" s="4">
        <v>324572000</v>
      </c>
      <c r="P79" s="3">
        <v>298831000</v>
      </c>
      <c r="Q79" s="3">
        <v>312662000</v>
      </c>
      <c r="R79" s="3">
        <v>317508000</v>
      </c>
      <c r="S79" s="3">
        <v>324572000</v>
      </c>
    </row>
    <row r="80" spans="1:19" ht="16" x14ac:dyDescent="0.2">
      <c r="A80" s="2" t="s">
        <v>89</v>
      </c>
      <c r="B80" s="3" t="s">
        <v>19</v>
      </c>
      <c r="C80" s="3" t="s">
        <v>19</v>
      </c>
      <c r="D80" s="3" t="s">
        <v>19</v>
      </c>
      <c r="E80" s="3" t="s">
        <v>19</v>
      </c>
      <c r="F80" s="3" t="s">
        <v>19</v>
      </c>
      <c r="G80" s="3" t="s">
        <v>19</v>
      </c>
      <c r="H80" s="3" t="s">
        <v>19</v>
      </c>
      <c r="I80" s="3" t="s">
        <v>19</v>
      </c>
      <c r="J80" s="3" t="s">
        <v>19</v>
      </c>
      <c r="K80" s="3" t="s">
        <v>19</v>
      </c>
      <c r="L80" s="3" t="s">
        <v>19</v>
      </c>
      <c r="M80" s="3" t="s">
        <v>19</v>
      </c>
      <c r="N80" s="3" t="s">
        <v>19</v>
      </c>
      <c r="O80" s="4" t="s">
        <v>19</v>
      </c>
      <c r="P80" s="3" t="s">
        <v>19</v>
      </c>
      <c r="Q80" s="3" t="s">
        <v>19</v>
      </c>
      <c r="R80" s="3" t="s">
        <v>19</v>
      </c>
      <c r="S80" s="3" t="s">
        <v>19</v>
      </c>
    </row>
    <row r="81" spans="1:19" ht="16" x14ac:dyDescent="0.2">
      <c r="A81" s="2" t="s">
        <v>90</v>
      </c>
      <c r="B81" s="3" t="s">
        <v>19</v>
      </c>
      <c r="C81" s="3" t="s">
        <v>19</v>
      </c>
      <c r="D81" s="3" t="s">
        <v>19</v>
      </c>
      <c r="E81" s="3" t="s">
        <v>19</v>
      </c>
      <c r="F81" s="3" t="s">
        <v>19</v>
      </c>
      <c r="G81" s="3" t="s">
        <v>19</v>
      </c>
      <c r="H81" s="3" t="s">
        <v>19</v>
      </c>
      <c r="I81" s="3" t="s">
        <v>19</v>
      </c>
      <c r="J81" s="3" t="s">
        <v>19</v>
      </c>
      <c r="K81" s="3" t="s">
        <v>19</v>
      </c>
      <c r="L81" s="3" t="s">
        <v>19</v>
      </c>
      <c r="M81" s="3" t="s">
        <v>19</v>
      </c>
      <c r="N81" s="3" t="s">
        <v>19</v>
      </c>
      <c r="O81" s="4" t="s">
        <v>19</v>
      </c>
      <c r="P81" s="3" t="s">
        <v>19</v>
      </c>
      <c r="Q81" s="3" t="s">
        <v>19</v>
      </c>
      <c r="R81" s="3" t="s">
        <v>19</v>
      </c>
      <c r="S81" s="3" t="s">
        <v>19</v>
      </c>
    </row>
    <row r="82" spans="1:19" ht="16" x14ac:dyDescent="0.2">
      <c r="A82" s="2" t="s">
        <v>91</v>
      </c>
      <c r="B82" s="3" t="s">
        <v>19</v>
      </c>
      <c r="C82" s="3" t="s">
        <v>19</v>
      </c>
      <c r="D82" s="3" t="s">
        <v>19</v>
      </c>
      <c r="E82" s="3" t="s">
        <v>19</v>
      </c>
      <c r="F82" s="3" t="s">
        <v>19</v>
      </c>
      <c r="G82" s="3" t="s">
        <v>19</v>
      </c>
      <c r="H82" s="3" t="s">
        <v>19</v>
      </c>
      <c r="I82" s="3" t="s">
        <v>19</v>
      </c>
      <c r="J82" s="3" t="s">
        <v>19</v>
      </c>
      <c r="K82" s="3" t="s">
        <v>19</v>
      </c>
      <c r="L82" s="3" t="s">
        <v>19</v>
      </c>
      <c r="M82" s="3" t="s">
        <v>19</v>
      </c>
      <c r="N82" s="3" t="s">
        <v>19</v>
      </c>
      <c r="O82" s="4" t="s">
        <v>19</v>
      </c>
      <c r="P82" s="3" t="s">
        <v>19</v>
      </c>
      <c r="Q82" s="3" t="s">
        <v>19</v>
      </c>
      <c r="R82" s="3" t="s">
        <v>19</v>
      </c>
      <c r="S82" s="3" t="s">
        <v>19</v>
      </c>
    </row>
    <row r="83" spans="1:19" ht="16" x14ac:dyDescent="0.2">
      <c r="A83" s="2" t="s">
        <v>92</v>
      </c>
      <c r="B83" s="3">
        <v>238037000</v>
      </c>
      <c r="C83" s="3">
        <v>251108000</v>
      </c>
      <c r="D83" s="3">
        <v>256359000</v>
      </c>
      <c r="E83" s="3">
        <v>255772000</v>
      </c>
      <c r="F83" s="3">
        <v>251023000</v>
      </c>
      <c r="G83" s="3">
        <v>255057000</v>
      </c>
      <c r="H83" s="3">
        <v>145428000</v>
      </c>
      <c r="I83" s="3">
        <v>133527000</v>
      </c>
      <c r="J83" s="3">
        <v>118005000</v>
      </c>
      <c r="K83" s="3">
        <v>360586000</v>
      </c>
      <c r="L83" s="3">
        <v>390610000</v>
      </c>
      <c r="M83" s="3">
        <v>457785000</v>
      </c>
      <c r="N83" s="3">
        <v>483477000</v>
      </c>
      <c r="O83" s="4">
        <v>489355000</v>
      </c>
      <c r="P83" s="3">
        <v>465793000</v>
      </c>
      <c r="Q83" s="3">
        <v>469083000</v>
      </c>
      <c r="R83" s="3">
        <v>483477000</v>
      </c>
      <c r="S83" s="3">
        <v>489355000</v>
      </c>
    </row>
    <row r="84" spans="1:19" ht="16" x14ac:dyDescent="0.2">
      <c r="A84" s="2" t="s">
        <v>93</v>
      </c>
      <c r="B84" s="3">
        <v>214494000</v>
      </c>
      <c r="C84" s="3">
        <v>224690000</v>
      </c>
      <c r="D84" s="3">
        <v>222003000</v>
      </c>
      <c r="E84" s="3">
        <v>219345000</v>
      </c>
      <c r="F84" s="3">
        <v>215677000</v>
      </c>
      <c r="G84" s="3">
        <v>210960000</v>
      </c>
      <c r="H84" s="3">
        <v>79128000</v>
      </c>
      <c r="I84" s="3">
        <v>71840000</v>
      </c>
      <c r="J84" s="3">
        <v>65484000</v>
      </c>
      <c r="K84" s="3">
        <v>62006000</v>
      </c>
      <c r="L84" s="3">
        <v>55935000</v>
      </c>
      <c r="M84" s="3">
        <v>53678000</v>
      </c>
      <c r="N84" s="3">
        <v>51447000</v>
      </c>
      <c r="O84" s="4">
        <v>50894000</v>
      </c>
      <c r="P84" s="3">
        <v>52542000</v>
      </c>
      <c r="Q84" s="3">
        <v>51997000</v>
      </c>
      <c r="R84" s="3">
        <v>51447000</v>
      </c>
      <c r="S84" s="3">
        <v>50894000</v>
      </c>
    </row>
    <row r="85" spans="1:19" ht="16" x14ac:dyDescent="0.2">
      <c r="A85" s="2" t="s">
        <v>94</v>
      </c>
      <c r="B85" s="3">
        <v>120045000</v>
      </c>
      <c r="C85" s="3">
        <v>126267000</v>
      </c>
      <c r="D85" s="3">
        <v>128725000</v>
      </c>
      <c r="E85" s="3">
        <v>127934000</v>
      </c>
      <c r="F85" s="3">
        <v>127934000</v>
      </c>
      <c r="G85" s="3">
        <v>127934000</v>
      </c>
      <c r="H85" s="3">
        <v>13990000</v>
      </c>
      <c r="I85" s="3">
        <v>13990000</v>
      </c>
      <c r="J85" s="3">
        <v>13990000</v>
      </c>
      <c r="K85" s="3">
        <v>13990000</v>
      </c>
      <c r="L85" s="3">
        <v>13990000</v>
      </c>
      <c r="M85" s="3">
        <v>13990000</v>
      </c>
      <c r="N85" s="3">
        <v>13990000</v>
      </c>
      <c r="O85" s="4">
        <v>13990000</v>
      </c>
      <c r="P85" s="3">
        <v>13990000</v>
      </c>
      <c r="Q85" s="3">
        <v>13990000</v>
      </c>
      <c r="R85" s="3">
        <v>13990000</v>
      </c>
      <c r="S85" s="3">
        <v>13990000</v>
      </c>
    </row>
    <row r="86" spans="1:19" ht="16" x14ac:dyDescent="0.2">
      <c r="A86" s="2" t="s">
        <v>95</v>
      </c>
      <c r="B86" s="3">
        <v>94449000</v>
      </c>
      <c r="C86" s="3">
        <v>98423000</v>
      </c>
      <c r="D86" s="3">
        <v>93278000</v>
      </c>
      <c r="E86" s="3">
        <v>91411000</v>
      </c>
      <c r="F86" s="3">
        <v>87743000</v>
      </c>
      <c r="G86" s="3">
        <v>83026000</v>
      </c>
      <c r="H86" s="3">
        <v>65138000</v>
      </c>
      <c r="I86" s="3">
        <v>57850000</v>
      </c>
      <c r="J86" s="3">
        <v>51494000</v>
      </c>
      <c r="K86" s="3">
        <v>48016000</v>
      </c>
      <c r="L86" s="3">
        <v>41945000</v>
      </c>
      <c r="M86" s="3">
        <v>39688000</v>
      </c>
      <c r="N86" s="3">
        <v>37457000</v>
      </c>
      <c r="O86" s="4">
        <v>36904000</v>
      </c>
      <c r="P86" s="3">
        <v>38552000</v>
      </c>
      <c r="Q86" s="3">
        <v>38007000</v>
      </c>
      <c r="R86" s="3">
        <v>37457000</v>
      </c>
      <c r="S86" s="3">
        <v>36904000</v>
      </c>
    </row>
    <row r="87" spans="1:19" ht="16" x14ac:dyDescent="0.2">
      <c r="A87" s="2" t="s">
        <v>96</v>
      </c>
      <c r="B87" s="3" t="s">
        <v>19</v>
      </c>
      <c r="C87" s="3" t="s">
        <v>19</v>
      </c>
      <c r="D87" s="3" t="s">
        <v>19</v>
      </c>
      <c r="E87" s="3" t="s">
        <v>19</v>
      </c>
      <c r="F87" s="3" t="s">
        <v>19</v>
      </c>
      <c r="G87" s="3" t="s">
        <v>19</v>
      </c>
      <c r="H87" s="3" t="s">
        <v>19</v>
      </c>
      <c r="I87" s="3" t="s">
        <v>19</v>
      </c>
      <c r="J87" s="3" t="s">
        <v>19</v>
      </c>
      <c r="K87" s="3" t="s">
        <v>19</v>
      </c>
      <c r="L87" s="3" t="s">
        <v>19</v>
      </c>
      <c r="M87" s="3" t="s">
        <v>19</v>
      </c>
      <c r="N87" s="3" t="s">
        <v>19</v>
      </c>
      <c r="O87" s="4" t="s">
        <v>19</v>
      </c>
      <c r="P87" s="3" t="s">
        <v>19</v>
      </c>
      <c r="Q87" s="3" t="s">
        <v>19</v>
      </c>
      <c r="R87" s="3" t="s">
        <v>19</v>
      </c>
      <c r="S87" s="3" t="s">
        <v>19</v>
      </c>
    </row>
    <row r="88" spans="1:19" ht="16" x14ac:dyDescent="0.2">
      <c r="A88" s="2" t="s">
        <v>97</v>
      </c>
      <c r="B88" s="3" t="s">
        <v>19</v>
      </c>
      <c r="C88" s="3" t="s">
        <v>19</v>
      </c>
      <c r="D88" s="3" t="s">
        <v>19</v>
      </c>
      <c r="E88" s="3" t="s">
        <v>19</v>
      </c>
      <c r="F88" s="3" t="s">
        <v>19</v>
      </c>
      <c r="G88" s="3" t="s">
        <v>19</v>
      </c>
      <c r="H88" s="3" t="s">
        <v>19</v>
      </c>
      <c r="I88" s="3" t="s">
        <v>19</v>
      </c>
      <c r="J88" s="3" t="s">
        <v>19</v>
      </c>
      <c r="K88" s="3" t="s">
        <v>19</v>
      </c>
      <c r="L88" s="3" t="s">
        <v>19</v>
      </c>
      <c r="M88" s="3" t="s">
        <v>19</v>
      </c>
      <c r="N88" s="3" t="s">
        <v>19</v>
      </c>
      <c r="O88" s="4" t="s">
        <v>19</v>
      </c>
      <c r="P88" s="3" t="s">
        <v>19</v>
      </c>
      <c r="Q88" s="3" t="s">
        <v>19</v>
      </c>
      <c r="R88" s="3" t="s">
        <v>19</v>
      </c>
      <c r="S88" s="3" t="s">
        <v>19</v>
      </c>
    </row>
    <row r="89" spans="1:19" ht="16" x14ac:dyDescent="0.2">
      <c r="A89" s="2" t="s">
        <v>98</v>
      </c>
      <c r="B89" s="3">
        <v>23543000</v>
      </c>
      <c r="C89" s="3">
        <v>26418000</v>
      </c>
      <c r="D89" s="3">
        <v>34356000</v>
      </c>
      <c r="E89" s="3">
        <v>36427000</v>
      </c>
      <c r="F89" s="3">
        <v>35346000</v>
      </c>
      <c r="G89" s="3">
        <v>44097000</v>
      </c>
      <c r="H89" s="3">
        <v>66300000</v>
      </c>
      <c r="I89" s="3">
        <v>61687000</v>
      </c>
      <c r="J89" s="3">
        <v>52521000</v>
      </c>
      <c r="K89" s="3">
        <v>298580000</v>
      </c>
      <c r="L89" s="3">
        <v>334675000</v>
      </c>
      <c r="M89" s="3">
        <v>404107000</v>
      </c>
      <c r="N89" s="3">
        <v>432030000</v>
      </c>
      <c r="O89" s="4">
        <v>438461000</v>
      </c>
      <c r="P89" s="3">
        <v>413251000</v>
      </c>
      <c r="Q89" s="3">
        <v>417086000</v>
      </c>
      <c r="R89" s="3">
        <v>432030000</v>
      </c>
      <c r="S89" s="3">
        <v>438461000</v>
      </c>
    </row>
    <row r="90" spans="1:19" ht="16" x14ac:dyDescent="0.2">
      <c r="A90" s="2" t="s">
        <v>99</v>
      </c>
      <c r="B90" s="3">
        <v>1146196000</v>
      </c>
      <c r="C90" s="3">
        <v>1068064000</v>
      </c>
      <c r="D90" s="3">
        <v>1259729000</v>
      </c>
      <c r="E90" s="3">
        <v>1064204000</v>
      </c>
      <c r="F90" s="3">
        <v>1169933000</v>
      </c>
      <c r="G90" s="3">
        <v>1278068000</v>
      </c>
      <c r="H90" s="3">
        <v>1191780000</v>
      </c>
      <c r="I90" s="3">
        <v>1264379000</v>
      </c>
      <c r="J90" s="3">
        <v>1427206000</v>
      </c>
      <c r="K90" s="3">
        <v>1765118000</v>
      </c>
      <c r="L90" s="3">
        <v>2167705000</v>
      </c>
      <c r="M90" s="3">
        <v>2332250000</v>
      </c>
      <c r="N90" s="3">
        <v>2556203000</v>
      </c>
      <c r="O90" s="4">
        <v>2847902000</v>
      </c>
      <c r="P90" s="3">
        <v>2466349000</v>
      </c>
      <c r="Q90" s="3">
        <v>2809289000</v>
      </c>
      <c r="R90" s="3">
        <v>2556203000</v>
      </c>
      <c r="S90" s="3">
        <v>2847902000</v>
      </c>
    </row>
    <row r="91" spans="1:19" ht="16" x14ac:dyDescent="0.2">
      <c r="A91" s="2" t="s">
        <v>100</v>
      </c>
      <c r="B91" s="3">
        <v>199485000</v>
      </c>
      <c r="C91" s="3">
        <v>234017000</v>
      </c>
      <c r="D91" s="3">
        <v>310790000</v>
      </c>
      <c r="E91" s="3">
        <v>115513000</v>
      </c>
      <c r="F91" s="3">
        <v>162159000</v>
      </c>
      <c r="G91" s="3">
        <v>100593000</v>
      </c>
      <c r="H91" s="3">
        <v>95893000</v>
      </c>
      <c r="I91" s="3">
        <v>93939000</v>
      </c>
      <c r="J91" s="3">
        <v>124974000</v>
      </c>
      <c r="K91" s="3">
        <v>147892000</v>
      </c>
      <c r="L91" s="3">
        <v>231632000</v>
      </c>
      <c r="M91" s="3">
        <v>327487000</v>
      </c>
      <c r="N91" s="3">
        <v>265605000</v>
      </c>
      <c r="O91" s="4">
        <v>523014000</v>
      </c>
      <c r="P91" s="3">
        <v>482928000</v>
      </c>
      <c r="Q91" s="3">
        <v>487354000</v>
      </c>
      <c r="R91" s="3">
        <v>265605000</v>
      </c>
      <c r="S91" s="3">
        <v>523014000</v>
      </c>
    </row>
    <row r="92" spans="1:19" ht="16" x14ac:dyDescent="0.2">
      <c r="A92" s="2" t="s">
        <v>101</v>
      </c>
      <c r="B92" s="3">
        <v>110853000</v>
      </c>
      <c r="C92" s="3">
        <v>133457000</v>
      </c>
      <c r="D92" s="3">
        <v>151037000</v>
      </c>
      <c r="E92" s="3">
        <v>76139000</v>
      </c>
      <c r="F92" s="3">
        <v>85714000</v>
      </c>
      <c r="G92" s="3">
        <v>100593000</v>
      </c>
      <c r="H92" s="3">
        <v>95893000</v>
      </c>
      <c r="I92" s="3">
        <v>93939000</v>
      </c>
      <c r="J92" s="3">
        <v>124974000</v>
      </c>
      <c r="K92" s="3">
        <v>147892000</v>
      </c>
      <c r="L92" s="3">
        <v>231632000</v>
      </c>
      <c r="M92" s="3">
        <v>327487000</v>
      </c>
      <c r="N92" s="3">
        <v>265605000</v>
      </c>
      <c r="O92" s="4">
        <v>523014000</v>
      </c>
      <c r="P92" s="3">
        <v>482928000</v>
      </c>
      <c r="Q92" s="3">
        <v>487354000</v>
      </c>
      <c r="R92" s="3">
        <v>265605000</v>
      </c>
      <c r="S92" s="3">
        <v>523014000</v>
      </c>
    </row>
    <row r="93" spans="1:19" ht="16" x14ac:dyDescent="0.2">
      <c r="A93" s="2" t="s">
        <v>102</v>
      </c>
      <c r="B93" s="3">
        <v>30888000</v>
      </c>
      <c r="C93" s="3">
        <v>25067000</v>
      </c>
      <c r="D93" s="3">
        <v>49453000</v>
      </c>
      <c r="E93" s="3">
        <v>4823000</v>
      </c>
      <c r="F93" s="3">
        <v>8079000</v>
      </c>
      <c r="G93" s="3">
        <v>10356000</v>
      </c>
      <c r="H93" s="3">
        <v>8185000</v>
      </c>
      <c r="I93" s="3">
        <v>14508000</v>
      </c>
      <c r="J93" s="3">
        <v>22522000</v>
      </c>
      <c r="K93" s="3">
        <v>14735000</v>
      </c>
      <c r="L93" s="3">
        <v>41821000</v>
      </c>
      <c r="M93" s="3">
        <v>15146000</v>
      </c>
      <c r="N93" s="3">
        <v>30476000</v>
      </c>
      <c r="O93" s="4">
        <v>35651000</v>
      </c>
      <c r="P93" s="3">
        <v>74154000</v>
      </c>
      <c r="Q93" s="3">
        <v>96584000</v>
      </c>
      <c r="R93" s="3">
        <v>30476000</v>
      </c>
      <c r="S93" s="3">
        <v>35651000</v>
      </c>
    </row>
    <row r="94" spans="1:19" ht="16" x14ac:dyDescent="0.2">
      <c r="A94" s="2" t="s">
        <v>103</v>
      </c>
      <c r="B94" s="3" t="s">
        <v>19</v>
      </c>
      <c r="C94" s="3" t="s">
        <v>19</v>
      </c>
      <c r="D94" s="3" t="s">
        <v>19</v>
      </c>
      <c r="E94" s="3" t="s">
        <v>19</v>
      </c>
      <c r="F94" s="3" t="s">
        <v>19</v>
      </c>
      <c r="G94" s="3" t="s">
        <v>19</v>
      </c>
      <c r="H94" s="3" t="s">
        <v>19</v>
      </c>
      <c r="I94" s="3" t="s">
        <v>19</v>
      </c>
      <c r="J94" s="3" t="s">
        <v>19</v>
      </c>
      <c r="K94" s="3" t="s">
        <v>19</v>
      </c>
      <c r="L94" s="3" t="s">
        <v>19</v>
      </c>
      <c r="M94" s="3" t="s">
        <v>19</v>
      </c>
      <c r="N94" s="3" t="s">
        <v>19</v>
      </c>
      <c r="O94" s="4" t="s">
        <v>19</v>
      </c>
      <c r="P94" s="3" t="s">
        <v>19</v>
      </c>
      <c r="Q94" s="3" t="s">
        <v>19</v>
      </c>
      <c r="R94" s="3" t="s">
        <v>19</v>
      </c>
      <c r="S94" s="3" t="s">
        <v>19</v>
      </c>
    </row>
    <row r="95" spans="1:19" ht="16" x14ac:dyDescent="0.2">
      <c r="A95" s="2" t="s">
        <v>104</v>
      </c>
      <c r="B95" s="3">
        <v>57744000</v>
      </c>
      <c r="C95" s="3">
        <v>75493000</v>
      </c>
      <c r="D95" s="3">
        <v>110300000</v>
      </c>
      <c r="E95" s="3">
        <v>34551000</v>
      </c>
      <c r="F95" s="3">
        <v>68366000</v>
      </c>
      <c r="G95" s="3">
        <v>-10356000</v>
      </c>
      <c r="H95" s="3">
        <v>-8185000</v>
      </c>
      <c r="I95" s="3">
        <v>-14508000</v>
      </c>
      <c r="J95" s="3">
        <v>-22522000</v>
      </c>
      <c r="K95" s="3">
        <v>-14735000</v>
      </c>
      <c r="L95" s="3">
        <v>-41821000</v>
      </c>
      <c r="M95" s="3">
        <v>-15146000</v>
      </c>
      <c r="N95" s="3">
        <v>-30476000</v>
      </c>
      <c r="O95" s="4">
        <v>-35651000</v>
      </c>
      <c r="P95" s="3">
        <v>-74154000</v>
      </c>
      <c r="Q95" s="3">
        <v>-96584000</v>
      </c>
      <c r="R95" s="3">
        <v>-30476000</v>
      </c>
      <c r="S95" s="3">
        <v>-35651000</v>
      </c>
    </row>
    <row r="96" spans="1:19" ht="16" x14ac:dyDescent="0.2">
      <c r="A96" s="2" t="s">
        <v>105</v>
      </c>
      <c r="B96" s="3" t="s">
        <v>19</v>
      </c>
      <c r="C96" s="3">
        <v>33000000</v>
      </c>
      <c r="D96" s="3">
        <v>9728000</v>
      </c>
      <c r="E96" s="3">
        <v>6702000</v>
      </c>
      <c r="F96" s="3">
        <v>5383000</v>
      </c>
      <c r="G96" s="3">
        <v>67475000</v>
      </c>
      <c r="H96" s="3">
        <v>549000</v>
      </c>
      <c r="I96" s="3">
        <v>578000</v>
      </c>
      <c r="J96" s="3">
        <v>603000</v>
      </c>
      <c r="K96" s="3">
        <v>49729000</v>
      </c>
      <c r="L96" s="3">
        <v>46768000</v>
      </c>
      <c r="M96" s="3">
        <v>50098000</v>
      </c>
      <c r="N96" s="3">
        <v>50765000</v>
      </c>
      <c r="O96" s="4">
        <v>51234000</v>
      </c>
      <c r="P96" s="3">
        <v>46886000</v>
      </c>
      <c r="Q96" s="3">
        <v>49298000</v>
      </c>
      <c r="R96" s="3">
        <v>50765000</v>
      </c>
      <c r="S96" s="3">
        <v>51234000</v>
      </c>
    </row>
    <row r="97" spans="1:19" ht="16" x14ac:dyDescent="0.2">
      <c r="A97" s="2" t="s">
        <v>106</v>
      </c>
      <c r="B97" s="3" t="s">
        <v>19</v>
      </c>
      <c r="C97" s="3">
        <v>33000000</v>
      </c>
      <c r="D97" s="3">
        <v>9728000</v>
      </c>
      <c r="E97" s="3">
        <v>6702000</v>
      </c>
      <c r="F97" s="3">
        <v>5383000</v>
      </c>
      <c r="G97" s="3">
        <v>67475000</v>
      </c>
      <c r="H97" s="3">
        <v>549000</v>
      </c>
      <c r="I97" s="3">
        <v>578000</v>
      </c>
      <c r="J97" s="3">
        <v>603000</v>
      </c>
      <c r="K97" s="3">
        <v>638000</v>
      </c>
      <c r="L97" s="3" t="s">
        <v>19</v>
      </c>
      <c r="M97" s="3" t="s">
        <v>19</v>
      </c>
      <c r="N97" s="3" t="s">
        <v>19</v>
      </c>
      <c r="O97" s="4" t="s">
        <v>19</v>
      </c>
      <c r="P97" s="3" t="s">
        <v>19</v>
      </c>
      <c r="Q97" s="3" t="s">
        <v>19</v>
      </c>
      <c r="R97" s="3" t="s">
        <v>19</v>
      </c>
      <c r="S97" s="3" t="s">
        <v>19</v>
      </c>
    </row>
    <row r="98" spans="1:19" ht="16" x14ac:dyDescent="0.2">
      <c r="A98" s="2" t="s">
        <v>107</v>
      </c>
      <c r="B98" s="3" t="s">
        <v>19</v>
      </c>
      <c r="C98" s="3" t="s">
        <v>19</v>
      </c>
      <c r="D98" s="3" t="s">
        <v>19</v>
      </c>
      <c r="E98" s="3" t="s">
        <v>19</v>
      </c>
      <c r="F98" s="3" t="s">
        <v>19</v>
      </c>
      <c r="G98" s="3" t="s">
        <v>19</v>
      </c>
      <c r="H98" s="3" t="s">
        <v>19</v>
      </c>
      <c r="I98" s="3" t="s">
        <v>19</v>
      </c>
      <c r="J98" s="3" t="s">
        <v>19</v>
      </c>
      <c r="K98" s="3">
        <v>49091000</v>
      </c>
      <c r="L98" s="3">
        <v>46768000</v>
      </c>
      <c r="M98" s="3">
        <v>50098000</v>
      </c>
      <c r="N98" s="3">
        <v>50765000</v>
      </c>
      <c r="O98" s="4">
        <v>51234000</v>
      </c>
      <c r="P98" s="3">
        <v>46886000</v>
      </c>
      <c r="Q98" s="3">
        <v>49298000</v>
      </c>
      <c r="R98" s="3">
        <v>50765000</v>
      </c>
      <c r="S98" s="3">
        <v>51234000</v>
      </c>
    </row>
    <row r="99" spans="1:19" ht="16" x14ac:dyDescent="0.2">
      <c r="A99" s="2" t="s">
        <v>108</v>
      </c>
      <c r="B99" s="3">
        <v>32594000</v>
      </c>
      <c r="C99" s="3" t="s">
        <v>19</v>
      </c>
      <c r="D99" s="3" t="s">
        <v>19</v>
      </c>
      <c r="E99" s="3" t="s">
        <v>19</v>
      </c>
      <c r="F99" s="3" t="s">
        <v>19</v>
      </c>
      <c r="G99" s="3">
        <v>70430000</v>
      </c>
      <c r="H99" s="3">
        <v>62609000</v>
      </c>
      <c r="I99" s="3">
        <v>94649000</v>
      </c>
      <c r="J99" s="3">
        <v>124947000</v>
      </c>
      <c r="K99" s="3">
        <v>103325000</v>
      </c>
      <c r="L99" s="3">
        <v>189968000</v>
      </c>
      <c r="M99" s="3">
        <v>164099000</v>
      </c>
      <c r="N99" s="3">
        <v>181010000</v>
      </c>
      <c r="O99" s="4">
        <v>161556000</v>
      </c>
      <c r="P99" s="3">
        <v>198810000</v>
      </c>
      <c r="Q99" s="3">
        <v>278654000</v>
      </c>
      <c r="R99" s="3">
        <v>181010000</v>
      </c>
      <c r="S99" s="3">
        <v>161556000</v>
      </c>
    </row>
    <row r="100" spans="1:19" ht="16" x14ac:dyDescent="0.2">
      <c r="A100" s="2" t="s">
        <v>109</v>
      </c>
      <c r="B100" s="3" t="s">
        <v>19</v>
      </c>
      <c r="C100" s="3" t="s">
        <v>19</v>
      </c>
      <c r="D100" s="3" t="s">
        <v>19</v>
      </c>
      <c r="E100" s="3" t="s">
        <v>19</v>
      </c>
      <c r="F100" s="3" t="s">
        <v>19</v>
      </c>
      <c r="G100" s="3" t="s">
        <v>19</v>
      </c>
      <c r="H100" s="3" t="s">
        <v>19</v>
      </c>
      <c r="I100" s="3" t="s">
        <v>19</v>
      </c>
      <c r="J100" s="3" t="s">
        <v>19</v>
      </c>
      <c r="K100" s="3" t="s">
        <v>19</v>
      </c>
      <c r="L100" s="3" t="s">
        <v>19</v>
      </c>
      <c r="M100" s="3" t="s">
        <v>19</v>
      </c>
      <c r="N100" s="3" t="s">
        <v>19</v>
      </c>
      <c r="O100" s="4" t="s">
        <v>19</v>
      </c>
      <c r="P100" s="3" t="s">
        <v>19</v>
      </c>
      <c r="Q100" s="3" t="s">
        <v>19</v>
      </c>
      <c r="R100" s="3" t="s">
        <v>19</v>
      </c>
      <c r="S100" s="3" t="s">
        <v>19</v>
      </c>
    </row>
    <row r="101" spans="1:19" ht="16" x14ac:dyDescent="0.2">
      <c r="A101" s="2" t="s">
        <v>110</v>
      </c>
      <c r="B101" s="3" t="s">
        <v>19</v>
      </c>
      <c r="C101" s="3" t="s">
        <v>19</v>
      </c>
      <c r="D101" s="3" t="s">
        <v>19</v>
      </c>
      <c r="E101" s="3" t="s">
        <v>19</v>
      </c>
      <c r="F101" s="3" t="s">
        <v>19</v>
      </c>
      <c r="G101" s="3" t="s">
        <v>19</v>
      </c>
      <c r="H101" s="3" t="s">
        <v>19</v>
      </c>
      <c r="I101" s="3" t="s">
        <v>19</v>
      </c>
      <c r="J101" s="3" t="s">
        <v>19</v>
      </c>
      <c r="K101" s="3" t="s">
        <v>19</v>
      </c>
      <c r="L101" s="3" t="s">
        <v>19</v>
      </c>
      <c r="M101" s="3" t="s">
        <v>19</v>
      </c>
      <c r="N101" s="3" t="s">
        <v>19</v>
      </c>
      <c r="O101" s="4" t="s">
        <v>19</v>
      </c>
      <c r="P101" s="3" t="s">
        <v>19</v>
      </c>
      <c r="Q101" s="3" t="s">
        <v>19</v>
      </c>
      <c r="R101" s="3" t="s">
        <v>19</v>
      </c>
      <c r="S101" s="3" t="s">
        <v>19</v>
      </c>
    </row>
    <row r="102" spans="1:19" ht="16" x14ac:dyDescent="0.2">
      <c r="A102" s="2" t="s">
        <v>111</v>
      </c>
      <c r="B102" s="3" t="s">
        <v>19</v>
      </c>
      <c r="C102" s="3" t="s">
        <v>19</v>
      </c>
      <c r="D102" s="3" t="s">
        <v>19</v>
      </c>
      <c r="E102" s="3" t="s">
        <v>19</v>
      </c>
      <c r="F102" s="3" t="s">
        <v>19</v>
      </c>
      <c r="G102" s="3" t="s">
        <v>19</v>
      </c>
      <c r="H102" s="3" t="s">
        <v>19</v>
      </c>
      <c r="I102" s="3" t="s">
        <v>19</v>
      </c>
      <c r="J102" s="3" t="s">
        <v>19</v>
      </c>
      <c r="K102" s="3" t="s">
        <v>19</v>
      </c>
      <c r="L102" s="3" t="s">
        <v>19</v>
      </c>
      <c r="M102" s="3" t="s">
        <v>19</v>
      </c>
      <c r="N102" s="3" t="s">
        <v>19</v>
      </c>
      <c r="O102" s="4" t="s">
        <v>19</v>
      </c>
      <c r="P102" s="3" t="s">
        <v>19</v>
      </c>
      <c r="Q102" s="3" t="s">
        <v>19</v>
      </c>
      <c r="R102" s="3" t="s">
        <v>19</v>
      </c>
      <c r="S102" s="3" t="s">
        <v>19</v>
      </c>
    </row>
    <row r="103" spans="1:19" ht="16" x14ac:dyDescent="0.2">
      <c r="A103" s="2" t="s">
        <v>112</v>
      </c>
      <c r="B103" s="3">
        <v>32594000</v>
      </c>
      <c r="C103" s="3" t="s">
        <v>19</v>
      </c>
      <c r="D103" s="3" t="s">
        <v>19</v>
      </c>
      <c r="E103" s="3" t="s">
        <v>19</v>
      </c>
      <c r="F103" s="3" t="s">
        <v>19</v>
      </c>
      <c r="G103" s="3">
        <v>70430000</v>
      </c>
      <c r="H103" s="3">
        <v>62609000</v>
      </c>
      <c r="I103" s="3">
        <v>94649000</v>
      </c>
      <c r="J103" s="3">
        <v>124947000</v>
      </c>
      <c r="K103" s="3">
        <v>103325000</v>
      </c>
      <c r="L103" s="3">
        <v>189968000</v>
      </c>
      <c r="M103" s="3">
        <v>164099000</v>
      </c>
      <c r="N103" s="3">
        <v>181010000</v>
      </c>
      <c r="O103" s="4">
        <v>161556000</v>
      </c>
      <c r="P103" s="3">
        <v>198810000</v>
      </c>
      <c r="Q103" s="3">
        <v>278654000</v>
      </c>
      <c r="R103" s="3">
        <v>181010000</v>
      </c>
      <c r="S103" s="3">
        <v>161556000</v>
      </c>
    </row>
    <row r="104" spans="1:19" ht="16" x14ac:dyDescent="0.2">
      <c r="A104" s="2" t="s">
        <v>113</v>
      </c>
      <c r="B104" s="3">
        <v>232079000</v>
      </c>
      <c r="C104" s="3">
        <v>267017000</v>
      </c>
      <c r="D104" s="3">
        <v>320518000</v>
      </c>
      <c r="E104" s="3">
        <v>122215000</v>
      </c>
      <c r="F104" s="3">
        <v>167542000</v>
      </c>
      <c r="G104" s="3">
        <v>238498000</v>
      </c>
      <c r="H104" s="3">
        <v>159051000</v>
      </c>
      <c r="I104" s="3">
        <v>189166000</v>
      </c>
      <c r="J104" s="3">
        <v>250524000</v>
      </c>
      <c r="K104" s="3">
        <v>300946000</v>
      </c>
      <c r="L104" s="3">
        <v>468368000</v>
      </c>
      <c r="M104" s="3">
        <v>541684000</v>
      </c>
      <c r="N104" s="3">
        <v>497380000</v>
      </c>
      <c r="O104" s="4">
        <v>735804000</v>
      </c>
      <c r="P104" s="3">
        <v>728624000</v>
      </c>
      <c r="Q104" s="3">
        <v>815306000</v>
      </c>
      <c r="R104" s="3">
        <v>497380000</v>
      </c>
      <c r="S104" s="3">
        <v>735804000</v>
      </c>
    </row>
    <row r="105" spans="1:19" ht="16" x14ac:dyDescent="0.2">
      <c r="A105" s="2" t="s">
        <v>114</v>
      </c>
      <c r="B105" s="3" t="s">
        <v>19</v>
      </c>
      <c r="C105" s="3" t="s">
        <v>19</v>
      </c>
      <c r="D105" s="3" t="s">
        <v>19</v>
      </c>
      <c r="E105" s="3" t="s">
        <v>19</v>
      </c>
      <c r="F105" s="3">
        <v>33154000</v>
      </c>
      <c r="G105" s="3">
        <v>32631000</v>
      </c>
      <c r="H105" s="3">
        <v>32082000</v>
      </c>
      <c r="I105" s="3">
        <v>31504000</v>
      </c>
      <c r="J105" s="3">
        <v>30901000</v>
      </c>
      <c r="K105" s="3">
        <v>245987000</v>
      </c>
      <c r="L105" s="3">
        <v>176274000</v>
      </c>
      <c r="M105" s="3">
        <v>171972000</v>
      </c>
      <c r="N105" s="3">
        <v>195723000</v>
      </c>
      <c r="O105" s="4">
        <v>209367000</v>
      </c>
      <c r="P105" s="3">
        <v>150259000</v>
      </c>
      <c r="Q105" s="3">
        <v>151107000</v>
      </c>
      <c r="R105" s="3">
        <v>195723000</v>
      </c>
      <c r="S105" s="3">
        <v>209367000</v>
      </c>
    </row>
    <row r="106" spans="1:19" ht="16" x14ac:dyDescent="0.2">
      <c r="A106" s="2" t="s">
        <v>115</v>
      </c>
      <c r="B106" s="3" t="s">
        <v>19</v>
      </c>
      <c r="C106" s="3" t="s">
        <v>19</v>
      </c>
      <c r="D106" s="3" t="s">
        <v>19</v>
      </c>
      <c r="E106" s="3" t="s">
        <v>19</v>
      </c>
      <c r="F106" s="3">
        <v>33154000</v>
      </c>
      <c r="G106" s="3">
        <v>32631000</v>
      </c>
      <c r="H106" s="3">
        <v>32082000</v>
      </c>
      <c r="I106" s="3">
        <v>31504000</v>
      </c>
      <c r="J106" s="3">
        <v>30901000</v>
      </c>
      <c r="K106" s="3">
        <v>30263000</v>
      </c>
      <c r="L106" s="3" t="s">
        <v>19</v>
      </c>
      <c r="M106" s="3" t="s">
        <v>19</v>
      </c>
      <c r="N106" s="3" t="s">
        <v>19</v>
      </c>
      <c r="O106" s="4" t="s">
        <v>19</v>
      </c>
      <c r="P106" s="3" t="s">
        <v>19</v>
      </c>
      <c r="Q106" s="3" t="s">
        <v>19</v>
      </c>
      <c r="R106" s="3" t="s">
        <v>19</v>
      </c>
      <c r="S106" s="3" t="s">
        <v>19</v>
      </c>
    </row>
    <row r="107" spans="1:19" ht="16" x14ac:dyDescent="0.2">
      <c r="A107" s="2" t="s">
        <v>116</v>
      </c>
      <c r="B107" s="3" t="s">
        <v>19</v>
      </c>
      <c r="C107" s="3" t="s">
        <v>19</v>
      </c>
      <c r="D107" s="3" t="s">
        <v>19</v>
      </c>
      <c r="E107" s="3" t="s">
        <v>19</v>
      </c>
      <c r="F107" s="3" t="s">
        <v>19</v>
      </c>
      <c r="G107" s="3" t="s">
        <v>19</v>
      </c>
      <c r="H107" s="3" t="s">
        <v>19</v>
      </c>
      <c r="I107" s="3" t="s">
        <v>19</v>
      </c>
      <c r="J107" s="3" t="s">
        <v>19</v>
      </c>
      <c r="K107" s="3">
        <v>215724000</v>
      </c>
      <c r="L107" s="3">
        <v>176274000</v>
      </c>
      <c r="M107" s="3">
        <v>171972000</v>
      </c>
      <c r="N107" s="3">
        <v>195723000</v>
      </c>
      <c r="O107" s="4">
        <v>209367000</v>
      </c>
      <c r="P107" s="3">
        <v>150259000</v>
      </c>
      <c r="Q107" s="3">
        <v>151107000</v>
      </c>
      <c r="R107" s="3">
        <v>195723000</v>
      </c>
      <c r="S107" s="3">
        <v>209367000</v>
      </c>
    </row>
    <row r="108" spans="1:19" ht="16" x14ac:dyDescent="0.2">
      <c r="A108" s="2" t="s">
        <v>117</v>
      </c>
      <c r="B108" s="3">
        <v>72687000</v>
      </c>
      <c r="C108" s="3">
        <v>62246000</v>
      </c>
      <c r="D108" s="3">
        <v>51092000</v>
      </c>
      <c r="E108" s="3">
        <v>53140000</v>
      </c>
      <c r="F108" s="3">
        <v>32225000</v>
      </c>
      <c r="G108" s="3">
        <v>39468000</v>
      </c>
      <c r="H108" s="3">
        <v>46392000</v>
      </c>
      <c r="I108" s="3">
        <v>102930000</v>
      </c>
      <c r="J108" s="3">
        <v>100651000</v>
      </c>
      <c r="K108" s="3">
        <v>78065000</v>
      </c>
      <c r="L108" s="3">
        <v>78838000</v>
      </c>
      <c r="M108" s="3">
        <v>79769000</v>
      </c>
      <c r="N108" s="3">
        <v>97367000</v>
      </c>
      <c r="O108" s="4">
        <v>100610000</v>
      </c>
      <c r="P108" s="3">
        <v>71627000</v>
      </c>
      <c r="Q108" s="3">
        <v>73704000</v>
      </c>
      <c r="R108" s="3">
        <v>97367000</v>
      </c>
      <c r="S108" s="3">
        <v>100610000</v>
      </c>
    </row>
    <row r="109" spans="1:19" ht="16" x14ac:dyDescent="0.2">
      <c r="A109" s="2" t="s">
        <v>118</v>
      </c>
      <c r="B109" s="3" t="s">
        <v>19</v>
      </c>
      <c r="C109" s="3" t="s">
        <v>19</v>
      </c>
      <c r="D109" s="3">
        <v>12206000</v>
      </c>
      <c r="E109" s="3" t="s">
        <v>19</v>
      </c>
      <c r="F109" s="3">
        <v>15663000</v>
      </c>
      <c r="G109" s="3">
        <v>16139000</v>
      </c>
      <c r="H109" s="3">
        <v>18433000</v>
      </c>
      <c r="I109" s="3">
        <v>22499000</v>
      </c>
      <c r="J109" s="3">
        <v>21107000</v>
      </c>
      <c r="K109" s="3" t="s">
        <v>19</v>
      </c>
      <c r="L109" s="3" t="s">
        <v>19</v>
      </c>
      <c r="M109" s="3" t="s">
        <v>19</v>
      </c>
      <c r="N109" s="3" t="s">
        <v>19</v>
      </c>
      <c r="O109" s="4" t="s">
        <v>19</v>
      </c>
      <c r="P109" s="3" t="s">
        <v>19</v>
      </c>
      <c r="Q109" s="3" t="s">
        <v>19</v>
      </c>
      <c r="R109" s="3" t="s">
        <v>19</v>
      </c>
      <c r="S109" s="3" t="s">
        <v>19</v>
      </c>
    </row>
    <row r="110" spans="1:19" ht="16" x14ac:dyDescent="0.2">
      <c r="A110" s="2" t="s">
        <v>119</v>
      </c>
      <c r="B110" s="3" t="s">
        <v>19</v>
      </c>
      <c r="C110" s="3" t="s">
        <v>19</v>
      </c>
      <c r="D110" s="3" t="s">
        <v>19</v>
      </c>
      <c r="E110" s="3" t="s">
        <v>19</v>
      </c>
      <c r="F110" s="3" t="s">
        <v>19</v>
      </c>
      <c r="G110" s="3" t="s">
        <v>19</v>
      </c>
      <c r="H110" s="3" t="s">
        <v>19</v>
      </c>
      <c r="I110" s="3" t="s">
        <v>19</v>
      </c>
      <c r="J110" s="3" t="s">
        <v>19</v>
      </c>
      <c r="K110" s="3" t="s">
        <v>19</v>
      </c>
      <c r="L110" s="3" t="s">
        <v>19</v>
      </c>
      <c r="M110" s="3" t="s">
        <v>19</v>
      </c>
      <c r="N110" s="3" t="s">
        <v>19</v>
      </c>
      <c r="O110" s="4" t="s">
        <v>19</v>
      </c>
      <c r="P110" s="3" t="s">
        <v>19</v>
      </c>
      <c r="Q110" s="3" t="s">
        <v>19</v>
      </c>
      <c r="R110" s="3" t="s">
        <v>19</v>
      </c>
      <c r="S110" s="3" t="s">
        <v>19</v>
      </c>
    </row>
    <row r="111" spans="1:19" ht="16" x14ac:dyDescent="0.2">
      <c r="A111" s="2" t="s">
        <v>109</v>
      </c>
      <c r="B111" s="3" t="s">
        <v>19</v>
      </c>
      <c r="C111" s="3" t="s">
        <v>19</v>
      </c>
      <c r="D111" s="3" t="s">
        <v>19</v>
      </c>
      <c r="E111" s="3" t="s">
        <v>19</v>
      </c>
      <c r="F111" s="3" t="s">
        <v>19</v>
      </c>
      <c r="G111" s="3" t="s">
        <v>19</v>
      </c>
      <c r="H111" s="3" t="s">
        <v>19</v>
      </c>
      <c r="I111" s="3" t="s">
        <v>19</v>
      </c>
      <c r="J111" s="3" t="s">
        <v>19</v>
      </c>
      <c r="K111" s="3" t="s">
        <v>19</v>
      </c>
      <c r="L111" s="3" t="s">
        <v>19</v>
      </c>
      <c r="M111" s="3" t="s">
        <v>19</v>
      </c>
      <c r="N111" s="3" t="s">
        <v>19</v>
      </c>
      <c r="O111" s="4" t="s">
        <v>19</v>
      </c>
      <c r="P111" s="3" t="s">
        <v>19</v>
      </c>
      <c r="Q111" s="3" t="s">
        <v>19</v>
      </c>
      <c r="R111" s="3" t="s">
        <v>19</v>
      </c>
      <c r="S111" s="3" t="s">
        <v>19</v>
      </c>
    </row>
    <row r="112" spans="1:19" ht="16" x14ac:dyDescent="0.2">
      <c r="A112" s="2" t="s">
        <v>111</v>
      </c>
      <c r="B112" s="3" t="s">
        <v>19</v>
      </c>
      <c r="C112" s="3" t="s">
        <v>19</v>
      </c>
      <c r="D112" s="3" t="s">
        <v>19</v>
      </c>
      <c r="E112" s="3" t="s">
        <v>19</v>
      </c>
      <c r="F112" s="3" t="s">
        <v>19</v>
      </c>
      <c r="G112" s="3" t="s">
        <v>19</v>
      </c>
      <c r="H112" s="3" t="s">
        <v>19</v>
      </c>
      <c r="I112" s="3" t="s">
        <v>19</v>
      </c>
      <c r="J112" s="3" t="s">
        <v>19</v>
      </c>
      <c r="K112" s="3" t="s">
        <v>19</v>
      </c>
      <c r="L112" s="3" t="s">
        <v>19</v>
      </c>
      <c r="M112" s="3" t="s">
        <v>19</v>
      </c>
      <c r="N112" s="3" t="s">
        <v>19</v>
      </c>
      <c r="O112" s="4" t="s">
        <v>19</v>
      </c>
      <c r="P112" s="3" t="s">
        <v>19</v>
      </c>
      <c r="Q112" s="3" t="s">
        <v>19</v>
      </c>
      <c r="R112" s="3" t="s">
        <v>19</v>
      </c>
      <c r="S112" s="3" t="s">
        <v>19</v>
      </c>
    </row>
    <row r="113" spans="1:19" ht="16" x14ac:dyDescent="0.2">
      <c r="A113" s="2" t="s">
        <v>110</v>
      </c>
      <c r="B113" s="3" t="s">
        <v>19</v>
      </c>
      <c r="C113" s="3" t="s">
        <v>19</v>
      </c>
      <c r="D113" s="3" t="s">
        <v>19</v>
      </c>
      <c r="E113" s="3" t="s">
        <v>19</v>
      </c>
      <c r="F113" s="3" t="s">
        <v>19</v>
      </c>
      <c r="G113" s="3" t="s">
        <v>19</v>
      </c>
      <c r="H113" s="3" t="s">
        <v>19</v>
      </c>
      <c r="I113" s="3" t="s">
        <v>19</v>
      </c>
      <c r="J113" s="3" t="s">
        <v>19</v>
      </c>
      <c r="K113" s="3" t="s">
        <v>19</v>
      </c>
      <c r="L113" s="3" t="s">
        <v>19</v>
      </c>
      <c r="M113" s="3" t="s">
        <v>19</v>
      </c>
      <c r="N113" s="3" t="s">
        <v>19</v>
      </c>
      <c r="O113" s="4" t="s">
        <v>19</v>
      </c>
      <c r="P113" s="3" t="s">
        <v>19</v>
      </c>
      <c r="Q113" s="3" t="s">
        <v>19</v>
      </c>
      <c r="R113" s="3" t="s">
        <v>19</v>
      </c>
      <c r="S113" s="3" t="s">
        <v>19</v>
      </c>
    </row>
    <row r="114" spans="1:19" ht="16" x14ac:dyDescent="0.2">
      <c r="A114" s="2" t="s">
        <v>120</v>
      </c>
      <c r="B114" s="3">
        <v>72687000</v>
      </c>
      <c r="C114" s="3">
        <v>62246000</v>
      </c>
      <c r="D114" s="3">
        <v>38886000</v>
      </c>
      <c r="E114" s="3">
        <v>53140000</v>
      </c>
      <c r="F114" s="3">
        <v>16562000</v>
      </c>
      <c r="G114" s="3">
        <v>23329000</v>
      </c>
      <c r="H114" s="3">
        <v>27959000</v>
      </c>
      <c r="I114" s="3">
        <v>80431000</v>
      </c>
      <c r="J114" s="3">
        <v>79544000</v>
      </c>
      <c r="K114" s="3">
        <v>78065000</v>
      </c>
      <c r="L114" s="3">
        <v>78838000</v>
      </c>
      <c r="M114" s="3">
        <v>79769000</v>
      </c>
      <c r="N114" s="3">
        <v>97367000</v>
      </c>
      <c r="O114" s="4">
        <v>100610000</v>
      </c>
      <c r="P114" s="3">
        <v>71627000</v>
      </c>
      <c r="Q114" s="3">
        <v>73704000</v>
      </c>
      <c r="R114" s="3">
        <v>97367000</v>
      </c>
      <c r="S114" s="3">
        <v>100610000</v>
      </c>
    </row>
    <row r="115" spans="1:19" ht="16" x14ac:dyDescent="0.2">
      <c r="A115" s="2" t="s">
        <v>121</v>
      </c>
      <c r="B115" s="3">
        <v>72687000</v>
      </c>
      <c r="C115" s="3">
        <v>62246000</v>
      </c>
      <c r="D115" s="3">
        <v>51092000</v>
      </c>
      <c r="E115" s="3">
        <v>53140000</v>
      </c>
      <c r="F115" s="3">
        <v>65379000</v>
      </c>
      <c r="G115" s="3">
        <v>72099000</v>
      </c>
      <c r="H115" s="3">
        <v>78474000</v>
      </c>
      <c r="I115" s="3">
        <v>134434000</v>
      </c>
      <c r="J115" s="3">
        <v>131552000</v>
      </c>
      <c r="K115" s="3">
        <v>324052000</v>
      </c>
      <c r="L115" s="3">
        <v>255112000</v>
      </c>
      <c r="M115" s="3">
        <v>251741000</v>
      </c>
      <c r="N115" s="3">
        <v>293090000</v>
      </c>
      <c r="O115" s="4">
        <v>309977000</v>
      </c>
      <c r="P115" s="3">
        <v>221886000</v>
      </c>
      <c r="Q115" s="3">
        <v>224811000</v>
      </c>
      <c r="R115" s="3">
        <v>293090000</v>
      </c>
      <c r="S115" s="3">
        <v>309977000</v>
      </c>
    </row>
    <row r="116" spans="1:19" ht="16" x14ac:dyDescent="0.2">
      <c r="A116" s="2" t="s">
        <v>122</v>
      </c>
      <c r="B116" s="3">
        <v>304766000</v>
      </c>
      <c r="C116" s="3">
        <v>329263000</v>
      </c>
      <c r="D116" s="3">
        <v>371610000</v>
      </c>
      <c r="E116" s="3">
        <v>175355000</v>
      </c>
      <c r="F116" s="3">
        <v>232921000</v>
      </c>
      <c r="G116" s="3">
        <v>310597000</v>
      </c>
      <c r="H116" s="3">
        <v>237525000</v>
      </c>
      <c r="I116" s="3">
        <v>323600000</v>
      </c>
      <c r="J116" s="3">
        <v>382076000</v>
      </c>
      <c r="K116" s="3">
        <v>624998000</v>
      </c>
      <c r="L116" s="3">
        <v>723480000</v>
      </c>
      <c r="M116" s="3">
        <v>793425000</v>
      </c>
      <c r="N116" s="3">
        <v>790470000</v>
      </c>
      <c r="O116" s="4">
        <v>1045781000</v>
      </c>
      <c r="P116" s="3">
        <v>950510000</v>
      </c>
      <c r="Q116" s="3">
        <v>1040117000</v>
      </c>
      <c r="R116" s="3">
        <v>790470000</v>
      </c>
      <c r="S116" s="3">
        <v>1045781000</v>
      </c>
    </row>
    <row r="117" spans="1:19" ht="16" x14ac:dyDescent="0.2">
      <c r="A117" s="2" t="s">
        <v>123</v>
      </c>
      <c r="B117" s="3" t="s">
        <v>19</v>
      </c>
      <c r="C117" s="3" t="s">
        <v>19</v>
      </c>
      <c r="D117" s="3" t="s">
        <v>19</v>
      </c>
      <c r="E117" s="3" t="s">
        <v>19</v>
      </c>
      <c r="F117" s="3" t="s">
        <v>19</v>
      </c>
      <c r="G117" s="3" t="s">
        <v>19</v>
      </c>
      <c r="H117" s="3" t="s">
        <v>19</v>
      </c>
      <c r="I117" s="3" t="s">
        <v>19</v>
      </c>
      <c r="J117" s="3" t="s">
        <v>19</v>
      </c>
      <c r="K117" s="3" t="s">
        <v>19</v>
      </c>
      <c r="L117" s="3" t="s">
        <v>19</v>
      </c>
      <c r="M117" s="3" t="s">
        <v>19</v>
      </c>
      <c r="N117" s="3" t="s">
        <v>19</v>
      </c>
      <c r="O117" s="4" t="s">
        <v>19</v>
      </c>
      <c r="P117" s="3" t="s">
        <v>19</v>
      </c>
      <c r="Q117" s="3" t="s">
        <v>19</v>
      </c>
      <c r="R117" s="3" t="s">
        <v>19</v>
      </c>
      <c r="S117" s="3" t="s">
        <v>19</v>
      </c>
    </row>
    <row r="118" spans="1:19" ht="16" x14ac:dyDescent="0.2">
      <c r="A118" s="2" t="s">
        <v>124</v>
      </c>
      <c r="B118" s="3">
        <v>145071000</v>
      </c>
      <c r="C118" s="3">
        <v>139390000</v>
      </c>
      <c r="D118" s="3">
        <v>144262000</v>
      </c>
      <c r="E118" s="3">
        <v>147077000</v>
      </c>
      <c r="F118" s="3">
        <v>159110000</v>
      </c>
      <c r="G118" s="3">
        <v>161579000</v>
      </c>
      <c r="H118" s="3">
        <v>161117000</v>
      </c>
      <c r="I118" s="3">
        <v>167891000</v>
      </c>
      <c r="J118" s="3">
        <v>178518000</v>
      </c>
      <c r="K118" s="3">
        <v>191731000</v>
      </c>
      <c r="L118" s="3">
        <v>203589000</v>
      </c>
      <c r="M118" s="3">
        <v>211095000</v>
      </c>
      <c r="N118" s="3">
        <v>233194000</v>
      </c>
      <c r="O118" s="4">
        <v>239920000</v>
      </c>
      <c r="P118" s="3">
        <v>219378000</v>
      </c>
      <c r="Q118" s="3">
        <v>226584000</v>
      </c>
      <c r="R118" s="3">
        <v>233194000</v>
      </c>
      <c r="S118" s="3">
        <v>239920000</v>
      </c>
    </row>
    <row r="119" spans="1:19" ht="16" x14ac:dyDescent="0.2">
      <c r="A119" s="2" t="s">
        <v>125</v>
      </c>
      <c r="B119" s="3">
        <v>387000</v>
      </c>
      <c r="C119" s="3">
        <v>344000</v>
      </c>
      <c r="D119" s="3">
        <v>346000</v>
      </c>
      <c r="E119" s="3">
        <v>346000</v>
      </c>
      <c r="F119" s="3">
        <v>333000</v>
      </c>
      <c r="G119" s="3">
        <v>320000</v>
      </c>
      <c r="H119" s="3">
        <v>320000</v>
      </c>
      <c r="I119" s="3">
        <v>304000</v>
      </c>
      <c r="J119" s="3">
        <v>291000</v>
      </c>
      <c r="K119" s="3">
        <v>280000</v>
      </c>
      <c r="L119" s="3">
        <v>279000</v>
      </c>
      <c r="M119" s="3">
        <v>270000</v>
      </c>
      <c r="N119" s="3">
        <v>262000</v>
      </c>
      <c r="O119" s="4">
        <v>261000</v>
      </c>
      <c r="P119" s="3">
        <v>265000</v>
      </c>
      <c r="Q119" s="3">
        <v>264000</v>
      </c>
      <c r="R119" s="3">
        <v>262000</v>
      </c>
      <c r="S119" s="3">
        <v>261000</v>
      </c>
    </row>
    <row r="120" spans="1:19" ht="16" x14ac:dyDescent="0.2">
      <c r="A120" s="2" t="s">
        <v>126</v>
      </c>
      <c r="B120" s="3">
        <v>144684000</v>
      </c>
      <c r="C120" s="3">
        <v>139046000</v>
      </c>
      <c r="D120" s="3">
        <v>143916000</v>
      </c>
      <c r="E120" s="3">
        <v>146731000</v>
      </c>
      <c r="F120" s="3">
        <v>158777000</v>
      </c>
      <c r="G120" s="3">
        <v>161259000</v>
      </c>
      <c r="H120" s="3">
        <v>160797000</v>
      </c>
      <c r="I120" s="3">
        <v>167587000</v>
      </c>
      <c r="J120" s="3">
        <v>178227000</v>
      </c>
      <c r="K120" s="3">
        <v>191451000</v>
      </c>
      <c r="L120" s="3">
        <v>203310000</v>
      </c>
      <c r="M120" s="3">
        <v>210825000</v>
      </c>
      <c r="N120" s="3">
        <v>232932000</v>
      </c>
      <c r="O120" s="4">
        <v>239659000</v>
      </c>
      <c r="P120" s="3">
        <v>219113000</v>
      </c>
      <c r="Q120" s="3">
        <v>226320000</v>
      </c>
      <c r="R120" s="3">
        <v>232932000</v>
      </c>
      <c r="S120" s="3">
        <v>239659000</v>
      </c>
    </row>
    <row r="121" spans="1:19" ht="16" x14ac:dyDescent="0.2">
      <c r="A121" s="2" t="s">
        <v>127</v>
      </c>
      <c r="B121" s="3" t="s">
        <v>19</v>
      </c>
      <c r="C121" s="3" t="s">
        <v>19</v>
      </c>
      <c r="D121" s="3" t="s">
        <v>19</v>
      </c>
      <c r="E121" s="3" t="s">
        <v>19</v>
      </c>
      <c r="F121" s="3" t="s">
        <v>19</v>
      </c>
      <c r="G121" s="3" t="s">
        <v>19</v>
      </c>
      <c r="H121" s="3" t="s">
        <v>19</v>
      </c>
      <c r="I121" s="3" t="s">
        <v>19</v>
      </c>
      <c r="J121" s="3" t="s">
        <v>19</v>
      </c>
      <c r="K121" s="3" t="s">
        <v>19</v>
      </c>
      <c r="L121" s="3" t="s">
        <v>19</v>
      </c>
      <c r="M121" s="3" t="s">
        <v>19</v>
      </c>
      <c r="N121" s="3" t="s">
        <v>19</v>
      </c>
      <c r="O121" s="4" t="s">
        <v>19</v>
      </c>
      <c r="P121" s="3" t="s">
        <v>19</v>
      </c>
      <c r="Q121" s="3" t="s">
        <v>19</v>
      </c>
      <c r="R121" s="3" t="s">
        <v>19</v>
      </c>
      <c r="S121" s="3" t="s">
        <v>19</v>
      </c>
    </row>
    <row r="122" spans="1:19" ht="16" x14ac:dyDescent="0.2">
      <c r="A122" s="2" t="s">
        <v>128</v>
      </c>
      <c r="B122" s="3">
        <v>692595000</v>
      </c>
      <c r="C122" s="3">
        <v>600811000</v>
      </c>
      <c r="D122" s="3">
        <v>746500000</v>
      </c>
      <c r="E122" s="3">
        <v>743815000</v>
      </c>
      <c r="F122" s="3">
        <v>798370000</v>
      </c>
      <c r="G122" s="3">
        <v>826449000</v>
      </c>
      <c r="H122" s="3">
        <v>819589000</v>
      </c>
      <c r="I122" s="3">
        <v>785871000</v>
      </c>
      <c r="J122" s="3">
        <v>889266000</v>
      </c>
      <c r="K122" s="3">
        <v>973948000</v>
      </c>
      <c r="L122" s="3">
        <v>1257379000</v>
      </c>
      <c r="M122" s="3">
        <v>1352685000</v>
      </c>
      <c r="N122" s="3">
        <v>1571574000</v>
      </c>
      <c r="O122" s="4">
        <v>1609535000</v>
      </c>
      <c r="P122" s="3">
        <v>1348823000</v>
      </c>
      <c r="Q122" s="3">
        <v>1582864000</v>
      </c>
      <c r="R122" s="3">
        <v>1571574000</v>
      </c>
      <c r="S122" s="3">
        <v>1609535000</v>
      </c>
    </row>
    <row r="123" spans="1:19" ht="16" x14ac:dyDescent="0.2">
      <c r="A123" s="2" t="s">
        <v>129</v>
      </c>
      <c r="B123" s="3">
        <v>-1730000</v>
      </c>
      <c r="C123" s="3">
        <v>-1400000</v>
      </c>
      <c r="D123" s="3">
        <v>-2643000</v>
      </c>
      <c r="E123" s="3">
        <v>-2043000</v>
      </c>
      <c r="F123" s="3">
        <v>-20468000</v>
      </c>
      <c r="G123" s="3">
        <v>-20557000</v>
      </c>
      <c r="H123" s="3">
        <v>-26451000</v>
      </c>
      <c r="I123" s="3">
        <v>-12983000</v>
      </c>
      <c r="J123" s="3">
        <v>-22654000</v>
      </c>
      <c r="K123" s="3">
        <v>-25559000</v>
      </c>
      <c r="L123" s="3">
        <v>-16743000</v>
      </c>
      <c r="M123" s="3">
        <v>-24955000</v>
      </c>
      <c r="N123" s="3">
        <v>-39035000</v>
      </c>
      <c r="O123" s="4">
        <v>-47334000</v>
      </c>
      <c r="P123" s="3">
        <v>-52362000</v>
      </c>
      <c r="Q123" s="3">
        <v>-40276000</v>
      </c>
      <c r="R123" s="3">
        <v>-39035000</v>
      </c>
      <c r="S123" s="3">
        <v>-47334000</v>
      </c>
    </row>
    <row r="124" spans="1:19" ht="16" x14ac:dyDescent="0.2">
      <c r="A124" s="2" t="s">
        <v>130</v>
      </c>
      <c r="B124" s="3">
        <v>835936000</v>
      </c>
      <c r="C124" s="3">
        <v>738801000</v>
      </c>
      <c r="D124" s="3">
        <v>888119000</v>
      </c>
      <c r="E124" s="3">
        <v>888849000</v>
      </c>
      <c r="F124" s="3">
        <v>937012000</v>
      </c>
      <c r="G124" s="3">
        <v>967471000</v>
      </c>
      <c r="H124" s="3">
        <v>954255000</v>
      </c>
      <c r="I124" s="3">
        <v>940779000</v>
      </c>
      <c r="J124" s="3">
        <v>1045130000</v>
      </c>
      <c r="K124" s="3">
        <v>1140120000</v>
      </c>
      <c r="L124" s="3">
        <v>1444225000</v>
      </c>
      <c r="M124" s="3">
        <v>1538825000</v>
      </c>
      <c r="N124" s="3">
        <v>1765733000</v>
      </c>
      <c r="O124" s="4">
        <v>1802121000</v>
      </c>
      <c r="P124" s="3">
        <v>1515839000</v>
      </c>
      <c r="Q124" s="3">
        <v>1769172000</v>
      </c>
      <c r="R124" s="3">
        <v>1765733000</v>
      </c>
      <c r="S124" s="3">
        <v>1802121000</v>
      </c>
    </row>
    <row r="125" spans="1:19" ht="16" x14ac:dyDescent="0.2">
      <c r="A125" s="2" t="s">
        <v>131</v>
      </c>
      <c r="B125" s="3">
        <v>5494000</v>
      </c>
      <c r="C125" s="3" t="s">
        <v>19</v>
      </c>
      <c r="D125" s="3" t="s">
        <v>19</v>
      </c>
      <c r="E125" s="3" t="s">
        <v>19</v>
      </c>
      <c r="F125" s="3" t="s">
        <v>19</v>
      </c>
      <c r="G125" s="3" t="s">
        <v>19</v>
      </c>
      <c r="H125" s="3" t="s">
        <v>19</v>
      </c>
      <c r="I125" s="3" t="s">
        <v>19</v>
      </c>
      <c r="J125" s="3" t="s">
        <v>19</v>
      </c>
      <c r="K125" s="3" t="s">
        <v>19</v>
      </c>
      <c r="L125" s="3" t="s">
        <v>19</v>
      </c>
      <c r="M125" s="3" t="s">
        <v>19</v>
      </c>
      <c r="N125" s="3" t="s">
        <v>19</v>
      </c>
      <c r="O125" s="4" t="s">
        <v>19</v>
      </c>
      <c r="P125" s="3" t="s">
        <v>19</v>
      </c>
      <c r="Q125" s="3" t="s">
        <v>19</v>
      </c>
      <c r="R125" s="3" t="s">
        <v>19</v>
      </c>
      <c r="S125" s="3" t="s">
        <v>19</v>
      </c>
    </row>
    <row r="126" spans="1:19" ht="16" x14ac:dyDescent="0.2">
      <c r="A126" s="2" t="s">
        <v>132</v>
      </c>
      <c r="B126" s="3">
        <v>841430000</v>
      </c>
      <c r="C126" s="3">
        <v>738801000</v>
      </c>
      <c r="D126" s="3">
        <v>888119000</v>
      </c>
      <c r="E126" s="3">
        <v>888849000</v>
      </c>
      <c r="F126" s="3">
        <v>937012000</v>
      </c>
      <c r="G126" s="3">
        <v>967471000</v>
      </c>
      <c r="H126" s="3">
        <v>954255000</v>
      </c>
      <c r="I126" s="3">
        <v>940779000</v>
      </c>
      <c r="J126" s="3">
        <v>1045130000</v>
      </c>
      <c r="K126" s="3">
        <v>1140120000</v>
      </c>
      <c r="L126" s="3">
        <v>1444225000</v>
      </c>
      <c r="M126" s="3">
        <v>1538825000</v>
      </c>
      <c r="N126" s="3">
        <v>1765733000</v>
      </c>
      <c r="O126" s="4">
        <v>1802121000</v>
      </c>
      <c r="P126" s="3">
        <v>1515839000</v>
      </c>
      <c r="Q126" s="3">
        <v>1769172000</v>
      </c>
      <c r="R126" s="3">
        <v>1765733000</v>
      </c>
      <c r="S126" s="3">
        <v>1802121000</v>
      </c>
    </row>
    <row r="127" spans="1:19" ht="16" x14ac:dyDescent="0.2">
      <c r="A127" s="2" t="s">
        <v>133</v>
      </c>
      <c r="B127" s="3">
        <v>1146196000</v>
      </c>
      <c r="C127" s="3">
        <v>1068064000</v>
      </c>
      <c r="D127" s="3">
        <v>1259729000</v>
      </c>
      <c r="E127" s="3">
        <v>1064204000</v>
      </c>
      <c r="F127" s="3">
        <v>1169933000</v>
      </c>
      <c r="G127" s="3">
        <v>1278068000</v>
      </c>
      <c r="H127" s="3">
        <v>1191780000</v>
      </c>
      <c r="I127" s="3">
        <v>1264379000</v>
      </c>
      <c r="J127" s="3">
        <v>1427206000</v>
      </c>
      <c r="K127" s="3">
        <v>1765118000</v>
      </c>
      <c r="L127" s="3">
        <v>2167705000</v>
      </c>
      <c r="M127" s="3">
        <v>2332250000</v>
      </c>
      <c r="N127" s="3">
        <v>2556203000</v>
      </c>
      <c r="O127" s="4">
        <v>2847902000</v>
      </c>
      <c r="P127" s="3">
        <v>2466349000</v>
      </c>
      <c r="Q127" s="3">
        <v>2809289000</v>
      </c>
      <c r="R127" s="3">
        <v>2556203000</v>
      </c>
      <c r="S127" s="3">
        <v>2847902000</v>
      </c>
    </row>
    <row r="128" spans="1:19" ht="16" x14ac:dyDescent="0.2">
      <c r="A128" s="105" t="s">
        <v>134</v>
      </c>
      <c r="B128" s="101">
        <v>38692000</v>
      </c>
      <c r="C128" s="101">
        <v>34400000</v>
      </c>
      <c r="D128" s="101">
        <v>34618000</v>
      </c>
      <c r="E128" s="101">
        <v>34624000</v>
      </c>
      <c r="F128" s="101">
        <v>33292000</v>
      </c>
      <c r="G128" s="101">
        <v>32020000</v>
      </c>
      <c r="H128" s="101">
        <v>31987000</v>
      </c>
      <c r="I128" s="101">
        <v>30447000</v>
      </c>
      <c r="J128" s="101">
        <v>29141000</v>
      </c>
      <c r="K128" s="101">
        <v>27999000</v>
      </c>
      <c r="L128" s="101">
        <v>27910000</v>
      </c>
      <c r="M128" s="101">
        <v>26982000</v>
      </c>
      <c r="N128" s="101">
        <v>26176000</v>
      </c>
      <c r="O128" s="102">
        <v>26136000</v>
      </c>
      <c r="P128" s="101">
        <v>26481000</v>
      </c>
      <c r="Q128" s="101">
        <v>26358000</v>
      </c>
      <c r="R128" s="101">
        <v>26176000</v>
      </c>
      <c r="S128" s="101">
        <v>26136000</v>
      </c>
    </row>
    <row r="129" spans="1:19" ht="16" x14ac:dyDescent="0.2">
      <c r="A129" s="15" t="s">
        <v>197</v>
      </c>
      <c r="B129" s="10"/>
      <c r="C129" s="20">
        <f>(C128/B128)-1</f>
        <v>-0.1109273234777215</v>
      </c>
      <c r="D129" s="20">
        <f>(D128/C128)-1</f>
        <v>6.3372093023255083E-3</v>
      </c>
      <c r="E129" s="20">
        <f>(E128/D128)-1</f>
        <v>1.7332023802651975E-4</v>
      </c>
      <c r="F129" s="20">
        <f t="shared" ref="F129:S129" si="9">(F128/E128)-1</f>
        <v>-3.8470425138632192E-2</v>
      </c>
      <c r="G129" s="20">
        <f t="shared" si="9"/>
        <v>-3.8207377147663091E-2</v>
      </c>
      <c r="H129" s="20">
        <f t="shared" si="9"/>
        <v>-1.0306058713304145E-3</v>
      </c>
      <c r="I129" s="20">
        <f t="shared" si="9"/>
        <v>-4.8144558726982867E-2</v>
      </c>
      <c r="J129" s="20">
        <f t="shared" si="9"/>
        <v>-4.2894209610142231E-2</v>
      </c>
      <c r="K129" s="20">
        <f t="shared" si="9"/>
        <v>-3.9188771833499225E-2</v>
      </c>
      <c r="L129" s="20">
        <f t="shared" si="9"/>
        <v>-3.1786849530340833E-3</v>
      </c>
      <c r="M129" s="20">
        <f t="shared" si="9"/>
        <v>-3.3249731279111461E-2</v>
      </c>
      <c r="N129" s="20">
        <f t="shared" si="9"/>
        <v>-2.9871766362760344E-2</v>
      </c>
      <c r="O129" s="20">
        <f t="shared" si="9"/>
        <v>-1.5281173594131614E-3</v>
      </c>
      <c r="P129" s="20">
        <f t="shared" si="9"/>
        <v>1.3200183654729081E-2</v>
      </c>
      <c r="Q129" s="20">
        <f t="shared" si="9"/>
        <v>-4.6448396963860716E-3</v>
      </c>
      <c r="R129" s="20">
        <f t="shared" si="9"/>
        <v>-6.9049245011002514E-3</v>
      </c>
      <c r="S129" s="20">
        <f t="shared" si="9"/>
        <v>-1.5281173594131614E-3</v>
      </c>
    </row>
    <row r="130" spans="1:19" ht="16" x14ac:dyDescent="0.2">
      <c r="A130" s="2" t="s">
        <v>135</v>
      </c>
      <c r="B130" s="3" t="s">
        <v>19</v>
      </c>
      <c r="C130" s="3" t="s">
        <v>19</v>
      </c>
      <c r="D130" s="3" t="s">
        <v>19</v>
      </c>
      <c r="E130" s="3" t="s">
        <v>19</v>
      </c>
      <c r="F130" s="3" t="s">
        <v>19</v>
      </c>
      <c r="G130" s="3" t="s">
        <v>19</v>
      </c>
      <c r="H130" s="3" t="s">
        <v>19</v>
      </c>
      <c r="I130" s="3" t="s">
        <v>19</v>
      </c>
      <c r="J130" s="3" t="s">
        <v>19</v>
      </c>
      <c r="K130" s="3">
        <v>264815000</v>
      </c>
      <c r="L130" s="3">
        <v>223042000</v>
      </c>
      <c r="M130" s="3">
        <v>222070000</v>
      </c>
      <c r="N130" s="3">
        <v>246488000</v>
      </c>
      <c r="O130" s="4">
        <v>260601000</v>
      </c>
      <c r="P130" s="3">
        <v>197145000</v>
      </c>
      <c r="Q130" s="3">
        <v>200405000</v>
      </c>
      <c r="R130" s="3">
        <v>246488000</v>
      </c>
      <c r="S130" s="3">
        <v>260601000</v>
      </c>
    </row>
    <row r="131" spans="1:19" ht="16" x14ac:dyDescent="0.2">
      <c r="A131" s="2" t="s">
        <v>136</v>
      </c>
      <c r="B131" s="3">
        <v>-263606000</v>
      </c>
      <c r="C131" s="3">
        <v>-77247000</v>
      </c>
      <c r="D131" s="3">
        <v>-227397000</v>
      </c>
      <c r="E131" s="3">
        <v>-238386000</v>
      </c>
      <c r="F131" s="3">
        <v>-186606000</v>
      </c>
      <c r="G131" s="3">
        <v>-145850000</v>
      </c>
      <c r="H131" s="3">
        <v>-259133000</v>
      </c>
      <c r="I131" s="3">
        <v>-397888000</v>
      </c>
      <c r="J131" s="3">
        <v>-558188000</v>
      </c>
      <c r="K131" s="3">
        <v>-618535000</v>
      </c>
      <c r="L131" s="3">
        <v>-1089361000</v>
      </c>
      <c r="M131" s="3">
        <v>-843527000</v>
      </c>
      <c r="N131" s="3">
        <v>-981795000</v>
      </c>
      <c r="O131" s="4">
        <v>-1046889000</v>
      </c>
      <c r="P131" s="3">
        <v>-419259000</v>
      </c>
      <c r="Q131" s="3">
        <v>-1057843000</v>
      </c>
      <c r="R131" s="3">
        <v>-981795000</v>
      </c>
      <c r="S131" s="3">
        <v>-1046889000</v>
      </c>
    </row>
    <row r="132" spans="1:19" ht="16" x14ac:dyDescent="0.2">
      <c r="A132" s="2" t="s">
        <v>137</v>
      </c>
      <c r="B132" s="5">
        <v>-31.33</v>
      </c>
      <c r="C132" s="5">
        <v>-10.46</v>
      </c>
      <c r="D132" s="5">
        <v>-25.6</v>
      </c>
      <c r="E132" s="5">
        <v>-26.82</v>
      </c>
      <c r="F132" s="5">
        <v>-19.920000000000002</v>
      </c>
      <c r="G132" s="5">
        <v>-15.08</v>
      </c>
      <c r="H132" s="5">
        <v>-27.16</v>
      </c>
      <c r="I132" s="5">
        <v>-42.29</v>
      </c>
      <c r="J132" s="5">
        <v>-53.41</v>
      </c>
      <c r="K132" s="5">
        <v>-54.25</v>
      </c>
      <c r="L132" s="5">
        <v>-75.430000000000007</v>
      </c>
      <c r="M132" s="5">
        <v>-54.82</v>
      </c>
      <c r="N132" s="5">
        <v>-55.6</v>
      </c>
      <c r="O132" s="6">
        <v>-58.09</v>
      </c>
      <c r="P132" s="5">
        <v>-27.66</v>
      </c>
      <c r="Q132" s="5">
        <v>-59.79</v>
      </c>
      <c r="R132" s="5">
        <v>-55.6</v>
      </c>
      <c r="S132" s="5">
        <v>-58.09</v>
      </c>
    </row>
    <row r="133" spans="1:19" ht="16" x14ac:dyDescent="0.2">
      <c r="A133" s="2" t="s">
        <v>138</v>
      </c>
      <c r="B133" s="5">
        <v>67.290000000000006</v>
      </c>
      <c r="C133" s="5">
        <v>60.96</v>
      </c>
      <c r="D133" s="5">
        <v>64.19</v>
      </c>
      <c r="E133" s="5">
        <v>79.239999999999995</v>
      </c>
      <c r="F133" s="5">
        <v>75.59</v>
      </c>
      <c r="G133" s="5">
        <v>70.89</v>
      </c>
      <c r="H133" s="5">
        <v>78.650000000000006</v>
      </c>
      <c r="I133" s="5">
        <v>72.86</v>
      </c>
      <c r="J133" s="5">
        <v>71.94</v>
      </c>
      <c r="K133" s="5">
        <v>63.3</v>
      </c>
      <c r="L133" s="5">
        <v>65.739999999999995</v>
      </c>
      <c r="M133" s="5">
        <v>65.180000000000007</v>
      </c>
      <c r="N133" s="5">
        <v>68.44</v>
      </c>
      <c r="O133" s="6">
        <v>62.61</v>
      </c>
      <c r="P133" s="5">
        <v>60.62</v>
      </c>
      <c r="Q133" s="5">
        <v>62.28</v>
      </c>
      <c r="R133" s="5">
        <v>68.44</v>
      </c>
      <c r="S133" s="5">
        <v>62.61</v>
      </c>
    </row>
    <row r="134" spans="1:19" ht="16" x14ac:dyDescent="0.2">
      <c r="A134" s="2" t="s">
        <v>139</v>
      </c>
      <c r="B134" s="5">
        <v>3.52</v>
      </c>
      <c r="C134" s="5">
        <v>2.59</v>
      </c>
      <c r="D134" s="5">
        <v>2.59</v>
      </c>
      <c r="E134" s="5">
        <v>5.0999999999999996</v>
      </c>
      <c r="F134" s="5">
        <v>4.0999999999999996</v>
      </c>
      <c r="G134" s="5">
        <v>3.29</v>
      </c>
      <c r="H134" s="5">
        <v>5.16</v>
      </c>
      <c r="I134" s="5">
        <v>4.8099999999999996</v>
      </c>
      <c r="J134" s="5">
        <v>4.37</v>
      </c>
      <c r="K134" s="5">
        <v>3.97</v>
      </c>
      <c r="L134" s="5">
        <v>3.52</v>
      </c>
      <c r="M134" s="5">
        <v>3.23</v>
      </c>
      <c r="N134" s="5">
        <v>3.84</v>
      </c>
      <c r="O134" s="6">
        <v>2.96</v>
      </c>
      <c r="P134" s="5">
        <v>2.63</v>
      </c>
      <c r="Q134" s="5">
        <v>2.75</v>
      </c>
      <c r="R134" s="5">
        <v>3.84</v>
      </c>
      <c r="S134" s="5">
        <v>2.96</v>
      </c>
    </row>
    <row r="135" spans="1:19" ht="16" x14ac:dyDescent="0.2">
      <c r="A135" s="2" t="s">
        <v>140</v>
      </c>
      <c r="B135" s="5">
        <v>100.66</v>
      </c>
      <c r="C135" s="5">
        <v>124.91</v>
      </c>
      <c r="D135" s="5">
        <v>102.27</v>
      </c>
      <c r="E135" s="3" t="s">
        <v>19</v>
      </c>
      <c r="F135" s="5">
        <v>82.02</v>
      </c>
      <c r="G135" s="5">
        <v>93.91</v>
      </c>
      <c r="H135" s="5">
        <v>109.34</v>
      </c>
      <c r="I135" s="5">
        <v>105.76</v>
      </c>
      <c r="J135" s="5">
        <v>95.17</v>
      </c>
      <c r="K135" s="5">
        <v>88.99</v>
      </c>
      <c r="L135" s="5">
        <v>59.8</v>
      </c>
      <c r="M135" s="5">
        <v>65.290000000000006</v>
      </c>
      <c r="N135" s="5">
        <v>76.48</v>
      </c>
      <c r="O135" s="6">
        <v>68.42</v>
      </c>
      <c r="P135" s="5">
        <v>119.81</v>
      </c>
      <c r="Q135" s="5">
        <v>73.69</v>
      </c>
      <c r="R135" s="5">
        <v>76.48</v>
      </c>
      <c r="S135" s="5">
        <v>68.42</v>
      </c>
    </row>
    <row r="136" spans="1:19" ht="16" x14ac:dyDescent="0.2">
      <c r="A136" s="2" t="s">
        <v>141</v>
      </c>
      <c r="B136" s="3">
        <v>1900</v>
      </c>
      <c r="C136" s="3">
        <v>2300</v>
      </c>
      <c r="D136" s="3">
        <v>3200</v>
      </c>
      <c r="E136" s="3" t="s">
        <v>19</v>
      </c>
      <c r="F136" s="3">
        <v>3400</v>
      </c>
      <c r="G136" s="3">
        <v>3500</v>
      </c>
      <c r="H136" s="3">
        <v>3300</v>
      </c>
      <c r="I136" s="3">
        <v>3500</v>
      </c>
      <c r="J136" s="3">
        <v>3500</v>
      </c>
      <c r="K136" s="3">
        <v>3600</v>
      </c>
      <c r="L136" s="3">
        <v>3400</v>
      </c>
      <c r="M136" s="3">
        <v>4000</v>
      </c>
      <c r="N136" s="3">
        <v>4200</v>
      </c>
      <c r="O136" s="4">
        <v>4200</v>
      </c>
      <c r="P136" s="3">
        <v>4000</v>
      </c>
      <c r="Q136" s="3">
        <v>4000</v>
      </c>
      <c r="R136" s="3">
        <v>4200</v>
      </c>
      <c r="S136" s="3">
        <v>4200</v>
      </c>
    </row>
    <row r="138" spans="1:19" ht="16" x14ac:dyDescent="0.2">
      <c r="A138" s="1" t="s">
        <v>19</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201858000</v>
      </c>
      <c r="C139" s="3">
        <v>129014000</v>
      </c>
      <c r="D139" s="3">
        <v>145689000</v>
      </c>
      <c r="E139" s="3" t="s">
        <v>19</v>
      </c>
      <c r="F139" s="3">
        <v>161780000</v>
      </c>
      <c r="G139" s="3">
        <v>122265000</v>
      </c>
      <c r="H139" s="3">
        <v>5710000</v>
      </c>
      <c r="I139" s="3">
        <v>114394000</v>
      </c>
      <c r="J139" s="3">
        <v>264308000</v>
      </c>
      <c r="K139" s="3">
        <v>276142000</v>
      </c>
      <c r="L139" s="3">
        <v>382575000</v>
      </c>
      <c r="M139" s="3">
        <v>451949000</v>
      </c>
      <c r="N139" s="3">
        <v>516822000</v>
      </c>
      <c r="O139" s="4">
        <v>535525000</v>
      </c>
      <c r="P139" s="3">
        <v>101524000</v>
      </c>
      <c r="Q139" s="3">
        <v>278662000</v>
      </c>
      <c r="R139" s="3">
        <v>91787000</v>
      </c>
      <c r="S139" s="3">
        <v>63552000</v>
      </c>
    </row>
    <row r="140" spans="1:19" ht="16" x14ac:dyDescent="0.2">
      <c r="A140" s="2" t="s">
        <v>143</v>
      </c>
      <c r="B140" s="3">
        <v>28977000</v>
      </c>
      <c r="C140" s="3">
        <v>33367000</v>
      </c>
      <c r="D140" s="3">
        <v>41439000</v>
      </c>
      <c r="E140" s="3" t="s">
        <v>19</v>
      </c>
      <c r="F140" s="3">
        <v>49293000</v>
      </c>
      <c r="G140" s="3">
        <v>50024000</v>
      </c>
      <c r="H140" s="3">
        <v>52628000</v>
      </c>
      <c r="I140" s="3">
        <v>48572000</v>
      </c>
      <c r="J140" s="3">
        <v>44941000</v>
      </c>
      <c r="K140" s="3">
        <v>38912000</v>
      </c>
      <c r="L140" s="3">
        <v>40530000</v>
      </c>
      <c r="M140" s="3">
        <v>42878000</v>
      </c>
      <c r="N140" s="3">
        <v>47858000</v>
      </c>
      <c r="O140" s="4">
        <v>48506000</v>
      </c>
      <c r="P140" s="3">
        <v>11313000</v>
      </c>
      <c r="Q140" s="3">
        <v>12071000</v>
      </c>
      <c r="R140" s="3">
        <v>12769000</v>
      </c>
      <c r="S140" s="3">
        <v>12353000</v>
      </c>
    </row>
    <row r="141" spans="1:19" ht="16" x14ac:dyDescent="0.2">
      <c r="A141" s="2" t="s">
        <v>144</v>
      </c>
      <c r="B141" s="3">
        <v>23776000</v>
      </c>
      <c r="C141" s="3">
        <v>21020000</v>
      </c>
      <c r="D141" s="3">
        <v>12290000</v>
      </c>
      <c r="E141" s="3" t="s">
        <v>19</v>
      </c>
      <c r="F141" s="3">
        <v>23996000</v>
      </c>
      <c r="G141" s="3">
        <v>48845000</v>
      </c>
      <c r="H141" s="3">
        <v>141247000</v>
      </c>
      <c r="I141" s="3">
        <v>33024000</v>
      </c>
      <c r="J141" s="3">
        <v>26047000</v>
      </c>
      <c r="K141" s="3">
        <v>20314000</v>
      </c>
      <c r="L141" s="3">
        <v>36152000</v>
      </c>
      <c r="M141" s="3">
        <v>3523000</v>
      </c>
      <c r="N141" s="3">
        <v>27044000</v>
      </c>
      <c r="O141" s="4">
        <v>27230000</v>
      </c>
      <c r="P141" s="3">
        <v>13010000</v>
      </c>
      <c r="Q141" s="3">
        <v>7505000</v>
      </c>
      <c r="R141" s="3">
        <v>1664000</v>
      </c>
      <c r="S141" s="3">
        <v>5051000</v>
      </c>
    </row>
    <row r="142" spans="1:19" ht="16" x14ac:dyDescent="0.2">
      <c r="A142" s="105" t="s">
        <v>145</v>
      </c>
      <c r="B142" s="101">
        <v>14803000</v>
      </c>
      <c r="C142" s="101">
        <v>14661000</v>
      </c>
      <c r="D142" s="101">
        <v>13136000</v>
      </c>
      <c r="E142" s="101" t="s">
        <v>19</v>
      </c>
      <c r="F142" s="101">
        <v>13524000</v>
      </c>
      <c r="G142" s="101">
        <v>6622000</v>
      </c>
      <c r="H142" s="101">
        <v>6175000</v>
      </c>
      <c r="I142" s="101">
        <v>14302000</v>
      </c>
      <c r="J142" s="101">
        <v>14774000</v>
      </c>
      <c r="K142" s="101">
        <v>14477000</v>
      </c>
      <c r="L142" s="101">
        <v>22701000</v>
      </c>
      <c r="M142" s="101">
        <v>26816000</v>
      </c>
      <c r="N142" s="101">
        <v>26897000</v>
      </c>
      <c r="O142" s="102">
        <v>30052000</v>
      </c>
      <c r="P142" s="101">
        <v>6716000</v>
      </c>
      <c r="Q142" s="101">
        <v>7580000</v>
      </c>
      <c r="R142" s="101">
        <v>8767000</v>
      </c>
      <c r="S142" s="101">
        <v>6989000</v>
      </c>
    </row>
    <row r="143" spans="1:19" ht="16" x14ac:dyDescent="0.2">
      <c r="A143" s="12" t="s">
        <v>198</v>
      </c>
      <c r="B143" s="20">
        <f t="shared" ref="B143:S143" si="10">B142/B2</f>
        <v>1.0747972638883947E-2</v>
      </c>
      <c r="C143" s="20">
        <f t="shared" si="10"/>
        <v>1.0365540675255479E-2</v>
      </c>
      <c r="D143" s="20">
        <f t="shared" si="10"/>
        <v>8.43880772289669E-3</v>
      </c>
      <c r="E143" s="20" t="e">
        <f t="shared" si="10"/>
        <v>#VALUE!</v>
      </c>
      <c r="F143" s="20">
        <f t="shared" si="10"/>
        <v>7.4428044909983565E-3</v>
      </c>
      <c r="G143" s="20">
        <f t="shared" si="10"/>
        <v>3.5313623048671685E-3</v>
      </c>
      <c r="H143" s="20">
        <f t="shared" si="10"/>
        <v>3.4494373925716714E-3</v>
      </c>
      <c r="I143" s="20">
        <f t="shared" si="10"/>
        <v>7.5141632678151398E-3</v>
      </c>
      <c r="J143" s="20">
        <f t="shared" si="10"/>
        <v>7.3122794722131892E-3</v>
      </c>
      <c r="K143" s="20">
        <f t="shared" si="10"/>
        <v>6.7881439816119462E-3</v>
      </c>
      <c r="L143" s="20">
        <f t="shared" si="10"/>
        <v>8.9175967860354224E-3</v>
      </c>
      <c r="M143" s="20">
        <f t="shared" si="10"/>
        <v>8.5120998089411957E-3</v>
      </c>
      <c r="N143" s="20">
        <f t="shared" si="10"/>
        <v>7.4151858993197666E-3</v>
      </c>
      <c r="O143" s="20">
        <f t="shared" si="10"/>
        <v>8.147229204666465E-3</v>
      </c>
      <c r="P143" s="20">
        <f t="shared" si="10"/>
        <v>7.6700463903044032E-3</v>
      </c>
      <c r="Q143" s="20">
        <f t="shared" si="10"/>
        <v>5.6330073422312058E-3</v>
      </c>
      <c r="R143" s="20">
        <f t="shared" si="10"/>
        <v>1.1075443643084449E-2</v>
      </c>
      <c r="S143" s="20">
        <f t="shared" si="10"/>
        <v>1.0341954835148737E-2</v>
      </c>
    </row>
    <row r="144" spans="1:19" ht="16" x14ac:dyDescent="0.2">
      <c r="A144" s="2" t="s">
        <v>146</v>
      </c>
      <c r="B144" s="3">
        <v>-67000</v>
      </c>
      <c r="C144" s="3">
        <v>-5657000</v>
      </c>
      <c r="D144" s="3">
        <v>-4092000</v>
      </c>
      <c r="E144" s="3" t="s">
        <v>19</v>
      </c>
      <c r="F144" s="3">
        <v>9970000</v>
      </c>
      <c r="G144" s="3">
        <v>8167000</v>
      </c>
      <c r="H144" s="3">
        <v>-24495000</v>
      </c>
      <c r="I144" s="3">
        <v>8138000</v>
      </c>
      <c r="J144" s="3">
        <v>6939000</v>
      </c>
      <c r="K144" s="3">
        <v>2934000</v>
      </c>
      <c r="L144" s="3">
        <v>-8171000</v>
      </c>
      <c r="M144" s="3">
        <v>-27796000</v>
      </c>
      <c r="N144" s="3">
        <v>-9719000</v>
      </c>
      <c r="O144" s="4">
        <v>-8597000</v>
      </c>
      <c r="P144" s="3">
        <v>1432000</v>
      </c>
      <c r="Q144" s="3">
        <v>-1131000</v>
      </c>
      <c r="R144" s="3">
        <v>-9376000</v>
      </c>
      <c r="S144" s="3">
        <v>478000</v>
      </c>
    </row>
    <row r="145" spans="1:19" ht="16" x14ac:dyDescent="0.2">
      <c r="A145" s="2" t="s">
        <v>147</v>
      </c>
      <c r="B145" s="3" t="s">
        <v>19</v>
      </c>
      <c r="C145" s="3" t="s">
        <v>19</v>
      </c>
      <c r="D145" s="3" t="s">
        <v>19</v>
      </c>
      <c r="E145" s="3" t="s">
        <v>19</v>
      </c>
      <c r="F145" s="3" t="s">
        <v>19</v>
      </c>
      <c r="G145" s="3">
        <v>9773000</v>
      </c>
      <c r="H145" s="3">
        <v>127166000</v>
      </c>
      <c r="I145" s="3">
        <v>2417000</v>
      </c>
      <c r="J145" s="3">
        <v>180000</v>
      </c>
      <c r="K145" s="3">
        <v>4863000</v>
      </c>
      <c r="L145" s="3">
        <v>20659000</v>
      </c>
      <c r="M145" s="3">
        <v>2844000</v>
      </c>
      <c r="N145" s="3">
        <v>4800000</v>
      </c>
      <c r="O145" s="4">
        <v>546000</v>
      </c>
      <c r="P145" s="3">
        <v>4232000</v>
      </c>
      <c r="Q145" s="3">
        <v>265000</v>
      </c>
      <c r="R145" s="3">
        <v>-977000</v>
      </c>
      <c r="S145" s="3">
        <v>-2974000</v>
      </c>
    </row>
    <row r="146" spans="1:19" ht="16" x14ac:dyDescent="0.2">
      <c r="A146" s="2" t="s">
        <v>148</v>
      </c>
      <c r="B146" s="3">
        <v>9040000</v>
      </c>
      <c r="C146" s="3">
        <v>12016000</v>
      </c>
      <c r="D146" s="3">
        <v>3246000</v>
      </c>
      <c r="E146" s="3" t="s">
        <v>19</v>
      </c>
      <c r="F146" s="3">
        <v>502000</v>
      </c>
      <c r="G146" s="3">
        <v>24283000</v>
      </c>
      <c r="H146" s="3">
        <v>32401000</v>
      </c>
      <c r="I146" s="3">
        <v>8167000</v>
      </c>
      <c r="J146" s="3">
        <v>4154000</v>
      </c>
      <c r="K146" s="3">
        <v>-1960000</v>
      </c>
      <c r="L146" s="3">
        <v>963000</v>
      </c>
      <c r="M146" s="3">
        <v>1659000</v>
      </c>
      <c r="N146" s="3">
        <v>5066000</v>
      </c>
      <c r="O146" s="4">
        <v>5229000</v>
      </c>
      <c r="P146" s="3">
        <v>630000</v>
      </c>
      <c r="Q146" s="3">
        <v>791000</v>
      </c>
      <c r="R146" s="3">
        <v>3250000</v>
      </c>
      <c r="S146" s="3">
        <v>558000</v>
      </c>
    </row>
    <row r="147" spans="1:19" ht="16" x14ac:dyDescent="0.2">
      <c r="A147" s="2" t="s">
        <v>149</v>
      </c>
      <c r="B147" s="3">
        <v>-224520000</v>
      </c>
      <c r="C147" s="3">
        <v>-19495000</v>
      </c>
      <c r="D147" s="3">
        <v>62707000</v>
      </c>
      <c r="E147" s="3" t="s">
        <v>19</v>
      </c>
      <c r="F147" s="3">
        <v>-65415000</v>
      </c>
      <c r="G147" s="3">
        <v>-95553000</v>
      </c>
      <c r="H147" s="3">
        <v>-908000</v>
      </c>
      <c r="I147" s="3">
        <v>131361000</v>
      </c>
      <c r="J147" s="3">
        <v>24209000</v>
      </c>
      <c r="K147" s="3">
        <v>-49034000</v>
      </c>
      <c r="L147" s="3">
        <v>136960000</v>
      </c>
      <c r="M147" s="3">
        <v>-325997000</v>
      </c>
      <c r="N147" s="3">
        <v>-54302000</v>
      </c>
      <c r="O147" s="4">
        <v>80344000</v>
      </c>
      <c r="P147" s="3">
        <v>-333772000</v>
      </c>
      <c r="Q147" s="3">
        <v>416491000</v>
      </c>
      <c r="R147" s="3">
        <v>-46681000</v>
      </c>
      <c r="S147" s="3">
        <v>44306000</v>
      </c>
    </row>
    <row r="148" spans="1:19" ht="16" x14ac:dyDescent="0.2">
      <c r="A148" s="2" t="s">
        <v>150</v>
      </c>
      <c r="B148" s="3">
        <v>-63199000</v>
      </c>
      <c r="C148" s="3">
        <v>491000</v>
      </c>
      <c r="D148" s="3">
        <v>6618000</v>
      </c>
      <c r="E148" s="3" t="s">
        <v>19</v>
      </c>
      <c r="F148" s="3">
        <v>-52055000</v>
      </c>
      <c r="G148" s="3">
        <v>-31831000</v>
      </c>
      <c r="H148" s="3">
        <v>-2667000</v>
      </c>
      <c r="I148" s="3">
        <v>37769000</v>
      </c>
      <c r="J148" s="3">
        <v>-16322000</v>
      </c>
      <c r="K148" s="3">
        <v>-16304000</v>
      </c>
      <c r="L148" s="3">
        <v>-31331000</v>
      </c>
      <c r="M148" s="3">
        <v>-98560000</v>
      </c>
      <c r="N148" s="3">
        <v>12653000</v>
      </c>
      <c r="O148" s="4">
        <v>52275000</v>
      </c>
      <c r="P148" s="3">
        <v>-122695000</v>
      </c>
      <c r="Q148" s="3">
        <v>128931000</v>
      </c>
      <c r="R148" s="3">
        <v>26286000</v>
      </c>
      <c r="S148" s="3">
        <v>19753000</v>
      </c>
    </row>
    <row r="149" spans="1:19" ht="16" x14ac:dyDescent="0.2">
      <c r="A149" s="2" t="s">
        <v>151</v>
      </c>
      <c r="B149" s="3">
        <v>-127739000</v>
      </c>
      <c r="C149" s="3">
        <v>-46903000</v>
      </c>
      <c r="D149" s="3">
        <v>40580000</v>
      </c>
      <c r="E149" s="3" t="s">
        <v>19</v>
      </c>
      <c r="F149" s="3">
        <v>-26748000</v>
      </c>
      <c r="G149" s="3">
        <v>-61492000</v>
      </c>
      <c r="H149" s="3">
        <v>1060000</v>
      </c>
      <c r="I149" s="3">
        <v>-751000</v>
      </c>
      <c r="J149" s="3">
        <v>8827000</v>
      </c>
      <c r="K149" s="3">
        <v>-32777000</v>
      </c>
      <c r="L149" s="3">
        <v>33378000</v>
      </c>
      <c r="M149" s="3">
        <v>-228554000</v>
      </c>
      <c r="N149" s="3">
        <v>-26056000</v>
      </c>
      <c r="O149" s="4">
        <v>98956000</v>
      </c>
      <c r="P149" s="3">
        <v>-85534000</v>
      </c>
      <c r="Q149" s="3">
        <v>201678000</v>
      </c>
      <c r="R149" s="3">
        <v>190513000</v>
      </c>
      <c r="S149" s="3">
        <v>-207701000</v>
      </c>
    </row>
    <row r="150" spans="1:19" ht="16" x14ac:dyDescent="0.2">
      <c r="A150" s="2" t="s">
        <v>152</v>
      </c>
      <c r="B150" s="3">
        <v>-75525000</v>
      </c>
      <c r="C150" s="3">
        <v>23511000</v>
      </c>
      <c r="D150" s="3">
        <v>-58554000</v>
      </c>
      <c r="E150" s="3" t="s">
        <v>19</v>
      </c>
      <c r="F150" s="3">
        <v>-10376000</v>
      </c>
      <c r="G150" s="3">
        <v>-3681000</v>
      </c>
      <c r="H150" s="3">
        <v>7975000</v>
      </c>
      <c r="I150" s="3">
        <v>11124000</v>
      </c>
      <c r="J150" s="3">
        <v>-515000</v>
      </c>
      <c r="K150" s="3">
        <v>2477000</v>
      </c>
      <c r="L150" s="3">
        <v>-22128000</v>
      </c>
      <c r="M150" s="3">
        <v>-19095000</v>
      </c>
      <c r="N150" s="3">
        <v>-5609000</v>
      </c>
      <c r="O150" s="4">
        <v>-21714000</v>
      </c>
      <c r="P150" s="3">
        <v>-30424000</v>
      </c>
      <c r="Q150" s="3">
        <v>-24991000</v>
      </c>
      <c r="R150" s="3">
        <v>42173000</v>
      </c>
      <c r="S150" s="3">
        <v>-8472000</v>
      </c>
    </row>
    <row r="151" spans="1:19" ht="16" x14ac:dyDescent="0.2">
      <c r="A151" s="2" t="s">
        <v>153</v>
      </c>
      <c r="B151" s="3">
        <v>44809000</v>
      </c>
      <c r="C151" s="3">
        <v>3129000</v>
      </c>
      <c r="D151" s="3">
        <v>79193000</v>
      </c>
      <c r="E151" s="3" t="s">
        <v>19</v>
      </c>
      <c r="F151" s="3">
        <v>17556000</v>
      </c>
      <c r="G151" s="3">
        <v>-1843000</v>
      </c>
      <c r="H151" s="3">
        <v>-12558000</v>
      </c>
      <c r="I151" s="3">
        <v>22805000</v>
      </c>
      <c r="J151" s="3">
        <v>27684000</v>
      </c>
      <c r="K151" s="3">
        <v>5974000</v>
      </c>
      <c r="L151" s="3">
        <v>159364000</v>
      </c>
      <c r="M151" s="3">
        <v>44320000</v>
      </c>
      <c r="N151" s="3">
        <v>-57822000</v>
      </c>
      <c r="O151" s="4">
        <v>-81964000</v>
      </c>
      <c r="P151" s="3">
        <v>-86267000</v>
      </c>
      <c r="Q151" s="3">
        <v>98747000</v>
      </c>
      <c r="R151" s="3">
        <v>-325951000</v>
      </c>
      <c r="S151" s="3">
        <v>231507000</v>
      </c>
    </row>
    <row r="152" spans="1:19" ht="16" x14ac:dyDescent="0.2">
      <c r="A152" s="2" t="s">
        <v>154</v>
      </c>
      <c r="B152" s="3">
        <v>-2866000</v>
      </c>
      <c r="C152" s="3">
        <v>277000</v>
      </c>
      <c r="D152" s="3">
        <v>-5130000</v>
      </c>
      <c r="E152" s="3" t="s">
        <v>19</v>
      </c>
      <c r="F152" s="3">
        <v>6208000</v>
      </c>
      <c r="G152" s="3">
        <v>3294000</v>
      </c>
      <c r="H152" s="3">
        <v>5282000</v>
      </c>
      <c r="I152" s="3">
        <v>60414000</v>
      </c>
      <c r="J152" s="3">
        <v>4535000</v>
      </c>
      <c r="K152" s="3">
        <v>-8404000</v>
      </c>
      <c r="L152" s="3">
        <v>-2323000</v>
      </c>
      <c r="M152" s="3">
        <v>-24108000</v>
      </c>
      <c r="N152" s="3">
        <v>22532000</v>
      </c>
      <c r="O152" s="4">
        <v>32791000</v>
      </c>
      <c r="P152" s="3">
        <v>-8852000</v>
      </c>
      <c r="Q152" s="3">
        <v>12126000</v>
      </c>
      <c r="R152" s="3">
        <v>20298000</v>
      </c>
      <c r="S152" s="3">
        <v>9219000</v>
      </c>
    </row>
    <row r="153" spans="1:19" ht="16" x14ac:dyDescent="0.2">
      <c r="A153" s="2" t="s">
        <v>155</v>
      </c>
      <c r="B153" s="3" t="s">
        <v>19</v>
      </c>
      <c r="C153" s="3" t="s">
        <v>19</v>
      </c>
      <c r="D153" s="3" t="s">
        <v>19</v>
      </c>
      <c r="E153" s="3" t="s">
        <v>19</v>
      </c>
      <c r="F153" s="3" t="s">
        <v>19</v>
      </c>
      <c r="G153" s="3" t="s">
        <v>19</v>
      </c>
      <c r="H153" s="3" t="s">
        <v>19</v>
      </c>
      <c r="I153" s="3" t="s">
        <v>19</v>
      </c>
      <c r="J153" s="3" t="s">
        <v>19</v>
      </c>
      <c r="K153" s="3" t="s">
        <v>19</v>
      </c>
      <c r="L153" s="3" t="s">
        <v>19</v>
      </c>
      <c r="M153" s="3" t="s">
        <v>19</v>
      </c>
      <c r="N153" s="3" t="s">
        <v>19</v>
      </c>
      <c r="O153" s="4" t="s">
        <v>19</v>
      </c>
      <c r="P153" s="3" t="s">
        <v>19</v>
      </c>
      <c r="Q153" s="3" t="s">
        <v>19</v>
      </c>
      <c r="R153" s="3" t="s">
        <v>19</v>
      </c>
      <c r="S153" s="3" t="s">
        <v>19</v>
      </c>
    </row>
    <row r="154" spans="1:19" ht="16" x14ac:dyDescent="0.2">
      <c r="A154" s="2" t="s">
        <v>156</v>
      </c>
      <c r="B154" s="3">
        <v>30091000</v>
      </c>
      <c r="C154" s="3">
        <v>163906000</v>
      </c>
      <c r="D154" s="3">
        <v>262125000</v>
      </c>
      <c r="E154" s="3" t="s">
        <v>19</v>
      </c>
      <c r="F154" s="3">
        <v>169654000</v>
      </c>
      <c r="G154" s="3">
        <v>125581000</v>
      </c>
      <c r="H154" s="3">
        <v>198677000</v>
      </c>
      <c r="I154" s="3">
        <v>327351000</v>
      </c>
      <c r="J154" s="3">
        <v>359505000</v>
      </c>
      <c r="K154" s="3">
        <v>286334000</v>
      </c>
      <c r="L154" s="3">
        <v>596217000</v>
      </c>
      <c r="M154" s="3">
        <v>172353000</v>
      </c>
      <c r="N154" s="3">
        <v>537422000</v>
      </c>
      <c r="O154" s="4">
        <v>691605000</v>
      </c>
      <c r="P154" s="3">
        <v>-207925000</v>
      </c>
      <c r="Q154" s="3">
        <v>714729000</v>
      </c>
      <c r="R154" s="3">
        <v>59539000</v>
      </c>
      <c r="S154" s="3">
        <v>125262000</v>
      </c>
    </row>
    <row r="155" spans="1:19" ht="16" x14ac:dyDescent="0.2">
      <c r="A155" s="2" t="s">
        <v>157</v>
      </c>
      <c r="B155" s="3" t="s">
        <v>19</v>
      </c>
      <c r="C155" s="3" t="s">
        <v>19</v>
      </c>
      <c r="D155" s="3" t="s">
        <v>19</v>
      </c>
      <c r="E155" s="3" t="s">
        <v>19</v>
      </c>
      <c r="F155" s="3" t="s">
        <v>19</v>
      </c>
      <c r="G155" s="3" t="s">
        <v>19</v>
      </c>
      <c r="H155" s="3" t="s">
        <v>19</v>
      </c>
      <c r="I155" s="3" t="s">
        <v>19</v>
      </c>
      <c r="J155" s="3" t="s">
        <v>19</v>
      </c>
      <c r="K155" s="3" t="s">
        <v>19</v>
      </c>
      <c r="L155" s="3" t="s">
        <v>19</v>
      </c>
      <c r="M155" s="3" t="s">
        <v>19</v>
      </c>
      <c r="N155" s="3" t="s">
        <v>19</v>
      </c>
      <c r="O155" s="4" t="s">
        <v>19</v>
      </c>
      <c r="P155" s="3" t="s">
        <v>19</v>
      </c>
      <c r="Q155" s="3" t="s">
        <v>19</v>
      </c>
      <c r="R155" s="3" t="s">
        <v>19</v>
      </c>
      <c r="S155" s="3" t="s">
        <v>19</v>
      </c>
    </row>
    <row r="156" spans="1:19" ht="16" x14ac:dyDescent="0.2">
      <c r="A156" s="2" t="s">
        <v>158</v>
      </c>
      <c r="B156" s="3" t="s">
        <v>19</v>
      </c>
      <c r="C156" s="3" t="s">
        <v>19</v>
      </c>
      <c r="D156" s="3" t="s">
        <v>19</v>
      </c>
      <c r="E156" s="3" t="s">
        <v>19</v>
      </c>
      <c r="F156" s="3" t="s">
        <v>19</v>
      </c>
      <c r="G156" s="3">
        <v>830000</v>
      </c>
      <c r="H156" s="3" t="s">
        <v>19</v>
      </c>
      <c r="I156" s="3">
        <v>116000</v>
      </c>
      <c r="J156" s="3">
        <v>68000</v>
      </c>
      <c r="K156" s="3">
        <v>491000</v>
      </c>
      <c r="L156" s="3">
        <v>49000</v>
      </c>
      <c r="M156" s="3">
        <v>8000</v>
      </c>
      <c r="N156" s="3">
        <v>12000</v>
      </c>
      <c r="O156" s="4">
        <v>6000</v>
      </c>
      <c r="P156" s="3" t="s">
        <v>19</v>
      </c>
      <c r="Q156" s="3" t="s">
        <v>19</v>
      </c>
      <c r="R156" s="3">
        <v>6000</v>
      </c>
      <c r="S156" s="3" t="s">
        <v>19</v>
      </c>
    </row>
    <row r="157" spans="1:19" ht="16" x14ac:dyDescent="0.2">
      <c r="A157" s="2" t="s">
        <v>159</v>
      </c>
      <c r="B157" s="3" t="s">
        <v>19</v>
      </c>
      <c r="C157" s="3" t="s">
        <v>19</v>
      </c>
      <c r="D157" s="3" t="s">
        <v>19</v>
      </c>
      <c r="E157" s="3" t="s">
        <v>19</v>
      </c>
      <c r="F157" s="3" t="s">
        <v>19</v>
      </c>
      <c r="G157" s="3">
        <v>830000</v>
      </c>
      <c r="H157" s="3" t="s">
        <v>19</v>
      </c>
      <c r="I157" s="3">
        <v>116000</v>
      </c>
      <c r="J157" s="3">
        <v>68000</v>
      </c>
      <c r="K157" s="3">
        <v>491000</v>
      </c>
      <c r="L157" s="3">
        <v>49000</v>
      </c>
      <c r="M157" s="3">
        <v>8000</v>
      </c>
      <c r="N157" s="3">
        <v>12000</v>
      </c>
      <c r="O157" s="4">
        <v>6000</v>
      </c>
      <c r="P157" s="3" t="s">
        <v>19</v>
      </c>
      <c r="Q157" s="3" t="s">
        <v>19</v>
      </c>
      <c r="R157" s="3">
        <v>6000</v>
      </c>
      <c r="S157" s="3" t="s">
        <v>19</v>
      </c>
    </row>
    <row r="158" spans="1:19" ht="16" x14ac:dyDescent="0.2">
      <c r="A158" s="2" t="s">
        <v>160</v>
      </c>
      <c r="B158" s="3" t="s">
        <v>19</v>
      </c>
      <c r="C158" s="3" t="s">
        <v>19</v>
      </c>
      <c r="D158" s="3" t="s">
        <v>19</v>
      </c>
      <c r="E158" s="3" t="s">
        <v>19</v>
      </c>
      <c r="F158" s="3" t="s">
        <v>19</v>
      </c>
      <c r="G158" s="3" t="s">
        <v>19</v>
      </c>
      <c r="H158" s="3" t="s">
        <v>19</v>
      </c>
      <c r="I158" s="3" t="s">
        <v>19</v>
      </c>
      <c r="J158" s="3" t="s">
        <v>19</v>
      </c>
      <c r="K158" s="3" t="s">
        <v>19</v>
      </c>
      <c r="L158" s="3" t="s">
        <v>19</v>
      </c>
      <c r="M158" s="3" t="s">
        <v>19</v>
      </c>
      <c r="N158" s="3" t="s">
        <v>19</v>
      </c>
      <c r="O158" s="4" t="s">
        <v>19</v>
      </c>
      <c r="P158" s="3" t="s">
        <v>19</v>
      </c>
      <c r="Q158" s="3" t="s">
        <v>19</v>
      </c>
      <c r="R158" s="3" t="s">
        <v>19</v>
      </c>
      <c r="S158" s="3" t="s">
        <v>19</v>
      </c>
    </row>
    <row r="159" spans="1:19" ht="16" x14ac:dyDescent="0.2">
      <c r="A159" s="2" t="s">
        <v>161</v>
      </c>
      <c r="B159" s="3">
        <v>-59563000</v>
      </c>
      <c r="C159" s="3">
        <v>-66533000</v>
      </c>
      <c r="D159" s="3">
        <v>-85197000</v>
      </c>
      <c r="E159" s="3" t="s">
        <v>19</v>
      </c>
      <c r="F159" s="3">
        <v>-100636000</v>
      </c>
      <c r="G159" s="3">
        <v>-65356000</v>
      </c>
      <c r="H159" s="3">
        <v>-44499000</v>
      </c>
      <c r="I159" s="3">
        <v>-34813000</v>
      </c>
      <c r="J159" s="3">
        <v>-29086000</v>
      </c>
      <c r="K159" s="3">
        <v>-32455000</v>
      </c>
      <c r="L159" s="3">
        <v>-32218000</v>
      </c>
      <c r="M159" s="3">
        <v>-51017000</v>
      </c>
      <c r="N159" s="3">
        <v>-81025000</v>
      </c>
      <c r="O159" s="4">
        <v>-99290000</v>
      </c>
      <c r="P159" s="3">
        <v>-11787000</v>
      </c>
      <c r="Q159" s="3">
        <v>-31805000</v>
      </c>
      <c r="R159" s="3">
        <v>-24966000</v>
      </c>
      <c r="S159" s="3">
        <v>-30732000</v>
      </c>
    </row>
    <row r="160" spans="1:19" ht="16" x14ac:dyDescent="0.2">
      <c r="A160" s="2" t="s">
        <v>162</v>
      </c>
      <c r="B160" s="3">
        <v>-55538000</v>
      </c>
      <c r="C160" s="3">
        <v>-61575000</v>
      </c>
      <c r="D160" s="3">
        <v>-79829000</v>
      </c>
      <c r="E160" s="3" t="s">
        <v>19</v>
      </c>
      <c r="F160" s="3">
        <v>-91147000</v>
      </c>
      <c r="G160" s="3">
        <v>-65356000</v>
      </c>
      <c r="H160" s="3">
        <v>-44499000</v>
      </c>
      <c r="I160" s="3">
        <v>-34813000</v>
      </c>
      <c r="J160" s="3">
        <v>-29086000</v>
      </c>
      <c r="K160" s="3">
        <v>-32455000</v>
      </c>
      <c r="L160" s="3">
        <v>-32218000</v>
      </c>
      <c r="M160" s="3">
        <v>-51017000</v>
      </c>
      <c r="N160" s="3">
        <v>-81025000</v>
      </c>
      <c r="O160" s="4">
        <v>-99290000</v>
      </c>
      <c r="P160" s="3">
        <v>-11787000</v>
      </c>
      <c r="Q160" s="3">
        <v>-31805000</v>
      </c>
      <c r="R160" s="3">
        <v>-24966000</v>
      </c>
      <c r="S160" s="3">
        <v>-30732000</v>
      </c>
    </row>
    <row r="161" spans="1:19" ht="16" x14ac:dyDescent="0.2">
      <c r="A161" s="2" t="s">
        <v>163</v>
      </c>
      <c r="B161" s="3">
        <v>-4025000</v>
      </c>
      <c r="C161" s="3">
        <v>-4958000</v>
      </c>
      <c r="D161" s="3">
        <v>-5368000</v>
      </c>
      <c r="E161" s="3" t="s">
        <v>19</v>
      </c>
      <c r="F161" s="3">
        <v>-9489000</v>
      </c>
      <c r="G161" s="3" t="s">
        <v>19</v>
      </c>
      <c r="H161" s="3" t="s">
        <v>19</v>
      </c>
      <c r="I161" s="3" t="s">
        <v>19</v>
      </c>
      <c r="J161" s="3" t="s">
        <v>19</v>
      </c>
      <c r="K161" s="3" t="s">
        <v>19</v>
      </c>
      <c r="L161" s="3" t="s">
        <v>19</v>
      </c>
      <c r="M161" s="3" t="s">
        <v>19</v>
      </c>
      <c r="N161" s="3" t="s">
        <v>19</v>
      </c>
      <c r="O161" s="4" t="s">
        <v>19</v>
      </c>
      <c r="P161" s="3" t="s">
        <v>19</v>
      </c>
      <c r="Q161" s="3" t="s">
        <v>19</v>
      </c>
      <c r="R161" s="3" t="s">
        <v>19</v>
      </c>
      <c r="S161" s="3" t="s">
        <v>19</v>
      </c>
    </row>
    <row r="162" spans="1:19" ht="16" x14ac:dyDescent="0.2">
      <c r="A162" s="2" t="s">
        <v>164</v>
      </c>
      <c r="B162" s="3" t="s">
        <v>19</v>
      </c>
      <c r="C162" s="3" t="s">
        <v>19</v>
      </c>
      <c r="D162" s="3" t="s">
        <v>19</v>
      </c>
      <c r="E162" s="3" t="s">
        <v>19</v>
      </c>
      <c r="F162" s="3" t="s">
        <v>19</v>
      </c>
      <c r="G162" s="3" t="s">
        <v>19</v>
      </c>
      <c r="H162" s="3" t="s">
        <v>19</v>
      </c>
      <c r="I162" s="3" t="s">
        <v>19</v>
      </c>
      <c r="J162" s="3" t="s">
        <v>19</v>
      </c>
      <c r="K162" s="3" t="s">
        <v>19</v>
      </c>
      <c r="L162" s="3" t="s">
        <v>19</v>
      </c>
      <c r="M162" s="3" t="s">
        <v>19</v>
      </c>
      <c r="N162" s="3" t="s">
        <v>19</v>
      </c>
      <c r="O162" s="4" t="s">
        <v>19</v>
      </c>
      <c r="P162" s="3" t="s">
        <v>19</v>
      </c>
      <c r="Q162" s="3" t="s">
        <v>19</v>
      </c>
      <c r="R162" s="3" t="s">
        <v>19</v>
      </c>
      <c r="S162" s="3" t="s">
        <v>19</v>
      </c>
    </row>
    <row r="163" spans="1:19" ht="16" x14ac:dyDescent="0.2">
      <c r="A163" s="2" t="s">
        <v>165</v>
      </c>
      <c r="B163" s="3" t="s">
        <v>19</v>
      </c>
      <c r="C163" s="3" t="s">
        <v>19</v>
      </c>
      <c r="D163" s="3" t="s">
        <v>19</v>
      </c>
      <c r="E163" s="3" t="s">
        <v>19</v>
      </c>
      <c r="F163" s="3" t="s">
        <v>19</v>
      </c>
      <c r="G163" s="3" t="s">
        <v>19</v>
      </c>
      <c r="H163" s="3" t="s">
        <v>19</v>
      </c>
      <c r="I163" s="3" t="s">
        <v>19</v>
      </c>
      <c r="J163" s="3" t="s">
        <v>19</v>
      </c>
      <c r="K163" s="3" t="s">
        <v>19</v>
      </c>
      <c r="L163" s="3" t="s">
        <v>19</v>
      </c>
      <c r="M163" s="3" t="s">
        <v>19</v>
      </c>
      <c r="N163" s="3" t="s">
        <v>19</v>
      </c>
      <c r="O163" s="4" t="s">
        <v>19</v>
      </c>
      <c r="P163" s="3" t="s">
        <v>19</v>
      </c>
      <c r="Q163" s="3" t="s">
        <v>19</v>
      </c>
      <c r="R163" s="3" t="s">
        <v>19</v>
      </c>
      <c r="S163" s="3" t="s">
        <v>19</v>
      </c>
    </row>
    <row r="164" spans="1:19" ht="16" x14ac:dyDescent="0.2">
      <c r="A164" s="2" t="s">
        <v>166</v>
      </c>
      <c r="B164" s="3" t="s">
        <v>19</v>
      </c>
      <c r="C164" s="3" t="s">
        <v>19</v>
      </c>
      <c r="D164" s="3" t="s">
        <v>19</v>
      </c>
      <c r="E164" s="3" t="s">
        <v>19</v>
      </c>
      <c r="F164" s="3" t="s">
        <v>19</v>
      </c>
      <c r="G164" s="3" t="s">
        <v>19</v>
      </c>
      <c r="H164" s="3" t="s">
        <v>19</v>
      </c>
      <c r="I164" s="3" t="s">
        <v>19</v>
      </c>
      <c r="J164" s="3" t="s">
        <v>19</v>
      </c>
      <c r="K164" s="3" t="s">
        <v>19</v>
      </c>
      <c r="L164" s="3" t="s">
        <v>19</v>
      </c>
      <c r="M164" s="3" t="s">
        <v>19</v>
      </c>
      <c r="N164" s="3" t="s">
        <v>19</v>
      </c>
      <c r="O164" s="4" t="s">
        <v>19</v>
      </c>
      <c r="P164" s="3" t="s">
        <v>19</v>
      </c>
      <c r="Q164" s="3" t="s">
        <v>19</v>
      </c>
      <c r="R164" s="3" t="s">
        <v>19</v>
      </c>
      <c r="S164" s="3" t="s">
        <v>19</v>
      </c>
    </row>
    <row r="165" spans="1:19" ht="16" x14ac:dyDescent="0.2">
      <c r="A165" s="2" t="s">
        <v>167</v>
      </c>
      <c r="B165" s="3">
        <v>-125203000</v>
      </c>
      <c r="C165" s="3">
        <v>-8829000</v>
      </c>
      <c r="D165" s="3" t="s">
        <v>19</v>
      </c>
      <c r="E165" s="3" t="s">
        <v>19</v>
      </c>
      <c r="F165" s="3" t="s">
        <v>19</v>
      </c>
      <c r="G165" s="3" t="s">
        <v>19</v>
      </c>
      <c r="H165" s="3" t="s">
        <v>19</v>
      </c>
      <c r="I165" s="3" t="s">
        <v>19</v>
      </c>
      <c r="J165" s="3" t="s">
        <v>19</v>
      </c>
      <c r="K165" s="3" t="s">
        <v>19</v>
      </c>
      <c r="L165" s="3" t="s">
        <v>19</v>
      </c>
      <c r="M165" s="3" t="s">
        <v>19</v>
      </c>
      <c r="N165" s="3" t="s">
        <v>19</v>
      </c>
      <c r="O165" s="4" t="s">
        <v>19</v>
      </c>
      <c r="P165" s="3" t="s">
        <v>19</v>
      </c>
      <c r="Q165" s="3" t="s">
        <v>19</v>
      </c>
      <c r="R165" s="3" t="s">
        <v>19</v>
      </c>
      <c r="S165" s="3" t="s">
        <v>19</v>
      </c>
    </row>
    <row r="166" spans="1:19" ht="16" x14ac:dyDescent="0.2">
      <c r="A166" s="2" t="s">
        <v>168</v>
      </c>
      <c r="B166" s="3" t="s">
        <v>19</v>
      </c>
      <c r="C166" s="3" t="s">
        <v>19</v>
      </c>
      <c r="D166" s="3" t="s">
        <v>19</v>
      </c>
      <c r="E166" s="3" t="s">
        <v>19</v>
      </c>
      <c r="F166" s="3" t="s">
        <v>19</v>
      </c>
      <c r="G166" s="3" t="s">
        <v>19</v>
      </c>
      <c r="H166" s="3" t="s">
        <v>19</v>
      </c>
      <c r="I166" s="3" t="s">
        <v>19</v>
      </c>
      <c r="J166" s="3" t="s">
        <v>19</v>
      </c>
      <c r="K166" s="3" t="s">
        <v>19</v>
      </c>
      <c r="L166" s="3" t="s">
        <v>19</v>
      </c>
      <c r="M166" s="3" t="s">
        <v>19</v>
      </c>
      <c r="N166" s="3" t="s">
        <v>19</v>
      </c>
      <c r="O166" s="4" t="s">
        <v>19</v>
      </c>
      <c r="P166" s="3" t="s">
        <v>19</v>
      </c>
      <c r="Q166" s="3" t="s">
        <v>19</v>
      </c>
      <c r="R166" s="3" t="s">
        <v>19</v>
      </c>
      <c r="S166" s="3" t="s">
        <v>19</v>
      </c>
    </row>
    <row r="167" spans="1:19" ht="16" x14ac:dyDescent="0.2">
      <c r="A167" s="2" t="s">
        <v>169</v>
      </c>
      <c r="B167" s="3">
        <v>-125203000</v>
      </c>
      <c r="C167" s="3">
        <v>-8829000</v>
      </c>
      <c r="D167" s="3" t="s">
        <v>19</v>
      </c>
      <c r="E167" s="3" t="s">
        <v>19</v>
      </c>
      <c r="F167" s="3" t="s">
        <v>19</v>
      </c>
      <c r="G167" s="3" t="s">
        <v>19</v>
      </c>
      <c r="H167" s="3" t="s">
        <v>19</v>
      </c>
      <c r="I167" s="3" t="s">
        <v>19</v>
      </c>
      <c r="J167" s="3" t="s">
        <v>19</v>
      </c>
      <c r="K167" s="3" t="s">
        <v>19</v>
      </c>
      <c r="L167" s="3" t="s">
        <v>19</v>
      </c>
      <c r="M167" s="3" t="s">
        <v>19</v>
      </c>
      <c r="N167" s="3" t="s">
        <v>19</v>
      </c>
      <c r="O167" s="4" t="s">
        <v>19</v>
      </c>
      <c r="P167" s="3" t="s">
        <v>19</v>
      </c>
      <c r="Q167" s="3" t="s">
        <v>19</v>
      </c>
      <c r="R167" s="3" t="s">
        <v>19</v>
      </c>
      <c r="S167" s="3" t="s">
        <v>19</v>
      </c>
    </row>
    <row r="168" spans="1:19" ht="16" x14ac:dyDescent="0.2">
      <c r="A168" s="2" t="s">
        <v>170</v>
      </c>
      <c r="B168" s="3" t="s">
        <v>19</v>
      </c>
      <c r="C168" s="3" t="s">
        <v>19</v>
      </c>
      <c r="D168" s="3" t="s">
        <v>19</v>
      </c>
      <c r="E168" s="3" t="s">
        <v>19</v>
      </c>
      <c r="F168" s="3" t="s">
        <v>19</v>
      </c>
      <c r="G168" s="3" t="s">
        <v>19</v>
      </c>
      <c r="H168" s="3" t="s">
        <v>19</v>
      </c>
      <c r="I168" s="3" t="s">
        <v>19</v>
      </c>
      <c r="J168" s="3" t="s">
        <v>19</v>
      </c>
      <c r="K168" s="3" t="s">
        <v>19</v>
      </c>
      <c r="L168" s="3" t="s">
        <v>19</v>
      </c>
      <c r="M168" s="3" t="s">
        <v>19</v>
      </c>
      <c r="N168" s="3" t="s">
        <v>19</v>
      </c>
      <c r="O168" s="4" t="s">
        <v>19</v>
      </c>
      <c r="P168" s="3" t="s">
        <v>19</v>
      </c>
      <c r="Q168" s="3" t="s">
        <v>19</v>
      </c>
      <c r="R168" s="3" t="s">
        <v>19</v>
      </c>
      <c r="S168" s="3" t="s">
        <v>19</v>
      </c>
    </row>
    <row r="169" spans="1:19" ht="16" x14ac:dyDescent="0.2">
      <c r="A169" s="2" t="s">
        <v>171</v>
      </c>
      <c r="B169" s="3" t="s">
        <v>19</v>
      </c>
      <c r="C169" s="3" t="s">
        <v>19</v>
      </c>
      <c r="D169" s="3" t="s">
        <v>19</v>
      </c>
      <c r="E169" s="3" t="s">
        <v>19</v>
      </c>
      <c r="F169" s="3" t="s">
        <v>19</v>
      </c>
      <c r="G169" s="3">
        <v>-2695000</v>
      </c>
      <c r="H169" s="3" t="s">
        <v>19</v>
      </c>
      <c r="I169" s="3" t="s">
        <v>19</v>
      </c>
      <c r="J169" s="3" t="s">
        <v>19</v>
      </c>
      <c r="K169" s="3" t="s">
        <v>19</v>
      </c>
      <c r="L169" s="3" t="s">
        <v>19</v>
      </c>
      <c r="M169" s="3" t="s">
        <v>19</v>
      </c>
      <c r="N169" s="3" t="s">
        <v>19</v>
      </c>
      <c r="O169" s="4">
        <v>6000</v>
      </c>
      <c r="P169" s="3" t="s">
        <v>19</v>
      </c>
      <c r="Q169" s="3">
        <v>6000</v>
      </c>
      <c r="R169" s="3" t="s">
        <v>19</v>
      </c>
      <c r="S169" s="3" t="s">
        <v>19</v>
      </c>
    </row>
    <row r="170" spans="1:19" ht="16" x14ac:dyDescent="0.2">
      <c r="A170" s="2" t="s">
        <v>155</v>
      </c>
      <c r="B170" s="3" t="s">
        <v>19</v>
      </c>
      <c r="C170" s="3" t="s">
        <v>19</v>
      </c>
      <c r="D170" s="3" t="s">
        <v>19</v>
      </c>
      <c r="E170" s="3" t="s">
        <v>19</v>
      </c>
      <c r="F170" s="3" t="s">
        <v>19</v>
      </c>
      <c r="G170" s="3" t="s">
        <v>19</v>
      </c>
      <c r="H170" s="3" t="s">
        <v>19</v>
      </c>
      <c r="I170" s="3" t="s">
        <v>19</v>
      </c>
      <c r="J170" s="3" t="s">
        <v>19</v>
      </c>
      <c r="K170" s="3" t="s">
        <v>19</v>
      </c>
      <c r="L170" s="3" t="s">
        <v>19</v>
      </c>
      <c r="M170" s="3" t="s">
        <v>19</v>
      </c>
      <c r="N170" s="3" t="s">
        <v>19</v>
      </c>
      <c r="O170" s="4" t="s">
        <v>19</v>
      </c>
      <c r="P170" s="3" t="s">
        <v>19</v>
      </c>
      <c r="Q170" s="3" t="s">
        <v>19</v>
      </c>
      <c r="R170" s="3" t="s">
        <v>19</v>
      </c>
      <c r="S170" s="3" t="s">
        <v>19</v>
      </c>
    </row>
    <row r="171" spans="1:19" ht="16" x14ac:dyDescent="0.2">
      <c r="A171" s="2" t="s">
        <v>172</v>
      </c>
      <c r="B171" s="3">
        <v>-184766000</v>
      </c>
      <c r="C171" s="3">
        <v>-75362000</v>
      </c>
      <c r="D171" s="3">
        <v>-85197000</v>
      </c>
      <c r="E171" s="3" t="s">
        <v>19</v>
      </c>
      <c r="F171" s="3">
        <v>-100636000</v>
      </c>
      <c r="G171" s="3">
        <v>-67221000</v>
      </c>
      <c r="H171" s="3">
        <v>-44499000</v>
      </c>
      <c r="I171" s="3">
        <v>-34697000</v>
      </c>
      <c r="J171" s="3">
        <v>-29018000</v>
      </c>
      <c r="K171" s="3">
        <v>-31964000</v>
      </c>
      <c r="L171" s="3">
        <v>-32169000</v>
      </c>
      <c r="M171" s="3">
        <v>-51009000</v>
      </c>
      <c r="N171" s="3">
        <v>-81013000</v>
      </c>
      <c r="O171" s="4">
        <v>-99278000</v>
      </c>
      <c r="P171" s="3">
        <v>-11787000</v>
      </c>
      <c r="Q171" s="3">
        <v>-31799000</v>
      </c>
      <c r="R171" s="3">
        <v>-24960000</v>
      </c>
      <c r="S171" s="3">
        <v>-30732000</v>
      </c>
    </row>
    <row r="172" spans="1:19" ht="16" x14ac:dyDescent="0.2">
      <c r="A172" s="2" t="s">
        <v>173</v>
      </c>
      <c r="B172" s="3" t="s">
        <v>19</v>
      </c>
      <c r="C172" s="3" t="s">
        <v>19</v>
      </c>
      <c r="D172" s="3" t="s">
        <v>19</v>
      </c>
      <c r="E172" s="3" t="s">
        <v>19</v>
      </c>
      <c r="F172" s="3" t="s">
        <v>19</v>
      </c>
      <c r="G172" s="3" t="s">
        <v>19</v>
      </c>
      <c r="H172" s="3" t="s">
        <v>19</v>
      </c>
      <c r="I172" s="3" t="s">
        <v>19</v>
      </c>
      <c r="J172" s="3" t="s">
        <v>19</v>
      </c>
      <c r="K172" s="3" t="s">
        <v>19</v>
      </c>
      <c r="L172" s="3" t="s">
        <v>19</v>
      </c>
      <c r="M172" s="3" t="s">
        <v>19</v>
      </c>
      <c r="N172" s="3" t="s">
        <v>19</v>
      </c>
      <c r="O172" s="4">
        <v>0</v>
      </c>
      <c r="P172" s="3" t="s">
        <v>19</v>
      </c>
      <c r="Q172" s="3" t="s">
        <v>19</v>
      </c>
      <c r="R172" s="3" t="s">
        <v>19</v>
      </c>
      <c r="S172" s="3" t="s">
        <v>19</v>
      </c>
    </row>
    <row r="173" spans="1:19" ht="16" x14ac:dyDescent="0.2">
      <c r="A173" s="2" t="s">
        <v>174</v>
      </c>
      <c r="B173" s="3" t="s">
        <v>19</v>
      </c>
      <c r="C173" s="3">
        <v>33000000</v>
      </c>
      <c r="D173" s="3">
        <v>-23272000</v>
      </c>
      <c r="E173" s="3" t="s">
        <v>19</v>
      </c>
      <c r="F173" s="3">
        <v>31727000</v>
      </c>
      <c r="G173" s="3">
        <v>61587000</v>
      </c>
      <c r="H173" s="3">
        <v>-63473000</v>
      </c>
      <c r="I173" s="3">
        <v>-688000</v>
      </c>
      <c r="J173" s="3">
        <v>-198000</v>
      </c>
      <c r="K173" s="3">
        <v>-464000</v>
      </c>
      <c r="L173" s="3">
        <v>-31279000</v>
      </c>
      <c r="M173" s="3" t="s">
        <v>19</v>
      </c>
      <c r="N173" s="3" t="s">
        <v>19</v>
      </c>
      <c r="O173" s="4" t="s">
        <v>19</v>
      </c>
      <c r="P173" s="3" t="s">
        <v>19</v>
      </c>
      <c r="Q173" s="3" t="s">
        <v>19</v>
      </c>
      <c r="R173" s="3" t="s">
        <v>19</v>
      </c>
      <c r="S173" s="3" t="s">
        <v>19</v>
      </c>
    </row>
    <row r="174" spans="1:19" ht="16" x14ac:dyDescent="0.2">
      <c r="A174" s="2" t="s">
        <v>175</v>
      </c>
      <c r="B174" s="3">
        <v>45000000</v>
      </c>
      <c r="C174" s="3">
        <v>307000000</v>
      </c>
      <c r="D174" s="3">
        <v>320728000</v>
      </c>
      <c r="E174" s="3" t="s">
        <v>19</v>
      </c>
      <c r="F174" s="3">
        <v>233715000</v>
      </c>
      <c r="G174" s="3">
        <v>449200000</v>
      </c>
      <c r="H174" s="3">
        <v>405988000</v>
      </c>
      <c r="I174" s="3">
        <v>214751000</v>
      </c>
      <c r="J174" s="3">
        <v>162001000</v>
      </c>
      <c r="K174" s="3">
        <v>69336000</v>
      </c>
      <c r="L174" s="3">
        <v>9100000</v>
      </c>
      <c r="M174" s="3" t="s">
        <v>19</v>
      </c>
      <c r="N174" s="3" t="s">
        <v>19</v>
      </c>
      <c r="O174" s="4" t="s">
        <v>19</v>
      </c>
      <c r="P174" s="3" t="s">
        <v>19</v>
      </c>
      <c r="Q174" s="3" t="s">
        <v>19</v>
      </c>
      <c r="R174" s="3" t="s">
        <v>19</v>
      </c>
      <c r="S174" s="3" t="s">
        <v>19</v>
      </c>
    </row>
    <row r="175" spans="1:19" ht="16" x14ac:dyDescent="0.2">
      <c r="A175" s="2" t="s">
        <v>176</v>
      </c>
      <c r="B175" s="3">
        <v>-45000000</v>
      </c>
      <c r="C175" s="3">
        <v>-274000000</v>
      </c>
      <c r="D175" s="3">
        <v>-344000000</v>
      </c>
      <c r="E175" s="3" t="s">
        <v>19</v>
      </c>
      <c r="F175" s="3">
        <v>-201988000</v>
      </c>
      <c r="G175" s="3">
        <v>-387613000</v>
      </c>
      <c r="H175" s="3">
        <v>-469461000</v>
      </c>
      <c r="I175" s="3">
        <v>-215439000</v>
      </c>
      <c r="J175" s="3">
        <v>-162199000</v>
      </c>
      <c r="K175" s="3">
        <v>-69800000</v>
      </c>
      <c r="L175" s="3">
        <v>-40379000</v>
      </c>
      <c r="M175" s="3" t="s">
        <v>19</v>
      </c>
      <c r="N175" s="3" t="s">
        <v>19</v>
      </c>
      <c r="O175" s="4" t="s">
        <v>19</v>
      </c>
      <c r="P175" s="3" t="s">
        <v>19</v>
      </c>
      <c r="Q175" s="3" t="s">
        <v>19</v>
      </c>
      <c r="R175" s="3" t="s">
        <v>19</v>
      </c>
      <c r="S175" s="3" t="s">
        <v>19</v>
      </c>
    </row>
    <row r="176" spans="1:19" ht="16" x14ac:dyDescent="0.2">
      <c r="A176" s="2" t="s">
        <v>177</v>
      </c>
      <c r="B176" s="3">
        <v>-19856000</v>
      </c>
      <c r="C176" s="3">
        <v>-227230000</v>
      </c>
      <c r="D176" s="3">
        <v>-6684000</v>
      </c>
      <c r="E176" s="3" t="s">
        <v>19</v>
      </c>
      <c r="F176" s="3">
        <v>-112913000</v>
      </c>
      <c r="G176" s="3">
        <v>-97891000</v>
      </c>
      <c r="H176" s="3">
        <v>-20437000</v>
      </c>
      <c r="I176" s="3">
        <v>-157027000</v>
      </c>
      <c r="J176" s="3">
        <v>-165698000</v>
      </c>
      <c r="K176" s="3">
        <v>-195265000</v>
      </c>
      <c r="L176" s="3">
        <v>-105077000</v>
      </c>
      <c r="M176" s="3">
        <v>-368686000</v>
      </c>
      <c r="N176" s="3">
        <v>-311890000</v>
      </c>
      <c r="O176" s="4">
        <v>-239067000</v>
      </c>
      <c r="P176" s="3">
        <v>-55306000</v>
      </c>
      <c r="Q176" s="3">
        <v>-39520000</v>
      </c>
      <c r="R176" s="3">
        <v>-118074000</v>
      </c>
      <c r="S176" s="3">
        <v>-26167000</v>
      </c>
    </row>
    <row r="177" spans="1:19" ht="16" x14ac:dyDescent="0.2">
      <c r="A177" s="2" t="s">
        <v>178</v>
      </c>
      <c r="B177" s="3">
        <v>62000</v>
      </c>
      <c r="C177" s="3" t="s">
        <v>19</v>
      </c>
      <c r="D177" s="3">
        <v>52000</v>
      </c>
      <c r="E177" s="3" t="s">
        <v>19</v>
      </c>
      <c r="F177" s="3" t="s">
        <v>19</v>
      </c>
      <c r="G177" s="3" t="s">
        <v>19</v>
      </c>
      <c r="H177" s="3" t="s">
        <v>19</v>
      </c>
      <c r="I177" s="3">
        <v>765000</v>
      </c>
      <c r="J177" s="3">
        <v>1025000</v>
      </c>
      <c r="K177" s="3">
        <v>1288000</v>
      </c>
      <c r="L177" s="3">
        <v>1502000</v>
      </c>
      <c r="M177" s="3">
        <v>1991000</v>
      </c>
      <c r="N177" s="3">
        <v>2170000</v>
      </c>
      <c r="O177" s="4">
        <v>1124000</v>
      </c>
      <c r="P177" s="3" t="s">
        <v>19</v>
      </c>
      <c r="Q177" s="3" t="s">
        <v>19</v>
      </c>
      <c r="R177" s="3">
        <v>1124000</v>
      </c>
      <c r="S177" s="3" t="s">
        <v>19</v>
      </c>
    </row>
    <row r="178" spans="1:19" ht="16" x14ac:dyDescent="0.2">
      <c r="A178" s="2" t="s">
        <v>179</v>
      </c>
      <c r="B178" s="3">
        <v>-19918000</v>
      </c>
      <c r="C178" s="3">
        <v>-227230000</v>
      </c>
      <c r="D178" s="3">
        <v>-6736000</v>
      </c>
      <c r="E178" s="3" t="s">
        <v>19</v>
      </c>
      <c r="F178" s="3">
        <v>-112913000</v>
      </c>
      <c r="G178" s="3">
        <v>-97891000</v>
      </c>
      <c r="H178" s="3">
        <v>-20437000</v>
      </c>
      <c r="I178" s="3">
        <v>-157792000</v>
      </c>
      <c r="J178" s="3">
        <v>-166723000</v>
      </c>
      <c r="K178" s="3">
        <v>-196553000</v>
      </c>
      <c r="L178" s="3">
        <v>-106579000</v>
      </c>
      <c r="M178" s="3">
        <v>-370677000</v>
      </c>
      <c r="N178" s="3">
        <v>-314060000</v>
      </c>
      <c r="O178" s="4">
        <v>-240191000</v>
      </c>
      <c r="P178" s="3">
        <v>-55306000</v>
      </c>
      <c r="Q178" s="3">
        <v>-39520000</v>
      </c>
      <c r="R178" s="3">
        <v>-119198000</v>
      </c>
      <c r="S178" s="3">
        <v>-26167000</v>
      </c>
    </row>
    <row r="179" spans="1:19" ht="16" x14ac:dyDescent="0.2">
      <c r="A179" s="2" t="s">
        <v>180</v>
      </c>
      <c r="B179" s="3">
        <v>-7304000</v>
      </c>
      <c r="C179" s="3">
        <v>-48391000</v>
      </c>
      <c r="D179" s="3">
        <v>-20557000</v>
      </c>
      <c r="E179" s="3" t="s">
        <v>19</v>
      </c>
      <c r="F179" s="3">
        <v>2926000</v>
      </c>
      <c r="G179" s="3">
        <v>-36000</v>
      </c>
      <c r="H179" s="3">
        <v>-19160000</v>
      </c>
      <c r="I179" s="3" t="s">
        <v>19</v>
      </c>
      <c r="J179" s="3">
        <v>-1298000</v>
      </c>
      <c r="K179" s="3">
        <v>3615000</v>
      </c>
      <c r="L179" s="3">
        <v>6775000</v>
      </c>
      <c r="M179" s="3">
        <v>1204000</v>
      </c>
      <c r="N179" s="3">
        <v>2859000</v>
      </c>
      <c r="O179" s="4">
        <v>4453000</v>
      </c>
      <c r="P179" s="3">
        <v>2876000</v>
      </c>
      <c r="Q179" s="3">
        <v>-6911000</v>
      </c>
      <c r="R179" s="3">
        <v>7940000</v>
      </c>
      <c r="S179" s="3">
        <v>548000</v>
      </c>
    </row>
    <row r="180" spans="1:19" ht="16" x14ac:dyDescent="0.2">
      <c r="A180" s="2" t="s">
        <v>155</v>
      </c>
      <c r="B180" s="3" t="s">
        <v>19</v>
      </c>
      <c r="C180" s="3" t="s">
        <v>19</v>
      </c>
      <c r="D180" s="3" t="s">
        <v>19</v>
      </c>
      <c r="E180" s="3" t="s">
        <v>19</v>
      </c>
      <c r="F180" s="3" t="s">
        <v>19</v>
      </c>
      <c r="G180" s="3" t="s">
        <v>19</v>
      </c>
      <c r="H180" s="3" t="s">
        <v>19</v>
      </c>
      <c r="I180" s="3" t="s">
        <v>19</v>
      </c>
      <c r="J180" s="3" t="s">
        <v>19</v>
      </c>
      <c r="K180" s="3" t="s">
        <v>19</v>
      </c>
      <c r="L180" s="3" t="s">
        <v>19</v>
      </c>
      <c r="M180" s="3" t="s">
        <v>19</v>
      </c>
      <c r="N180" s="3" t="s">
        <v>19</v>
      </c>
      <c r="O180" s="4" t="s">
        <v>19</v>
      </c>
      <c r="P180" s="3" t="s">
        <v>19</v>
      </c>
      <c r="Q180" s="3" t="s">
        <v>19</v>
      </c>
      <c r="R180" s="3" t="s">
        <v>19</v>
      </c>
      <c r="S180" s="3" t="s">
        <v>19</v>
      </c>
    </row>
    <row r="181" spans="1:19" ht="16" x14ac:dyDescent="0.2">
      <c r="A181" s="2" t="s">
        <v>181</v>
      </c>
      <c r="B181" s="3">
        <v>-27160000</v>
      </c>
      <c r="C181" s="3">
        <v>-242621000</v>
      </c>
      <c r="D181" s="3">
        <v>-50513000</v>
      </c>
      <c r="E181" s="3" t="s">
        <v>19</v>
      </c>
      <c r="F181" s="3">
        <v>-78260000</v>
      </c>
      <c r="G181" s="3">
        <v>-36340000</v>
      </c>
      <c r="H181" s="3">
        <v>-103070000</v>
      </c>
      <c r="I181" s="3">
        <v>-157715000</v>
      </c>
      <c r="J181" s="3">
        <v>-167194000</v>
      </c>
      <c r="K181" s="3">
        <v>-192114000</v>
      </c>
      <c r="L181" s="3">
        <v>-129581000</v>
      </c>
      <c r="M181" s="3">
        <v>-367482000</v>
      </c>
      <c r="N181" s="3">
        <v>-309031000</v>
      </c>
      <c r="O181" s="4">
        <v>-234614000</v>
      </c>
      <c r="P181" s="3">
        <v>-52430000</v>
      </c>
      <c r="Q181" s="3">
        <v>-46431000</v>
      </c>
      <c r="R181" s="3">
        <v>-110134000</v>
      </c>
      <c r="S181" s="3">
        <v>-25619000</v>
      </c>
    </row>
    <row r="182" spans="1:19" ht="16" x14ac:dyDescent="0.2">
      <c r="A182" s="2" t="s">
        <v>182</v>
      </c>
      <c r="B182" s="3">
        <v>215000</v>
      </c>
      <c r="C182" s="3">
        <v>718000</v>
      </c>
      <c r="D182" s="3">
        <v>463000</v>
      </c>
      <c r="E182" s="3" t="s">
        <v>19</v>
      </c>
      <c r="F182" s="3">
        <v>-10703000</v>
      </c>
      <c r="G182" s="3">
        <v>-1207000</v>
      </c>
      <c r="H182" s="3">
        <v>-5300000</v>
      </c>
      <c r="I182" s="3">
        <v>3267000</v>
      </c>
      <c r="J182" s="3">
        <v>-3571000</v>
      </c>
      <c r="K182" s="3">
        <v>-2512000</v>
      </c>
      <c r="L182" s="3">
        <v>5458000</v>
      </c>
      <c r="M182" s="3">
        <v>304000</v>
      </c>
      <c r="N182" s="3">
        <v>-9110000</v>
      </c>
      <c r="O182" s="4">
        <v>-6054000</v>
      </c>
      <c r="P182" s="3">
        <v>-3829000</v>
      </c>
      <c r="Q182" s="3">
        <v>2085000</v>
      </c>
      <c r="R182" s="3">
        <v>-493000</v>
      </c>
      <c r="S182" s="3">
        <v>-3817000</v>
      </c>
    </row>
    <row r="183" spans="1:19" ht="16" x14ac:dyDescent="0.2">
      <c r="A183" s="2" t="s">
        <v>183</v>
      </c>
      <c r="B183" s="3">
        <v>-181835000</v>
      </c>
      <c r="C183" s="3">
        <v>-154077000</v>
      </c>
      <c r="D183" s="3">
        <v>126415000</v>
      </c>
      <c r="E183" s="3" t="s">
        <v>19</v>
      </c>
      <c r="F183" s="3">
        <v>-9242000</v>
      </c>
      <c r="G183" s="3">
        <v>22020000</v>
      </c>
      <c r="H183" s="3">
        <v>51108000</v>
      </c>
      <c r="I183" s="3">
        <v>134939000</v>
      </c>
      <c r="J183" s="3">
        <v>163293000</v>
      </c>
      <c r="K183" s="3">
        <v>62256000</v>
      </c>
      <c r="L183" s="3">
        <v>434467000</v>
      </c>
      <c r="M183" s="3">
        <v>-246138000</v>
      </c>
      <c r="N183" s="3">
        <v>147378000</v>
      </c>
      <c r="O183" s="4">
        <v>357713000</v>
      </c>
      <c r="P183" s="3">
        <v>-272142000</v>
      </c>
      <c r="Q183" s="3">
        <v>636499000</v>
      </c>
      <c r="R183" s="3">
        <v>-75555000</v>
      </c>
      <c r="S183" s="3">
        <v>68911000</v>
      </c>
    </row>
    <row r="184" spans="1:19" ht="16" x14ac:dyDescent="0.2">
      <c r="A184" s="2" t="s">
        <v>54</v>
      </c>
      <c r="B184" s="3">
        <v>313815000</v>
      </c>
      <c r="C184" s="3">
        <v>220315000</v>
      </c>
      <c r="D184" s="3">
        <v>249336000</v>
      </c>
      <c r="E184" s="3" t="s">
        <v>19</v>
      </c>
      <c r="F184" s="3">
        <v>273712000</v>
      </c>
      <c r="G184" s="3">
        <v>212151000</v>
      </c>
      <c r="H184" s="3">
        <v>50709000</v>
      </c>
      <c r="I184" s="3">
        <v>271156000</v>
      </c>
      <c r="J184" s="3">
        <v>372261000</v>
      </c>
      <c r="K184" s="3">
        <v>377047000</v>
      </c>
      <c r="L184" s="3">
        <v>544735000</v>
      </c>
      <c r="M184" s="3">
        <v>607585000</v>
      </c>
      <c r="N184" s="3">
        <v>700609000</v>
      </c>
      <c r="O184" s="4">
        <v>715652000</v>
      </c>
      <c r="P184" s="3">
        <v>139144000</v>
      </c>
      <c r="Q184" s="3">
        <v>374731000</v>
      </c>
      <c r="R184" s="3">
        <v>118688000</v>
      </c>
      <c r="S184" s="3">
        <v>83089000</v>
      </c>
    </row>
    <row r="185" spans="1:19" ht="16" x14ac:dyDescent="0.2">
      <c r="A185" s="2" t="s">
        <v>55</v>
      </c>
      <c r="B185" s="5">
        <v>22.79</v>
      </c>
      <c r="C185" s="5">
        <v>15.58</v>
      </c>
      <c r="D185" s="5">
        <v>16.02</v>
      </c>
      <c r="E185" s="3" t="s">
        <v>19</v>
      </c>
      <c r="F185" s="5">
        <v>15.06</v>
      </c>
      <c r="G185" s="5">
        <v>11.31</v>
      </c>
      <c r="H185" s="5">
        <v>2.83</v>
      </c>
      <c r="I185" s="5">
        <v>14.25</v>
      </c>
      <c r="J185" s="5">
        <v>18.420000000000002</v>
      </c>
      <c r="K185" s="5">
        <v>17.68</v>
      </c>
      <c r="L185" s="5">
        <v>21.4</v>
      </c>
      <c r="M185" s="5">
        <v>19.29</v>
      </c>
      <c r="N185" s="5">
        <v>19.309999999999999</v>
      </c>
      <c r="O185" s="6">
        <v>19.399999999999999</v>
      </c>
      <c r="P185" s="5">
        <v>17.72</v>
      </c>
      <c r="Q185" s="5">
        <v>18.899999999999999</v>
      </c>
      <c r="R185" s="5">
        <v>19.309999999999999</v>
      </c>
      <c r="S185" s="5">
        <v>19.399999999999999</v>
      </c>
    </row>
    <row r="186" spans="1:19" ht="16" x14ac:dyDescent="0.2">
      <c r="A186" s="2" t="s">
        <v>184</v>
      </c>
      <c r="B186" s="3">
        <v>125203000</v>
      </c>
      <c r="C186" s="3">
        <v>8829000</v>
      </c>
      <c r="D186" s="3" t="s">
        <v>19</v>
      </c>
      <c r="E186" s="3" t="s">
        <v>19</v>
      </c>
      <c r="F186" s="3" t="s">
        <v>19</v>
      </c>
      <c r="G186" s="3" t="s">
        <v>19</v>
      </c>
      <c r="H186" s="3" t="s">
        <v>19</v>
      </c>
      <c r="I186" s="3" t="s">
        <v>19</v>
      </c>
      <c r="J186" s="3" t="s">
        <v>19</v>
      </c>
      <c r="K186" s="3" t="s">
        <v>19</v>
      </c>
      <c r="L186" s="3" t="s">
        <v>19</v>
      </c>
      <c r="M186" s="3" t="s">
        <v>19</v>
      </c>
      <c r="N186" s="3" t="s">
        <v>19</v>
      </c>
      <c r="O186" s="4" t="s">
        <v>19</v>
      </c>
      <c r="P186" s="3" t="s">
        <v>19</v>
      </c>
      <c r="Q186" s="3" t="s">
        <v>19</v>
      </c>
      <c r="R186" s="3" t="s">
        <v>19</v>
      </c>
      <c r="S186" s="3" t="s">
        <v>19</v>
      </c>
    </row>
    <row r="187" spans="1:19" ht="16" x14ac:dyDescent="0.2">
      <c r="A187" s="2" t="s">
        <v>185</v>
      </c>
      <c r="B187" s="3">
        <v>-29472000</v>
      </c>
      <c r="C187" s="3">
        <v>97373000</v>
      </c>
      <c r="D187" s="3">
        <v>176928000</v>
      </c>
      <c r="E187" s="3" t="s">
        <v>19</v>
      </c>
      <c r="F187" s="3">
        <v>69018000</v>
      </c>
      <c r="G187" s="3">
        <v>60225000</v>
      </c>
      <c r="H187" s="3">
        <v>154178000</v>
      </c>
      <c r="I187" s="3">
        <v>292538000</v>
      </c>
      <c r="J187" s="3">
        <v>330419000</v>
      </c>
      <c r="K187" s="3">
        <v>253879000</v>
      </c>
      <c r="L187" s="3">
        <v>563999000</v>
      </c>
      <c r="M187" s="3">
        <v>121336000</v>
      </c>
      <c r="N187" s="3">
        <v>456397000</v>
      </c>
      <c r="O187" s="4">
        <v>592315000</v>
      </c>
      <c r="P187" s="3">
        <v>-219712000</v>
      </c>
      <c r="Q187" s="3">
        <v>682924000</v>
      </c>
      <c r="R187" s="3">
        <v>34573000</v>
      </c>
      <c r="S187" s="3">
        <v>94530000</v>
      </c>
    </row>
    <row r="188" spans="1:19" ht="16" x14ac:dyDescent="0.2">
      <c r="A188" s="105" t="s">
        <v>186</v>
      </c>
      <c r="B188" s="101">
        <v>-29295802</v>
      </c>
      <c r="C188" s="101">
        <v>100063741</v>
      </c>
      <c r="D188" s="101">
        <v>179110248</v>
      </c>
      <c r="E188" s="101">
        <v>0</v>
      </c>
      <c r="F188" s="101">
        <v>72105251</v>
      </c>
      <c r="G188" s="101">
        <v>64756018</v>
      </c>
      <c r="H188" s="101">
        <v>0</v>
      </c>
      <c r="I188" s="101">
        <v>294914556</v>
      </c>
      <c r="J188" s="101">
        <v>334164249</v>
      </c>
      <c r="K188" s="101">
        <v>257966860</v>
      </c>
      <c r="L188" s="101">
        <v>568597400</v>
      </c>
      <c r="M188" s="101">
        <v>123003280</v>
      </c>
      <c r="N188" s="101">
        <v>459067694</v>
      </c>
      <c r="O188" s="102">
        <v>594948244</v>
      </c>
      <c r="P188" s="101">
        <v>-218894566</v>
      </c>
      <c r="Q188" s="101">
        <v>683805060</v>
      </c>
      <c r="R188" s="101">
        <v>34730430</v>
      </c>
      <c r="S188" s="101">
        <v>95314988</v>
      </c>
    </row>
    <row r="189" spans="1:19" ht="16" x14ac:dyDescent="0.2">
      <c r="A189" s="21" t="s">
        <v>199</v>
      </c>
      <c r="B189" s="22"/>
      <c r="C189" s="23">
        <f>(C188/B188)-1</f>
        <v>-4.4156341239608325</v>
      </c>
      <c r="D189" s="23">
        <f>(D188/C188)-1</f>
        <v>0.78996154061439694</v>
      </c>
      <c r="E189" s="23">
        <f>(E188/D188)-1</f>
        <v>-1</v>
      </c>
      <c r="F189" s="23" t="e">
        <f t="shared" ref="F189:O189" si="11">(F188/E188)-1</f>
        <v>#DIV/0!</v>
      </c>
      <c r="G189" s="23">
        <f t="shared" si="11"/>
        <v>-0.1019236865287384</v>
      </c>
      <c r="H189" s="23">
        <f t="shared" si="11"/>
        <v>-1</v>
      </c>
      <c r="I189" s="23" t="e">
        <f t="shared" si="11"/>
        <v>#DIV/0!</v>
      </c>
      <c r="J189" s="23">
        <f t="shared" si="11"/>
        <v>0.13308835458091117</v>
      </c>
      <c r="K189" s="23">
        <f t="shared" si="11"/>
        <v>-0.22802376145271008</v>
      </c>
      <c r="L189" s="23">
        <f t="shared" si="11"/>
        <v>1.2041490135593387</v>
      </c>
      <c r="M189" s="23">
        <f t="shared" si="11"/>
        <v>-0.78367245435874311</v>
      </c>
      <c r="N189" s="23">
        <f t="shared" si="11"/>
        <v>2.7321581505793993</v>
      </c>
      <c r="O189" s="23">
        <f t="shared" si="11"/>
        <v>0.29599240324674203</v>
      </c>
      <c r="P189" s="23"/>
      <c r="Q189" s="23">
        <f t="shared" ref="Q189:S189" si="12">(Q188/P188)-1</f>
        <v>-4.123901485978414</v>
      </c>
      <c r="R189" s="23">
        <f t="shared" si="12"/>
        <v>-0.94921004240594531</v>
      </c>
      <c r="S189" s="23">
        <f t="shared" si="12"/>
        <v>1.7444229167332508</v>
      </c>
    </row>
    <row r="190" spans="1:19" ht="16" x14ac:dyDescent="0.2">
      <c r="A190" s="24" t="s">
        <v>200</v>
      </c>
      <c r="B190" s="25">
        <f t="shared" ref="B190:S190" si="13">B188/B2</f>
        <v>-2.1270720687033819E-2</v>
      </c>
      <c r="C190" s="25">
        <f t="shared" si="13"/>
        <v>7.074652325583039E-2</v>
      </c>
      <c r="D190" s="25">
        <f t="shared" si="13"/>
        <v>0.11506371376920992</v>
      </c>
      <c r="E190" s="25" t="e">
        <f t="shared" si="13"/>
        <v>#VALUE!</v>
      </c>
      <c r="F190" s="25">
        <f t="shared" si="13"/>
        <v>3.9682437590015066E-2</v>
      </c>
      <c r="G190" s="25">
        <f t="shared" si="13"/>
        <v>3.4532914675098135E-2</v>
      </c>
      <c r="H190" s="25">
        <f t="shared" si="13"/>
        <v>0</v>
      </c>
      <c r="I190" s="25">
        <f t="shared" si="13"/>
        <v>0.15494589035374151</v>
      </c>
      <c r="J190" s="25">
        <f t="shared" si="13"/>
        <v>0.16539206567688081</v>
      </c>
      <c r="K190" s="25">
        <f t="shared" si="13"/>
        <v>0.12095849887161232</v>
      </c>
      <c r="L190" s="25">
        <f t="shared" si="13"/>
        <v>0.22336118879292091</v>
      </c>
      <c r="M190" s="25">
        <f t="shared" si="13"/>
        <v>3.9044458390033579E-2</v>
      </c>
      <c r="N190" s="25">
        <f t="shared" si="13"/>
        <v>0.12655955278960634</v>
      </c>
      <c r="O190" s="25">
        <f t="shared" si="13"/>
        <v>0.16129308228343639</v>
      </c>
      <c r="P190" s="25">
        <f t="shared" si="13"/>
        <v>-0.24998979687396503</v>
      </c>
      <c r="Q190" s="25">
        <f t="shared" si="13"/>
        <v>0.50816344638982192</v>
      </c>
      <c r="R190" s="25">
        <f t="shared" si="13"/>
        <v>4.3875318828001532E-2</v>
      </c>
      <c r="S190" s="25">
        <f t="shared" si="13"/>
        <v>0.14104210917280638</v>
      </c>
    </row>
    <row r="191" spans="1:19" ht="16" x14ac:dyDescent="0.2">
      <c r="A191" s="2" t="s">
        <v>187</v>
      </c>
      <c r="B191" s="3">
        <v>-25447000</v>
      </c>
      <c r="C191" s="3">
        <v>135331000</v>
      </c>
      <c r="D191" s="3">
        <v>159024000</v>
      </c>
      <c r="E191" s="3" t="s">
        <v>19</v>
      </c>
      <c r="F191" s="3">
        <v>110234000</v>
      </c>
      <c r="G191" s="3">
        <v>122642000</v>
      </c>
      <c r="H191" s="3">
        <v>90705000</v>
      </c>
      <c r="I191" s="3">
        <v>291966000</v>
      </c>
      <c r="J191" s="3">
        <v>330289000</v>
      </c>
      <c r="K191" s="3">
        <v>253906000</v>
      </c>
      <c r="L191" s="3">
        <v>532769000</v>
      </c>
      <c r="M191" s="3">
        <v>121344000</v>
      </c>
      <c r="N191" s="3">
        <v>456409000</v>
      </c>
      <c r="O191" s="4">
        <v>592321000</v>
      </c>
      <c r="P191" s="3">
        <v>-219712000</v>
      </c>
      <c r="Q191" s="3">
        <v>682924000</v>
      </c>
      <c r="R191" s="3">
        <v>34579000</v>
      </c>
      <c r="S191" s="3">
        <v>94530000</v>
      </c>
    </row>
    <row r="192" spans="1:19" ht="16" x14ac:dyDescent="0.2">
      <c r="A192" s="2" t="s">
        <v>188</v>
      </c>
      <c r="B192" s="5">
        <v>-0.76</v>
      </c>
      <c r="C192" s="5">
        <v>2.64</v>
      </c>
      <c r="D192" s="5">
        <v>5.13</v>
      </c>
      <c r="E192" s="3" t="s">
        <v>19</v>
      </c>
      <c r="F192" s="3">
        <v>2</v>
      </c>
      <c r="G192" s="5">
        <v>1.85</v>
      </c>
      <c r="H192" s="5">
        <v>4.82</v>
      </c>
      <c r="I192" s="5">
        <v>9.2100000000000009</v>
      </c>
      <c r="J192" s="5">
        <v>11.15</v>
      </c>
      <c r="K192" s="5">
        <v>8.94</v>
      </c>
      <c r="L192" s="5">
        <v>20.100000000000001</v>
      </c>
      <c r="M192" s="5">
        <v>4.41</v>
      </c>
      <c r="N192" s="5">
        <v>17.22</v>
      </c>
      <c r="O192" s="6">
        <v>22.48</v>
      </c>
      <c r="P192" s="5">
        <v>-8.2899999999999991</v>
      </c>
      <c r="Q192" s="5">
        <v>25.85</v>
      </c>
      <c r="R192" s="5">
        <v>1.31</v>
      </c>
      <c r="S192" s="5">
        <v>3.61</v>
      </c>
    </row>
    <row r="193" spans="1:19" ht="16" x14ac:dyDescent="0.2">
      <c r="A193" s="2" t="s">
        <v>189</v>
      </c>
      <c r="B193" s="5">
        <v>33.1</v>
      </c>
      <c r="C193" s="5">
        <v>6.52</v>
      </c>
      <c r="D193" s="5">
        <v>8.4700000000000006</v>
      </c>
      <c r="E193" s="3" t="s">
        <v>19</v>
      </c>
      <c r="F193" s="5">
        <v>9.36</v>
      </c>
      <c r="G193" s="5">
        <v>10.37</v>
      </c>
      <c r="H193" s="5">
        <v>7.95</v>
      </c>
      <c r="I193" s="5">
        <v>7.95</v>
      </c>
      <c r="J193" s="5">
        <v>11.31</v>
      </c>
      <c r="K193" s="5">
        <v>12.06</v>
      </c>
      <c r="L193" s="5">
        <v>14.94</v>
      </c>
      <c r="M193" s="5">
        <v>34.06</v>
      </c>
      <c r="N193" s="5">
        <v>19.399999999999999</v>
      </c>
      <c r="O193" s="6">
        <v>17.7</v>
      </c>
      <c r="P193" s="5">
        <v>59.79</v>
      </c>
      <c r="Q193" s="5">
        <v>22.43</v>
      </c>
      <c r="R193" s="5">
        <v>19.8</v>
      </c>
      <c r="S193" s="5">
        <v>17.97</v>
      </c>
    </row>
    <row r="194" spans="1:19" ht="16" x14ac:dyDescent="0.2">
      <c r="A194" s="2" t="s">
        <v>190</v>
      </c>
      <c r="B194" s="5">
        <v>0.15</v>
      </c>
      <c r="C194" s="5">
        <v>1.27</v>
      </c>
      <c r="D194" s="5">
        <v>1.8</v>
      </c>
      <c r="E194" s="3" t="s">
        <v>19</v>
      </c>
      <c r="F194" s="5">
        <v>1.05</v>
      </c>
      <c r="G194" s="5">
        <v>1.03</v>
      </c>
      <c r="H194" s="5">
        <v>34.79</v>
      </c>
      <c r="I194" s="5">
        <v>2.86</v>
      </c>
      <c r="J194" s="5">
        <v>1.36</v>
      </c>
      <c r="K194" s="5">
        <v>1.04</v>
      </c>
      <c r="L194" s="5">
        <v>1.56</v>
      </c>
      <c r="M194" s="5">
        <v>0.38</v>
      </c>
      <c r="N194" s="5">
        <v>1.04</v>
      </c>
      <c r="O194" s="6">
        <v>1.29</v>
      </c>
      <c r="P194" s="5">
        <v>-2.0499999999999998</v>
      </c>
      <c r="Q194" s="5">
        <v>2.56</v>
      </c>
      <c r="R194" s="5">
        <v>0.65</v>
      </c>
      <c r="S194" s="5">
        <v>1.97</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33 A191:S195 A2:S2 A9:S11 A13:D13 A37:S128 A130:S142 A144:S171 A188:D188 I188:S188 F188:G188 A173:S187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B620-0099-D44E-9830-851E387467F3}">
  <dimension ref="A1:R110"/>
  <sheetViews>
    <sheetView tabSelected="1" workbookViewId="0">
      <selection activeCell="G23" sqref="G23"/>
    </sheetView>
  </sheetViews>
  <sheetFormatPr baseColWidth="10" defaultRowHeight="15" x14ac:dyDescent="0.2"/>
  <cols>
    <col min="1" max="18" width="18.83203125" customWidth="1"/>
  </cols>
  <sheetData>
    <row r="1" spans="1:18" s="112" customFormat="1" ht="22" customHeight="1" x14ac:dyDescent="0.2">
      <c r="A1" s="111" t="e" vm="1">
        <v>#VALUE!</v>
      </c>
      <c r="B1" s="111"/>
      <c r="C1" s="111"/>
      <c r="D1" s="111"/>
      <c r="E1" s="111"/>
      <c r="F1" s="111"/>
      <c r="G1" s="111"/>
      <c r="H1" s="111"/>
      <c r="I1" s="111"/>
      <c r="J1" s="111"/>
      <c r="K1" s="111"/>
      <c r="L1" s="111"/>
      <c r="M1" s="111"/>
      <c r="N1" s="111"/>
      <c r="O1" s="111"/>
      <c r="P1" s="111"/>
      <c r="Q1" s="111"/>
      <c r="R1" s="111"/>
    </row>
    <row r="2" spans="1:18" s="112" customFormat="1" ht="22" customHeight="1" thickBot="1" x14ac:dyDescent="0.25">
      <c r="A2" s="111"/>
      <c r="B2" s="111"/>
      <c r="C2" s="111"/>
      <c r="D2" s="111"/>
      <c r="E2" s="111"/>
      <c r="F2" s="111"/>
      <c r="G2" s="111"/>
      <c r="H2" s="111"/>
      <c r="I2" s="111"/>
      <c r="J2" s="111"/>
      <c r="K2" s="111"/>
      <c r="L2" s="111"/>
      <c r="M2" s="111"/>
      <c r="N2" s="111"/>
      <c r="O2" s="111"/>
      <c r="P2" s="111"/>
      <c r="Q2" s="111"/>
      <c r="R2" s="111"/>
    </row>
    <row r="3" spans="1:18" ht="22" customHeight="1" x14ac:dyDescent="0.2">
      <c r="A3" s="26" cm="1">
        <f t="array" ref="A3">_FV(A1,"Market cap",TRUE)</f>
        <v>17883469267</v>
      </c>
      <c r="B3" s="27" t="s">
        <v>201</v>
      </c>
      <c r="C3" s="28">
        <f>Financials!O8*0.01</f>
        <v>0.50890000000000002</v>
      </c>
      <c r="D3" s="27" t="s">
        <v>202</v>
      </c>
      <c r="E3" s="28">
        <f>SUM(C11:E11)/3</f>
        <v>0.19418923793618439</v>
      </c>
      <c r="F3" s="29" t="s">
        <v>203</v>
      </c>
      <c r="G3" s="30">
        <f>AVERAGE(Financials!K129:O129)</f>
        <v>-2.1403414357563655E-2</v>
      </c>
      <c r="H3" s="29" t="s">
        <v>204</v>
      </c>
      <c r="I3" s="31">
        <f>J15*(1+I7)/(I6-I7)</f>
        <v>10951002531.617985</v>
      </c>
      <c r="J3" s="32" t="s">
        <v>205</v>
      </c>
      <c r="K3" s="33">
        <f>(Financials!O172*-1)/Model!A3</f>
        <v>0</v>
      </c>
      <c r="L3" s="34" t="s">
        <v>206</v>
      </c>
      <c r="M3" s="35"/>
      <c r="N3" s="113" t="s">
        <v>207</v>
      </c>
      <c r="O3" s="114"/>
      <c r="P3" s="35"/>
      <c r="Q3" s="35"/>
      <c r="R3" s="35"/>
    </row>
    <row r="4" spans="1:18" ht="22" customHeight="1" x14ac:dyDescent="0.2">
      <c r="A4" s="36">
        <f>Financials!O56-Financials!O96-Financials!O105</f>
        <v>786288000</v>
      </c>
      <c r="B4" s="37" t="s">
        <v>208</v>
      </c>
      <c r="C4" s="38">
        <f>Financials!O17*0.01</f>
        <v>0.18090000000000001</v>
      </c>
      <c r="D4" s="37" t="s">
        <v>209</v>
      </c>
      <c r="E4" s="38">
        <f>SUM(C13:E13)/3</f>
        <v>0.23676780750873019</v>
      </c>
      <c r="F4" s="39" t="s">
        <v>210</v>
      </c>
      <c r="G4" s="40">
        <f>A5*(1+(5*G3))</f>
        <v>22977227.63804698</v>
      </c>
      <c r="H4" s="39" t="s">
        <v>211</v>
      </c>
      <c r="I4" s="41">
        <f>NPV(I6,F15,G15,H15,I15,(J15+I3))</f>
        <v>9324961261.8125782</v>
      </c>
      <c r="J4" s="39" t="s">
        <v>212</v>
      </c>
      <c r="K4" s="42" cm="1">
        <f t="array" ref="K4">_FV(A1,"Change (%)",TRUE)</f>
        <v>8.6400000000000008E-4</v>
      </c>
      <c r="L4" s="43" t="s">
        <v>213</v>
      </c>
      <c r="M4" s="35"/>
      <c r="N4" s="115" t="s">
        <v>214</v>
      </c>
      <c r="O4" s="116"/>
      <c r="P4" s="35"/>
      <c r="Q4" s="35"/>
      <c r="R4" s="35"/>
    </row>
    <row r="5" spans="1:18" ht="22" customHeight="1" x14ac:dyDescent="0.2">
      <c r="A5" s="36" cm="1">
        <f t="array" ref="A5">_FV(A1,"Shares outstanding",TRUE)</f>
        <v>25730870</v>
      </c>
      <c r="B5" s="37" t="s">
        <v>215</v>
      </c>
      <c r="C5" s="38">
        <f>F14</f>
        <v>0.15014792899408283</v>
      </c>
      <c r="D5" s="44" t="s">
        <v>216</v>
      </c>
      <c r="E5" s="38">
        <f>SUM(C16:E16)/3</f>
        <v>1.0508782365933316</v>
      </c>
      <c r="F5" s="39" t="s">
        <v>217</v>
      </c>
      <c r="G5" s="40">
        <f>Financials!O56</f>
        <v>1046889000</v>
      </c>
      <c r="H5" s="39" t="s">
        <v>218</v>
      </c>
      <c r="I5" s="41">
        <f>I4+G5-G6</f>
        <v>10111249261.812578</v>
      </c>
      <c r="J5" s="39" t="s">
        <v>219</v>
      </c>
      <c r="K5" s="45" cm="1">
        <f t="array" ref="K5">_FV(A1,"Price")</f>
        <v>695.02</v>
      </c>
      <c r="L5" s="46" t="s">
        <v>220</v>
      </c>
      <c r="M5" s="35"/>
      <c r="N5" s="47" t="s">
        <v>221</v>
      </c>
      <c r="O5" s="48">
        <f>Financials!O20</f>
        <v>-22241000</v>
      </c>
      <c r="P5" s="35"/>
      <c r="Q5" s="35"/>
      <c r="R5" s="35"/>
    </row>
    <row r="6" spans="1:18" ht="22" customHeight="1" x14ac:dyDescent="0.2">
      <c r="A6" s="49">
        <f>O20/F10</f>
        <v>4.4091393656311633</v>
      </c>
      <c r="B6" s="37" t="s">
        <v>222</v>
      </c>
      <c r="C6" s="38">
        <f>F17</f>
        <v>0.11834319526627218</v>
      </c>
      <c r="D6" s="44" t="s">
        <v>200</v>
      </c>
      <c r="E6" s="38">
        <f>Financials!O33/Financials!O126</f>
        <v>0.29716373095924192</v>
      </c>
      <c r="F6" s="37" t="s">
        <v>223</v>
      </c>
      <c r="G6" s="40">
        <f>Financials!O96+Financials!O105</f>
        <v>260601000</v>
      </c>
      <c r="H6" s="39" t="s">
        <v>224</v>
      </c>
      <c r="I6" s="42">
        <f>N25</f>
        <v>9.5760644768612818E-2</v>
      </c>
      <c r="J6" s="39" t="s">
        <v>225</v>
      </c>
      <c r="K6" s="50">
        <f>I5/G4</f>
        <v>440.05523299381019</v>
      </c>
      <c r="L6" s="51" t="s">
        <v>226</v>
      </c>
      <c r="M6" s="35"/>
      <c r="N6" s="47" t="s">
        <v>227</v>
      </c>
      <c r="O6" s="48">
        <f>Financials!O96</f>
        <v>51234000</v>
      </c>
      <c r="P6" s="35"/>
      <c r="Q6" s="35"/>
      <c r="R6" s="35"/>
    </row>
    <row r="7" spans="1:18" ht="22" customHeight="1" thickBot="1" x14ac:dyDescent="0.25">
      <c r="A7" s="52">
        <f>O20/F12</f>
        <v>29.365302573070608</v>
      </c>
      <c r="B7" s="53" t="s">
        <v>228</v>
      </c>
      <c r="C7" s="54">
        <f>F15/A3</f>
        <v>2.6840429719402051E-2</v>
      </c>
      <c r="D7" s="53" t="s">
        <v>229</v>
      </c>
      <c r="E7" s="55">
        <f>(Financials!O16*(1-0.25))/(Financials!O126+Financials!O105+Financials!O96)</f>
        <v>0.24257243583963325</v>
      </c>
      <c r="F7" s="53" t="s">
        <v>196</v>
      </c>
      <c r="G7" s="56">
        <f>(Financials!O96+Financials!O105)/Financials!O126</f>
        <v>0.14460793698092414</v>
      </c>
      <c r="H7" s="57" t="s">
        <v>230</v>
      </c>
      <c r="I7" s="58">
        <v>2.5000000000000001E-2</v>
      </c>
      <c r="J7" s="59" t="s">
        <v>231</v>
      </c>
      <c r="K7" s="60">
        <f>K6/K5-1</f>
        <v>-0.36684522316795176</v>
      </c>
      <c r="L7" s="61" t="s">
        <v>232</v>
      </c>
      <c r="M7" s="35"/>
      <c r="N7" s="47" t="s">
        <v>233</v>
      </c>
      <c r="O7" s="48">
        <f>Financials!O105</f>
        <v>209367000</v>
      </c>
      <c r="P7" s="35"/>
      <c r="Q7" s="35"/>
      <c r="R7" s="35"/>
    </row>
    <row r="8" spans="1:18" ht="22" customHeight="1" x14ac:dyDescent="0.2">
      <c r="A8" s="62"/>
      <c r="B8" s="35"/>
      <c r="C8" s="35"/>
      <c r="D8" s="35"/>
      <c r="E8" s="35"/>
      <c r="F8" s="35"/>
      <c r="G8" s="35"/>
      <c r="H8" s="35"/>
      <c r="I8" s="35"/>
      <c r="J8" s="63"/>
      <c r="K8" s="63"/>
      <c r="L8" s="63"/>
      <c r="M8" s="35"/>
      <c r="N8" s="64" t="s">
        <v>214</v>
      </c>
      <c r="O8" s="65">
        <f>O5/(O6+O7)</f>
        <v>-8.5345029374407619E-2</v>
      </c>
      <c r="P8" s="35"/>
      <c r="Q8" s="35"/>
      <c r="R8" s="35"/>
    </row>
    <row r="9" spans="1:18" ht="22" customHeight="1" x14ac:dyDescent="0.2">
      <c r="A9" s="66"/>
      <c r="B9" s="67">
        <v>2020</v>
      </c>
      <c r="C9" s="67">
        <v>2021</v>
      </c>
      <c r="D9" s="67">
        <v>2022</v>
      </c>
      <c r="E9" s="68">
        <v>2023</v>
      </c>
      <c r="F9" s="69">
        <v>2024</v>
      </c>
      <c r="G9" s="70">
        <v>2025</v>
      </c>
      <c r="H9" s="70">
        <v>2026</v>
      </c>
      <c r="I9" s="70">
        <v>2027</v>
      </c>
      <c r="J9" s="71">
        <v>2028</v>
      </c>
      <c r="K9" s="63"/>
      <c r="L9" s="63"/>
      <c r="M9" s="63"/>
      <c r="N9" s="47" t="s">
        <v>234</v>
      </c>
      <c r="O9" s="48">
        <f>Financials!O25</f>
        <v>154919000</v>
      </c>
      <c r="P9" s="35"/>
      <c r="Q9" s="35"/>
      <c r="R9" s="35"/>
    </row>
    <row r="10" spans="1:18" ht="22" customHeight="1" x14ac:dyDescent="0.2">
      <c r="A10" s="72" t="s">
        <v>235</v>
      </c>
      <c r="B10" s="73">
        <v>2132689000</v>
      </c>
      <c r="C10" s="73">
        <v>2545641000</v>
      </c>
      <c r="D10" s="73">
        <v>3150339000</v>
      </c>
      <c r="E10" s="74">
        <v>3627286000</v>
      </c>
      <c r="F10" s="73">
        <v>4056000000</v>
      </c>
      <c r="G10" s="73">
        <v>4478000000</v>
      </c>
      <c r="H10" s="73">
        <v>4984000000</v>
      </c>
      <c r="I10" s="73">
        <v>5320000000</v>
      </c>
      <c r="J10" s="74">
        <v>5731000000</v>
      </c>
      <c r="K10" s="75" t="s">
        <v>236</v>
      </c>
      <c r="L10" s="63"/>
      <c r="N10" s="47" t="s">
        <v>237</v>
      </c>
      <c r="O10" s="48">
        <f>Financials!O24</f>
        <v>690444000</v>
      </c>
      <c r="P10" s="35"/>
      <c r="Q10" s="35"/>
      <c r="R10" s="35"/>
    </row>
    <row r="11" spans="1:18" ht="22" customHeight="1" x14ac:dyDescent="0.2">
      <c r="A11" s="76"/>
      <c r="B11" s="77"/>
      <c r="C11" s="77">
        <f t="shared" ref="C11:J11" si="0">(C10/B10)-1</f>
        <v>0.19362973223006263</v>
      </c>
      <c r="D11" s="77">
        <f t="shared" si="0"/>
        <v>0.23754252858121006</v>
      </c>
      <c r="E11" s="77">
        <f t="shared" si="0"/>
        <v>0.15139545299728052</v>
      </c>
      <c r="F11" s="78">
        <f t="shared" si="0"/>
        <v>0.11819139709413595</v>
      </c>
      <c r="G11" s="77">
        <f t="shared" si="0"/>
        <v>0.10404339250493089</v>
      </c>
      <c r="H11" s="77">
        <f t="shared" si="0"/>
        <v>0.11299687360428767</v>
      </c>
      <c r="I11" s="77">
        <f t="shared" si="0"/>
        <v>6.7415730337078594E-2</v>
      </c>
      <c r="J11" s="79">
        <f t="shared" si="0"/>
        <v>7.7255639097744355E-2</v>
      </c>
      <c r="K11" s="79">
        <f>AVERAGE(F11:J11)</f>
        <v>9.5980606527635487E-2</v>
      </c>
      <c r="L11" s="63"/>
      <c r="M11" s="63"/>
      <c r="N11" s="47" t="s">
        <v>238</v>
      </c>
      <c r="O11" s="80">
        <f>O9/O10</f>
        <v>0.22437590883547398</v>
      </c>
      <c r="P11" s="35"/>
      <c r="Q11" s="35"/>
      <c r="R11" s="35"/>
    </row>
    <row r="12" spans="1:18" ht="22" customHeight="1" x14ac:dyDescent="0.2">
      <c r="A12" s="72" t="s">
        <v>142</v>
      </c>
      <c r="B12" s="73">
        <v>276142000</v>
      </c>
      <c r="C12" s="73">
        <v>382575000</v>
      </c>
      <c r="D12" s="73">
        <v>451949000</v>
      </c>
      <c r="E12" s="73">
        <v>516822000</v>
      </c>
      <c r="F12" s="81">
        <v>609000000</v>
      </c>
      <c r="G12" s="73">
        <v>685000000</v>
      </c>
      <c r="H12" s="73">
        <v>767000000</v>
      </c>
      <c r="I12" s="73">
        <v>832000000</v>
      </c>
      <c r="J12" s="74">
        <v>900000000</v>
      </c>
      <c r="K12" s="82" t="s">
        <v>239</v>
      </c>
      <c r="L12" s="63"/>
      <c r="M12" s="63"/>
      <c r="N12" s="47" t="s">
        <v>240</v>
      </c>
      <c r="O12" s="80">
        <f>O8*(1-O11)</f>
        <v>-6.6195660843934689E-2</v>
      </c>
      <c r="P12" s="35"/>
      <c r="Q12" s="35"/>
      <c r="R12" s="35"/>
    </row>
    <row r="13" spans="1:18" ht="22" customHeight="1" x14ac:dyDescent="0.2">
      <c r="A13" s="76"/>
      <c r="B13" s="77"/>
      <c r="C13" s="77">
        <f t="shared" ref="C13:J13" si="1">(C12/B12)-1</f>
        <v>0.38542851141803847</v>
      </c>
      <c r="D13" s="77">
        <f t="shared" si="1"/>
        <v>0.18133437887995818</v>
      </c>
      <c r="E13" s="77">
        <f t="shared" si="1"/>
        <v>0.14354053222819396</v>
      </c>
      <c r="F13" s="78">
        <f t="shared" si="1"/>
        <v>0.17835541056688764</v>
      </c>
      <c r="G13" s="77">
        <f t="shared" si="1"/>
        <v>0.12479474548440073</v>
      </c>
      <c r="H13" s="77">
        <f t="shared" si="1"/>
        <v>0.11970802919708023</v>
      </c>
      <c r="I13" s="77">
        <f t="shared" si="1"/>
        <v>8.4745762711864403E-2</v>
      </c>
      <c r="J13" s="79">
        <f t="shared" si="1"/>
        <v>8.1730769230769162E-2</v>
      </c>
      <c r="K13" s="79">
        <f>AVERAGE(F13:J13)</f>
        <v>0.11786694343820044</v>
      </c>
      <c r="L13" s="63"/>
      <c r="M13" s="63"/>
      <c r="N13" s="115" t="s">
        <v>241</v>
      </c>
      <c r="O13" s="116"/>
      <c r="P13" s="35"/>
      <c r="Q13" s="35"/>
      <c r="R13" s="35"/>
    </row>
    <row r="14" spans="1:18" ht="22" customHeight="1" x14ac:dyDescent="0.2">
      <c r="A14" s="83" t="s">
        <v>242</v>
      </c>
      <c r="B14" s="84">
        <f>B12/B10</f>
        <v>0.1294806697085229</v>
      </c>
      <c r="C14" s="84">
        <f t="shared" ref="C14:J14" si="2">C12/C10</f>
        <v>0.15028631295614739</v>
      </c>
      <c r="D14" s="84">
        <f t="shared" si="2"/>
        <v>0.14346043394060132</v>
      </c>
      <c r="E14" s="84">
        <f t="shared" si="2"/>
        <v>0.1424817342773633</v>
      </c>
      <c r="F14" s="85">
        <f t="shared" si="2"/>
        <v>0.15014792899408283</v>
      </c>
      <c r="G14" s="84">
        <f t="shared" si="2"/>
        <v>0.15297007592675302</v>
      </c>
      <c r="H14" s="84">
        <f t="shared" si="2"/>
        <v>0.153892455858748</v>
      </c>
      <c r="I14" s="84">
        <f t="shared" si="2"/>
        <v>0.15639097744360902</v>
      </c>
      <c r="J14" s="86">
        <f t="shared" si="2"/>
        <v>0.15704065608096318</v>
      </c>
      <c r="K14" s="86"/>
      <c r="L14" s="63"/>
      <c r="M14" s="63"/>
      <c r="N14" s="47" t="s">
        <v>243</v>
      </c>
      <c r="O14" s="80">
        <f>'[1]US Treasury Bonds'!$C$8</f>
        <v>4.1210000000000004E-2</v>
      </c>
      <c r="P14" s="35"/>
      <c r="Q14" s="35"/>
      <c r="R14" s="35"/>
    </row>
    <row r="15" spans="1:18" ht="22" customHeight="1" x14ac:dyDescent="0.2">
      <c r="A15" s="72" t="s">
        <v>185</v>
      </c>
      <c r="B15" s="73">
        <v>257966860</v>
      </c>
      <c r="C15" s="73">
        <v>568597400</v>
      </c>
      <c r="D15" s="73">
        <v>123003280</v>
      </c>
      <c r="E15" s="73">
        <v>459067694</v>
      </c>
      <c r="F15" s="81">
        <v>480000000</v>
      </c>
      <c r="G15" s="73">
        <v>581000000</v>
      </c>
      <c r="H15" s="73">
        <v>662000000</v>
      </c>
      <c r="I15" s="73">
        <v>705000000</v>
      </c>
      <c r="J15" s="74">
        <v>756000000</v>
      </c>
      <c r="K15" s="82" t="s">
        <v>244</v>
      </c>
      <c r="L15" s="63"/>
      <c r="M15" s="63"/>
      <c r="N15" s="47" t="s">
        <v>245</v>
      </c>
      <c r="O15" s="87">
        <f>1.33</f>
        <v>1.33</v>
      </c>
      <c r="P15" s="35"/>
      <c r="Q15" s="35"/>
      <c r="R15" s="35"/>
    </row>
    <row r="16" spans="1:18" ht="22" customHeight="1" x14ac:dyDescent="0.2">
      <c r="A16" s="88"/>
      <c r="B16" s="77"/>
      <c r="C16" s="77">
        <f t="shared" ref="C16:J16" si="3">(C15/B15)-1</f>
        <v>1.2041490135593387</v>
      </c>
      <c r="D16" s="77">
        <f t="shared" si="3"/>
        <v>-0.78367245435874311</v>
      </c>
      <c r="E16" s="77">
        <f t="shared" si="3"/>
        <v>2.7321581505793993</v>
      </c>
      <c r="F16" s="78">
        <f t="shared" si="3"/>
        <v>4.5597427729253459E-2</v>
      </c>
      <c r="G16" s="77">
        <f t="shared" si="3"/>
        <v>0.2104166666666667</v>
      </c>
      <c r="H16" s="77">
        <f t="shared" si="3"/>
        <v>0.13941480206540446</v>
      </c>
      <c r="I16" s="77">
        <f t="shared" si="3"/>
        <v>6.4954682779456263E-2</v>
      </c>
      <c r="J16" s="79">
        <f t="shared" si="3"/>
        <v>7.2340425531914887E-2</v>
      </c>
      <c r="K16" s="79">
        <f>AVERAGE(F16:J16)</f>
        <v>0.10654480095453915</v>
      </c>
      <c r="L16" s="63"/>
      <c r="M16" s="63"/>
      <c r="N16" s="47" t="s">
        <v>246</v>
      </c>
      <c r="O16" s="80">
        <v>8.4000000000000005E-2</v>
      </c>
      <c r="P16" s="35"/>
      <c r="Q16" s="35"/>
      <c r="R16" s="35"/>
    </row>
    <row r="17" spans="1:18" ht="22" customHeight="1" x14ac:dyDescent="0.2">
      <c r="A17" s="83" t="s">
        <v>200</v>
      </c>
      <c r="B17" s="84">
        <f>B15/B10</f>
        <v>0.12095849887161232</v>
      </c>
      <c r="C17" s="84">
        <f t="shared" ref="C17:J17" si="4">C15/C10</f>
        <v>0.22336118879292091</v>
      </c>
      <c r="D17" s="84">
        <f t="shared" si="4"/>
        <v>3.9044458390033579E-2</v>
      </c>
      <c r="E17" s="86">
        <f t="shared" si="4"/>
        <v>0.12655955278960634</v>
      </c>
      <c r="F17" s="84">
        <f t="shared" si="4"/>
        <v>0.11834319526627218</v>
      </c>
      <c r="G17" s="84">
        <f t="shared" si="4"/>
        <v>0.12974542206342116</v>
      </c>
      <c r="H17" s="84">
        <f t="shared" si="4"/>
        <v>0.13282504012841093</v>
      </c>
      <c r="I17" s="84">
        <f t="shared" si="4"/>
        <v>0.1325187969924812</v>
      </c>
      <c r="J17" s="86">
        <f t="shared" si="4"/>
        <v>0.13191415110800908</v>
      </c>
      <c r="K17" s="86"/>
      <c r="L17" s="63"/>
      <c r="M17" s="63"/>
      <c r="N17" s="89" t="s">
        <v>241</v>
      </c>
      <c r="O17" s="90">
        <f>(O14)+((O15)*(O16-O14))</f>
        <v>9.8120700000000005E-2</v>
      </c>
      <c r="P17" s="35"/>
      <c r="Q17" s="35"/>
      <c r="R17" s="35"/>
    </row>
    <row r="18" spans="1:18" ht="22" customHeight="1" x14ac:dyDescent="0.2">
      <c r="A18" s="91" t="s">
        <v>196</v>
      </c>
      <c r="B18" s="92">
        <v>0.17662271317894243</v>
      </c>
      <c r="C18" s="92">
        <v>0.22681055283886745</v>
      </c>
      <c r="D18" s="92">
        <v>0.24051987767584099</v>
      </c>
      <c r="E18" s="92">
        <v>0.24329497107922043</v>
      </c>
      <c r="F18" s="93"/>
      <c r="G18" s="92"/>
      <c r="H18" s="92"/>
      <c r="I18" s="92"/>
      <c r="J18" s="94"/>
      <c r="K18" s="95"/>
      <c r="L18" s="63"/>
      <c r="M18" s="63"/>
      <c r="N18" s="115" t="s">
        <v>247</v>
      </c>
      <c r="O18" s="116"/>
      <c r="P18" s="35"/>
      <c r="Q18" s="35"/>
      <c r="R18" s="35"/>
    </row>
    <row r="19" spans="1:18" ht="22" customHeight="1" x14ac:dyDescent="0.2">
      <c r="A19" s="63"/>
      <c r="B19" s="63"/>
      <c r="C19" s="63"/>
      <c r="D19" s="63"/>
      <c r="E19" s="63"/>
      <c r="F19" s="63" t="s">
        <v>248</v>
      </c>
      <c r="G19" s="63"/>
      <c r="H19" s="63"/>
      <c r="I19" s="63"/>
      <c r="J19" s="63"/>
      <c r="K19" s="63"/>
      <c r="L19" s="63"/>
      <c r="M19" s="63"/>
      <c r="N19" s="47" t="s">
        <v>224</v>
      </c>
      <c r="O19" s="96">
        <f>O6+O7</f>
        <v>260601000</v>
      </c>
      <c r="P19" s="35"/>
      <c r="Q19" s="35"/>
      <c r="R19" s="35"/>
    </row>
    <row r="20" spans="1:18" ht="22" customHeight="1" x14ac:dyDescent="0.2">
      <c r="B20" s="97"/>
      <c r="C20" s="97"/>
      <c r="D20" s="97"/>
      <c r="E20" s="97"/>
      <c r="F20" s="63"/>
      <c r="G20" s="63"/>
      <c r="H20" s="63"/>
      <c r="I20" s="63"/>
      <c r="J20" s="63"/>
      <c r="K20" s="63"/>
      <c r="L20" s="63"/>
      <c r="M20" s="63"/>
      <c r="N20" s="47" t="s">
        <v>201</v>
      </c>
      <c r="O20" s="96">
        <f>A3</f>
        <v>17883469267</v>
      </c>
      <c r="P20" s="35"/>
      <c r="Q20" s="35"/>
      <c r="R20" s="35"/>
    </row>
    <row r="21" spans="1:18" ht="22" customHeight="1" x14ac:dyDescent="0.2">
      <c r="A21" s="106" t="str" cm="1">
        <f t="array" ref="A21">_FV(A1,"Industry")</f>
        <v>Textiles &amp; Apparel</v>
      </c>
      <c r="B21" s="106"/>
      <c r="C21" s="117" cm="1">
        <f t="array" ref="C21">_FV(A1,"Year incorporated",TRUE)</f>
        <v>1993</v>
      </c>
      <c r="D21" s="117"/>
      <c r="E21" s="117"/>
      <c r="F21" s="63"/>
      <c r="G21" s="63"/>
      <c r="H21" s="63"/>
      <c r="I21" s="63"/>
      <c r="J21" s="63"/>
      <c r="K21" s="63"/>
      <c r="M21" s="63"/>
      <c r="N21" s="47" t="s">
        <v>249</v>
      </c>
      <c r="O21" s="96">
        <f>O19+O20</f>
        <v>18144070267</v>
      </c>
      <c r="P21" s="35"/>
      <c r="Q21" s="35"/>
      <c r="R21" s="35"/>
    </row>
    <row r="22" spans="1:18" ht="22" customHeight="1" x14ac:dyDescent="0.2">
      <c r="A22" s="106" t="str" cm="1">
        <f t="array" ref="A22">_FV(A1,"Description")</f>
        <v>Deckers Outdoor Corporation designs, markets, and distributes footwear, apparel and accessories developed for both everyday casual lifestyle uses and high-performance activities. Its segments include UGG brand, HOKA brand, Teva brand, Sanuk brand, Other brands and Direct-to-Consumer (DTC). The UGG brand segment provides premium footwear, apparel and accessories with expanded product offerings. The HOKA brand segment’s products include running, trail, hiking, fitness and lifestyle. Teva brand segment is engaged in a multi-category outdoor lifestyle brand offering a range of performance, casual and trail lifestyle products. Sanuk brand segment is engaged in lifestyle brand with a presence in the relaxed casual shoe and sandal categories. Other brands segment consist of the Koolaburra brand, which is a casual footwear fashion line that uses plush materials. The segment primarily sells in the United States and Canada. DTC segment is comprised of its e-commerce business and retail business.</v>
      </c>
      <c r="B22" s="106"/>
      <c r="C22" s="106"/>
      <c r="D22" s="106"/>
      <c r="E22" s="106"/>
      <c r="F22" s="63"/>
      <c r="G22" s="63"/>
      <c r="H22" s="63"/>
      <c r="I22" s="63"/>
      <c r="J22" s="63"/>
      <c r="K22" s="63"/>
      <c r="L22" s="63"/>
      <c r="M22" s="63"/>
      <c r="N22" s="64" t="s">
        <v>250</v>
      </c>
      <c r="O22" s="98">
        <f>(O19/O21)</f>
        <v>1.4362874270497886E-2</v>
      </c>
      <c r="P22" s="35"/>
      <c r="Q22" s="35"/>
      <c r="R22" s="35"/>
    </row>
    <row r="23" spans="1:18" ht="22" customHeight="1" x14ac:dyDescent="0.2">
      <c r="A23" s="106"/>
      <c r="B23" s="106"/>
      <c r="C23" s="106"/>
      <c r="D23" s="106"/>
      <c r="E23" s="106"/>
      <c r="F23" s="63"/>
      <c r="G23" s="63"/>
      <c r="H23" s="63"/>
      <c r="I23" s="63"/>
      <c r="J23" s="63"/>
      <c r="K23" s="63"/>
      <c r="L23" s="63"/>
      <c r="M23" s="63"/>
      <c r="N23" s="89" t="s">
        <v>251</v>
      </c>
      <c r="O23" s="99">
        <f>O20/O21</f>
        <v>0.98563712572950213</v>
      </c>
      <c r="P23" s="35"/>
      <c r="Q23" s="35"/>
      <c r="R23" s="35"/>
    </row>
    <row r="24" spans="1:18" ht="22" customHeight="1" x14ac:dyDescent="0.2">
      <c r="A24" s="106"/>
      <c r="B24" s="106"/>
      <c r="C24" s="106"/>
      <c r="D24" s="106"/>
      <c r="E24" s="106"/>
      <c r="F24" s="63"/>
      <c r="G24" s="63"/>
      <c r="H24" s="63"/>
      <c r="I24" s="63"/>
      <c r="J24" s="63"/>
      <c r="K24" s="63"/>
      <c r="L24" s="63"/>
      <c r="M24" s="63"/>
      <c r="N24" s="107" t="s">
        <v>252</v>
      </c>
      <c r="O24" s="108"/>
      <c r="P24" s="35"/>
      <c r="Q24" s="35"/>
      <c r="R24" s="35"/>
    </row>
    <row r="25" spans="1:18" ht="22" customHeight="1" x14ac:dyDescent="0.2">
      <c r="A25" s="106"/>
      <c r="B25" s="106"/>
      <c r="C25" s="106"/>
      <c r="D25" s="106"/>
      <c r="E25" s="106"/>
      <c r="F25" s="63"/>
      <c r="G25" s="63"/>
      <c r="H25" s="63"/>
      <c r="I25" s="63"/>
      <c r="J25" s="63"/>
      <c r="K25" s="63"/>
      <c r="L25" s="63"/>
      <c r="M25" s="63"/>
      <c r="N25" s="109">
        <f>(O22*O12)+(O23*O17)</f>
        <v>9.5760644768612818E-2</v>
      </c>
      <c r="O25" s="110"/>
      <c r="P25" s="35"/>
      <c r="Q25" s="35"/>
      <c r="R25" s="35"/>
    </row>
    <row r="26" spans="1:18" ht="22" customHeight="1" x14ac:dyDescent="0.2">
      <c r="A26" s="106"/>
      <c r="B26" s="106"/>
      <c r="C26" s="106"/>
      <c r="D26" s="106"/>
      <c r="E26" s="106"/>
      <c r="F26" s="63"/>
      <c r="G26" s="63"/>
      <c r="H26" s="63"/>
      <c r="I26" s="63"/>
      <c r="J26" s="63"/>
      <c r="K26" s="63"/>
      <c r="L26" s="63"/>
      <c r="M26" s="63"/>
      <c r="N26" s="63"/>
      <c r="O26" s="35"/>
      <c r="P26" s="35"/>
      <c r="Q26" s="35"/>
      <c r="R26" s="35"/>
    </row>
    <row r="27" spans="1:18" ht="22" customHeight="1" x14ac:dyDescent="0.2">
      <c r="A27" s="106"/>
      <c r="B27" s="106"/>
      <c r="C27" s="106"/>
      <c r="D27" s="106"/>
      <c r="E27" s="106"/>
      <c r="F27" s="63"/>
      <c r="G27" s="63"/>
      <c r="H27" s="63"/>
      <c r="I27" s="63"/>
      <c r="J27" s="63"/>
      <c r="K27" s="63"/>
      <c r="L27" s="63"/>
      <c r="M27" s="63"/>
      <c r="N27" s="63"/>
      <c r="O27" s="35"/>
      <c r="P27" s="35"/>
      <c r="Q27" s="35"/>
      <c r="R27" s="35"/>
    </row>
    <row r="28" spans="1:18" ht="22" customHeight="1" x14ac:dyDescent="0.2">
      <c r="A28" s="106"/>
      <c r="B28" s="106"/>
      <c r="C28" s="106"/>
      <c r="D28" s="106"/>
      <c r="E28" s="106"/>
      <c r="F28" s="63"/>
      <c r="G28" s="63"/>
      <c r="H28" s="63"/>
      <c r="I28" s="63"/>
      <c r="J28" s="63"/>
      <c r="K28" s="63"/>
      <c r="L28" s="63"/>
      <c r="M28" s="63"/>
      <c r="N28" s="63"/>
      <c r="O28" s="35"/>
      <c r="P28" s="35"/>
      <c r="Q28" s="35"/>
      <c r="R28" s="35"/>
    </row>
    <row r="29" spans="1:18" ht="22" customHeight="1" x14ac:dyDescent="0.2">
      <c r="A29" s="106"/>
      <c r="B29" s="106"/>
      <c r="C29" s="106"/>
      <c r="D29" s="106"/>
      <c r="E29" s="106"/>
      <c r="F29" s="63"/>
      <c r="G29" s="63"/>
      <c r="H29" s="63"/>
      <c r="I29" s="63"/>
      <c r="J29" s="63"/>
      <c r="K29" s="63"/>
      <c r="L29" s="63"/>
      <c r="M29" s="63"/>
      <c r="N29" s="63"/>
      <c r="O29" s="35"/>
      <c r="P29" s="35"/>
      <c r="Q29" s="35"/>
      <c r="R29" s="35"/>
    </row>
    <row r="30" spans="1:18" ht="22" customHeight="1" x14ac:dyDescent="0.2">
      <c r="A30" s="106"/>
      <c r="B30" s="106"/>
      <c r="C30" s="106"/>
      <c r="D30" s="106"/>
      <c r="E30" s="106"/>
      <c r="F30" s="63"/>
      <c r="G30" s="63"/>
      <c r="H30" s="63"/>
      <c r="I30" s="63"/>
      <c r="J30" s="63"/>
      <c r="K30" s="63"/>
      <c r="L30" s="63"/>
      <c r="M30" s="63"/>
      <c r="N30" s="63"/>
      <c r="O30" s="35"/>
      <c r="P30" s="35"/>
      <c r="Q30" s="35"/>
      <c r="R30" s="35"/>
    </row>
    <row r="31" spans="1:18" x14ac:dyDescent="0.2">
      <c r="A31" s="35"/>
      <c r="B31" s="35"/>
      <c r="C31" s="35"/>
      <c r="D31" s="35"/>
      <c r="E31" s="35"/>
      <c r="F31" s="35"/>
      <c r="G31" s="35"/>
      <c r="H31" s="35"/>
      <c r="I31" s="35"/>
      <c r="J31" s="35"/>
      <c r="K31" s="35"/>
      <c r="L31" s="35"/>
      <c r="M31" s="35"/>
      <c r="N31" s="35"/>
      <c r="O31" s="35"/>
      <c r="P31" s="35"/>
      <c r="Q31" s="35"/>
      <c r="R31" s="35"/>
    </row>
    <row r="32" spans="1:18" x14ac:dyDescent="0.2">
      <c r="A32" s="35"/>
      <c r="B32" s="35"/>
      <c r="C32" s="35"/>
      <c r="D32" s="35"/>
      <c r="E32" s="35"/>
      <c r="F32" s="35"/>
      <c r="G32" s="35"/>
      <c r="H32" s="35"/>
      <c r="I32" s="35"/>
      <c r="J32" s="35"/>
      <c r="K32" s="35"/>
      <c r="L32" s="35"/>
      <c r="M32" s="35"/>
      <c r="N32" s="35"/>
      <c r="O32" s="35"/>
      <c r="P32" s="35"/>
      <c r="Q32" s="35"/>
      <c r="R32" s="35"/>
    </row>
    <row r="33" spans="1:18" x14ac:dyDescent="0.2">
      <c r="A33" s="63"/>
      <c r="B33" s="63"/>
      <c r="C33" s="63"/>
      <c r="D33" s="63"/>
      <c r="E33" s="63"/>
      <c r="F33" s="63"/>
      <c r="G33" s="63"/>
      <c r="H33" s="63"/>
      <c r="I33" s="63"/>
      <c r="J33" s="63"/>
      <c r="K33" s="63"/>
      <c r="L33" s="63"/>
      <c r="M33" s="63"/>
      <c r="N33" s="63"/>
      <c r="O33" s="63"/>
      <c r="P33" s="63"/>
      <c r="Q33" s="35"/>
      <c r="R33" s="35"/>
    </row>
    <row r="34" spans="1:18" x14ac:dyDescent="0.2">
      <c r="A34" s="63"/>
      <c r="B34" s="63"/>
      <c r="C34" s="63"/>
      <c r="D34" s="63"/>
      <c r="E34" s="63"/>
      <c r="F34" s="63"/>
      <c r="G34" s="63"/>
      <c r="H34" s="63"/>
      <c r="I34" s="63"/>
      <c r="J34" s="63"/>
      <c r="K34" s="63"/>
      <c r="L34" s="63"/>
      <c r="M34" s="63"/>
      <c r="N34" s="63"/>
      <c r="O34" s="63"/>
      <c r="P34" s="63"/>
      <c r="Q34" s="35"/>
      <c r="R34" s="35"/>
    </row>
    <row r="35" spans="1:18" x14ac:dyDescent="0.2">
      <c r="A35" s="63"/>
      <c r="B35" s="63"/>
      <c r="C35" s="63"/>
      <c r="D35" s="63"/>
      <c r="E35" s="63"/>
      <c r="F35" s="63"/>
      <c r="G35" s="63"/>
      <c r="H35" s="63"/>
      <c r="I35" s="63"/>
      <c r="J35" s="63"/>
      <c r="K35" s="63"/>
      <c r="L35" s="63"/>
      <c r="M35" s="63"/>
      <c r="N35" s="63"/>
      <c r="O35" s="63"/>
      <c r="P35" s="63"/>
      <c r="Q35" s="35"/>
      <c r="R35" s="35"/>
    </row>
    <row r="36" spans="1:18" x14ac:dyDescent="0.2">
      <c r="A36" s="63"/>
      <c r="B36" s="63"/>
      <c r="C36" s="63"/>
      <c r="D36" s="63"/>
      <c r="E36" s="63"/>
      <c r="F36" s="63"/>
      <c r="G36" s="63"/>
      <c r="H36" s="63"/>
      <c r="I36" s="63"/>
      <c r="J36" s="63"/>
      <c r="K36" s="63"/>
      <c r="L36" s="63"/>
      <c r="M36" s="63"/>
      <c r="N36" s="63"/>
      <c r="O36" s="63"/>
      <c r="P36" s="63"/>
      <c r="Q36" s="35"/>
      <c r="R36" s="35"/>
    </row>
    <row r="37" spans="1:18" x14ac:dyDescent="0.2">
      <c r="A37" s="63"/>
      <c r="B37" s="63"/>
      <c r="C37" s="63"/>
      <c r="D37" s="63"/>
      <c r="E37" s="63"/>
      <c r="F37" s="63"/>
      <c r="G37" s="63"/>
      <c r="H37" s="63"/>
      <c r="I37" s="63"/>
      <c r="J37" s="63"/>
      <c r="K37" s="63"/>
      <c r="L37" s="63"/>
      <c r="M37" s="63"/>
      <c r="N37" s="63"/>
      <c r="O37" s="63"/>
      <c r="P37" s="63"/>
      <c r="Q37" s="35"/>
      <c r="R37" s="35"/>
    </row>
    <row r="38" spans="1:18" x14ac:dyDescent="0.2">
      <c r="A38" s="63"/>
      <c r="B38" s="63"/>
      <c r="C38" s="63"/>
      <c r="D38" s="63"/>
      <c r="E38" s="63"/>
      <c r="F38" s="63"/>
      <c r="G38" s="63"/>
      <c r="H38" s="63"/>
      <c r="I38" s="63"/>
      <c r="J38" s="63"/>
      <c r="K38" s="63"/>
      <c r="L38" s="63"/>
      <c r="M38" s="63"/>
      <c r="N38" s="63"/>
      <c r="O38" s="63"/>
      <c r="P38" s="63"/>
      <c r="Q38" s="35"/>
      <c r="R38" s="35"/>
    </row>
    <row r="39" spans="1:18" x14ac:dyDescent="0.2">
      <c r="A39" s="63"/>
      <c r="B39" s="63"/>
      <c r="C39" s="63"/>
      <c r="D39" s="63"/>
      <c r="E39" s="63"/>
      <c r="F39" s="63"/>
      <c r="G39" s="63"/>
      <c r="H39" s="63"/>
      <c r="I39" s="63"/>
      <c r="J39" s="63"/>
      <c r="K39" s="63"/>
      <c r="L39" s="63"/>
      <c r="M39" s="63"/>
      <c r="N39" s="63"/>
      <c r="O39" s="63"/>
      <c r="P39" s="63"/>
      <c r="Q39" s="35"/>
      <c r="R39" s="35"/>
    </row>
    <row r="40" spans="1:18" x14ac:dyDescent="0.2">
      <c r="A40" s="63"/>
      <c r="B40" s="63"/>
      <c r="C40" s="63"/>
      <c r="D40" s="63"/>
      <c r="E40" s="63"/>
      <c r="F40" s="63"/>
      <c r="G40" s="63"/>
      <c r="H40" s="63"/>
      <c r="I40" s="63"/>
      <c r="J40" s="63"/>
      <c r="K40" s="63"/>
      <c r="L40" s="63"/>
      <c r="M40" s="63"/>
      <c r="N40" s="63"/>
      <c r="O40" s="63"/>
      <c r="P40" s="63"/>
      <c r="Q40" s="35"/>
      <c r="R40" s="35"/>
    </row>
    <row r="41" spans="1:18" x14ac:dyDescent="0.2">
      <c r="A41" s="63"/>
      <c r="B41" s="63"/>
      <c r="C41" s="63"/>
      <c r="D41" s="63"/>
      <c r="E41" s="63"/>
      <c r="F41" s="63"/>
      <c r="G41" s="63"/>
      <c r="H41" s="63"/>
      <c r="I41" s="63"/>
      <c r="J41" s="63"/>
      <c r="K41" s="63"/>
      <c r="L41" s="63"/>
      <c r="M41" s="63"/>
      <c r="N41" s="63"/>
      <c r="O41" s="63"/>
      <c r="P41" s="63"/>
      <c r="Q41" s="35"/>
      <c r="R41" s="35"/>
    </row>
    <row r="42" spans="1:18" x14ac:dyDescent="0.2">
      <c r="A42" s="63"/>
      <c r="B42" s="63"/>
      <c r="C42" s="63"/>
      <c r="D42" s="63"/>
      <c r="E42" s="63"/>
      <c r="F42" s="63"/>
      <c r="G42" s="63"/>
      <c r="H42" s="63"/>
      <c r="I42" s="63"/>
      <c r="J42" s="63"/>
      <c r="K42" s="63"/>
      <c r="L42" s="63"/>
      <c r="M42" s="63"/>
      <c r="N42" s="63"/>
      <c r="O42" s="63"/>
      <c r="P42" s="63"/>
      <c r="Q42" s="35"/>
      <c r="R42" s="35"/>
    </row>
    <row r="43" spans="1:18" x14ac:dyDescent="0.2">
      <c r="A43" s="63"/>
      <c r="B43" s="63"/>
      <c r="C43" s="63"/>
      <c r="D43" s="63"/>
      <c r="E43" s="63"/>
      <c r="F43" s="63"/>
      <c r="G43" s="63"/>
      <c r="H43" s="63"/>
      <c r="I43" s="63"/>
      <c r="J43" s="63"/>
      <c r="K43" s="63"/>
      <c r="L43" s="63"/>
      <c r="M43" s="63"/>
      <c r="N43" s="63"/>
      <c r="O43" s="63"/>
      <c r="P43" s="63"/>
      <c r="Q43" s="35"/>
      <c r="R43" s="35"/>
    </row>
    <row r="44" spans="1:18" x14ac:dyDescent="0.2">
      <c r="A44" s="63"/>
      <c r="B44" s="63"/>
      <c r="C44" s="63"/>
      <c r="D44" s="63"/>
      <c r="E44" s="63"/>
      <c r="F44" s="63"/>
      <c r="G44" s="63"/>
      <c r="H44" s="63"/>
      <c r="I44" s="63"/>
      <c r="J44" s="63"/>
      <c r="K44" s="63"/>
      <c r="L44" s="63"/>
      <c r="M44" s="63"/>
      <c r="N44" s="63"/>
      <c r="O44" s="63"/>
      <c r="P44" s="63"/>
      <c r="Q44" s="35"/>
      <c r="R44" s="35"/>
    </row>
    <row r="45" spans="1:18" x14ac:dyDescent="0.2">
      <c r="A45" s="63"/>
      <c r="B45" s="63"/>
      <c r="C45" s="63"/>
      <c r="D45" s="63"/>
      <c r="E45" s="63"/>
      <c r="F45" s="63"/>
      <c r="G45" s="63"/>
      <c r="H45" s="63"/>
      <c r="I45" s="63"/>
      <c r="J45" s="63"/>
      <c r="K45" s="63"/>
      <c r="L45" s="63"/>
      <c r="M45" s="63"/>
      <c r="N45" s="63"/>
      <c r="O45" s="63"/>
      <c r="P45" s="63"/>
      <c r="Q45" s="35"/>
      <c r="R45" s="35"/>
    </row>
    <row r="46" spans="1:18" x14ac:dyDescent="0.2">
      <c r="A46" s="63"/>
      <c r="B46" s="63"/>
      <c r="C46" s="63"/>
      <c r="D46" s="63"/>
      <c r="E46" s="63"/>
      <c r="F46" s="63"/>
      <c r="G46" s="63"/>
      <c r="H46" s="63"/>
      <c r="I46" s="63"/>
      <c r="J46" s="63"/>
      <c r="K46" s="63"/>
      <c r="L46" s="63"/>
      <c r="M46" s="63"/>
      <c r="N46" s="63"/>
      <c r="O46" s="63"/>
      <c r="P46" s="63"/>
      <c r="Q46" s="35"/>
      <c r="R46" s="35"/>
    </row>
    <row r="47" spans="1:18" x14ac:dyDescent="0.2">
      <c r="A47" s="63"/>
      <c r="B47" s="63"/>
      <c r="C47" s="63"/>
      <c r="D47" s="63"/>
      <c r="E47" s="63"/>
      <c r="F47" s="63"/>
      <c r="G47" s="63"/>
      <c r="H47" s="63"/>
      <c r="I47" s="63"/>
      <c r="J47" s="63"/>
      <c r="K47" s="63"/>
      <c r="L47" s="63"/>
      <c r="M47" s="63"/>
      <c r="N47" s="63"/>
      <c r="O47" s="63"/>
      <c r="P47" s="63"/>
      <c r="Q47" s="35"/>
      <c r="R47" s="35"/>
    </row>
    <row r="48" spans="1:18" x14ac:dyDescent="0.2">
      <c r="A48" s="63"/>
      <c r="B48" s="63"/>
      <c r="C48" s="63"/>
      <c r="D48" s="63"/>
      <c r="E48" s="63"/>
      <c r="F48" s="63"/>
      <c r="G48" s="63"/>
      <c r="H48" s="63"/>
      <c r="I48" s="63"/>
      <c r="J48" s="63"/>
      <c r="K48" s="63"/>
      <c r="L48" s="63"/>
      <c r="M48" s="63"/>
      <c r="N48" s="63"/>
      <c r="O48" s="63"/>
      <c r="P48" s="63"/>
      <c r="Q48" s="35"/>
      <c r="R48" s="35"/>
    </row>
    <row r="49" spans="1:18" x14ac:dyDescent="0.2">
      <c r="A49" s="63"/>
      <c r="B49" s="63"/>
      <c r="C49" s="63"/>
      <c r="D49" s="63"/>
      <c r="E49" s="63"/>
      <c r="F49" s="63"/>
      <c r="G49" s="63"/>
      <c r="H49" s="63"/>
      <c r="I49" s="63"/>
      <c r="J49" s="63"/>
      <c r="K49" s="63"/>
      <c r="L49" s="63"/>
      <c r="M49" s="63"/>
      <c r="N49" s="63"/>
      <c r="O49" s="63"/>
      <c r="P49" s="63"/>
      <c r="Q49" s="35"/>
      <c r="R49" s="35"/>
    </row>
    <row r="50" spans="1:18" x14ac:dyDescent="0.2">
      <c r="A50" s="63"/>
      <c r="B50" s="63"/>
      <c r="C50" s="63"/>
      <c r="D50" s="63"/>
      <c r="E50" s="63"/>
      <c r="F50" s="63"/>
      <c r="G50" s="63"/>
      <c r="H50" s="63"/>
      <c r="I50" s="63"/>
      <c r="J50" s="63"/>
      <c r="K50" s="63"/>
      <c r="L50" s="63"/>
      <c r="M50" s="63"/>
      <c r="N50" s="63"/>
      <c r="O50" s="63"/>
      <c r="P50" s="63"/>
      <c r="Q50" s="35"/>
      <c r="R50" s="35"/>
    </row>
    <row r="51" spans="1:18" x14ac:dyDescent="0.2">
      <c r="A51" s="63"/>
      <c r="B51" s="63"/>
      <c r="C51" s="63"/>
      <c r="D51" s="63"/>
      <c r="E51" s="63"/>
      <c r="F51" s="63"/>
      <c r="G51" s="63"/>
      <c r="H51" s="63"/>
      <c r="I51" s="63"/>
      <c r="J51" s="63"/>
      <c r="K51" s="63"/>
      <c r="L51" s="63"/>
      <c r="M51" s="63"/>
      <c r="N51" s="63"/>
      <c r="O51" s="63"/>
      <c r="P51" s="63"/>
      <c r="Q51" s="35"/>
      <c r="R51" s="35"/>
    </row>
    <row r="52" spans="1:18" x14ac:dyDescent="0.2">
      <c r="A52" s="63"/>
      <c r="B52" s="63"/>
      <c r="C52" s="63"/>
      <c r="D52" s="63"/>
      <c r="E52" s="63"/>
      <c r="F52" s="63"/>
      <c r="G52" s="63"/>
      <c r="H52" s="63"/>
      <c r="I52" s="63"/>
      <c r="J52" s="63"/>
      <c r="K52" s="63"/>
      <c r="L52" s="63"/>
      <c r="M52" s="63"/>
      <c r="N52" s="63"/>
      <c r="O52" s="63"/>
      <c r="P52" s="63"/>
      <c r="Q52" s="35"/>
      <c r="R52" s="35"/>
    </row>
    <row r="53" spans="1:18" x14ac:dyDescent="0.2">
      <c r="A53" s="63"/>
      <c r="B53" s="63"/>
      <c r="C53" s="63"/>
      <c r="D53" s="63"/>
      <c r="E53" s="63"/>
      <c r="F53" s="63"/>
      <c r="G53" s="63"/>
      <c r="H53" s="63"/>
      <c r="I53" s="63"/>
      <c r="J53" s="63"/>
      <c r="K53" s="63"/>
      <c r="L53" s="63"/>
      <c r="M53" s="63"/>
      <c r="N53" s="63"/>
      <c r="O53" s="63"/>
      <c r="P53" s="63"/>
      <c r="Q53" s="35"/>
      <c r="R53" s="35"/>
    </row>
    <row r="54" spans="1:18" x14ac:dyDescent="0.2">
      <c r="A54" s="63"/>
      <c r="B54" s="63"/>
      <c r="C54" s="63"/>
      <c r="D54" s="63"/>
      <c r="E54" s="63"/>
      <c r="F54" s="63"/>
      <c r="G54" s="63"/>
      <c r="H54" s="63"/>
      <c r="I54" s="63"/>
      <c r="J54" s="63"/>
      <c r="K54" s="63"/>
      <c r="L54" s="63"/>
      <c r="M54" s="63"/>
      <c r="N54" s="63"/>
      <c r="O54" s="63"/>
      <c r="P54" s="63"/>
      <c r="Q54" s="35"/>
      <c r="R54" s="35"/>
    </row>
    <row r="55" spans="1:18" x14ac:dyDescent="0.2">
      <c r="A55" s="63"/>
      <c r="B55" s="63"/>
      <c r="C55" s="63"/>
      <c r="D55" s="63"/>
      <c r="E55" s="63"/>
      <c r="F55" s="63"/>
      <c r="G55" s="63"/>
      <c r="H55" s="63"/>
      <c r="I55" s="63"/>
      <c r="J55" s="63"/>
      <c r="K55" s="63"/>
      <c r="L55" s="63"/>
      <c r="M55" s="63"/>
      <c r="N55" s="63"/>
      <c r="O55" s="63"/>
      <c r="P55" s="63"/>
      <c r="Q55" s="35"/>
      <c r="R55" s="35"/>
    </row>
    <row r="56" spans="1:18" x14ac:dyDescent="0.2">
      <c r="A56" s="63"/>
      <c r="B56" s="63"/>
      <c r="C56" s="63"/>
      <c r="D56" s="63"/>
      <c r="E56" s="63"/>
      <c r="F56" s="63"/>
      <c r="G56" s="63"/>
      <c r="H56" s="63"/>
      <c r="I56" s="63"/>
      <c r="J56" s="63"/>
      <c r="K56" s="63"/>
      <c r="L56" s="63"/>
      <c r="M56" s="63"/>
      <c r="N56" s="63"/>
      <c r="O56" s="63"/>
      <c r="P56" s="63"/>
      <c r="Q56" s="35"/>
      <c r="R56" s="35"/>
    </row>
    <row r="57" spans="1:18" x14ac:dyDescent="0.2">
      <c r="A57" s="63"/>
      <c r="B57" s="63"/>
      <c r="C57" s="63"/>
      <c r="D57" s="63"/>
      <c r="E57" s="63"/>
      <c r="F57" s="63"/>
      <c r="G57" s="63"/>
      <c r="H57" s="63"/>
      <c r="I57" s="63"/>
      <c r="J57" s="63"/>
      <c r="K57" s="63"/>
      <c r="L57" s="63"/>
      <c r="M57" s="63"/>
      <c r="N57" s="63"/>
      <c r="O57" s="63"/>
      <c r="P57" s="63"/>
      <c r="Q57" s="35"/>
      <c r="R57" s="35"/>
    </row>
    <row r="58" spans="1:18" x14ac:dyDescent="0.2">
      <c r="A58" s="63"/>
      <c r="B58" s="63"/>
      <c r="C58" s="63"/>
      <c r="D58" s="63"/>
      <c r="E58" s="63"/>
      <c r="F58" s="63"/>
      <c r="G58" s="63"/>
      <c r="H58" s="63"/>
      <c r="I58" s="63"/>
      <c r="J58" s="63"/>
      <c r="K58" s="63"/>
      <c r="L58" s="63"/>
      <c r="M58" s="63"/>
      <c r="N58" s="63"/>
      <c r="O58" s="63"/>
      <c r="P58" s="63"/>
      <c r="Q58" s="35"/>
      <c r="R58" s="35"/>
    </row>
    <row r="59" spans="1:18" x14ac:dyDescent="0.2">
      <c r="A59" s="63"/>
      <c r="B59" s="63"/>
      <c r="C59" s="63"/>
      <c r="D59" s="63"/>
      <c r="E59" s="63"/>
      <c r="F59" s="63"/>
      <c r="G59" s="63"/>
      <c r="H59" s="63"/>
      <c r="I59" s="63"/>
      <c r="J59" s="63"/>
      <c r="K59" s="63"/>
      <c r="L59" s="63"/>
      <c r="M59" s="63"/>
      <c r="N59" s="63"/>
      <c r="O59" s="63"/>
      <c r="P59" s="63"/>
      <c r="Q59" s="35"/>
      <c r="R59" s="35"/>
    </row>
    <row r="60" spans="1:18" x14ac:dyDescent="0.2">
      <c r="A60" s="63"/>
      <c r="B60" s="63"/>
      <c r="C60" s="63"/>
      <c r="D60" s="63"/>
      <c r="E60" s="63"/>
      <c r="F60" s="63"/>
      <c r="G60" s="63"/>
      <c r="H60" s="63"/>
      <c r="I60" s="63"/>
      <c r="J60" s="63"/>
      <c r="K60" s="63"/>
      <c r="L60" s="63"/>
      <c r="M60" s="63"/>
      <c r="N60" s="63"/>
      <c r="O60" s="63"/>
      <c r="P60" s="63"/>
      <c r="Q60" s="35"/>
      <c r="R60" s="35"/>
    </row>
    <row r="61" spans="1:18" x14ac:dyDescent="0.2">
      <c r="A61" s="63"/>
      <c r="B61" s="63"/>
      <c r="C61" s="63"/>
      <c r="D61" s="63"/>
      <c r="E61" s="63"/>
      <c r="F61" s="63"/>
      <c r="G61" s="63"/>
      <c r="H61" s="63"/>
      <c r="I61" s="63"/>
      <c r="J61" s="63"/>
      <c r="K61" s="63"/>
      <c r="L61" s="63"/>
      <c r="M61" s="63"/>
      <c r="N61" s="63"/>
      <c r="O61" s="63"/>
      <c r="P61" s="63"/>
      <c r="Q61" s="35"/>
      <c r="R61" s="35"/>
    </row>
    <row r="62" spans="1:18" x14ac:dyDescent="0.2">
      <c r="O62" s="35"/>
      <c r="P62" s="35"/>
      <c r="Q62" s="35"/>
      <c r="R62" s="35"/>
    </row>
    <row r="63" spans="1:18" x14ac:dyDescent="0.2">
      <c r="O63" s="35"/>
      <c r="P63" s="35"/>
    </row>
    <row r="64" spans="1:18" x14ac:dyDescent="0.2">
      <c r="O64" s="35"/>
      <c r="P64" s="35"/>
    </row>
    <row r="65" spans="15:16" x14ac:dyDescent="0.2">
      <c r="O65" s="35"/>
      <c r="P65" s="35"/>
    </row>
    <row r="66" spans="15:16" x14ac:dyDescent="0.2">
      <c r="O66" s="35"/>
      <c r="P66" s="35"/>
    </row>
    <row r="67" spans="15:16" x14ac:dyDescent="0.2">
      <c r="O67" s="35"/>
      <c r="P67" s="35"/>
    </row>
    <row r="68" spans="15:16" x14ac:dyDescent="0.2">
      <c r="O68" s="35"/>
      <c r="P68" s="35"/>
    </row>
    <row r="69" spans="15:16" x14ac:dyDescent="0.2">
      <c r="O69" s="35"/>
      <c r="P69" s="35"/>
    </row>
    <row r="70" spans="15:16" x14ac:dyDescent="0.2">
      <c r="O70" s="35"/>
      <c r="P70" s="35"/>
    </row>
    <row r="71" spans="15:16" x14ac:dyDescent="0.2">
      <c r="O71" s="35"/>
      <c r="P71" s="35"/>
    </row>
    <row r="72" spans="15:16" x14ac:dyDescent="0.2">
      <c r="O72" s="35"/>
      <c r="P72" s="35"/>
    </row>
    <row r="73" spans="15:16" x14ac:dyDescent="0.2">
      <c r="O73" s="35"/>
      <c r="P73" s="35"/>
    </row>
    <row r="74" spans="15:16" x14ac:dyDescent="0.2">
      <c r="O74" s="35"/>
      <c r="P74" s="35"/>
    </row>
    <row r="75" spans="15:16" x14ac:dyDescent="0.2">
      <c r="O75" s="35"/>
      <c r="P75" s="35"/>
    </row>
    <row r="76" spans="15:16" x14ac:dyDescent="0.2">
      <c r="O76" s="35"/>
      <c r="P76" s="35"/>
    </row>
    <row r="77" spans="15:16" x14ac:dyDescent="0.2">
      <c r="O77" s="35"/>
      <c r="P77" s="35"/>
    </row>
    <row r="78" spans="15:16" x14ac:dyDescent="0.2">
      <c r="O78" s="35"/>
      <c r="P78" s="35"/>
    </row>
    <row r="79" spans="15:16" x14ac:dyDescent="0.2">
      <c r="O79" s="35"/>
      <c r="P79" s="35"/>
    </row>
    <row r="80" spans="15:16" x14ac:dyDescent="0.2">
      <c r="O80" s="35"/>
      <c r="P80" s="35"/>
    </row>
    <row r="81" spans="15:16" x14ac:dyDescent="0.2">
      <c r="O81" s="35"/>
      <c r="P81" s="35"/>
    </row>
    <row r="82" spans="15:16" x14ac:dyDescent="0.2">
      <c r="O82" s="35"/>
      <c r="P82" s="35"/>
    </row>
    <row r="83" spans="15:16" x14ac:dyDescent="0.2">
      <c r="O83" s="35"/>
      <c r="P83" s="35"/>
    </row>
    <row r="84" spans="15:16" x14ac:dyDescent="0.2">
      <c r="O84" s="35"/>
      <c r="P84" s="35"/>
    </row>
    <row r="85" spans="15:16" x14ac:dyDescent="0.2">
      <c r="O85" s="35"/>
      <c r="P85" s="35"/>
    </row>
    <row r="86" spans="15:16" x14ac:dyDescent="0.2">
      <c r="O86" s="35"/>
      <c r="P86" s="35"/>
    </row>
    <row r="87" spans="15:16" x14ac:dyDescent="0.2">
      <c r="O87" s="35"/>
      <c r="P87" s="35"/>
    </row>
    <row r="88" spans="15:16" x14ac:dyDescent="0.2">
      <c r="O88" s="35"/>
      <c r="P88" s="35"/>
    </row>
    <row r="89" spans="15:16" x14ac:dyDescent="0.2">
      <c r="O89" s="35"/>
      <c r="P89" s="35"/>
    </row>
    <row r="90" spans="15:16" x14ac:dyDescent="0.2">
      <c r="O90" s="35"/>
      <c r="P90" s="35"/>
    </row>
    <row r="91" spans="15:16" x14ac:dyDescent="0.2">
      <c r="O91" s="35"/>
      <c r="P91" s="35"/>
    </row>
    <row r="92" spans="15:16" x14ac:dyDescent="0.2">
      <c r="O92" s="35"/>
      <c r="P92" s="35"/>
    </row>
    <row r="93" spans="15:16" x14ac:dyDescent="0.2">
      <c r="O93" s="35"/>
      <c r="P93" s="35"/>
    </row>
    <row r="94" spans="15:16" x14ac:dyDescent="0.2">
      <c r="O94" s="35"/>
      <c r="P94" s="35"/>
    </row>
    <row r="95" spans="15:16" x14ac:dyDescent="0.2">
      <c r="O95" s="35"/>
      <c r="P95" s="35"/>
    </row>
    <row r="96" spans="15:16" x14ac:dyDescent="0.2">
      <c r="O96" s="35"/>
      <c r="P96" s="35"/>
    </row>
    <row r="97" spans="15:16" x14ac:dyDescent="0.2">
      <c r="O97" s="35"/>
      <c r="P97" s="35"/>
    </row>
    <row r="98" spans="15:16" x14ac:dyDescent="0.2">
      <c r="O98" s="35"/>
      <c r="P98" s="35"/>
    </row>
    <row r="99" spans="15:16" x14ac:dyDescent="0.2">
      <c r="O99" s="35"/>
      <c r="P99" s="35"/>
    </row>
    <row r="100" spans="15:16" x14ac:dyDescent="0.2">
      <c r="O100" s="35"/>
      <c r="P100" s="35"/>
    </row>
    <row r="101" spans="15:16" x14ac:dyDescent="0.2">
      <c r="O101" s="35"/>
      <c r="P101" s="35"/>
    </row>
    <row r="102" spans="15:16" x14ac:dyDescent="0.2">
      <c r="O102" s="35"/>
      <c r="P102" s="35"/>
    </row>
    <row r="103" spans="15:16" x14ac:dyDescent="0.2">
      <c r="O103" s="35"/>
      <c r="P103" s="35"/>
    </row>
    <row r="104" spans="15:16" x14ac:dyDescent="0.2">
      <c r="O104" s="35"/>
      <c r="P104" s="35"/>
    </row>
    <row r="105" spans="15:16" x14ac:dyDescent="0.2">
      <c r="O105" s="35"/>
      <c r="P105" s="35"/>
    </row>
    <row r="106" spans="15:16" x14ac:dyDescent="0.2">
      <c r="O106" s="35"/>
      <c r="P106" s="35"/>
    </row>
    <row r="107" spans="15:16" x14ac:dyDescent="0.2">
      <c r="O107" s="35"/>
      <c r="P107" s="35"/>
    </row>
    <row r="108" spans="15:16" x14ac:dyDescent="0.2">
      <c r="O108" s="35"/>
      <c r="P108" s="35"/>
    </row>
    <row r="109" spans="15:16" x14ac:dyDescent="0.2">
      <c r="O109" s="35"/>
      <c r="P109" s="35"/>
    </row>
    <row r="110" spans="15:16" x14ac:dyDescent="0.2">
      <c r="O110" s="35"/>
      <c r="P110" s="35"/>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YSE:DECK/explorer/revenue_proj" xr:uid="{8730D9BF-7EA0-E143-8188-ECDA1315A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2023-12-09T12:12:10Z</dcterms:modified>
</cp:coreProperties>
</file>