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68C11421-9151-D64A-81F0-C158DA6EB4B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8" i="2"/>
  <c r="O12" i="2" s="1"/>
  <c r="K5" i="2" a="1"/>
  <c r="K5" i="2" s="1"/>
  <c r="A5" i="2" a="1"/>
  <c r="A5" i="2" s="1"/>
  <c r="K4" i="2" a="1"/>
  <c r="K4" i="2" s="1"/>
  <c r="A3" i="2" a="1"/>
  <c r="A3" i="2" s="1"/>
  <c r="K3" i="2" s="1"/>
  <c r="K16" i="2" l="1"/>
  <c r="K13" i="2"/>
  <c r="K11" i="2"/>
  <c r="E4" i="2"/>
  <c r="G4" i="2"/>
  <c r="O20" i="2"/>
  <c r="C7" i="2"/>
  <c r="A6" i="2" l="1"/>
  <c r="A7" i="2"/>
  <c r="O21" i="2"/>
  <c r="O22" i="2" s="1"/>
  <c r="O23" i="2" l="1"/>
  <c r="U190" i="1" l="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<sst xmlns="http://schemas.openxmlformats.org/spreadsheetml/2006/main" count="1589" uniqueCount="255">
  <si>
    <t>2009 Y</t>
  </si>
  <si>
    <t>2010 Y</t>
  </si>
  <si>
    <t>2011 Y</t>
  </si>
  <si>
    <t>2012 Y</t>
  </si>
  <si>
    <t>2013 Y</t>
  </si>
  <si>
    <t>2014 Y</t>
  </si>
  <si>
    <t>2015 Y</t>
  </si>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</sst>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https://www.bing.com/financeapi/forcetrigger?t=a1qyvh&amp;q=XNYS%3aDG&amp;form=skydnc</v>
    <v>Learn more on Bing</v>
  </rv>
  <rv s="1">
    <v>0</v>
    <v>DOLLAR GENERAL CORPORATION (XNYS:DG)</v>
    <v>2</v>
    <v>3</v>
    <v>Finance</v>
    <v>4</v>
    <v>en-US</v>
    <v>a1qyvh</v>
    <v>268435456</v>
    <v>1</v>
    <v>Powered by Refinitiv</v>
    <v>251</v>
    <v>101.09</v>
    <v>0.40500000000000003</v>
    <v>-5.1100000000000003</v>
    <v>-3.8623999999999999E-2</v>
    <v>0</v>
    <v>0</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casual everyday apparel for infants, toddlers, girls, boys, women and men, as well as socks, underwear, disposable diapers, shoes and accessories.</v>
    <v>170000</v>
    <v>New York Stock Exchange</v>
    <v>XNYS</v>
    <v>XNYS</v>
    <v>100 Mission Ridge, GOODLETTSVILLE, TN, 37072-2171 US</v>
    <v>135.13</v>
    <v>Diversified Retail</v>
    <v>Stock</v>
    <v>45269.039068807811</v>
    <v>0</v>
    <v>125.78</v>
    <v>27921800000</v>
    <v>DOLLAR GENERAL CORPORATION</v>
    <v>DOLLAR GENERAL CORPORATION</v>
    <v>133.01</v>
    <v>15.2379</v>
    <v>132.30000000000001</v>
    <v>127.19</v>
    <v>127.22</v>
    <v>219476500</v>
    <v>DG</v>
    <v>DOLLAR GENERAL CORPORATION (XNYS:DG)</v>
    <v>6688719</v>
    <v>2735359</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D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69" workbookViewId="0">
      <pane xSplit="1" topLeftCell="H1" activePane="topRight" state="frozen"/>
      <selection pane="topRight" activeCell="M188" sqref="M188:P188"/>
    </sheetView>
  </sheetViews>
  <sheetFormatPr baseColWidth="10" defaultRowHeight="15" x14ac:dyDescent="0.2"/>
  <cols>
    <col min="1" max="1" width="40.83203125" customWidth="1"/>
    <col min="2" max="22" width="15.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4" t="s">
        <v>20</v>
      </c>
      <c r="B2" s="32">
        <v>10457668000</v>
      </c>
      <c r="C2" s="32">
        <v>11796380000</v>
      </c>
      <c r="D2" s="32">
        <v>13035000000</v>
      </c>
      <c r="E2" s="32">
        <v>14807188000</v>
      </c>
      <c r="F2" s="32">
        <v>16022128000</v>
      </c>
      <c r="G2" s="32">
        <v>17504167000</v>
      </c>
      <c r="H2" s="32">
        <v>18909588000</v>
      </c>
      <c r="I2" s="32">
        <v>20368562000</v>
      </c>
      <c r="J2" s="32">
        <v>21986598000</v>
      </c>
      <c r="K2" s="32">
        <v>23470967000</v>
      </c>
      <c r="L2" s="32">
        <v>25625043000</v>
      </c>
      <c r="M2" s="32">
        <v>27753973000</v>
      </c>
      <c r="N2" s="32">
        <v>33746839000</v>
      </c>
      <c r="O2" s="32">
        <v>34220449000</v>
      </c>
      <c r="P2" s="32">
        <v>37844863000</v>
      </c>
      <c r="Q2" s="33">
        <v>38806811000</v>
      </c>
      <c r="R2" s="32">
        <v>9464891000</v>
      </c>
      <c r="S2" s="32">
        <v>10202907000</v>
      </c>
      <c r="T2" s="32">
        <v>9342832000</v>
      </c>
      <c r="U2" s="32">
        <v>9796181000</v>
      </c>
    </row>
    <row r="3" spans="1:21" ht="16" x14ac:dyDescent="0.2">
      <c r="A3" s="9" t="s">
        <v>193</v>
      </c>
      <c r="B3" s="10"/>
      <c r="C3" s="11">
        <f t="shared" ref="C3:Q3" si="0">(C2/B2)-1</f>
        <v>0.12801247849903064</v>
      </c>
      <c r="D3" s="11">
        <f t="shared" si="0"/>
        <v>0.10500000847717694</v>
      </c>
      <c r="E3" s="11">
        <f t="shared" si="0"/>
        <v>0.13595611814345987</v>
      </c>
      <c r="F3" s="11">
        <f t="shared" si="0"/>
        <v>8.205069051598457E-2</v>
      </c>
      <c r="G3" s="11">
        <f t="shared" si="0"/>
        <v>9.249951067673412E-2</v>
      </c>
      <c r="H3" s="11">
        <f t="shared" si="0"/>
        <v>8.02906530770644E-2</v>
      </c>
      <c r="I3" s="11">
        <f t="shared" si="0"/>
        <v>7.7155250553317289E-2</v>
      </c>
      <c r="J3" s="11">
        <f t="shared" si="0"/>
        <v>7.9437910246192178E-2</v>
      </c>
      <c r="K3" s="11">
        <f t="shared" si="0"/>
        <v>6.7512445536139776E-2</v>
      </c>
      <c r="L3" s="11">
        <f t="shared" si="0"/>
        <v>9.1776193115520099E-2</v>
      </c>
      <c r="M3" s="11">
        <f t="shared" si="0"/>
        <v>8.3080055709565004E-2</v>
      </c>
      <c r="N3" s="11">
        <f t="shared" si="0"/>
        <v>0.2159282204389259</v>
      </c>
      <c r="O3" s="11">
        <f t="shared" si="0"/>
        <v>1.4034203321976246E-2</v>
      </c>
      <c r="P3" s="11">
        <f t="shared" si="0"/>
        <v>0.10591368920963018</v>
      </c>
      <c r="Q3" s="11">
        <f t="shared" si="0"/>
        <v>2.5418192159924136E-2</v>
      </c>
      <c r="R3" s="11"/>
      <c r="S3" s="11">
        <f t="shared" ref="S3:U3" si="1">(S2/R2)-1</f>
        <v>7.7974062247520903E-2</v>
      </c>
      <c r="T3" s="11">
        <f t="shared" si="1"/>
        <v>-8.4297053771047792E-2</v>
      </c>
      <c r="U3" s="11">
        <f t="shared" si="1"/>
        <v>4.8523723855892875E-2</v>
      </c>
    </row>
    <row r="4" spans="1:21" ht="16" x14ac:dyDescent="0.2">
      <c r="A4" s="2" t="s">
        <v>21</v>
      </c>
      <c r="B4" s="3">
        <v>10457668000</v>
      </c>
      <c r="C4" s="3">
        <v>11796380000</v>
      </c>
      <c r="D4" s="3">
        <v>13035000000</v>
      </c>
      <c r="E4" s="3">
        <v>14807188000</v>
      </c>
      <c r="F4" s="3">
        <v>16022128000</v>
      </c>
      <c r="G4" s="3">
        <v>17504167000</v>
      </c>
      <c r="H4" s="3">
        <v>18909588000</v>
      </c>
      <c r="I4" s="3">
        <v>20368562000</v>
      </c>
      <c r="J4" s="3">
        <v>21986598000</v>
      </c>
      <c r="K4" s="3">
        <v>23470967000</v>
      </c>
      <c r="L4" s="3">
        <v>25625043000</v>
      </c>
      <c r="M4" s="3">
        <v>27753973000</v>
      </c>
      <c r="N4" s="3">
        <v>33746839000</v>
      </c>
      <c r="O4" s="3">
        <v>34220449000</v>
      </c>
      <c r="P4" s="3">
        <v>37844863000</v>
      </c>
      <c r="Q4" s="4">
        <v>38806811000</v>
      </c>
      <c r="R4" s="3">
        <v>9464891000</v>
      </c>
      <c r="S4" s="3">
        <v>10202907000</v>
      </c>
      <c r="T4" s="3">
        <v>9342832000</v>
      </c>
      <c r="U4" s="3">
        <v>9796181000</v>
      </c>
    </row>
    <row r="5" spans="1:21" ht="16" x14ac:dyDescent="0.2">
      <c r="A5" s="2" t="s">
        <v>22</v>
      </c>
      <c r="B5" s="3">
        <v>7396571000</v>
      </c>
      <c r="C5" s="3">
        <v>8106509000</v>
      </c>
      <c r="D5" s="3">
        <v>8858444000</v>
      </c>
      <c r="E5" s="3">
        <v>10109278000</v>
      </c>
      <c r="F5" s="3">
        <v>10936727000</v>
      </c>
      <c r="G5" s="3">
        <v>12068425000</v>
      </c>
      <c r="H5" s="3">
        <v>13107081000</v>
      </c>
      <c r="I5" s="3">
        <v>14062471000</v>
      </c>
      <c r="J5" s="3">
        <v>15203960000</v>
      </c>
      <c r="K5" s="3">
        <v>16249608000</v>
      </c>
      <c r="L5" s="3">
        <v>17821173000</v>
      </c>
      <c r="M5" s="3">
        <v>19264912000</v>
      </c>
      <c r="N5" s="3">
        <v>23027977000</v>
      </c>
      <c r="O5" s="3">
        <v>23407443000</v>
      </c>
      <c r="P5" s="3">
        <v>26024765000</v>
      </c>
      <c r="Q5" s="4">
        <v>26773139000</v>
      </c>
      <c r="R5" s="3">
        <v>6579696000</v>
      </c>
      <c r="S5" s="3">
        <v>7054590000</v>
      </c>
      <c r="T5" s="3">
        <v>6387358000</v>
      </c>
      <c r="U5" s="3">
        <v>6751495000</v>
      </c>
    </row>
    <row r="6" spans="1:21" ht="16" x14ac:dyDescent="0.2">
      <c r="A6" s="2" t="s">
        <v>23</v>
      </c>
      <c r="B6" s="3">
        <v>7396571000</v>
      </c>
      <c r="C6" s="3">
        <v>8106509000</v>
      </c>
      <c r="D6" s="3">
        <v>8858444000</v>
      </c>
      <c r="E6" s="3">
        <v>10109278000</v>
      </c>
      <c r="F6" s="3">
        <v>10936727000</v>
      </c>
      <c r="G6" s="3">
        <v>12068425000</v>
      </c>
      <c r="H6" s="3">
        <v>13107081000</v>
      </c>
      <c r="I6" s="3">
        <v>14062471000</v>
      </c>
      <c r="J6" s="3">
        <v>15203960000</v>
      </c>
      <c r="K6" s="3">
        <v>16249608000</v>
      </c>
      <c r="L6" s="3">
        <v>17821173000</v>
      </c>
      <c r="M6" s="3">
        <v>19264912000</v>
      </c>
      <c r="N6" s="3">
        <v>23027977000</v>
      </c>
      <c r="O6" s="3">
        <v>23407443000</v>
      </c>
      <c r="P6" s="3">
        <v>26024765000</v>
      </c>
      <c r="Q6" s="4">
        <v>26773139000</v>
      </c>
      <c r="R6" s="3">
        <v>6579696000</v>
      </c>
      <c r="S6" s="3">
        <v>7054590000</v>
      </c>
      <c r="T6" s="3">
        <v>6387358000</v>
      </c>
      <c r="U6" s="3">
        <v>6751495000</v>
      </c>
    </row>
    <row r="7" spans="1:21" ht="16" x14ac:dyDescent="0.2">
      <c r="A7" s="34" t="s">
        <v>24</v>
      </c>
      <c r="B7" s="32">
        <v>3061097000</v>
      </c>
      <c r="C7" s="32">
        <v>3689871000</v>
      </c>
      <c r="D7" s="32">
        <v>4176556000</v>
      </c>
      <c r="E7" s="32">
        <v>4697910000</v>
      </c>
      <c r="F7" s="32">
        <v>5085401000</v>
      </c>
      <c r="G7" s="32">
        <v>5435742000</v>
      </c>
      <c r="H7" s="32">
        <v>5802507000</v>
      </c>
      <c r="I7" s="32">
        <v>6306091000</v>
      </c>
      <c r="J7" s="32">
        <v>6782638000</v>
      </c>
      <c r="K7" s="32">
        <v>7221359000</v>
      </c>
      <c r="L7" s="32">
        <v>7803870000</v>
      </c>
      <c r="M7" s="32">
        <v>8489061000</v>
      </c>
      <c r="N7" s="32">
        <v>10718862000</v>
      </c>
      <c r="O7" s="32">
        <v>10813006000</v>
      </c>
      <c r="P7" s="32">
        <v>11820098000</v>
      </c>
      <c r="Q7" s="33">
        <v>12033672000</v>
      </c>
      <c r="R7" s="32">
        <v>2885195000</v>
      </c>
      <c r="S7" s="32">
        <v>3148317000</v>
      </c>
      <c r="T7" s="32">
        <v>2955474000</v>
      </c>
      <c r="U7" s="32">
        <v>3044686000</v>
      </c>
    </row>
    <row r="8" spans="1:21" ht="16" x14ac:dyDescent="0.2">
      <c r="A8" s="29" t="s">
        <v>60</v>
      </c>
      <c r="B8" s="30">
        <v>29.27</v>
      </c>
      <c r="C8" s="30">
        <v>31.28</v>
      </c>
      <c r="D8" s="30">
        <v>32.04</v>
      </c>
      <c r="E8" s="30">
        <v>31.73</v>
      </c>
      <c r="F8" s="30">
        <v>31.74</v>
      </c>
      <c r="G8" s="30">
        <v>31.05</v>
      </c>
      <c r="H8" s="30">
        <v>30.69</v>
      </c>
      <c r="I8" s="30">
        <v>30.96</v>
      </c>
      <c r="J8" s="30">
        <v>30.85</v>
      </c>
      <c r="K8" s="30">
        <v>30.77</v>
      </c>
      <c r="L8" s="30">
        <v>30.45</v>
      </c>
      <c r="M8" s="30">
        <v>30.59</v>
      </c>
      <c r="N8" s="30">
        <v>31.76</v>
      </c>
      <c r="O8" s="30">
        <v>31.6</v>
      </c>
      <c r="P8" s="30">
        <v>31.23</v>
      </c>
      <c r="Q8" s="31">
        <v>31.01</v>
      </c>
      <c r="R8" s="30">
        <v>30.48</v>
      </c>
      <c r="S8" s="30">
        <v>30.86</v>
      </c>
      <c r="T8" s="30">
        <v>31.63</v>
      </c>
      <c r="U8" s="30">
        <v>31.08</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2448611000</v>
      </c>
      <c r="C10" s="3">
        <v>2736613000</v>
      </c>
      <c r="D10" s="3">
        <v>2902491000</v>
      </c>
      <c r="E10" s="3">
        <v>3207106000</v>
      </c>
      <c r="F10" s="3">
        <v>3430125000</v>
      </c>
      <c r="G10" s="3">
        <v>3699557000</v>
      </c>
      <c r="H10" s="3">
        <v>4033414000</v>
      </c>
      <c r="I10" s="3">
        <v>4365797000</v>
      </c>
      <c r="J10" s="3">
        <v>4719189000</v>
      </c>
      <c r="K10" s="3">
        <v>5213541000</v>
      </c>
      <c r="L10" s="3">
        <v>5687564000</v>
      </c>
      <c r="M10" s="3">
        <v>6186757000</v>
      </c>
      <c r="N10" s="3">
        <v>7164097000</v>
      </c>
      <c r="O10" s="3">
        <v>7592331000</v>
      </c>
      <c r="P10" s="3">
        <v>8491796000</v>
      </c>
      <c r="Q10" s="4">
        <v>8931781000</v>
      </c>
      <c r="R10" s="3">
        <v>2149650000</v>
      </c>
      <c r="S10" s="3">
        <v>2215143000</v>
      </c>
      <c r="T10" s="3">
        <v>2214616000</v>
      </c>
      <c r="U10" s="3">
        <v>2352372000</v>
      </c>
    </row>
    <row r="11" spans="1:21" ht="16" x14ac:dyDescent="0.2">
      <c r="A11" s="29" t="s">
        <v>28</v>
      </c>
      <c r="B11" s="32">
        <v>2448611000</v>
      </c>
      <c r="C11" s="32">
        <v>2736613000</v>
      </c>
      <c r="D11" s="32">
        <v>2902491000</v>
      </c>
      <c r="E11" s="32">
        <v>3207106000</v>
      </c>
      <c r="F11" s="32">
        <v>3430125000</v>
      </c>
      <c r="G11" s="32">
        <v>3699557000</v>
      </c>
      <c r="H11" s="32">
        <v>4033414000</v>
      </c>
      <c r="I11" s="32">
        <v>4365797000</v>
      </c>
      <c r="J11" s="32">
        <v>4719189000</v>
      </c>
      <c r="K11" s="32">
        <v>5213541000</v>
      </c>
      <c r="L11" s="32">
        <v>5687564000</v>
      </c>
      <c r="M11" s="32">
        <v>6186757000</v>
      </c>
      <c r="N11" s="32">
        <v>7164097000</v>
      </c>
      <c r="O11" s="32">
        <v>7592331000</v>
      </c>
      <c r="P11" s="32">
        <v>8491796000</v>
      </c>
      <c r="Q11" s="33">
        <v>8931781000</v>
      </c>
      <c r="R11" s="32">
        <v>2149650000</v>
      </c>
      <c r="S11" s="32">
        <v>2215143000</v>
      </c>
      <c r="T11" s="32">
        <v>2214616000</v>
      </c>
      <c r="U11" s="32">
        <v>2352372000</v>
      </c>
    </row>
    <row r="12" spans="1:21" ht="16" x14ac:dyDescent="0.2">
      <c r="A12" s="12" t="s">
        <v>194</v>
      </c>
      <c r="B12" s="11">
        <f t="shared" ref="B12:U12" si="2">B11/B2</f>
        <v>0.23414503118668523</v>
      </c>
      <c r="C12" s="11">
        <f t="shared" si="2"/>
        <v>0.2319875249864789</v>
      </c>
      <c r="D12" s="11">
        <f t="shared" si="2"/>
        <v>0.22266904487917147</v>
      </c>
      <c r="E12" s="11">
        <f t="shared" si="2"/>
        <v>0.21659115829420145</v>
      </c>
      <c r="F12" s="11">
        <f t="shared" si="2"/>
        <v>0.21408673055164706</v>
      </c>
      <c r="G12" s="11">
        <f t="shared" si="2"/>
        <v>0.21135293099066069</v>
      </c>
      <c r="H12" s="11">
        <f t="shared" si="2"/>
        <v>0.21329994074963451</v>
      </c>
      <c r="I12" s="11">
        <f t="shared" si="2"/>
        <v>0.2143399715699125</v>
      </c>
      <c r="J12" s="11">
        <f t="shared" si="2"/>
        <v>0.21463934529571149</v>
      </c>
      <c r="K12" s="11">
        <f t="shared" si="2"/>
        <v>0.22212723489407146</v>
      </c>
      <c r="L12" s="11">
        <f t="shared" si="2"/>
        <v>0.22195334462463145</v>
      </c>
      <c r="M12" s="11">
        <f t="shared" si="2"/>
        <v>0.22291428329918747</v>
      </c>
      <c r="N12" s="11">
        <f t="shared" si="2"/>
        <v>0.21228942361090472</v>
      </c>
      <c r="O12" s="11">
        <f t="shared" si="2"/>
        <v>0.22186532385942687</v>
      </c>
      <c r="P12" s="11">
        <f t="shared" si="2"/>
        <v>0.22438437681753531</v>
      </c>
      <c r="Q12" s="11">
        <f t="shared" si="2"/>
        <v>0.23016013864164206</v>
      </c>
      <c r="R12" s="11">
        <f t="shared" si="2"/>
        <v>0.22711830490176801</v>
      </c>
      <c r="S12" s="11">
        <f t="shared" si="2"/>
        <v>0.21710900628614963</v>
      </c>
      <c r="T12" s="11">
        <f t="shared" si="2"/>
        <v>0.23703904768918033</v>
      </c>
      <c r="U12" s="11">
        <f t="shared" si="2"/>
        <v>0.24013153697343895</v>
      </c>
    </row>
    <row r="13" spans="1:21" ht="16" x14ac:dyDescent="0.2">
      <c r="A13" s="29" t="s">
        <v>29</v>
      </c>
      <c r="B13" s="32">
        <v>0</v>
      </c>
      <c r="C13" s="32">
        <v>0</v>
      </c>
      <c r="D13" s="32">
        <v>0</v>
      </c>
      <c r="E13" s="32">
        <v>0</v>
      </c>
      <c r="F13" s="32">
        <v>0</v>
      </c>
      <c r="G13" s="32">
        <v>0</v>
      </c>
      <c r="H13" s="32">
        <v>0</v>
      </c>
      <c r="I13" s="32">
        <v>0</v>
      </c>
      <c r="J13" s="32">
        <v>0</v>
      </c>
      <c r="K13" s="32">
        <v>0</v>
      </c>
      <c r="L13" s="32">
        <v>0</v>
      </c>
      <c r="M13" s="32">
        <v>0</v>
      </c>
      <c r="N13" s="32">
        <v>0</v>
      </c>
      <c r="O13" s="32">
        <v>0</v>
      </c>
      <c r="P13" s="32">
        <v>0</v>
      </c>
      <c r="Q13" s="33">
        <v>0</v>
      </c>
      <c r="R13" s="32">
        <v>0</v>
      </c>
      <c r="S13" s="32">
        <v>0</v>
      </c>
      <c r="T13" s="32">
        <v>0</v>
      </c>
      <c r="U13" s="32">
        <v>0</v>
      </c>
    </row>
    <row r="14" spans="1:21" ht="16" x14ac:dyDescent="0.2">
      <c r="A14" s="13" t="s">
        <v>195</v>
      </c>
      <c r="B14" s="14">
        <v>0</v>
      </c>
      <c r="C14" s="14">
        <v>0</v>
      </c>
      <c r="D14" s="14">
        <v>0</v>
      </c>
      <c r="E14" s="14">
        <v>0</v>
      </c>
      <c r="F14" s="14">
        <v>0</v>
      </c>
      <c r="G14" s="14">
        <v>0</v>
      </c>
      <c r="H14" s="14">
        <v>0</v>
      </c>
      <c r="I14" s="14">
        <v>0</v>
      </c>
      <c r="J14" s="14">
        <v>0</v>
      </c>
      <c r="K14" s="14">
        <f t="shared" ref="K14:U14" si="3">K13/K2</f>
        <v>0</v>
      </c>
      <c r="L14" s="14">
        <f t="shared" si="3"/>
        <v>0</v>
      </c>
      <c r="M14" s="14">
        <f t="shared" si="3"/>
        <v>0</v>
      </c>
      <c r="N14" s="14">
        <f t="shared" si="3"/>
        <v>0</v>
      </c>
      <c r="O14" s="14">
        <f t="shared" si="3"/>
        <v>0</v>
      </c>
      <c r="P14" s="14">
        <f t="shared" si="3"/>
        <v>0</v>
      </c>
      <c r="Q14" s="14">
        <f t="shared" si="3"/>
        <v>0</v>
      </c>
      <c r="R14" s="14">
        <f t="shared" si="3"/>
        <v>0</v>
      </c>
      <c r="S14" s="14">
        <f t="shared" si="3"/>
        <v>0</v>
      </c>
      <c r="T14" s="14">
        <f t="shared" si="3"/>
        <v>0</v>
      </c>
      <c r="U14" s="14">
        <f t="shared" si="3"/>
        <v>0</v>
      </c>
    </row>
    <row r="15" spans="1:21" ht="16" x14ac:dyDescent="0.2">
      <c r="A15" s="2" t="s">
        <v>30</v>
      </c>
      <c r="B15" s="3" t="s">
        <v>26</v>
      </c>
      <c r="C15" s="3" t="s">
        <v>26</v>
      </c>
      <c r="D15" s="3" t="s">
        <v>26</v>
      </c>
      <c r="E15" s="3" t="s">
        <v>26</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4" t="s">
        <v>31</v>
      </c>
      <c r="B16" s="32">
        <v>612486000</v>
      </c>
      <c r="C16" s="32">
        <v>953258000</v>
      </c>
      <c r="D16" s="32">
        <v>1274065000</v>
      </c>
      <c r="E16" s="32">
        <v>1490804000</v>
      </c>
      <c r="F16" s="32">
        <v>1655276000</v>
      </c>
      <c r="G16" s="32">
        <v>1736185000</v>
      </c>
      <c r="H16" s="32">
        <v>1769093000</v>
      </c>
      <c r="I16" s="32">
        <v>1940294000</v>
      </c>
      <c r="J16" s="32">
        <v>2063449000</v>
      </c>
      <c r="K16" s="32">
        <v>2007818000</v>
      </c>
      <c r="L16" s="32">
        <v>2116306000</v>
      </c>
      <c r="M16" s="32">
        <v>2302304000</v>
      </c>
      <c r="N16" s="32">
        <v>3554765000</v>
      </c>
      <c r="O16" s="32">
        <v>3220675000</v>
      </c>
      <c r="P16" s="32">
        <v>3328302000</v>
      </c>
      <c r="Q16" s="33">
        <v>3101891000</v>
      </c>
      <c r="R16" s="32">
        <v>735545000</v>
      </c>
      <c r="S16" s="32">
        <v>933174000</v>
      </c>
      <c r="T16" s="32">
        <v>740858000</v>
      </c>
      <c r="U16" s="32">
        <v>692314000</v>
      </c>
    </row>
    <row r="17" spans="1:21" ht="16" x14ac:dyDescent="0.2">
      <c r="A17" s="29" t="s">
        <v>61</v>
      </c>
      <c r="B17" s="30">
        <v>5.86</v>
      </c>
      <c r="C17" s="30">
        <v>8.08</v>
      </c>
      <c r="D17" s="30">
        <v>9.77</v>
      </c>
      <c r="E17" s="30">
        <v>10.07</v>
      </c>
      <c r="F17" s="30">
        <v>10.33</v>
      </c>
      <c r="G17" s="30">
        <v>9.92</v>
      </c>
      <c r="H17" s="30">
        <v>9.36</v>
      </c>
      <c r="I17" s="30">
        <v>9.5299999999999994</v>
      </c>
      <c r="J17" s="30">
        <v>9.39</v>
      </c>
      <c r="K17" s="30">
        <v>8.5500000000000007</v>
      </c>
      <c r="L17" s="30">
        <v>8.26</v>
      </c>
      <c r="M17" s="30">
        <v>8.3000000000000007</v>
      </c>
      <c r="N17" s="30">
        <v>10.53</v>
      </c>
      <c r="O17" s="30">
        <v>9.41</v>
      </c>
      <c r="P17" s="30">
        <v>8.7899999999999991</v>
      </c>
      <c r="Q17" s="31">
        <v>7.99</v>
      </c>
      <c r="R17" s="30">
        <v>7.77</v>
      </c>
      <c r="S17" s="30">
        <v>9.15</v>
      </c>
      <c r="T17" s="30">
        <v>7.93</v>
      </c>
      <c r="U17" s="30">
        <v>7.07</v>
      </c>
    </row>
    <row r="18" spans="1:21" ht="16" x14ac:dyDescent="0.2">
      <c r="A18" s="15" t="s">
        <v>196</v>
      </c>
      <c r="B18" s="10"/>
      <c r="C18" s="11">
        <f>(C16/B16)-1</f>
        <v>0.55637516612624616</v>
      </c>
      <c r="D18" s="11">
        <f>(D16/C16)-1</f>
        <v>0.33653743267824665</v>
      </c>
      <c r="E18" s="11">
        <f>(E16/D16)-1</f>
        <v>0.17011612437356027</v>
      </c>
      <c r="F18" s="11">
        <f t="shared" ref="F18:Q18" si="4">(F16/E16)-1</f>
        <v>0.1103243618879477</v>
      </c>
      <c r="G18" s="11">
        <f t="shared" si="4"/>
        <v>4.8879461793682744E-2</v>
      </c>
      <c r="H18" s="11">
        <f t="shared" si="4"/>
        <v>1.8954201309192342E-2</v>
      </c>
      <c r="I18" s="11">
        <f t="shared" si="4"/>
        <v>9.6773318304916645E-2</v>
      </c>
      <c r="J18" s="11">
        <f t="shared" si="4"/>
        <v>6.3472339758820162E-2</v>
      </c>
      <c r="K18" s="11">
        <f t="shared" si="4"/>
        <v>-2.6960201100196812E-2</v>
      </c>
      <c r="L18" s="11">
        <f t="shared" si="4"/>
        <v>5.403278584015081E-2</v>
      </c>
      <c r="M18" s="11">
        <f t="shared" si="4"/>
        <v>8.7888046435628864E-2</v>
      </c>
      <c r="N18" s="11">
        <f t="shared" si="4"/>
        <v>0.54400331146538417</v>
      </c>
      <c r="O18" s="11">
        <f t="shared" si="4"/>
        <v>-9.398370919034027E-2</v>
      </c>
      <c r="P18" s="11">
        <f t="shared" si="4"/>
        <v>3.3417528934152063E-2</v>
      </c>
      <c r="Q18" s="11">
        <f t="shared" si="4"/>
        <v>-6.8025978411814791E-2</v>
      </c>
      <c r="R18" s="11"/>
      <c r="S18" s="11">
        <f t="shared" ref="S18:U18" si="5">(S16/R16)-1</f>
        <v>0.2686837650993481</v>
      </c>
      <c r="T18" s="11">
        <f t="shared" si="5"/>
        <v>-0.20608803931528308</v>
      </c>
      <c r="U18" s="11">
        <f t="shared" si="5"/>
        <v>-6.5524027546439378E-2</v>
      </c>
    </row>
    <row r="19" spans="1:21" ht="16" x14ac:dyDescent="0.2">
      <c r="A19" s="2" t="s">
        <v>32</v>
      </c>
      <c r="B19" s="3">
        <v>418083000</v>
      </c>
      <c r="C19" s="3">
        <v>401142000</v>
      </c>
      <c r="D19" s="3">
        <v>289093000</v>
      </c>
      <c r="E19" s="3">
        <v>265515000</v>
      </c>
      <c r="F19" s="3">
        <v>157882000</v>
      </c>
      <c r="G19" s="3">
        <v>107855000</v>
      </c>
      <c r="H19" s="3">
        <v>88232000</v>
      </c>
      <c r="I19" s="3">
        <v>87270000</v>
      </c>
      <c r="J19" s="3">
        <v>97821000</v>
      </c>
      <c r="K19" s="3">
        <v>100538000</v>
      </c>
      <c r="L19" s="3">
        <v>100890000</v>
      </c>
      <c r="M19" s="3">
        <v>100574000</v>
      </c>
      <c r="N19" s="3">
        <v>150385000</v>
      </c>
      <c r="O19" s="3">
        <v>157526000</v>
      </c>
      <c r="P19" s="3">
        <v>211688000</v>
      </c>
      <c r="Q19" s="4">
        <v>296289000</v>
      </c>
      <c r="R19" s="3">
        <v>54096000</v>
      </c>
      <c r="S19" s="3">
        <v>74818000</v>
      </c>
      <c r="T19" s="3">
        <v>83038000</v>
      </c>
      <c r="U19" s="3">
        <v>84337000</v>
      </c>
    </row>
    <row r="20" spans="1:21" ht="16" x14ac:dyDescent="0.2">
      <c r="A20" s="2" t="s">
        <v>33</v>
      </c>
      <c r="B20" s="3">
        <v>388871000</v>
      </c>
      <c r="C20" s="3">
        <v>345600000</v>
      </c>
      <c r="D20" s="3">
        <v>273992000</v>
      </c>
      <c r="E20" s="3">
        <v>204900000</v>
      </c>
      <c r="F20" s="3">
        <v>127926000</v>
      </c>
      <c r="G20" s="3">
        <v>88984000</v>
      </c>
      <c r="H20" s="3">
        <v>88232000</v>
      </c>
      <c r="I20" s="3">
        <v>86944000</v>
      </c>
      <c r="J20" s="3">
        <v>97821000</v>
      </c>
      <c r="K20" s="3">
        <v>97036000</v>
      </c>
      <c r="L20" s="3">
        <v>99871000</v>
      </c>
      <c r="M20" s="3">
        <v>100574000</v>
      </c>
      <c r="N20" s="3">
        <v>150385000</v>
      </c>
      <c r="O20" s="3">
        <v>157526000</v>
      </c>
      <c r="P20" s="3">
        <v>211273000</v>
      </c>
      <c r="Q20" s="4">
        <v>295874000</v>
      </c>
      <c r="R20" s="3">
        <v>53681000</v>
      </c>
      <c r="S20" s="3">
        <v>74818000</v>
      </c>
      <c r="T20" s="3">
        <v>83038000</v>
      </c>
      <c r="U20" s="3">
        <v>84337000</v>
      </c>
    </row>
    <row r="21" spans="1:21" ht="16" x14ac:dyDescent="0.2">
      <c r="A21" s="2" t="s">
        <v>34</v>
      </c>
      <c r="B21" s="3">
        <v>391932000</v>
      </c>
      <c r="C21" s="3">
        <v>345744000</v>
      </c>
      <c r="D21" s="3">
        <v>274212000</v>
      </c>
      <c r="E21" s="3">
        <v>204991000</v>
      </c>
      <c r="F21" s="3">
        <v>127926000</v>
      </c>
      <c r="G21" s="3">
        <v>88984000</v>
      </c>
      <c r="H21" s="3">
        <v>88232000</v>
      </c>
      <c r="I21" s="3">
        <v>86944000</v>
      </c>
      <c r="J21" s="3">
        <v>97821000</v>
      </c>
      <c r="K21" s="3">
        <v>97036000</v>
      </c>
      <c r="L21" s="3">
        <v>99871000</v>
      </c>
      <c r="M21" s="3">
        <v>100574000</v>
      </c>
      <c r="N21" s="3">
        <v>150385000</v>
      </c>
      <c r="O21" s="3">
        <v>157526000</v>
      </c>
      <c r="P21" s="3">
        <v>211273000</v>
      </c>
      <c r="Q21" s="4">
        <v>295874000</v>
      </c>
      <c r="R21" s="3">
        <v>53681000</v>
      </c>
      <c r="S21" s="3">
        <v>74818000</v>
      </c>
      <c r="T21" s="3">
        <v>83038000</v>
      </c>
      <c r="U21" s="3">
        <v>84337000</v>
      </c>
    </row>
    <row r="22" spans="1:21" ht="16" x14ac:dyDescent="0.2">
      <c r="A22" s="2" t="s">
        <v>35</v>
      </c>
      <c r="B22" s="3">
        <v>3061000</v>
      </c>
      <c r="C22" s="3">
        <v>144000</v>
      </c>
      <c r="D22" s="3">
        <v>220000</v>
      </c>
      <c r="E22" s="3">
        <v>91000</v>
      </c>
      <c r="F22" s="3" t="s">
        <v>26</v>
      </c>
      <c r="G22" s="3" t="s">
        <v>26</v>
      </c>
      <c r="H22" s="3" t="s">
        <v>26</v>
      </c>
      <c r="I22" s="3" t="s">
        <v>26</v>
      </c>
      <c r="J22" s="3" t="s">
        <v>26</v>
      </c>
      <c r="K22" s="3" t="s">
        <v>26</v>
      </c>
      <c r="L22" s="3" t="s">
        <v>26</v>
      </c>
      <c r="M22" s="3" t="s">
        <v>26</v>
      </c>
      <c r="N22" s="3" t="s">
        <v>26</v>
      </c>
      <c r="O22" s="3" t="s">
        <v>26</v>
      </c>
      <c r="P22" s="3" t="s">
        <v>26</v>
      </c>
      <c r="Q22" s="4" t="s">
        <v>26</v>
      </c>
      <c r="R22" s="3" t="s">
        <v>26</v>
      </c>
      <c r="S22" s="3" t="s">
        <v>26</v>
      </c>
      <c r="T22" s="3" t="s">
        <v>26</v>
      </c>
      <c r="U22" s="3" t="s">
        <v>26</v>
      </c>
    </row>
    <row r="23" spans="1:21" ht="16" x14ac:dyDescent="0.2">
      <c r="A23" s="2" t="s">
        <v>36</v>
      </c>
      <c r="B23" s="3">
        <v>29212000</v>
      </c>
      <c r="C23" s="3">
        <v>55542000</v>
      </c>
      <c r="D23" s="3">
        <v>15101000</v>
      </c>
      <c r="E23" s="3">
        <v>60615000</v>
      </c>
      <c r="F23" s="3">
        <v>29956000</v>
      </c>
      <c r="G23" s="3">
        <v>18871000</v>
      </c>
      <c r="H23" s="3" t="s">
        <v>26</v>
      </c>
      <c r="I23" s="3">
        <v>326000</v>
      </c>
      <c r="J23" s="3" t="s">
        <v>26</v>
      </c>
      <c r="K23" s="3">
        <v>3502000</v>
      </c>
      <c r="L23" s="3">
        <v>1019000</v>
      </c>
      <c r="M23" s="3" t="s">
        <v>26</v>
      </c>
      <c r="N23" s="3" t="s">
        <v>26</v>
      </c>
      <c r="O23" s="3" t="s">
        <v>26</v>
      </c>
      <c r="P23" s="3">
        <v>415000</v>
      </c>
      <c r="Q23" s="4">
        <v>415000</v>
      </c>
      <c r="R23" s="3">
        <v>415000</v>
      </c>
      <c r="S23" s="3" t="s">
        <v>26</v>
      </c>
      <c r="T23" s="3" t="s">
        <v>26</v>
      </c>
      <c r="U23" s="3" t="s">
        <v>26</v>
      </c>
    </row>
    <row r="24" spans="1:21" ht="16" x14ac:dyDescent="0.2">
      <c r="A24" s="2" t="s">
        <v>37</v>
      </c>
      <c r="B24" s="3">
        <v>194403000</v>
      </c>
      <c r="C24" s="3">
        <v>552116000</v>
      </c>
      <c r="D24" s="3">
        <v>984972000</v>
      </c>
      <c r="E24" s="3">
        <v>1225289000</v>
      </c>
      <c r="F24" s="3">
        <v>1497394000</v>
      </c>
      <c r="G24" s="3">
        <v>1628330000</v>
      </c>
      <c r="H24" s="3">
        <v>1680861000</v>
      </c>
      <c r="I24" s="3">
        <v>1853024000</v>
      </c>
      <c r="J24" s="3">
        <v>1965628000</v>
      </c>
      <c r="K24" s="3">
        <v>1907280000</v>
      </c>
      <c r="L24" s="3">
        <v>2015416000</v>
      </c>
      <c r="M24" s="3">
        <v>2201730000</v>
      </c>
      <c r="N24" s="3">
        <v>3404380000</v>
      </c>
      <c r="O24" s="3">
        <v>3063149000</v>
      </c>
      <c r="P24" s="3">
        <v>3116614000</v>
      </c>
      <c r="Q24" s="4">
        <v>2805602000</v>
      </c>
      <c r="R24" s="3">
        <v>681449000</v>
      </c>
      <c r="S24" s="3">
        <v>858356000</v>
      </c>
      <c r="T24" s="3">
        <v>657820000</v>
      </c>
      <c r="U24" s="3">
        <v>607977000</v>
      </c>
    </row>
    <row r="25" spans="1:21" ht="16" x14ac:dyDescent="0.2">
      <c r="A25" s="2" t="s">
        <v>38</v>
      </c>
      <c r="B25" s="3">
        <v>86221000</v>
      </c>
      <c r="C25" s="3">
        <v>212674000</v>
      </c>
      <c r="D25" s="3">
        <v>357115000</v>
      </c>
      <c r="E25" s="3">
        <v>458604000</v>
      </c>
      <c r="F25" s="3">
        <v>544732000</v>
      </c>
      <c r="G25" s="3">
        <v>603214000</v>
      </c>
      <c r="H25" s="3">
        <v>615516000</v>
      </c>
      <c r="I25" s="3">
        <v>687944000</v>
      </c>
      <c r="J25" s="3">
        <v>714495000</v>
      </c>
      <c r="K25" s="3">
        <v>368320000</v>
      </c>
      <c r="L25" s="3">
        <v>425944000</v>
      </c>
      <c r="M25" s="3">
        <v>489175000</v>
      </c>
      <c r="N25" s="3">
        <v>749330000</v>
      </c>
      <c r="O25" s="3">
        <v>663917000</v>
      </c>
      <c r="P25" s="3">
        <v>700625000</v>
      </c>
      <c r="Q25" s="4">
        <v>637085000</v>
      </c>
      <c r="R25" s="3">
        <v>155282000</v>
      </c>
      <c r="S25" s="3">
        <v>199221000</v>
      </c>
      <c r="T25" s="3">
        <v>143440000</v>
      </c>
      <c r="U25" s="3">
        <v>139142000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108182000</v>
      </c>
      <c r="C27" s="3">
        <v>339442000</v>
      </c>
      <c r="D27" s="3">
        <v>627857000</v>
      </c>
      <c r="E27" s="3">
        <v>766685000</v>
      </c>
      <c r="F27" s="3">
        <v>952662000</v>
      </c>
      <c r="G27" s="3">
        <v>1025116000</v>
      </c>
      <c r="H27" s="3">
        <v>1065345000</v>
      </c>
      <c r="I27" s="3">
        <v>1165080000</v>
      </c>
      <c r="J27" s="3">
        <v>1251133000</v>
      </c>
      <c r="K27" s="3">
        <v>1538960000</v>
      </c>
      <c r="L27" s="3">
        <v>1589472000</v>
      </c>
      <c r="M27" s="3">
        <v>1712555000</v>
      </c>
      <c r="N27" s="3">
        <v>2655050000</v>
      </c>
      <c r="O27" s="3">
        <v>2399232000</v>
      </c>
      <c r="P27" s="3">
        <v>2415989000</v>
      </c>
      <c r="Q27" s="4">
        <v>2168517000</v>
      </c>
      <c r="R27" s="3">
        <v>526167000</v>
      </c>
      <c r="S27" s="3">
        <v>659135000</v>
      </c>
      <c r="T27" s="3">
        <v>514380000</v>
      </c>
      <c r="U27" s="3">
        <v>468835000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108182000</v>
      </c>
      <c r="C31" s="3">
        <v>339442000</v>
      </c>
      <c r="D31" s="3">
        <v>627857000</v>
      </c>
      <c r="E31" s="3">
        <v>766685000</v>
      </c>
      <c r="F31" s="3">
        <v>952662000</v>
      </c>
      <c r="G31" s="3">
        <v>1025116000</v>
      </c>
      <c r="H31" s="3">
        <v>1065345000</v>
      </c>
      <c r="I31" s="3">
        <v>1165080000</v>
      </c>
      <c r="J31" s="3">
        <v>1251133000</v>
      </c>
      <c r="K31" s="3">
        <v>1538960000</v>
      </c>
      <c r="L31" s="3">
        <v>1589472000</v>
      </c>
      <c r="M31" s="3">
        <v>1712555000</v>
      </c>
      <c r="N31" s="3">
        <v>2655050000</v>
      </c>
      <c r="O31" s="3">
        <v>2399232000</v>
      </c>
      <c r="P31" s="3">
        <v>2415989000</v>
      </c>
      <c r="Q31" s="4">
        <v>2168517000</v>
      </c>
      <c r="R31" s="3">
        <v>526167000</v>
      </c>
      <c r="S31" s="3">
        <v>659135000</v>
      </c>
      <c r="T31" s="3">
        <v>514380000</v>
      </c>
      <c r="U31" s="3">
        <v>468835000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4" t="s">
        <v>46</v>
      </c>
      <c r="B33" s="32">
        <v>108182000</v>
      </c>
      <c r="C33" s="32">
        <v>339442000</v>
      </c>
      <c r="D33" s="32">
        <v>627857000</v>
      </c>
      <c r="E33" s="32">
        <v>766685000</v>
      </c>
      <c r="F33" s="32">
        <v>952662000</v>
      </c>
      <c r="G33" s="32">
        <v>1025116000</v>
      </c>
      <c r="H33" s="32">
        <v>1065345000</v>
      </c>
      <c r="I33" s="32">
        <v>1165080000</v>
      </c>
      <c r="J33" s="32">
        <v>1251133000</v>
      </c>
      <c r="K33" s="32">
        <v>1538960000</v>
      </c>
      <c r="L33" s="32">
        <v>1589472000</v>
      </c>
      <c r="M33" s="32">
        <v>1712555000</v>
      </c>
      <c r="N33" s="32">
        <v>2655050000</v>
      </c>
      <c r="O33" s="32">
        <v>2399232000</v>
      </c>
      <c r="P33" s="32">
        <v>2415989000</v>
      </c>
      <c r="Q33" s="33">
        <v>2168517000</v>
      </c>
      <c r="R33" s="32">
        <v>526167000</v>
      </c>
      <c r="S33" s="32">
        <v>659135000</v>
      </c>
      <c r="T33" s="32">
        <v>514380000</v>
      </c>
      <c r="U33" s="32">
        <v>468835000</v>
      </c>
    </row>
    <row r="34" spans="1:21" ht="16" x14ac:dyDescent="0.2">
      <c r="A34" s="29" t="s">
        <v>62</v>
      </c>
      <c r="B34" s="30">
        <v>1.03</v>
      </c>
      <c r="C34" s="30">
        <v>2.88</v>
      </c>
      <c r="D34" s="30">
        <v>4.82</v>
      </c>
      <c r="E34" s="30">
        <v>5.18</v>
      </c>
      <c r="F34" s="30">
        <v>5.95</v>
      </c>
      <c r="G34" s="30">
        <v>5.86</v>
      </c>
      <c r="H34" s="30">
        <v>5.63</v>
      </c>
      <c r="I34" s="30">
        <v>5.72</v>
      </c>
      <c r="J34" s="30">
        <v>5.69</v>
      </c>
      <c r="K34" s="30">
        <v>6.56</v>
      </c>
      <c r="L34" s="30">
        <v>6.2</v>
      </c>
      <c r="M34" s="30">
        <v>6.17</v>
      </c>
      <c r="N34" s="30">
        <v>7.87</v>
      </c>
      <c r="O34" s="30">
        <v>7.01</v>
      </c>
      <c r="P34" s="30">
        <v>6.38</v>
      </c>
      <c r="Q34" s="31">
        <v>5.59</v>
      </c>
      <c r="R34" s="30">
        <v>5.56</v>
      </c>
      <c r="S34" s="30">
        <v>6.46</v>
      </c>
      <c r="T34" s="30">
        <v>5.51</v>
      </c>
      <c r="U34" s="30">
        <v>4.79</v>
      </c>
    </row>
    <row r="35" spans="1:21" ht="16" x14ac:dyDescent="0.2">
      <c r="A35" s="16" t="s">
        <v>197</v>
      </c>
      <c r="B35" s="17"/>
      <c r="C35" s="14">
        <f>(C33/B33)-1</f>
        <v>2.1376938862287624</v>
      </c>
      <c r="D35" s="14">
        <f>(D33/C33)-1</f>
        <v>0.84967387653855453</v>
      </c>
      <c r="E35" s="14">
        <f>(E33/D33)-1</f>
        <v>0.22111404348442409</v>
      </c>
      <c r="F35" s="14">
        <f t="shared" ref="F35:Q35" si="6">(F33/E33)-1</f>
        <v>0.24257289499598933</v>
      </c>
      <c r="G35" s="14">
        <f t="shared" si="6"/>
        <v>7.6054256388939701E-2</v>
      </c>
      <c r="H35" s="14">
        <f t="shared" si="6"/>
        <v>3.9243363677866627E-2</v>
      </c>
      <c r="I35" s="14">
        <f t="shared" si="6"/>
        <v>9.3617560508567621E-2</v>
      </c>
      <c r="J35" s="14">
        <f t="shared" si="6"/>
        <v>7.3860164108902282E-2</v>
      </c>
      <c r="K35" s="14">
        <f t="shared" si="6"/>
        <v>0.23005307988838908</v>
      </c>
      <c r="L35" s="14">
        <f t="shared" si="6"/>
        <v>3.2822165618339616E-2</v>
      </c>
      <c r="M35" s="14">
        <f t="shared" si="6"/>
        <v>7.7436406555132731E-2</v>
      </c>
      <c r="N35" s="14">
        <f t="shared" si="6"/>
        <v>0.5503443685020335</v>
      </c>
      <c r="O35" s="14">
        <f t="shared" si="6"/>
        <v>-9.6351481139714923E-2</v>
      </c>
      <c r="P35" s="14">
        <f t="shared" si="6"/>
        <v>6.9843183151943045E-3</v>
      </c>
      <c r="Q35" s="14">
        <f t="shared" si="6"/>
        <v>-0.10243092994214786</v>
      </c>
      <c r="R35" s="14"/>
      <c r="S35" s="14">
        <f t="shared" ref="S35:U35" si="7">(S33/R33)-1</f>
        <v>0.25271064129829512</v>
      </c>
      <c r="T35" s="14">
        <f t="shared" si="7"/>
        <v>-0.21961358447055612</v>
      </c>
      <c r="U35" s="14">
        <f t="shared" si="7"/>
        <v>-8.8543489249193197E-2</v>
      </c>
    </row>
    <row r="36" spans="1:21" ht="16" x14ac:dyDescent="0.2">
      <c r="A36" s="18" t="s">
        <v>198</v>
      </c>
      <c r="B36" s="19">
        <f t="shared" ref="B36:U36" si="8">(B16*(1-0.25))/(B126+B105+B96)</f>
        <v>6.5917217705349654E-2</v>
      </c>
      <c r="C36" s="19">
        <f t="shared" si="8"/>
        <v>0.10523649613376189</v>
      </c>
      <c r="D36" s="19">
        <f t="shared" si="8"/>
        <v>0.13013577691929923</v>
      </c>
      <c r="E36" s="19">
        <f t="shared" si="8"/>
        <v>0.15343854570126209</v>
      </c>
      <c r="F36" s="19">
        <f t="shared" si="8"/>
        <v>0.16003193272934602</v>
      </c>
      <c r="G36" s="19">
        <f t="shared" si="8"/>
        <v>0.158392792217247</v>
      </c>
      <c r="H36" s="19">
        <f t="shared" si="8"/>
        <v>0.15700851286348946</v>
      </c>
      <c r="I36" s="19">
        <f t="shared" si="8"/>
        <v>0.17431067877433243</v>
      </c>
      <c r="J36" s="19">
        <f t="shared" si="8"/>
        <v>0.17957984153765105</v>
      </c>
      <c r="K36" s="19">
        <f t="shared" si="8"/>
        <v>0.16490447814281015</v>
      </c>
      <c r="L36" s="19">
        <f t="shared" si="8"/>
        <v>0.17099927893340319</v>
      </c>
      <c r="M36" s="19">
        <f t="shared" si="8"/>
        <v>9.384911044801883E-2</v>
      </c>
      <c r="N36" s="19">
        <f t="shared" si="8"/>
        <v>0.13164704113436515</v>
      </c>
      <c r="O36" s="19">
        <f t="shared" si="8"/>
        <v>0.11778175952181753</v>
      </c>
      <c r="P36" s="19">
        <f t="shared" si="8"/>
        <v>0.10758265647384757</v>
      </c>
      <c r="Q36" s="19">
        <f t="shared" si="8"/>
        <v>9.5605393887105483E-2</v>
      </c>
      <c r="R36" s="19">
        <f t="shared" si="8"/>
        <v>2.4483741438038498E-2</v>
      </c>
      <c r="S36" s="19">
        <f t="shared" si="8"/>
        <v>3.0163530194172953E-2</v>
      </c>
      <c r="T36" s="19">
        <f t="shared" si="8"/>
        <v>2.3223802416858525E-2</v>
      </c>
      <c r="U36" s="19">
        <f t="shared" si="8"/>
        <v>2.133825871494438E-2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108182000</v>
      </c>
      <c r="C39" s="3">
        <v>339442000</v>
      </c>
      <c r="D39" s="3">
        <v>627857000</v>
      </c>
      <c r="E39" s="3">
        <v>766685000</v>
      </c>
      <c r="F39" s="3">
        <v>952662000</v>
      </c>
      <c r="G39" s="3">
        <v>1025116000</v>
      </c>
      <c r="H39" s="3">
        <v>1065345000</v>
      </c>
      <c r="I39" s="3">
        <v>1165080000</v>
      </c>
      <c r="J39" s="3">
        <v>1251133000</v>
      </c>
      <c r="K39" s="3">
        <v>1538960000</v>
      </c>
      <c r="L39" s="3">
        <v>1589472000</v>
      </c>
      <c r="M39" s="3">
        <v>1712555000</v>
      </c>
      <c r="N39" s="3">
        <v>2655050000</v>
      </c>
      <c r="O39" s="3">
        <v>2399232000</v>
      </c>
      <c r="P39" s="3">
        <v>2415989000</v>
      </c>
      <c r="Q39" s="4">
        <v>2168517000</v>
      </c>
      <c r="R39" s="3">
        <v>526167000</v>
      </c>
      <c r="S39" s="3">
        <v>659135000</v>
      </c>
      <c r="T39" s="3">
        <v>514380000</v>
      </c>
      <c r="U39" s="3">
        <v>468835000</v>
      </c>
    </row>
    <row r="40" spans="1:21" ht="16" x14ac:dyDescent="0.2">
      <c r="A40" s="2" t="s">
        <v>50</v>
      </c>
      <c r="B40" s="3">
        <v>317024000</v>
      </c>
      <c r="C40" s="3">
        <v>322778000</v>
      </c>
      <c r="D40" s="3">
        <v>341047000</v>
      </c>
      <c r="E40" s="3">
        <v>341234000</v>
      </c>
      <c r="F40" s="3">
        <v>332254000</v>
      </c>
      <c r="G40" s="3">
        <v>322886000</v>
      </c>
      <c r="H40" s="3">
        <v>304633000</v>
      </c>
      <c r="I40" s="3">
        <v>294330000</v>
      </c>
      <c r="J40" s="3">
        <v>281317000</v>
      </c>
      <c r="K40" s="3">
        <v>272751000</v>
      </c>
      <c r="L40" s="3">
        <v>265155000</v>
      </c>
      <c r="M40" s="3">
        <v>256553000</v>
      </c>
      <c r="N40" s="3">
        <v>248171000</v>
      </c>
      <c r="O40" s="3">
        <v>234261000</v>
      </c>
      <c r="P40" s="3">
        <v>225148000</v>
      </c>
      <c r="Q40" s="4">
        <v>221103250</v>
      </c>
      <c r="R40" s="3">
        <v>224527000</v>
      </c>
      <c r="S40" s="3">
        <v>221290000</v>
      </c>
      <c r="T40" s="3">
        <v>219193000</v>
      </c>
      <c r="U40" s="3">
        <v>219403000</v>
      </c>
    </row>
    <row r="41" spans="1:21" ht="16" x14ac:dyDescent="0.2">
      <c r="A41" s="2" t="s">
        <v>51</v>
      </c>
      <c r="B41" s="5">
        <v>0.34</v>
      </c>
      <c r="C41" s="5">
        <v>1.05</v>
      </c>
      <c r="D41" s="5">
        <v>1.84</v>
      </c>
      <c r="E41" s="5">
        <v>2.25</v>
      </c>
      <c r="F41" s="5">
        <v>2.87</v>
      </c>
      <c r="G41" s="5">
        <v>3.17</v>
      </c>
      <c r="H41" s="5">
        <v>3.5</v>
      </c>
      <c r="I41" s="5">
        <v>3.96</v>
      </c>
      <c r="J41" s="5">
        <v>4.45</v>
      </c>
      <c r="K41" s="5">
        <v>5.64</v>
      </c>
      <c r="L41" s="5">
        <v>5.99</v>
      </c>
      <c r="M41" s="5">
        <v>6.68</v>
      </c>
      <c r="N41" s="5">
        <v>10.7</v>
      </c>
      <c r="O41" s="5">
        <v>10.24</v>
      </c>
      <c r="P41" s="5">
        <v>10.73</v>
      </c>
      <c r="Q41" s="6">
        <v>9.81</v>
      </c>
      <c r="R41" s="5">
        <v>2.34</v>
      </c>
      <c r="S41" s="5">
        <v>2.98</v>
      </c>
      <c r="T41" s="5">
        <v>2.35</v>
      </c>
      <c r="U41" s="5">
        <v>2.14</v>
      </c>
    </row>
    <row r="42" spans="1:21" ht="16" x14ac:dyDescent="0.2">
      <c r="A42" s="2" t="s">
        <v>52</v>
      </c>
      <c r="B42" s="5">
        <v>0.34</v>
      </c>
      <c r="C42" s="5">
        <v>1.05</v>
      </c>
      <c r="D42" s="5">
        <v>1.84</v>
      </c>
      <c r="E42" s="5">
        <v>2.25</v>
      </c>
      <c r="F42" s="5">
        <v>2.87</v>
      </c>
      <c r="G42" s="5">
        <v>3.17</v>
      </c>
      <c r="H42" s="5">
        <v>3.5</v>
      </c>
      <c r="I42" s="5">
        <v>3.96</v>
      </c>
      <c r="J42" s="5">
        <v>4.45</v>
      </c>
      <c r="K42" s="5">
        <v>5.64</v>
      </c>
      <c r="L42" s="5">
        <v>5.99</v>
      </c>
      <c r="M42" s="5">
        <v>6.68</v>
      </c>
      <c r="N42" s="5">
        <v>10.7</v>
      </c>
      <c r="O42" s="5">
        <v>10.24</v>
      </c>
      <c r="P42" s="5">
        <v>10.73</v>
      </c>
      <c r="Q42" s="6">
        <v>9.81</v>
      </c>
      <c r="R42" s="5">
        <v>2.34</v>
      </c>
      <c r="S42" s="5">
        <v>2.98</v>
      </c>
      <c r="T42" s="5">
        <v>2.35</v>
      </c>
      <c r="U42" s="5">
        <v>2.14</v>
      </c>
    </row>
    <row r="43" spans="1:21" ht="16" x14ac:dyDescent="0.2">
      <c r="A43" s="2" t="s">
        <v>53</v>
      </c>
      <c r="B43" s="3">
        <v>317503000</v>
      </c>
      <c r="C43" s="3">
        <v>324836000</v>
      </c>
      <c r="D43" s="3">
        <v>344800000</v>
      </c>
      <c r="E43" s="3">
        <v>345117000</v>
      </c>
      <c r="F43" s="3">
        <v>334469000</v>
      </c>
      <c r="G43" s="3">
        <v>323854000</v>
      </c>
      <c r="H43" s="3">
        <v>305681000</v>
      </c>
      <c r="I43" s="3">
        <v>295211000</v>
      </c>
      <c r="J43" s="3">
        <v>282261000</v>
      </c>
      <c r="K43" s="3">
        <v>273362000</v>
      </c>
      <c r="L43" s="3">
        <v>266105000</v>
      </c>
      <c r="M43" s="3">
        <v>258053000</v>
      </c>
      <c r="N43" s="3">
        <v>250076000</v>
      </c>
      <c r="O43" s="3">
        <v>235812000</v>
      </c>
      <c r="P43" s="3">
        <v>226297000</v>
      </c>
      <c r="Q43" s="4">
        <v>222045750</v>
      </c>
      <c r="R43" s="3">
        <v>225697000</v>
      </c>
      <c r="S43" s="3">
        <v>222427000</v>
      </c>
      <c r="T43" s="3">
        <v>220107000</v>
      </c>
      <c r="U43" s="3">
        <v>219952000</v>
      </c>
    </row>
    <row r="44" spans="1:21" ht="16" x14ac:dyDescent="0.2">
      <c r="A44" s="2" t="s">
        <v>54</v>
      </c>
      <c r="B44" s="5">
        <v>0.34</v>
      </c>
      <c r="C44" s="5">
        <v>1.04</v>
      </c>
      <c r="D44" s="5">
        <v>1.82</v>
      </c>
      <c r="E44" s="5">
        <v>2.2200000000000002</v>
      </c>
      <c r="F44" s="5">
        <v>2.85</v>
      </c>
      <c r="G44" s="5">
        <v>3.17</v>
      </c>
      <c r="H44" s="5">
        <v>3.49</v>
      </c>
      <c r="I44" s="5">
        <v>3.95</v>
      </c>
      <c r="J44" s="5">
        <v>4.43</v>
      </c>
      <c r="K44" s="5">
        <v>5.63</v>
      </c>
      <c r="L44" s="5">
        <v>5.97</v>
      </c>
      <c r="M44" s="5">
        <v>6.64</v>
      </c>
      <c r="N44" s="5">
        <v>10.62</v>
      </c>
      <c r="O44" s="5">
        <v>10.17</v>
      </c>
      <c r="P44" s="5">
        <v>10.68</v>
      </c>
      <c r="Q44" s="6">
        <v>9.77</v>
      </c>
      <c r="R44" s="5">
        <v>2.33</v>
      </c>
      <c r="S44" s="5">
        <v>2.96</v>
      </c>
      <c r="T44" s="5">
        <v>2.34</v>
      </c>
      <c r="U44" s="5">
        <v>2.13</v>
      </c>
    </row>
    <row r="45" spans="1:21" ht="16" x14ac:dyDescent="0.2">
      <c r="A45" s="2" t="s">
        <v>55</v>
      </c>
      <c r="B45" s="5">
        <v>0.34</v>
      </c>
      <c r="C45" s="5">
        <v>1.04</v>
      </c>
      <c r="D45" s="5">
        <v>1.82</v>
      </c>
      <c r="E45" s="5">
        <v>2.2200000000000002</v>
      </c>
      <c r="F45" s="5">
        <v>2.85</v>
      </c>
      <c r="G45" s="5">
        <v>3.17</v>
      </c>
      <c r="H45" s="5">
        <v>3.49</v>
      </c>
      <c r="I45" s="5">
        <v>3.95</v>
      </c>
      <c r="J45" s="5">
        <v>4.43</v>
      </c>
      <c r="K45" s="5">
        <v>5.63</v>
      </c>
      <c r="L45" s="5">
        <v>5.97</v>
      </c>
      <c r="M45" s="5">
        <v>6.64</v>
      </c>
      <c r="N45" s="5">
        <v>10.62</v>
      </c>
      <c r="O45" s="5">
        <v>10.17</v>
      </c>
      <c r="P45" s="5">
        <v>10.68</v>
      </c>
      <c r="Q45" s="6">
        <v>9.77</v>
      </c>
      <c r="R45" s="5">
        <v>2.33</v>
      </c>
      <c r="S45" s="5">
        <v>2.96</v>
      </c>
      <c r="T45" s="5">
        <v>2.34</v>
      </c>
      <c r="U45" s="5">
        <v>2.13</v>
      </c>
    </row>
    <row r="46" spans="1:21" ht="16" x14ac:dyDescent="0.2">
      <c r="A46" s="2" t="s">
        <v>56</v>
      </c>
      <c r="B46" s="3">
        <v>860385000</v>
      </c>
      <c r="C46" s="3">
        <v>1210029000</v>
      </c>
      <c r="D46" s="3">
        <v>1528992000</v>
      </c>
      <c r="E46" s="3">
        <v>1766212000</v>
      </c>
      <c r="F46" s="3">
        <v>1958187000</v>
      </c>
      <c r="G46" s="3">
        <v>2069022000</v>
      </c>
      <c r="H46" s="3">
        <v>2111446000</v>
      </c>
      <c r="I46" s="3">
        <v>2292725000</v>
      </c>
      <c r="J46" s="3">
        <v>2443380000</v>
      </c>
      <c r="K46" s="3">
        <v>2412049000</v>
      </c>
      <c r="L46" s="3">
        <v>2570440000</v>
      </c>
      <c r="M46" s="3">
        <v>2807108000</v>
      </c>
      <c r="N46" s="3">
        <v>4129002000</v>
      </c>
      <c r="O46" s="3">
        <v>3861991000</v>
      </c>
      <c r="P46" s="3">
        <v>4053179000</v>
      </c>
      <c r="Q46" s="4">
        <v>3887333000</v>
      </c>
      <c r="R46" s="3">
        <v>918337000</v>
      </c>
      <c r="S46" s="3">
        <v>1125537000</v>
      </c>
      <c r="T46" s="3">
        <v>942765000</v>
      </c>
      <c r="U46" s="3">
        <v>900694000</v>
      </c>
    </row>
    <row r="47" spans="1:21" ht="16" x14ac:dyDescent="0.2">
      <c r="A47" s="2" t="s">
        <v>57</v>
      </c>
      <c r="B47" s="5">
        <v>8.23</v>
      </c>
      <c r="C47" s="5">
        <v>10.26</v>
      </c>
      <c r="D47" s="5">
        <v>11.73</v>
      </c>
      <c r="E47" s="5">
        <v>11.93</v>
      </c>
      <c r="F47" s="5">
        <v>12.22</v>
      </c>
      <c r="G47" s="5">
        <v>11.82</v>
      </c>
      <c r="H47" s="5">
        <v>11.17</v>
      </c>
      <c r="I47" s="5">
        <v>11.26</v>
      </c>
      <c r="J47" s="5">
        <v>11.11</v>
      </c>
      <c r="K47" s="5">
        <v>10.28</v>
      </c>
      <c r="L47" s="5">
        <v>10.029999999999999</v>
      </c>
      <c r="M47" s="5">
        <v>10.11</v>
      </c>
      <c r="N47" s="5">
        <v>12.24</v>
      </c>
      <c r="O47" s="5">
        <v>11.29</v>
      </c>
      <c r="P47" s="5">
        <v>10.71</v>
      </c>
      <c r="Q47" s="6">
        <v>10.02</v>
      </c>
      <c r="R47" s="5">
        <v>10.72</v>
      </c>
      <c r="S47" s="5">
        <v>10.71</v>
      </c>
      <c r="T47" s="5">
        <v>10.61</v>
      </c>
      <c r="U47" s="5">
        <v>10.02</v>
      </c>
    </row>
    <row r="48" spans="1:21" ht="16" x14ac:dyDescent="0.2">
      <c r="A48" s="2" t="s">
        <v>58</v>
      </c>
      <c r="B48" s="3">
        <v>612486000</v>
      </c>
      <c r="C48" s="3">
        <v>953258000</v>
      </c>
      <c r="D48" s="3">
        <v>1274065000</v>
      </c>
      <c r="E48" s="3">
        <v>1490804000</v>
      </c>
      <c r="F48" s="3">
        <v>1655276000</v>
      </c>
      <c r="G48" s="3">
        <v>1736185000</v>
      </c>
      <c r="H48" s="3">
        <v>1769093000</v>
      </c>
      <c r="I48" s="3">
        <v>1940294000</v>
      </c>
      <c r="J48" s="3">
        <v>2063449000</v>
      </c>
      <c r="K48" s="3">
        <v>2007818000</v>
      </c>
      <c r="L48" s="3">
        <v>2116306000</v>
      </c>
      <c r="M48" s="3">
        <v>2302304000</v>
      </c>
      <c r="N48" s="3">
        <v>3554765000</v>
      </c>
      <c r="O48" s="3">
        <v>3220675000</v>
      </c>
      <c r="P48" s="3">
        <v>3328302000</v>
      </c>
      <c r="Q48" s="4">
        <v>3101891000</v>
      </c>
      <c r="R48" s="3">
        <v>735545000</v>
      </c>
      <c r="S48" s="3">
        <v>933174000</v>
      </c>
      <c r="T48" s="3">
        <v>740858000</v>
      </c>
      <c r="U48" s="3">
        <v>692314000</v>
      </c>
    </row>
    <row r="49" spans="1:21" ht="16" x14ac:dyDescent="0.2">
      <c r="A49" s="2" t="s">
        <v>59</v>
      </c>
      <c r="B49" s="3">
        <v>612486000</v>
      </c>
      <c r="C49" s="3">
        <v>953258000</v>
      </c>
      <c r="D49" s="3">
        <v>1274065000</v>
      </c>
      <c r="E49" s="3">
        <v>1490804000</v>
      </c>
      <c r="F49" s="3">
        <v>1655276000</v>
      </c>
      <c r="G49" s="3">
        <v>1736185000</v>
      </c>
      <c r="H49" s="3">
        <v>1769093000</v>
      </c>
      <c r="I49" s="3">
        <v>1940294000</v>
      </c>
      <c r="J49" s="3">
        <v>2063449000</v>
      </c>
      <c r="K49" s="3">
        <v>2007818000</v>
      </c>
      <c r="L49" s="3">
        <v>2116306000</v>
      </c>
      <c r="M49" s="3">
        <v>2302304000</v>
      </c>
      <c r="N49" s="3">
        <v>3554765000</v>
      </c>
      <c r="O49" s="3">
        <v>3220675000</v>
      </c>
      <c r="P49" s="3">
        <v>3328302000</v>
      </c>
      <c r="Q49" s="4">
        <v>3101891000</v>
      </c>
      <c r="R49" s="3">
        <v>735545000</v>
      </c>
      <c r="S49" s="3">
        <v>933174000</v>
      </c>
      <c r="T49" s="3">
        <v>740858000</v>
      </c>
      <c r="U49" s="3">
        <v>692314000</v>
      </c>
    </row>
    <row r="50" spans="1:21" ht="16" x14ac:dyDescent="0.2">
      <c r="A50" s="2" t="s">
        <v>63</v>
      </c>
      <c r="B50" s="3">
        <v>144244</v>
      </c>
      <c r="C50" s="3">
        <v>147824</v>
      </c>
      <c r="D50" s="3">
        <v>151746</v>
      </c>
      <c r="E50" s="3" t="s">
        <v>26</v>
      </c>
      <c r="F50" s="3" t="s">
        <v>26</v>
      </c>
      <c r="G50" s="3">
        <v>173998</v>
      </c>
      <c r="H50" s="3">
        <v>179238</v>
      </c>
      <c r="I50" s="3">
        <v>179617</v>
      </c>
      <c r="J50" s="3" t="s">
        <v>26</v>
      </c>
      <c r="K50" s="3" t="s">
        <v>26</v>
      </c>
      <c r="L50" s="3" t="s">
        <v>26</v>
      </c>
      <c r="M50" s="3">
        <v>194084</v>
      </c>
      <c r="N50" s="3">
        <v>213588</v>
      </c>
      <c r="O50" s="3">
        <v>209941</v>
      </c>
      <c r="P50" s="3" t="s">
        <v>26</v>
      </c>
      <c r="Q50" s="4">
        <v>228275</v>
      </c>
      <c r="R50" s="3">
        <v>58067</v>
      </c>
      <c r="S50" s="3" t="s">
        <v>26</v>
      </c>
      <c r="T50" s="3" t="s">
        <v>26</v>
      </c>
      <c r="U50" s="3">
        <v>57625</v>
      </c>
    </row>
    <row r="51" spans="1:21" ht="16" x14ac:dyDescent="0.2">
      <c r="A51" s="2" t="s">
        <v>64</v>
      </c>
      <c r="B51" s="3" t="s">
        <v>26</v>
      </c>
      <c r="C51" s="3" t="s">
        <v>26</v>
      </c>
      <c r="D51" s="3" t="s">
        <v>26</v>
      </c>
      <c r="E51" s="3" t="s">
        <v>26</v>
      </c>
      <c r="F51" s="3" t="s">
        <v>26</v>
      </c>
      <c r="G51" s="3" t="s">
        <v>26</v>
      </c>
      <c r="H51" s="3" t="s">
        <v>26</v>
      </c>
      <c r="I51" s="5">
        <v>0.88</v>
      </c>
      <c r="J51" s="3">
        <v>1</v>
      </c>
      <c r="K51" s="5">
        <v>1.04</v>
      </c>
      <c r="L51" s="5">
        <v>1.1599999999999999</v>
      </c>
      <c r="M51" s="5">
        <v>1.28</v>
      </c>
      <c r="N51" s="5">
        <v>1.43</v>
      </c>
      <c r="O51" s="5">
        <v>1.67</v>
      </c>
      <c r="P51" s="5">
        <v>2.19</v>
      </c>
      <c r="Q51" s="6">
        <v>2.2799999999999998</v>
      </c>
      <c r="R51" s="5">
        <v>0.55000000000000004</v>
      </c>
      <c r="S51" s="5">
        <v>0.55000000000000004</v>
      </c>
      <c r="T51" s="5">
        <v>0.59</v>
      </c>
      <c r="U51" s="5">
        <v>0.59</v>
      </c>
    </row>
    <row r="52" spans="1:21" ht="16" x14ac:dyDescent="0.2">
      <c r="A52" s="2" t="s">
        <v>65</v>
      </c>
      <c r="B52" s="3">
        <v>247899000</v>
      </c>
      <c r="C52" s="3">
        <v>256771000</v>
      </c>
      <c r="D52" s="3">
        <v>254927000</v>
      </c>
      <c r="E52" s="3">
        <v>275408000</v>
      </c>
      <c r="F52" s="3">
        <v>302911000</v>
      </c>
      <c r="G52" s="3">
        <v>332837000</v>
      </c>
      <c r="H52" s="3">
        <v>342353000</v>
      </c>
      <c r="I52" s="3">
        <v>352431000</v>
      </c>
      <c r="J52" s="3">
        <v>379931000</v>
      </c>
      <c r="K52" s="3">
        <v>404231000</v>
      </c>
      <c r="L52" s="3">
        <v>454134000</v>
      </c>
      <c r="M52" s="3">
        <v>504804000</v>
      </c>
      <c r="N52" s="3">
        <v>574237000</v>
      </c>
      <c r="O52" s="3">
        <v>641316000</v>
      </c>
      <c r="P52" s="3">
        <v>724877000</v>
      </c>
      <c r="Q52" s="4">
        <v>785442000</v>
      </c>
      <c r="R52" s="3">
        <v>182792000</v>
      </c>
      <c r="S52" s="3">
        <v>192363000</v>
      </c>
      <c r="T52" s="3">
        <v>201907000</v>
      </c>
      <c r="U52" s="3">
        <v>208380000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1870125000</v>
      </c>
      <c r="C55" s="3">
        <v>1845449000</v>
      </c>
      <c r="D55" s="3">
        <v>2367825000</v>
      </c>
      <c r="E55" s="3">
        <v>2275074000</v>
      </c>
      <c r="F55" s="3">
        <v>2677113000</v>
      </c>
      <c r="G55" s="3">
        <v>3205607000</v>
      </c>
      <c r="H55" s="3">
        <v>3532609000</v>
      </c>
      <c r="I55" s="3">
        <v>3432410000</v>
      </c>
      <c r="J55" s="3">
        <v>3677771000</v>
      </c>
      <c r="K55" s="3">
        <v>4247852000</v>
      </c>
      <c r="L55" s="3">
        <v>4663020000</v>
      </c>
      <c r="M55" s="3">
        <v>5177868000</v>
      </c>
      <c r="N55" s="3">
        <v>6914219000</v>
      </c>
      <c r="O55" s="3">
        <v>6303843000</v>
      </c>
      <c r="P55" s="3">
        <v>7581009000</v>
      </c>
      <c r="Q55" s="4">
        <v>8413979000</v>
      </c>
      <c r="R55" s="3">
        <v>8017016000</v>
      </c>
      <c r="S55" s="3">
        <v>7581009000</v>
      </c>
      <c r="T55" s="3">
        <v>8055460000</v>
      </c>
      <c r="U55" s="3">
        <v>8413979000</v>
      </c>
    </row>
    <row r="56" spans="1:21" ht="16" x14ac:dyDescent="0.2">
      <c r="A56" s="2" t="s">
        <v>67</v>
      </c>
      <c r="B56" s="3">
        <v>377995000</v>
      </c>
      <c r="C56" s="3">
        <v>222076000</v>
      </c>
      <c r="D56" s="3">
        <v>497446000</v>
      </c>
      <c r="E56" s="3">
        <v>126126000</v>
      </c>
      <c r="F56" s="3">
        <v>140809000</v>
      </c>
      <c r="G56" s="3">
        <v>505566000</v>
      </c>
      <c r="H56" s="3">
        <v>579823000</v>
      </c>
      <c r="I56" s="3">
        <v>157947000</v>
      </c>
      <c r="J56" s="3">
        <v>187915000</v>
      </c>
      <c r="K56" s="3">
        <v>267441000</v>
      </c>
      <c r="L56" s="3">
        <v>235487000</v>
      </c>
      <c r="M56" s="3">
        <v>240320000</v>
      </c>
      <c r="N56" s="3">
        <v>1376577000</v>
      </c>
      <c r="O56" s="3">
        <v>344829000</v>
      </c>
      <c r="P56" s="3">
        <v>381576000</v>
      </c>
      <c r="Q56" s="4">
        <v>353018000</v>
      </c>
      <c r="R56" s="3">
        <v>362731000</v>
      </c>
      <c r="S56" s="3">
        <v>381576000</v>
      </c>
      <c r="T56" s="3">
        <v>313064000</v>
      </c>
      <c r="U56" s="3">
        <v>353018000</v>
      </c>
    </row>
    <row r="57" spans="1:21" ht="16" x14ac:dyDescent="0.2">
      <c r="A57" s="2" t="s">
        <v>68</v>
      </c>
      <c r="B57" s="3">
        <v>377995000</v>
      </c>
      <c r="C57" s="3">
        <v>222076000</v>
      </c>
      <c r="D57" s="3">
        <v>497446000</v>
      </c>
      <c r="E57" s="3">
        <v>126126000</v>
      </c>
      <c r="F57" s="3">
        <v>140809000</v>
      </c>
      <c r="G57" s="3">
        <v>505566000</v>
      </c>
      <c r="H57" s="3">
        <v>579823000</v>
      </c>
      <c r="I57" s="3">
        <v>157947000</v>
      </c>
      <c r="J57" s="3">
        <v>187915000</v>
      </c>
      <c r="K57" s="3">
        <v>267441000</v>
      </c>
      <c r="L57" s="3">
        <v>235487000</v>
      </c>
      <c r="M57" s="3">
        <v>240320000</v>
      </c>
      <c r="N57" s="3">
        <v>1376577000</v>
      </c>
      <c r="O57" s="3">
        <v>344829000</v>
      </c>
      <c r="P57" s="3">
        <v>381576000</v>
      </c>
      <c r="Q57" s="4">
        <v>353018000</v>
      </c>
      <c r="R57" s="3">
        <v>362731000</v>
      </c>
      <c r="S57" s="3">
        <v>381576000</v>
      </c>
      <c r="T57" s="3">
        <v>313064000</v>
      </c>
      <c r="U57" s="3">
        <v>353018000</v>
      </c>
    </row>
    <row r="58" spans="1:21" ht="16" x14ac:dyDescent="0.2">
      <c r="A58" s="2" t="s">
        <v>69</v>
      </c>
      <c r="B58" s="3" t="s">
        <v>26</v>
      </c>
      <c r="C58" s="3" t="s">
        <v>26</v>
      </c>
      <c r="D58" s="3" t="s">
        <v>26</v>
      </c>
      <c r="E58" s="3" t="s">
        <v>26</v>
      </c>
      <c r="F58" s="3" t="s">
        <v>26</v>
      </c>
      <c r="G58" s="3" t="s">
        <v>26</v>
      </c>
      <c r="H58" s="3" t="s">
        <v>26</v>
      </c>
      <c r="I58" s="3" t="s">
        <v>26</v>
      </c>
      <c r="J58" s="3" t="s">
        <v>26</v>
      </c>
      <c r="K58" s="3" t="s">
        <v>26</v>
      </c>
      <c r="L58" s="3" t="s">
        <v>26</v>
      </c>
      <c r="M58" s="3" t="s">
        <v>26</v>
      </c>
      <c r="N58" s="3" t="s">
        <v>26</v>
      </c>
      <c r="O58" s="3" t="s">
        <v>26</v>
      </c>
      <c r="P58" s="3" t="s">
        <v>26</v>
      </c>
      <c r="Q58" s="4" t="s">
        <v>26</v>
      </c>
      <c r="R58" s="3" t="s">
        <v>26</v>
      </c>
      <c r="S58" s="3" t="s">
        <v>26</v>
      </c>
      <c r="T58" s="3" t="s">
        <v>26</v>
      </c>
      <c r="U58" s="3" t="s">
        <v>26</v>
      </c>
    </row>
    <row r="59" spans="1:21" ht="16" x14ac:dyDescent="0.2">
      <c r="A59" s="2" t="s">
        <v>70</v>
      </c>
      <c r="B59" s="3">
        <v>6392000</v>
      </c>
      <c r="C59" s="3">
        <v>7543000</v>
      </c>
      <c r="D59" s="3" t="s">
        <v>26</v>
      </c>
      <c r="E59" s="3" t="s">
        <v>26</v>
      </c>
      <c r="F59" s="3" t="s">
        <v>26</v>
      </c>
      <c r="G59" s="3" t="s">
        <v>26</v>
      </c>
      <c r="H59" s="3" t="s">
        <v>26</v>
      </c>
      <c r="I59" s="3">
        <v>6843000</v>
      </c>
      <c r="J59" s="3">
        <v>11050000</v>
      </c>
      <c r="K59" s="3">
        <v>108265000</v>
      </c>
      <c r="L59" s="3">
        <v>57804000</v>
      </c>
      <c r="M59" s="3">
        <v>76537000</v>
      </c>
      <c r="N59" s="3">
        <v>90760000</v>
      </c>
      <c r="O59" s="3">
        <v>97394000</v>
      </c>
      <c r="P59" s="3">
        <v>135775000</v>
      </c>
      <c r="Q59" s="4">
        <v>151730000</v>
      </c>
      <c r="R59" s="3">
        <v>188082000</v>
      </c>
      <c r="S59" s="3">
        <v>135775000</v>
      </c>
      <c r="T59" s="3">
        <v>50863000</v>
      </c>
      <c r="U59" s="3">
        <v>151730000</v>
      </c>
    </row>
    <row r="60" spans="1:21" ht="16" x14ac:dyDescent="0.2">
      <c r="A60" s="2" t="s">
        <v>71</v>
      </c>
      <c r="B60" s="3" t="s">
        <v>26</v>
      </c>
      <c r="C60" s="3" t="s">
        <v>26</v>
      </c>
      <c r="D60" s="3" t="s">
        <v>26</v>
      </c>
      <c r="E60" s="3" t="s">
        <v>26</v>
      </c>
      <c r="F60" s="3" t="s">
        <v>26</v>
      </c>
      <c r="G60" s="3" t="s">
        <v>26</v>
      </c>
      <c r="H60" s="3" t="s">
        <v>26</v>
      </c>
      <c r="I60" s="3" t="s">
        <v>26</v>
      </c>
      <c r="J60" s="3" t="s">
        <v>26</v>
      </c>
      <c r="K60" s="3" t="s">
        <v>26</v>
      </c>
      <c r="L60" s="3" t="s">
        <v>26</v>
      </c>
      <c r="M60" s="3" t="s">
        <v>26</v>
      </c>
      <c r="N60" s="3" t="s">
        <v>26</v>
      </c>
      <c r="O60" s="3" t="s">
        <v>26</v>
      </c>
      <c r="P60" s="3" t="s">
        <v>26</v>
      </c>
      <c r="Q60" s="4" t="s">
        <v>26</v>
      </c>
      <c r="R60" s="3" t="s">
        <v>26</v>
      </c>
      <c r="S60" s="3" t="s">
        <v>26</v>
      </c>
      <c r="T60" s="3" t="s">
        <v>26</v>
      </c>
      <c r="U60" s="3" t="s">
        <v>26</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v>6392000</v>
      </c>
      <c r="C63" s="3">
        <v>7543000</v>
      </c>
      <c r="D63" s="3" t="s">
        <v>26</v>
      </c>
      <c r="E63" s="3" t="s">
        <v>26</v>
      </c>
      <c r="F63" s="3" t="s">
        <v>26</v>
      </c>
      <c r="G63" s="3" t="s">
        <v>26</v>
      </c>
      <c r="H63" s="3" t="s">
        <v>26</v>
      </c>
      <c r="I63" s="3">
        <v>6843000</v>
      </c>
      <c r="J63" s="3">
        <v>11050000</v>
      </c>
      <c r="K63" s="3">
        <v>108265000</v>
      </c>
      <c r="L63" s="3">
        <v>57804000</v>
      </c>
      <c r="M63" s="3">
        <v>76537000</v>
      </c>
      <c r="N63" s="3">
        <v>90760000</v>
      </c>
      <c r="O63" s="3">
        <v>97394000</v>
      </c>
      <c r="P63" s="3">
        <v>135775000</v>
      </c>
      <c r="Q63" s="4">
        <v>151730000</v>
      </c>
      <c r="R63" s="3">
        <v>188082000</v>
      </c>
      <c r="S63" s="3">
        <v>135775000</v>
      </c>
      <c r="T63" s="3">
        <v>50863000</v>
      </c>
      <c r="U63" s="3">
        <v>151730000</v>
      </c>
    </row>
    <row r="64" spans="1:21" ht="16" x14ac:dyDescent="0.2">
      <c r="A64" s="2" t="s">
        <v>75</v>
      </c>
      <c r="B64" s="3">
        <v>1414955000</v>
      </c>
      <c r="C64" s="3">
        <v>1519578000</v>
      </c>
      <c r="D64" s="3">
        <v>1765433000</v>
      </c>
      <c r="E64" s="3">
        <v>2009206000</v>
      </c>
      <c r="F64" s="3">
        <v>2397175000</v>
      </c>
      <c r="G64" s="3">
        <v>2552993000</v>
      </c>
      <c r="H64" s="3">
        <v>2782521000</v>
      </c>
      <c r="I64" s="3">
        <v>3074153000</v>
      </c>
      <c r="J64" s="3">
        <v>3258785000</v>
      </c>
      <c r="K64" s="3">
        <v>3609025000</v>
      </c>
      <c r="L64" s="3">
        <v>4097004000</v>
      </c>
      <c r="M64" s="3">
        <v>4676848000</v>
      </c>
      <c r="N64" s="3">
        <v>5247477000</v>
      </c>
      <c r="O64" s="3">
        <v>5614325000</v>
      </c>
      <c r="P64" s="3">
        <v>6760733000</v>
      </c>
      <c r="Q64" s="4">
        <v>7531459000</v>
      </c>
      <c r="R64" s="3">
        <v>7144722000</v>
      </c>
      <c r="S64" s="3">
        <v>6760733000</v>
      </c>
      <c r="T64" s="3">
        <v>7335845000</v>
      </c>
      <c r="U64" s="3">
        <v>7531459000</v>
      </c>
    </row>
    <row r="65" spans="1:21" ht="16" x14ac:dyDescent="0.2">
      <c r="A65" s="2" t="s">
        <v>76</v>
      </c>
      <c r="B65" s="3" t="s">
        <v>26</v>
      </c>
      <c r="C65" s="3" t="s">
        <v>26</v>
      </c>
      <c r="D65" s="3" t="s">
        <v>26</v>
      </c>
      <c r="E65" s="3" t="s">
        <v>26</v>
      </c>
      <c r="F65" s="3" t="s">
        <v>26</v>
      </c>
      <c r="G65" s="3" t="s">
        <v>26</v>
      </c>
      <c r="H65" s="3" t="s">
        <v>26</v>
      </c>
      <c r="I65" s="3" t="s">
        <v>26</v>
      </c>
      <c r="J65" s="3" t="s">
        <v>26</v>
      </c>
      <c r="K65" s="3" t="s">
        <v>26</v>
      </c>
      <c r="L65" s="3" t="s">
        <v>26</v>
      </c>
      <c r="M65" s="3" t="s">
        <v>26</v>
      </c>
      <c r="N65" s="3" t="s">
        <v>26</v>
      </c>
      <c r="O65" s="3" t="s">
        <v>26</v>
      </c>
      <c r="P65" s="3" t="s">
        <v>26</v>
      </c>
      <c r="Q65" s="4" t="s">
        <v>26</v>
      </c>
      <c r="R65" s="3" t="s">
        <v>26</v>
      </c>
      <c r="S65" s="3" t="s">
        <v>26</v>
      </c>
      <c r="T65" s="3" t="s">
        <v>26</v>
      </c>
      <c r="U65" s="3" t="s">
        <v>26</v>
      </c>
    </row>
    <row r="66" spans="1:21" ht="16" x14ac:dyDescent="0.2">
      <c r="A66" s="2" t="s">
        <v>77</v>
      </c>
      <c r="B66" s="3" t="s">
        <v>26</v>
      </c>
      <c r="C66" s="3" t="s">
        <v>26</v>
      </c>
      <c r="D66" s="3" t="s">
        <v>26</v>
      </c>
      <c r="E66" s="3" t="s">
        <v>26</v>
      </c>
      <c r="F66" s="3" t="s">
        <v>26</v>
      </c>
      <c r="G66" s="3" t="s">
        <v>26</v>
      </c>
      <c r="H66" s="3" t="s">
        <v>26</v>
      </c>
      <c r="I66" s="3" t="s">
        <v>26</v>
      </c>
      <c r="J66" s="3" t="s">
        <v>26</v>
      </c>
      <c r="K66" s="3" t="s">
        <v>26</v>
      </c>
      <c r="L66" s="3" t="s">
        <v>26</v>
      </c>
      <c r="M66" s="3" t="s">
        <v>26</v>
      </c>
      <c r="N66" s="3" t="s">
        <v>26</v>
      </c>
      <c r="O66" s="3" t="s">
        <v>26</v>
      </c>
      <c r="P66" s="3" t="s">
        <v>26</v>
      </c>
      <c r="Q66" s="4" t="s">
        <v>26</v>
      </c>
      <c r="R66" s="3" t="s">
        <v>26</v>
      </c>
      <c r="S66" s="3" t="s">
        <v>26</v>
      </c>
      <c r="T66" s="3" t="s">
        <v>26</v>
      </c>
      <c r="U66" s="3" t="s">
        <v>26</v>
      </c>
    </row>
    <row r="67" spans="1:21" ht="16" x14ac:dyDescent="0.2">
      <c r="A67" s="2" t="s">
        <v>78</v>
      </c>
      <c r="B67" s="3" t="s">
        <v>26</v>
      </c>
      <c r="C67" s="3" t="s">
        <v>26</v>
      </c>
      <c r="D67" s="3" t="s">
        <v>26</v>
      </c>
      <c r="E67" s="3">
        <v>2009206000</v>
      </c>
      <c r="F67" s="3">
        <v>2397175000</v>
      </c>
      <c r="G67" s="3">
        <v>2552993000</v>
      </c>
      <c r="H67" s="3">
        <v>2782521000</v>
      </c>
      <c r="I67" s="3">
        <v>3074153000</v>
      </c>
      <c r="J67" s="3">
        <v>3258785000</v>
      </c>
      <c r="K67" s="3">
        <v>3609025000</v>
      </c>
      <c r="L67" s="3">
        <v>4097004000</v>
      </c>
      <c r="M67" s="3">
        <v>4676848000</v>
      </c>
      <c r="N67" s="3">
        <v>5247477000</v>
      </c>
      <c r="O67" s="3">
        <v>5614325000</v>
      </c>
      <c r="P67" s="3">
        <v>6760733000</v>
      </c>
      <c r="Q67" s="4">
        <v>7531459000</v>
      </c>
      <c r="R67" s="3">
        <v>7144722000</v>
      </c>
      <c r="S67" s="3">
        <v>6760733000</v>
      </c>
      <c r="T67" s="3">
        <v>7335845000</v>
      </c>
      <c r="U67" s="3">
        <v>7531459000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v>1414955000</v>
      </c>
      <c r="C69" s="3">
        <v>1519578000</v>
      </c>
      <c r="D69" s="3">
        <v>1765433000</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70783000</v>
      </c>
      <c r="C70" s="3">
        <v>96252000</v>
      </c>
      <c r="D70" s="3">
        <v>104946000</v>
      </c>
      <c r="E70" s="3">
        <v>139742000</v>
      </c>
      <c r="F70" s="3">
        <v>139129000</v>
      </c>
      <c r="G70" s="3">
        <v>147048000</v>
      </c>
      <c r="H70" s="3">
        <v>170265000</v>
      </c>
      <c r="I70" s="3">
        <v>193467000</v>
      </c>
      <c r="J70" s="3">
        <v>220021000</v>
      </c>
      <c r="K70" s="3">
        <v>263121000</v>
      </c>
      <c r="L70" s="3">
        <v>272725000</v>
      </c>
      <c r="M70" s="3">
        <v>184163000</v>
      </c>
      <c r="N70" s="3">
        <v>199405000</v>
      </c>
      <c r="O70" s="3">
        <v>247295000</v>
      </c>
      <c r="P70" s="3">
        <v>302925000</v>
      </c>
      <c r="Q70" s="4">
        <v>377772000</v>
      </c>
      <c r="R70" s="3">
        <v>321481000</v>
      </c>
      <c r="S70" s="3">
        <v>302925000</v>
      </c>
      <c r="T70" s="3">
        <v>355688000</v>
      </c>
      <c r="U70" s="3">
        <v>377772000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7019074000</v>
      </c>
      <c r="C76" s="3">
        <v>7018070000</v>
      </c>
      <c r="D76" s="3">
        <v>7178397000</v>
      </c>
      <c r="E76" s="3">
        <v>7413446000</v>
      </c>
      <c r="F76" s="3">
        <v>7690569000</v>
      </c>
      <c r="G76" s="3">
        <v>7661917000</v>
      </c>
      <c r="H76" s="3">
        <v>7691495000</v>
      </c>
      <c r="I76" s="3">
        <v>7825475000</v>
      </c>
      <c r="J76" s="3">
        <v>7994527000</v>
      </c>
      <c r="K76" s="3">
        <v>8269059000</v>
      </c>
      <c r="L76" s="3">
        <v>8541018000</v>
      </c>
      <c r="M76" s="3">
        <v>17647216000</v>
      </c>
      <c r="N76" s="3">
        <v>18948405000</v>
      </c>
      <c r="O76" s="3">
        <v>20023528000</v>
      </c>
      <c r="P76" s="3">
        <v>21502358000</v>
      </c>
      <c r="Q76" s="4">
        <v>21981578000</v>
      </c>
      <c r="R76" s="3">
        <v>20990142000</v>
      </c>
      <c r="S76" s="3">
        <v>21502358000</v>
      </c>
      <c r="T76" s="3">
        <v>21748473000</v>
      </c>
      <c r="U76" s="3">
        <v>21981578000</v>
      </c>
    </row>
    <row r="77" spans="1:21" ht="16" x14ac:dyDescent="0.2">
      <c r="A77" s="2" t="s">
        <v>88</v>
      </c>
      <c r="B77" s="3">
        <v>1268960000</v>
      </c>
      <c r="C77" s="3">
        <v>1328386000</v>
      </c>
      <c r="D77" s="3">
        <v>1524575000</v>
      </c>
      <c r="E77" s="3">
        <v>1794960000</v>
      </c>
      <c r="F77" s="3">
        <v>2088665000</v>
      </c>
      <c r="G77" s="3">
        <v>2080305000</v>
      </c>
      <c r="H77" s="3">
        <v>2116075000</v>
      </c>
      <c r="I77" s="3">
        <v>2264062000</v>
      </c>
      <c r="J77" s="3">
        <v>2434456000</v>
      </c>
      <c r="K77" s="3">
        <v>2701282000</v>
      </c>
      <c r="L77" s="3">
        <v>2970806000</v>
      </c>
      <c r="M77" s="3">
        <v>9254931000</v>
      </c>
      <c r="N77" s="3">
        <v>10008994000</v>
      </c>
      <c r="O77" s="3">
        <v>10847410000</v>
      </c>
      <c r="P77" s="3">
        <v>11996900000</v>
      </c>
      <c r="Q77" s="4">
        <v>16379301000</v>
      </c>
      <c r="R77" s="3">
        <v>15396824000</v>
      </c>
      <c r="S77" s="3">
        <v>11996900000</v>
      </c>
      <c r="T77" s="3">
        <v>16146657000</v>
      </c>
      <c r="U77" s="3">
        <v>16379301000</v>
      </c>
    </row>
    <row r="78" spans="1:21" ht="16" x14ac:dyDescent="0.2">
      <c r="A78" s="2" t="s">
        <v>89</v>
      </c>
      <c r="B78" s="3">
        <v>1561008000</v>
      </c>
      <c r="C78" s="3">
        <v>1792373000</v>
      </c>
      <c r="D78" s="3">
        <v>2177269000</v>
      </c>
      <c r="E78" s="3">
        <v>2680985000</v>
      </c>
      <c r="F78" s="3">
        <v>3226898000</v>
      </c>
      <c r="G78" s="3">
        <v>3452916000</v>
      </c>
      <c r="H78" s="3">
        <v>3753557000</v>
      </c>
      <c r="I78" s="3">
        <v>4170486000</v>
      </c>
      <c r="J78" s="3">
        <v>4595002000</v>
      </c>
      <c r="K78" s="3">
        <v>5175292000</v>
      </c>
      <c r="L78" s="3">
        <v>5518977000</v>
      </c>
      <c r="M78" s="3">
        <v>12074542000</v>
      </c>
      <c r="N78" s="3">
        <v>13373327000</v>
      </c>
      <c r="O78" s="3">
        <v>14439057000</v>
      </c>
      <c r="P78" s="3">
        <v>15906323000</v>
      </c>
      <c r="Q78" s="4">
        <v>16379301000</v>
      </c>
      <c r="R78" s="3">
        <v>15396824000</v>
      </c>
      <c r="S78" s="3">
        <v>15906323000</v>
      </c>
      <c r="T78" s="3">
        <v>16146657000</v>
      </c>
      <c r="U78" s="3">
        <v>16379301000</v>
      </c>
    </row>
    <row r="79" spans="1:21" ht="16" x14ac:dyDescent="0.2">
      <c r="A79" s="2" t="s">
        <v>90</v>
      </c>
      <c r="B79" s="3">
        <v>292048000</v>
      </c>
      <c r="C79" s="3">
        <v>463987000</v>
      </c>
      <c r="D79" s="3">
        <v>652694000</v>
      </c>
      <c r="E79" s="3">
        <v>886025000</v>
      </c>
      <c r="F79" s="3">
        <v>1138233000</v>
      </c>
      <c r="G79" s="3">
        <v>1372611000</v>
      </c>
      <c r="H79" s="3">
        <v>1637482000</v>
      </c>
      <c r="I79" s="3">
        <v>1906424000</v>
      </c>
      <c r="J79" s="3">
        <v>2160546000</v>
      </c>
      <c r="K79" s="3">
        <v>2474010000</v>
      </c>
      <c r="L79" s="3">
        <v>2548171000</v>
      </c>
      <c r="M79" s="3">
        <v>2819611000</v>
      </c>
      <c r="N79" s="3">
        <v>3364333000</v>
      </c>
      <c r="O79" s="3">
        <v>3591647000</v>
      </c>
      <c r="P79" s="3">
        <v>3909423000</v>
      </c>
      <c r="Q79" s="4" t="s">
        <v>26</v>
      </c>
      <c r="R79" s="3" t="s">
        <v>26</v>
      </c>
      <c r="S79" s="3">
        <v>3909423000</v>
      </c>
      <c r="T79" s="3" t="s">
        <v>26</v>
      </c>
      <c r="U79" s="3" t="s">
        <v>26</v>
      </c>
    </row>
    <row r="80" spans="1:21" ht="16" x14ac:dyDescent="0.2">
      <c r="A80" s="2" t="s">
        <v>91</v>
      </c>
      <c r="B80" s="3" t="s">
        <v>26</v>
      </c>
      <c r="C80" s="3" t="s">
        <v>26</v>
      </c>
      <c r="D80" s="3" t="s">
        <v>26</v>
      </c>
      <c r="E80" s="3" t="s">
        <v>26</v>
      </c>
      <c r="F80" s="3" t="s">
        <v>26</v>
      </c>
      <c r="G80" s="3" t="s">
        <v>26</v>
      </c>
      <c r="H80" s="3" t="s">
        <v>26</v>
      </c>
      <c r="I80" s="3" t="s">
        <v>26</v>
      </c>
      <c r="J80" s="3" t="s">
        <v>26</v>
      </c>
      <c r="K80" s="3" t="s">
        <v>26</v>
      </c>
      <c r="L80" s="3" t="s">
        <v>26</v>
      </c>
      <c r="M80" s="3" t="s">
        <v>26</v>
      </c>
      <c r="N80" s="3" t="s">
        <v>26</v>
      </c>
      <c r="O80" s="3" t="s">
        <v>26</v>
      </c>
      <c r="P80" s="3" t="s">
        <v>26</v>
      </c>
      <c r="Q80" s="4" t="s">
        <v>26</v>
      </c>
      <c r="R80" s="3" t="s">
        <v>26</v>
      </c>
      <c r="S80" s="3" t="s">
        <v>26</v>
      </c>
      <c r="T80" s="3" t="s">
        <v>26</v>
      </c>
      <c r="U80" s="3" t="s">
        <v>26</v>
      </c>
    </row>
    <row r="81" spans="1:21" ht="16" x14ac:dyDescent="0.2">
      <c r="A81" s="2" t="s">
        <v>92</v>
      </c>
      <c r="B81" s="3" t="s">
        <v>26</v>
      </c>
      <c r="C81" s="3" t="s">
        <v>26</v>
      </c>
      <c r="D81" s="3" t="s">
        <v>26</v>
      </c>
      <c r="E81" s="3" t="s">
        <v>26</v>
      </c>
      <c r="F81" s="3" t="s">
        <v>26</v>
      </c>
      <c r="G81" s="3" t="s">
        <v>26</v>
      </c>
      <c r="H81" s="3" t="s">
        <v>26</v>
      </c>
      <c r="I81" s="3" t="s">
        <v>26</v>
      </c>
      <c r="J81" s="3" t="s">
        <v>26</v>
      </c>
      <c r="K81" s="3" t="s">
        <v>26</v>
      </c>
      <c r="L81" s="3" t="s">
        <v>26</v>
      </c>
      <c r="M81" s="3" t="s">
        <v>26</v>
      </c>
      <c r="N81" s="3" t="s">
        <v>26</v>
      </c>
      <c r="O81" s="3" t="s">
        <v>26</v>
      </c>
      <c r="P81" s="3" t="s">
        <v>26</v>
      </c>
      <c r="Q81" s="4" t="s">
        <v>26</v>
      </c>
      <c r="R81" s="3" t="s">
        <v>26</v>
      </c>
      <c r="S81" s="3" t="s">
        <v>26</v>
      </c>
      <c r="T81" s="3" t="s">
        <v>26</v>
      </c>
      <c r="U81" s="3" t="s">
        <v>26</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5750114000</v>
      </c>
      <c r="C83" s="3">
        <v>5689684000</v>
      </c>
      <c r="D83" s="3">
        <v>5653822000</v>
      </c>
      <c r="E83" s="3">
        <v>5618486000</v>
      </c>
      <c r="F83" s="3">
        <v>5601904000</v>
      </c>
      <c r="G83" s="3">
        <v>5581612000</v>
      </c>
      <c r="H83" s="3">
        <v>5575420000</v>
      </c>
      <c r="I83" s="3">
        <v>5561413000</v>
      </c>
      <c r="J83" s="3">
        <v>5560071000</v>
      </c>
      <c r="K83" s="3">
        <v>5567777000</v>
      </c>
      <c r="L83" s="3">
        <v>5570212000</v>
      </c>
      <c r="M83" s="3">
        <v>8392285000</v>
      </c>
      <c r="N83" s="3">
        <v>8939411000</v>
      </c>
      <c r="O83" s="3">
        <v>9176118000</v>
      </c>
      <c r="P83" s="3">
        <v>9505458000</v>
      </c>
      <c r="Q83" s="4">
        <v>5602277000</v>
      </c>
      <c r="R83" s="3">
        <v>5593318000</v>
      </c>
      <c r="S83" s="3">
        <v>9505458000</v>
      </c>
      <c r="T83" s="3">
        <v>5601816000</v>
      </c>
      <c r="U83" s="3">
        <v>5602277000</v>
      </c>
    </row>
    <row r="84" spans="1:21" ht="16" x14ac:dyDescent="0.2">
      <c r="A84" s="2" t="s">
        <v>95</v>
      </c>
      <c r="B84" s="3">
        <v>5664147000</v>
      </c>
      <c r="C84" s="3">
        <v>5622872000</v>
      </c>
      <c r="D84" s="3">
        <v>5595511000</v>
      </c>
      <c r="E84" s="3">
        <v>5574543000</v>
      </c>
      <c r="F84" s="3">
        <v>5558132000</v>
      </c>
      <c r="G84" s="3">
        <v>5546234000</v>
      </c>
      <c r="H84" s="3">
        <v>5540459000</v>
      </c>
      <c r="I84" s="3">
        <v>5539583000</v>
      </c>
      <c r="J84" s="3">
        <v>5539248000</v>
      </c>
      <c r="K84" s="3">
        <v>5539017000</v>
      </c>
      <c r="L84" s="3">
        <v>5538806000</v>
      </c>
      <c r="M84" s="3">
        <v>5538595000</v>
      </c>
      <c r="N84" s="3">
        <v>5538459000</v>
      </c>
      <c r="O84" s="3">
        <v>5538339000</v>
      </c>
      <c r="P84" s="3">
        <v>5538289000</v>
      </c>
      <c r="Q84" s="4">
        <v>5538289000</v>
      </c>
      <c r="R84" s="3">
        <v>5538289000</v>
      </c>
      <c r="S84" s="3">
        <v>5538289000</v>
      </c>
      <c r="T84" s="3">
        <v>5538289000</v>
      </c>
      <c r="U84" s="3">
        <v>5538289000</v>
      </c>
    </row>
    <row r="85" spans="1:21" ht="16" x14ac:dyDescent="0.2">
      <c r="A85" s="2" t="s">
        <v>96</v>
      </c>
      <c r="B85" s="3">
        <v>4338589000</v>
      </c>
      <c r="C85" s="3">
        <v>4338589000</v>
      </c>
      <c r="D85" s="3">
        <v>4338589000</v>
      </c>
      <c r="E85" s="3">
        <v>4338589000</v>
      </c>
      <c r="F85" s="3">
        <v>4338589000</v>
      </c>
      <c r="G85" s="3">
        <v>4338589000</v>
      </c>
      <c r="H85" s="3">
        <v>4338589000</v>
      </c>
      <c r="I85" s="3">
        <v>4338589000</v>
      </c>
      <c r="J85" s="3">
        <v>4338589000</v>
      </c>
      <c r="K85" s="3">
        <v>4338589000</v>
      </c>
      <c r="L85" s="3">
        <v>4338589000</v>
      </c>
      <c r="M85" s="3">
        <v>4338589000</v>
      </c>
      <c r="N85" s="3">
        <v>4338589000</v>
      </c>
      <c r="O85" s="3">
        <v>4338589000</v>
      </c>
      <c r="P85" s="3">
        <v>4338589000</v>
      </c>
      <c r="Q85" s="4">
        <v>4338589000</v>
      </c>
      <c r="R85" s="3">
        <v>4338589000</v>
      </c>
      <c r="S85" s="3">
        <v>4338589000</v>
      </c>
      <c r="T85" s="3">
        <v>4338589000</v>
      </c>
      <c r="U85" s="3">
        <v>4338589000</v>
      </c>
    </row>
    <row r="86" spans="1:21" ht="16" x14ac:dyDescent="0.2">
      <c r="A86" s="2" t="s">
        <v>97</v>
      </c>
      <c r="B86" s="3">
        <v>1325558000</v>
      </c>
      <c r="C86" s="3">
        <v>1284283000</v>
      </c>
      <c r="D86" s="3">
        <v>1256922000</v>
      </c>
      <c r="E86" s="3">
        <v>1235954000</v>
      </c>
      <c r="F86" s="3">
        <v>1219543000</v>
      </c>
      <c r="G86" s="3">
        <v>1207645000</v>
      </c>
      <c r="H86" s="3">
        <v>1201870000</v>
      </c>
      <c r="I86" s="3">
        <v>1200994000</v>
      </c>
      <c r="J86" s="3">
        <v>1200659000</v>
      </c>
      <c r="K86" s="3">
        <v>1200428000</v>
      </c>
      <c r="L86" s="3">
        <v>1200217000</v>
      </c>
      <c r="M86" s="3">
        <v>1200006000</v>
      </c>
      <c r="N86" s="3">
        <v>1199870000</v>
      </c>
      <c r="O86" s="3">
        <v>1199750000</v>
      </c>
      <c r="P86" s="3">
        <v>1199700000</v>
      </c>
      <c r="Q86" s="4">
        <v>1199700000</v>
      </c>
      <c r="R86" s="3">
        <v>1199700000</v>
      </c>
      <c r="S86" s="3">
        <v>1199700000</v>
      </c>
      <c r="T86" s="3">
        <v>1199700000</v>
      </c>
      <c r="U86" s="3">
        <v>1199700000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85967000</v>
      </c>
      <c r="C89" s="3">
        <v>66812000</v>
      </c>
      <c r="D89" s="3">
        <v>58311000</v>
      </c>
      <c r="E89" s="3">
        <v>43943000</v>
      </c>
      <c r="F89" s="3">
        <v>43772000</v>
      </c>
      <c r="G89" s="3">
        <v>35378000</v>
      </c>
      <c r="H89" s="3">
        <v>34961000</v>
      </c>
      <c r="I89" s="3">
        <v>21830000</v>
      </c>
      <c r="J89" s="3">
        <v>20823000</v>
      </c>
      <c r="K89" s="3">
        <v>28760000</v>
      </c>
      <c r="L89" s="3">
        <v>31406000</v>
      </c>
      <c r="M89" s="3">
        <v>2853690000</v>
      </c>
      <c r="N89" s="3">
        <v>3400952000</v>
      </c>
      <c r="O89" s="3">
        <v>3637779000</v>
      </c>
      <c r="P89" s="3">
        <v>3967169000</v>
      </c>
      <c r="Q89" s="4">
        <v>63988000</v>
      </c>
      <c r="R89" s="3">
        <v>55029000</v>
      </c>
      <c r="S89" s="3">
        <v>3967169000</v>
      </c>
      <c r="T89" s="3">
        <v>63527000</v>
      </c>
      <c r="U89" s="3">
        <v>63988000</v>
      </c>
    </row>
    <row r="90" spans="1:21" ht="16" x14ac:dyDescent="0.2">
      <c r="A90" s="2" t="s">
        <v>101</v>
      </c>
      <c r="B90" s="3">
        <v>8889199000</v>
      </c>
      <c r="C90" s="3">
        <v>8863519000</v>
      </c>
      <c r="D90" s="3">
        <v>9546222000</v>
      </c>
      <c r="E90" s="3">
        <v>9688520000</v>
      </c>
      <c r="F90" s="3">
        <v>10367682000</v>
      </c>
      <c r="G90" s="3">
        <v>10867524000</v>
      </c>
      <c r="H90" s="3">
        <v>11224104000</v>
      </c>
      <c r="I90" s="3">
        <v>11257885000</v>
      </c>
      <c r="J90" s="3">
        <v>11672298000</v>
      </c>
      <c r="K90" s="3">
        <v>12516911000</v>
      </c>
      <c r="L90" s="3">
        <v>13204038000</v>
      </c>
      <c r="M90" s="3">
        <v>22825084000</v>
      </c>
      <c r="N90" s="3">
        <v>25862624000</v>
      </c>
      <c r="O90" s="3">
        <v>26327371000</v>
      </c>
      <c r="P90" s="3">
        <v>29083367000</v>
      </c>
      <c r="Q90" s="4">
        <v>30395557000</v>
      </c>
      <c r="R90" s="3">
        <v>29007158000</v>
      </c>
      <c r="S90" s="3">
        <v>29083367000</v>
      </c>
      <c r="T90" s="3">
        <v>29803933000</v>
      </c>
      <c r="U90" s="3">
        <v>30395557000</v>
      </c>
    </row>
    <row r="91" spans="1:21" ht="16" x14ac:dyDescent="0.2">
      <c r="A91" s="2" t="s">
        <v>102</v>
      </c>
      <c r="B91" s="3">
        <v>1061077000</v>
      </c>
      <c r="C91" s="3">
        <v>1177768000</v>
      </c>
      <c r="D91" s="3">
        <v>1327362000</v>
      </c>
      <c r="E91" s="3">
        <v>1428601000</v>
      </c>
      <c r="F91" s="3">
        <v>1637451000</v>
      </c>
      <c r="G91" s="3">
        <v>1714210000</v>
      </c>
      <c r="H91" s="3">
        <v>1861314000</v>
      </c>
      <c r="I91" s="3">
        <v>1994217000</v>
      </c>
      <c r="J91" s="3">
        <v>2121855000</v>
      </c>
      <c r="K91" s="3">
        <v>2563533000</v>
      </c>
      <c r="L91" s="3">
        <v>3013907000</v>
      </c>
      <c r="M91" s="3">
        <v>3578200000</v>
      </c>
      <c r="N91" s="3">
        <v>4636704000</v>
      </c>
      <c r="O91" s="3">
        <v>4795798000</v>
      </c>
      <c r="P91" s="3">
        <v>4598829000</v>
      </c>
      <c r="Q91" s="4">
        <v>4702489000</v>
      </c>
      <c r="R91" s="3">
        <v>5245587000</v>
      </c>
      <c r="S91" s="3">
        <v>4598829000</v>
      </c>
      <c r="T91" s="3">
        <v>4538926000</v>
      </c>
      <c r="U91" s="3">
        <v>4702489000</v>
      </c>
    </row>
    <row r="92" spans="1:21" ht="16" x14ac:dyDescent="0.2">
      <c r="A92" s="2" t="s">
        <v>103</v>
      </c>
      <c r="B92" s="3">
        <v>678421000</v>
      </c>
      <c r="C92" s="3">
        <v>830953000</v>
      </c>
      <c r="D92" s="3">
        <v>953641000</v>
      </c>
      <c r="E92" s="3">
        <v>1064087000</v>
      </c>
      <c r="F92" s="3">
        <v>1261607000</v>
      </c>
      <c r="G92" s="3">
        <v>1286484000</v>
      </c>
      <c r="H92" s="3">
        <v>1388154000</v>
      </c>
      <c r="I92" s="3">
        <v>1494225000</v>
      </c>
      <c r="J92" s="3">
        <v>1557596000</v>
      </c>
      <c r="K92" s="3">
        <v>2009771000</v>
      </c>
      <c r="L92" s="3">
        <v>2385469000</v>
      </c>
      <c r="M92" s="3">
        <v>2860682000</v>
      </c>
      <c r="N92" s="3">
        <v>3614089000</v>
      </c>
      <c r="O92" s="3">
        <v>3738604000</v>
      </c>
      <c r="P92" s="3">
        <v>3552991000</v>
      </c>
      <c r="Q92" s="4">
        <v>3681634000</v>
      </c>
      <c r="R92" s="3">
        <v>4127076000</v>
      </c>
      <c r="S92" s="3">
        <v>3552991000</v>
      </c>
      <c r="T92" s="3">
        <v>3679170000</v>
      </c>
      <c r="U92" s="3">
        <v>3681634000</v>
      </c>
    </row>
    <row r="93" spans="1:21" ht="16" x14ac:dyDescent="0.2">
      <c r="A93" s="2" t="s">
        <v>104</v>
      </c>
      <c r="B93" s="3">
        <v>7611000</v>
      </c>
      <c r="C93" s="3">
        <v>4525000</v>
      </c>
      <c r="D93" s="3">
        <v>25980000</v>
      </c>
      <c r="E93" s="3">
        <v>152381000</v>
      </c>
      <c r="F93" s="3">
        <v>184716000</v>
      </c>
      <c r="G93" s="3">
        <v>59148000</v>
      </c>
      <c r="H93" s="3">
        <v>59400000</v>
      </c>
      <c r="I93" s="3">
        <v>32870000</v>
      </c>
      <c r="J93" s="3">
        <v>63393000</v>
      </c>
      <c r="K93" s="3">
        <v>4104000</v>
      </c>
      <c r="L93" s="3">
        <v>10033000</v>
      </c>
      <c r="M93" s="3">
        <v>8362000</v>
      </c>
      <c r="N93" s="3">
        <v>16063000</v>
      </c>
      <c r="O93" s="3">
        <v>8055000</v>
      </c>
      <c r="P93" s="3">
        <v>8919000</v>
      </c>
      <c r="Q93" s="4">
        <v>7261000</v>
      </c>
      <c r="R93" s="3">
        <v>8006000</v>
      </c>
      <c r="S93" s="3">
        <v>8919000</v>
      </c>
      <c r="T93" s="3">
        <v>10999000</v>
      </c>
      <c r="U93" s="3">
        <v>7261000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375045000</v>
      </c>
      <c r="C95" s="3">
        <v>342290000</v>
      </c>
      <c r="D95" s="3">
        <v>347741000</v>
      </c>
      <c r="E95" s="3">
        <v>212133000</v>
      </c>
      <c r="F95" s="3">
        <v>191128000</v>
      </c>
      <c r="G95" s="3">
        <v>368578000</v>
      </c>
      <c r="H95" s="3">
        <v>413760000</v>
      </c>
      <c r="I95" s="3">
        <v>467122000</v>
      </c>
      <c r="J95" s="3">
        <v>500866000</v>
      </c>
      <c r="K95" s="3">
        <v>549658000</v>
      </c>
      <c r="L95" s="3">
        <v>618405000</v>
      </c>
      <c r="M95" s="3">
        <v>709156000</v>
      </c>
      <c r="N95" s="3">
        <v>1006552000</v>
      </c>
      <c r="O95" s="3">
        <v>1049139000</v>
      </c>
      <c r="P95" s="3">
        <v>1036919000</v>
      </c>
      <c r="Q95" s="4">
        <v>1013594000</v>
      </c>
      <c r="R95" s="3">
        <v>1110505000</v>
      </c>
      <c r="S95" s="3">
        <v>1036919000</v>
      </c>
      <c r="T95" s="3">
        <v>848757000</v>
      </c>
      <c r="U95" s="3">
        <v>1013594000</v>
      </c>
    </row>
    <row r="96" spans="1:21" ht="16" x14ac:dyDescent="0.2">
      <c r="A96" s="2" t="s">
        <v>107</v>
      </c>
      <c r="B96" s="3">
        <v>14158000</v>
      </c>
      <c r="C96" s="3">
        <v>3671000</v>
      </c>
      <c r="D96" s="3">
        <v>1157000</v>
      </c>
      <c r="E96" s="3">
        <v>590000</v>
      </c>
      <c r="F96" s="3">
        <v>892000</v>
      </c>
      <c r="G96" s="3">
        <v>75966000</v>
      </c>
      <c r="H96" s="3">
        <v>101158000</v>
      </c>
      <c r="I96" s="3">
        <v>1379000</v>
      </c>
      <c r="J96" s="3">
        <v>500950000</v>
      </c>
      <c r="K96" s="3">
        <v>401345000</v>
      </c>
      <c r="L96" s="3">
        <v>1950000</v>
      </c>
      <c r="M96" s="3">
        <v>965360000</v>
      </c>
      <c r="N96" s="3">
        <v>1074079000</v>
      </c>
      <c r="O96" s="3">
        <v>1183559000</v>
      </c>
      <c r="P96" s="3">
        <v>1288939000</v>
      </c>
      <c r="Q96" s="4">
        <v>1331433000</v>
      </c>
      <c r="R96" s="3">
        <v>1257060000</v>
      </c>
      <c r="S96" s="3">
        <v>1288939000</v>
      </c>
      <c r="T96" s="3">
        <v>1561753000</v>
      </c>
      <c r="U96" s="3">
        <v>1331433000</v>
      </c>
    </row>
    <row r="97" spans="1:21" ht="16" x14ac:dyDescent="0.2">
      <c r="A97" s="2" t="s">
        <v>108</v>
      </c>
      <c r="B97" s="3">
        <v>14158000</v>
      </c>
      <c r="C97" s="3">
        <v>3671000</v>
      </c>
      <c r="D97" s="3">
        <v>1157000</v>
      </c>
      <c r="E97" s="3">
        <v>590000</v>
      </c>
      <c r="F97" s="3">
        <v>892000</v>
      </c>
      <c r="G97" s="3">
        <v>75966000</v>
      </c>
      <c r="H97" s="3">
        <v>101158000</v>
      </c>
      <c r="I97" s="3">
        <v>1379000</v>
      </c>
      <c r="J97" s="3">
        <v>500950000</v>
      </c>
      <c r="K97" s="3">
        <v>401345000</v>
      </c>
      <c r="L97" s="3">
        <v>1950000</v>
      </c>
      <c r="M97" s="3">
        <v>555000</v>
      </c>
      <c r="N97" s="3" t="s">
        <v>26</v>
      </c>
      <c r="O97" s="3" t="s">
        <v>26</v>
      </c>
      <c r="P97" s="3" t="s">
        <v>26</v>
      </c>
      <c r="Q97" s="4" t="s">
        <v>26</v>
      </c>
      <c r="R97" s="3" t="s">
        <v>26</v>
      </c>
      <c r="S97" s="3" t="s">
        <v>26</v>
      </c>
      <c r="T97" s="3">
        <v>250000000</v>
      </c>
      <c r="U97" s="3" t="s">
        <v>26</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v>964805000</v>
      </c>
      <c r="N98" s="3">
        <v>1074079000</v>
      </c>
      <c r="O98" s="3">
        <v>1183559000</v>
      </c>
      <c r="P98" s="3">
        <v>1288939000</v>
      </c>
      <c r="Q98" s="4">
        <v>1331433000</v>
      </c>
      <c r="R98" s="3">
        <v>1257060000</v>
      </c>
      <c r="S98" s="3">
        <v>1288939000</v>
      </c>
      <c r="T98" s="3">
        <v>1311753000</v>
      </c>
      <c r="U98" s="3">
        <v>1331433000</v>
      </c>
    </row>
    <row r="99" spans="1:21" ht="16" x14ac:dyDescent="0.2">
      <c r="A99" s="2" t="s">
        <v>110</v>
      </c>
      <c r="B99" s="3" t="s">
        <v>26</v>
      </c>
      <c r="C99" s="3">
        <v>25061000</v>
      </c>
      <c r="D99" s="3">
        <v>36854000</v>
      </c>
      <c r="E99" s="3">
        <v>80711000</v>
      </c>
      <c r="F99" s="3">
        <v>100204000</v>
      </c>
      <c r="G99" s="3">
        <v>21795000</v>
      </c>
      <c r="H99" s="3">
        <v>25268000</v>
      </c>
      <c r="I99" s="3" t="s">
        <v>26</v>
      </c>
      <c r="J99" s="3" t="s">
        <v>26</v>
      </c>
      <c r="K99" s="3" t="s">
        <v>26</v>
      </c>
      <c r="L99" s="3" t="s">
        <v>26</v>
      </c>
      <c r="M99" s="3" t="s">
        <v>26</v>
      </c>
      <c r="N99" s="3" t="s">
        <v>26</v>
      </c>
      <c r="O99" s="3" t="s">
        <v>26</v>
      </c>
      <c r="P99" s="3" t="s">
        <v>26</v>
      </c>
      <c r="Q99" s="4" t="s">
        <v>26</v>
      </c>
      <c r="R99" s="3" t="s">
        <v>26</v>
      </c>
      <c r="S99" s="3" t="s">
        <v>26</v>
      </c>
      <c r="T99" s="3" t="s">
        <v>26</v>
      </c>
      <c r="U99" s="3" t="s">
        <v>26</v>
      </c>
    </row>
    <row r="100" spans="1:21" ht="16" x14ac:dyDescent="0.2">
      <c r="A100" s="2" t="s">
        <v>111</v>
      </c>
      <c r="B100" s="3" t="s">
        <v>26</v>
      </c>
      <c r="C100" s="3" t="s">
        <v>26</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4" t="s">
        <v>26</v>
      </c>
      <c r="R100" s="3" t="s">
        <v>26</v>
      </c>
      <c r="S100" s="3" t="s">
        <v>26</v>
      </c>
      <c r="T100" s="3" t="s">
        <v>26</v>
      </c>
      <c r="U100" s="3" t="s">
        <v>26</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v>25061000</v>
      </c>
      <c r="D102" s="3">
        <v>36854000</v>
      </c>
      <c r="E102" s="3">
        <v>3722000</v>
      </c>
      <c r="F102" s="3">
        <v>23223000</v>
      </c>
      <c r="G102" s="3">
        <v>21795000</v>
      </c>
      <c r="H102" s="3">
        <v>25268000</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t="s">
        <v>26</v>
      </c>
      <c r="C103" s="3" t="s">
        <v>26</v>
      </c>
      <c r="D103" s="3" t="s">
        <v>26</v>
      </c>
      <c r="E103" s="3">
        <v>76989000</v>
      </c>
      <c r="F103" s="3">
        <v>76981000</v>
      </c>
      <c r="G103" s="3" t="s">
        <v>26</v>
      </c>
      <c r="H103" s="3" t="s">
        <v>26</v>
      </c>
      <c r="I103" s="3" t="s">
        <v>26</v>
      </c>
      <c r="J103" s="3" t="s">
        <v>26</v>
      </c>
      <c r="K103" s="3" t="s">
        <v>26</v>
      </c>
      <c r="L103" s="3" t="s">
        <v>26</v>
      </c>
      <c r="M103" s="3" t="s">
        <v>26</v>
      </c>
      <c r="N103" s="3" t="s">
        <v>26</v>
      </c>
      <c r="O103" s="3" t="s">
        <v>26</v>
      </c>
      <c r="P103" s="3" t="s">
        <v>26</v>
      </c>
      <c r="Q103" s="4" t="s">
        <v>26</v>
      </c>
      <c r="R103" s="3" t="s">
        <v>26</v>
      </c>
      <c r="S103" s="3" t="s">
        <v>26</v>
      </c>
      <c r="T103" s="3" t="s">
        <v>26</v>
      </c>
      <c r="U103" s="3" t="s">
        <v>26</v>
      </c>
    </row>
    <row r="104" spans="1:21" ht="16" x14ac:dyDescent="0.2">
      <c r="A104" s="2" t="s">
        <v>115</v>
      </c>
      <c r="B104" s="3">
        <v>1075235000</v>
      </c>
      <c r="C104" s="3">
        <v>1206500000</v>
      </c>
      <c r="D104" s="3">
        <v>1365373000</v>
      </c>
      <c r="E104" s="3">
        <v>1509902000</v>
      </c>
      <c r="F104" s="3">
        <v>1738547000</v>
      </c>
      <c r="G104" s="3">
        <v>1811971000</v>
      </c>
      <c r="H104" s="3">
        <v>1987740000</v>
      </c>
      <c r="I104" s="3">
        <v>1995596000</v>
      </c>
      <c r="J104" s="3">
        <v>2622805000</v>
      </c>
      <c r="K104" s="3">
        <v>2964878000</v>
      </c>
      <c r="L104" s="3">
        <v>3015857000</v>
      </c>
      <c r="M104" s="3">
        <v>4543560000</v>
      </c>
      <c r="N104" s="3">
        <v>5710783000</v>
      </c>
      <c r="O104" s="3">
        <v>5979357000</v>
      </c>
      <c r="P104" s="3">
        <v>5887768000</v>
      </c>
      <c r="Q104" s="4">
        <v>6033922000</v>
      </c>
      <c r="R104" s="3">
        <v>6502647000</v>
      </c>
      <c r="S104" s="3">
        <v>5887768000</v>
      </c>
      <c r="T104" s="3">
        <v>6100679000</v>
      </c>
      <c r="U104" s="3">
        <v>6033922000</v>
      </c>
    </row>
    <row r="105" spans="1:21" ht="16" x14ac:dyDescent="0.2">
      <c r="A105" s="2" t="s">
        <v>116</v>
      </c>
      <c r="B105" s="3">
        <v>4122956000</v>
      </c>
      <c r="C105" s="3">
        <v>3399715000</v>
      </c>
      <c r="D105" s="3">
        <v>3287070000</v>
      </c>
      <c r="E105" s="3">
        <v>2617891000</v>
      </c>
      <c r="F105" s="3">
        <v>2771336000</v>
      </c>
      <c r="G105" s="3">
        <v>2742788000</v>
      </c>
      <c r="H105" s="3">
        <v>2639427000</v>
      </c>
      <c r="I105" s="3">
        <v>2969175000</v>
      </c>
      <c r="J105" s="3">
        <v>2710576000</v>
      </c>
      <c r="K105" s="3">
        <v>2604613000</v>
      </c>
      <c r="L105" s="3">
        <v>2862740000</v>
      </c>
      <c r="M105" s="3">
        <v>10731121000</v>
      </c>
      <c r="N105" s="3">
        <v>12516363000</v>
      </c>
      <c r="O105" s="3">
        <v>13062777000</v>
      </c>
      <c r="P105" s="3">
        <v>16372160000</v>
      </c>
      <c r="Q105" s="4">
        <v>16704408000</v>
      </c>
      <c r="R105" s="3">
        <v>15180770000</v>
      </c>
      <c r="S105" s="3">
        <v>16372160000</v>
      </c>
      <c r="T105" s="3">
        <v>16428600000</v>
      </c>
      <c r="U105" s="3">
        <v>16704408000</v>
      </c>
    </row>
    <row r="106" spans="1:21" ht="16" x14ac:dyDescent="0.2">
      <c r="A106" s="2" t="s">
        <v>117</v>
      </c>
      <c r="B106" s="3">
        <v>4122956000</v>
      </c>
      <c r="C106" s="3">
        <v>3399715000</v>
      </c>
      <c r="D106" s="3">
        <v>3287070000</v>
      </c>
      <c r="E106" s="3">
        <v>2617891000</v>
      </c>
      <c r="F106" s="3">
        <v>2771336000</v>
      </c>
      <c r="G106" s="3">
        <v>2742788000</v>
      </c>
      <c r="H106" s="3">
        <v>2639427000</v>
      </c>
      <c r="I106" s="3">
        <v>2969175000</v>
      </c>
      <c r="J106" s="3">
        <v>2710576000</v>
      </c>
      <c r="K106" s="3">
        <v>2604613000</v>
      </c>
      <c r="L106" s="3">
        <v>2862740000</v>
      </c>
      <c r="M106" s="3">
        <v>2911438000</v>
      </c>
      <c r="N106" s="3">
        <v>4130975000</v>
      </c>
      <c r="O106" s="3">
        <v>4172068000</v>
      </c>
      <c r="P106" s="3">
        <v>7009399000</v>
      </c>
      <c r="Q106" s="4">
        <v>7295215000</v>
      </c>
      <c r="R106" s="3">
        <v>5985728000</v>
      </c>
      <c r="S106" s="3">
        <v>7009399000</v>
      </c>
      <c r="T106" s="3">
        <v>7028767000</v>
      </c>
      <c r="U106" s="3">
        <v>7295215000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v>7819683000</v>
      </c>
      <c r="N107" s="3">
        <v>8385388000</v>
      </c>
      <c r="O107" s="3">
        <v>8890709000</v>
      </c>
      <c r="P107" s="3">
        <v>9362761000</v>
      </c>
      <c r="Q107" s="4">
        <v>9409193000</v>
      </c>
      <c r="R107" s="3">
        <v>9195042000</v>
      </c>
      <c r="S107" s="3">
        <v>9362761000</v>
      </c>
      <c r="T107" s="3">
        <v>9399833000</v>
      </c>
      <c r="U107" s="3">
        <v>9409193000</v>
      </c>
    </row>
    <row r="108" spans="1:21" ht="16" x14ac:dyDescent="0.2">
      <c r="A108" s="2" t="s">
        <v>119</v>
      </c>
      <c r="B108" s="3">
        <v>859313000</v>
      </c>
      <c r="C108" s="3">
        <v>867006000</v>
      </c>
      <c r="D108" s="3">
        <v>839300000</v>
      </c>
      <c r="E108" s="3">
        <v>892232000</v>
      </c>
      <c r="F108" s="3">
        <v>872469000</v>
      </c>
      <c r="G108" s="3">
        <v>910572000</v>
      </c>
      <c r="H108" s="3">
        <v>886899000</v>
      </c>
      <c r="I108" s="3">
        <v>915238000</v>
      </c>
      <c r="J108" s="3">
        <v>932623000</v>
      </c>
      <c r="K108" s="3">
        <v>821646000</v>
      </c>
      <c r="L108" s="3">
        <v>908048000</v>
      </c>
      <c r="M108" s="3">
        <v>847903000</v>
      </c>
      <c r="N108" s="3">
        <v>974240000</v>
      </c>
      <c r="O108" s="3">
        <v>1023251000</v>
      </c>
      <c r="P108" s="3">
        <v>1281667000</v>
      </c>
      <c r="Q108" s="4">
        <v>1359522000</v>
      </c>
      <c r="R108" s="3">
        <v>1229935000</v>
      </c>
      <c r="S108" s="3">
        <v>1281667000</v>
      </c>
      <c r="T108" s="3">
        <v>1339403000</v>
      </c>
      <c r="U108" s="3">
        <v>1359522000</v>
      </c>
    </row>
    <row r="109" spans="1:21" ht="16" x14ac:dyDescent="0.2">
      <c r="A109" s="2" t="s">
        <v>120</v>
      </c>
      <c r="B109" s="3">
        <v>556101000</v>
      </c>
      <c r="C109" s="3">
        <v>546172000</v>
      </c>
      <c r="D109" s="3">
        <v>598565000</v>
      </c>
      <c r="E109" s="3">
        <v>656996000</v>
      </c>
      <c r="F109" s="3">
        <v>670453000</v>
      </c>
      <c r="G109" s="3">
        <v>614026000</v>
      </c>
      <c r="H109" s="3">
        <v>601590000</v>
      </c>
      <c r="I109" s="3">
        <v>639955000</v>
      </c>
      <c r="J109" s="3">
        <v>652841000</v>
      </c>
      <c r="K109" s="3">
        <v>515702000</v>
      </c>
      <c r="L109" s="3">
        <v>609687000</v>
      </c>
      <c r="M109" s="3">
        <v>675227000</v>
      </c>
      <c r="N109" s="3">
        <v>710549000</v>
      </c>
      <c r="O109" s="3">
        <v>825254000</v>
      </c>
      <c r="P109" s="3">
        <v>1060906000</v>
      </c>
      <c r="Q109" s="4">
        <v>1119114000</v>
      </c>
      <c r="R109" s="3">
        <v>992479000</v>
      </c>
      <c r="S109" s="3">
        <v>1060906000</v>
      </c>
      <c r="T109" s="3">
        <v>1111434000</v>
      </c>
      <c r="U109" s="3">
        <v>1119114000</v>
      </c>
    </row>
    <row r="110" spans="1:21" ht="16" x14ac:dyDescent="0.2">
      <c r="A110" s="2" t="s">
        <v>121</v>
      </c>
      <c r="B110" s="3" t="s">
        <v>26</v>
      </c>
      <c r="C110" s="3" t="s">
        <v>26</v>
      </c>
      <c r="D110" s="3" t="s">
        <v>26</v>
      </c>
      <c r="E110" s="3">
        <v>17570000</v>
      </c>
      <c r="F110" s="3">
        <v>18404000</v>
      </c>
      <c r="G110" s="3">
        <v>17604000</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303212000</v>
      </c>
      <c r="C114" s="3">
        <v>320834000</v>
      </c>
      <c r="D114" s="3">
        <v>240735000</v>
      </c>
      <c r="E114" s="3">
        <v>217666000</v>
      </c>
      <c r="F114" s="3">
        <v>183612000</v>
      </c>
      <c r="G114" s="3">
        <v>278942000</v>
      </c>
      <c r="H114" s="3">
        <v>285309000</v>
      </c>
      <c r="I114" s="3">
        <v>275283000</v>
      </c>
      <c r="J114" s="3">
        <v>279782000</v>
      </c>
      <c r="K114" s="3">
        <v>305944000</v>
      </c>
      <c r="L114" s="3">
        <v>298361000</v>
      </c>
      <c r="M114" s="3">
        <v>172676000</v>
      </c>
      <c r="N114" s="3">
        <v>263691000</v>
      </c>
      <c r="O114" s="3">
        <v>197997000</v>
      </c>
      <c r="P114" s="3">
        <v>220761000</v>
      </c>
      <c r="Q114" s="4">
        <v>240408000</v>
      </c>
      <c r="R114" s="3">
        <v>237456000</v>
      </c>
      <c r="S114" s="3">
        <v>220761000</v>
      </c>
      <c r="T114" s="3">
        <v>227969000</v>
      </c>
      <c r="U114" s="3">
        <v>240408000</v>
      </c>
    </row>
    <row r="115" spans="1:21" ht="16" x14ac:dyDescent="0.2">
      <c r="A115" s="2" t="s">
        <v>123</v>
      </c>
      <c r="B115" s="3">
        <v>4982269000</v>
      </c>
      <c r="C115" s="3">
        <v>4266721000</v>
      </c>
      <c r="D115" s="3">
        <v>4126370000</v>
      </c>
      <c r="E115" s="3">
        <v>3510123000</v>
      </c>
      <c r="F115" s="3">
        <v>3643805000</v>
      </c>
      <c r="G115" s="3">
        <v>3653360000</v>
      </c>
      <c r="H115" s="3">
        <v>3526326000</v>
      </c>
      <c r="I115" s="3">
        <v>3884413000</v>
      </c>
      <c r="J115" s="3">
        <v>3643199000</v>
      </c>
      <c r="K115" s="3">
        <v>3426259000</v>
      </c>
      <c r="L115" s="3">
        <v>3770788000</v>
      </c>
      <c r="M115" s="3">
        <v>11579024000</v>
      </c>
      <c r="N115" s="3">
        <v>13490603000</v>
      </c>
      <c r="O115" s="3">
        <v>14086028000</v>
      </c>
      <c r="P115" s="3">
        <v>17653827000</v>
      </c>
      <c r="Q115" s="4">
        <v>18063930000</v>
      </c>
      <c r="R115" s="3">
        <v>16410705000</v>
      </c>
      <c r="S115" s="3">
        <v>17653827000</v>
      </c>
      <c r="T115" s="3">
        <v>17768003000</v>
      </c>
      <c r="U115" s="3">
        <v>18063930000</v>
      </c>
    </row>
    <row r="116" spans="1:21" ht="16" x14ac:dyDescent="0.2">
      <c r="A116" s="2" t="s">
        <v>124</v>
      </c>
      <c r="B116" s="3">
        <v>6057504000</v>
      </c>
      <c r="C116" s="3">
        <v>5473221000</v>
      </c>
      <c r="D116" s="3">
        <v>5491743000</v>
      </c>
      <c r="E116" s="3">
        <v>5020025000</v>
      </c>
      <c r="F116" s="3">
        <v>5382352000</v>
      </c>
      <c r="G116" s="3">
        <v>5465331000</v>
      </c>
      <c r="H116" s="3">
        <v>5514066000</v>
      </c>
      <c r="I116" s="3">
        <v>5880009000</v>
      </c>
      <c r="J116" s="3">
        <v>6266004000</v>
      </c>
      <c r="K116" s="3">
        <v>6391137000</v>
      </c>
      <c r="L116" s="3">
        <v>6786645000</v>
      </c>
      <c r="M116" s="3">
        <v>16122584000</v>
      </c>
      <c r="N116" s="3">
        <v>19201386000</v>
      </c>
      <c r="O116" s="3">
        <v>20065385000</v>
      </c>
      <c r="P116" s="3">
        <v>23541595000</v>
      </c>
      <c r="Q116" s="4">
        <v>24097852000</v>
      </c>
      <c r="R116" s="3">
        <v>22913352000</v>
      </c>
      <c r="S116" s="3">
        <v>23541595000</v>
      </c>
      <c r="T116" s="3">
        <v>23868682000</v>
      </c>
      <c r="U116" s="3">
        <v>24097852000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2767761000</v>
      </c>
      <c r="C118" s="3">
        <v>3221390000</v>
      </c>
      <c r="D118" s="3">
        <v>3243843000</v>
      </c>
      <c r="E118" s="3">
        <v>3256768000</v>
      </c>
      <c r="F118" s="3">
        <v>3277536000</v>
      </c>
      <c r="G118" s="3">
        <v>3286650000</v>
      </c>
      <c r="H118" s="3">
        <v>3314320000</v>
      </c>
      <c r="I118" s="3">
        <v>3358138000</v>
      </c>
      <c r="J118" s="3">
        <v>3395417000</v>
      </c>
      <c r="K118" s="3">
        <v>3431603000</v>
      </c>
      <c r="L118" s="3">
        <v>3479493000</v>
      </c>
      <c r="M118" s="3">
        <v>3542975000</v>
      </c>
      <c r="N118" s="3">
        <v>3657299000</v>
      </c>
      <c r="O118" s="3">
        <v>3789179000</v>
      </c>
      <c r="P118" s="3">
        <v>3885589000</v>
      </c>
      <c r="Q118" s="4">
        <v>3916239000</v>
      </c>
      <c r="R118" s="3">
        <v>3871706000</v>
      </c>
      <c r="S118" s="3">
        <v>3885589000</v>
      </c>
      <c r="T118" s="3">
        <v>3893485000</v>
      </c>
      <c r="U118" s="3">
        <v>3916239000</v>
      </c>
    </row>
    <row r="119" spans="1:21" ht="16" x14ac:dyDescent="0.2">
      <c r="A119" s="2" t="s">
        <v>127</v>
      </c>
      <c r="B119" s="3">
        <v>278114000</v>
      </c>
      <c r="C119" s="3">
        <v>298013000</v>
      </c>
      <c r="D119" s="3">
        <v>298819000</v>
      </c>
      <c r="E119" s="3">
        <v>295828000</v>
      </c>
      <c r="F119" s="3">
        <v>286185000</v>
      </c>
      <c r="G119" s="3">
        <v>277424000</v>
      </c>
      <c r="H119" s="3">
        <v>265514000</v>
      </c>
      <c r="I119" s="3">
        <v>250855000</v>
      </c>
      <c r="J119" s="3">
        <v>240811000</v>
      </c>
      <c r="K119" s="3">
        <v>235141000</v>
      </c>
      <c r="L119" s="3">
        <v>227072000</v>
      </c>
      <c r="M119" s="3">
        <v>220444000</v>
      </c>
      <c r="N119" s="3">
        <v>210687000</v>
      </c>
      <c r="O119" s="3">
        <v>201265000</v>
      </c>
      <c r="P119" s="3">
        <v>191718000</v>
      </c>
      <c r="Q119" s="4">
        <v>192039000</v>
      </c>
      <c r="R119" s="3">
        <v>195629000</v>
      </c>
      <c r="S119" s="3">
        <v>191718000</v>
      </c>
      <c r="T119" s="3">
        <v>191921000</v>
      </c>
      <c r="U119" s="3">
        <v>192039000</v>
      </c>
    </row>
    <row r="120" spans="1:21" ht="16" x14ac:dyDescent="0.2">
      <c r="A120" s="2" t="s">
        <v>128</v>
      </c>
      <c r="B120" s="3">
        <v>2489647000</v>
      </c>
      <c r="C120" s="3">
        <v>2923377000</v>
      </c>
      <c r="D120" s="3">
        <v>2945024000</v>
      </c>
      <c r="E120" s="3">
        <v>2960940000</v>
      </c>
      <c r="F120" s="3">
        <v>2991351000</v>
      </c>
      <c r="G120" s="3">
        <v>3009226000</v>
      </c>
      <c r="H120" s="3">
        <v>3048806000</v>
      </c>
      <c r="I120" s="3">
        <v>3107283000</v>
      </c>
      <c r="J120" s="3">
        <v>3154606000</v>
      </c>
      <c r="K120" s="3">
        <v>3196462000</v>
      </c>
      <c r="L120" s="3">
        <v>3252421000</v>
      </c>
      <c r="M120" s="3">
        <v>3322531000</v>
      </c>
      <c r="N120" s="3">
        <v>3446612000</v>
      </c>
      <c r="O120" s="3">
        <v>3587914000</v>
      </c>
      <c r="P120" s="3">
        <v>3693871000</v>
      </c>
      <c r="Q120" s="4">
        <v>3724200000</v>
      </c>
      <c r="R120" s="3">
        <v>3676077000</v>
      </c>
      <c r="S120" s="3">
        <v>3693871000</v>
      </c>
      <c r="T120" s="3">
        <v>3701564000</v>
      </c>
      <c r="U120" s="3">
        <v>3724200000</v>
      </c>
    </row>
    <row r="121" spans="1:21" ht="16" x14ac:dyDescent="0.2">
      <c r="A121" s="2" t="s">
        <v>129</v>
      </c>
      <c r="B121" s="3" t="s">
        <v>26</v>
      </c>
      <c r="C121" s="3" t="s">
        <v>26</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4" t="s">
        <v>26</v>
      </c>
      <c r="R121" s="3" t="s">
        <v>26</v>
      </c>
      <c r="S121" s="3" t="s">
        <v>26</v>
      </c>
      <c r="T121" s="3" t="s">
        <v>26</v>
      </c>
      <c r="U121" s="3" t="s">
        <v>26</v>
      </c>
    </row>
    <row r="122" spans="1:21" ht="16" x14ac:dyDescent="0.2">
      <c r="A122" s="2" t="s">
        <v>130</v>
      </c>
      <c r="B122" s="3">
        <v>103364000</v>
      </c>
      <c r="C122" s="3">
        <v>203075000</v>
      </c>
      <c r="D122" s="3">
        <v>830932000</v>
      </c>
      <c r="E122" s="3">
        <v>1416918000</v>
      </c>
      <c r="F122" s="3">
        <v>1710732000</v>
      </c>
      <c r="G122" s="3">
        <v>2125453000</v>
      </c>
      <c r="H122" s="3">
        <v>2403045000</v>
      </c>
      <c r="I122" s="3">
        <v>2025545000</v>
      </c>
      <c r="J122" s="3">
        <v>2015867000</v>
      </c>
      <c r="K122" s="3">
        <v>2698352000</v>
      </c>
      <c r="L122" s="3">
        <v>2941107000</v>
      </c>
      <c r="M122" s="3">
        <v>3162660000</v>
      </c>
      <c r="N122" s="3">
        <v>3006102000</v>
      </c>
      <c r="O122" s="3">
        <v>2473999000</v>
      </c>
      <c r="P122" s="3">
        <v>1656140000</v>
      </c>
      <c r="Q122" s="4">
        <v>2380451000</v>
      </c>
      <c r="R122" s="3">
        <v>2222823000</v>
      </c>
      <c r="S122" s="3">
        <v>1656140000</v>
      </c>
      <c r="T122" s="3">
        <v>2041118000</v>
      </c>
      <c r="U122" s="3">
        <v>2380451000</v>
      </c>
    </row>
    <row r="123" spans="1:21" ht="16" x14ac:dyDescent="0.2">
      <c r="A123" s="2" t="s">
        <v>131</v>
      </c>
      <c r="B123" s="3">
        <v>-39430000</v>
      </c>
      <c r="C123" s="3">
        <v>-34167000</v>
      </c>
      <c r="D123" s="3">
        <v>-20296000</v>
      </c>
      <c r="E123" s="3">
        <v>-5191000</v>
      </c>
      <c r="F123" s="3">
        <v>-2938000</v>
      </c>
      <c r="G123" s="3">
        <v>-9910000</v>
      </c>
      <c r="H123" s="3">
        <v>-7327000</v>
      </c>
      <c r="I123" s="3">
        <v>-5807000</v>
      </c>
      <c r="J123" s="3">
        <v>-4990000</v>
      </c>
      <c r="K123" s="3">
        <v>-4181000</v>
      </c>
      <c r="L123" s="3">
        <v>-3207000</v>
      </c>
      <c r="M123" s="3">
        <v>-3135000</v>
      </c>
      <c r="N123" s="3">
        <v>-2163000</v>
      </c>
      <c r="O123" s="3">
        <v>-1192000</v>
      </c>
      <c r="P123" s="3">
        <v>43000</v>
      </c>
      <c r="Q123" s="4">
        <v>1015000</v>
      </c>
      <c r="R123" s="3">
        <v>-723000</v>
      </c>
      <c r="S123" s="3">
        <v>43000</v>
      </c>
      <c r="T123" s="3">
        <v>648000</v>
      </c>
      <c r="U123" s="3">
        <v>1015000</v>
      </c>
    </row>
    <row r="124" spans="1:21" ht="16" x14ac:dyDescent="0.2">
      <c r="A124" s="2" t="s">
        <v>132</v>
      </c>
      <c r="B124" s="3">
        <v>2831695000</v>
      </c>
      <c r="C124" s="3">
        <v>3390298000</v>
      </c>
      <c r="D124" s="3">
        <v>4054479000</v>
      </c>
      <c r="E124" s="3">
        <v>4668495000</v>
      </c>
      <c r="F124" s="3">
        <v>4985330000</v>
      </c>
      <c r="G124" s="3">
        <v>5402193000</v>
      </c>
      <c r="H124" s="3">
        <v>5710038000</v>
      </c>
      <c r="I124" s="3">
        <v>5377876000</v>
      </c>
      <c r="J124" s="3">
        <v>5406294000</v>
      </c>
      <c r="K124" s="3">
        <v>6125774000</v>
      </c>
      <c r="L124" s="3">
        <v>6417393000</v>
      </c>
      <c r="M124" s="3">
        <v>6702500000</v>
      </c>
      <c r="N124" s="3">
        <v>6661238000</v>
      </c>
      <c r="O124" s="3">
        <v>6261986000</v>
      </c>
      <c r="P124" s="3">
        <v>5541772000</v>
      </c>
      <c r="Q124" s="4">
        <v>6297705000</v>
      </c>
      <c r="R124" s="3">
        <v>6093806000</v>
      </c>
      <c r="S124" s="3">
        <v>5541772000</v>
      </c>
      <c r="T124" s="3">
        <v>5935251000</v>
      </c>
      <c r="U124" s="3">
        <v>6297705000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2831695000</v>
      </c>
      <c r="C126" s="3">
        <v>3390298000</v>
      </c>
      <c r="D126" s="3">
        <v>4054479000</v>
      </c>
      <c r="E126" s="3">
        <v>4668495000</v>
      </c>
      <c r="F126" s="3">
        <v>4985330000</v>
      </c>
      <c r="G126" s="3">
        <v>5402193000</v>
      </c>
      <c r="H126" s="3">
        <v>5710038000</v>
      </c>
      <c r="I126" s="3">
        <v>5377876000</v>
      </c>
      <c r="J126" s="3">
        <v>5406294000</v>
      </c>
      <c r="K126" s="3">
        <v>6125774000</v>
      </c>
      <c r="L126" s="3">
        <v>6417393000</v>
      </c>
      <c r="M126" s="3">
        <v>6702500000</v>
      </c>
      <c r="N126" s="3">
        <v>6661238000</v>
      </c>
      <c r="O126" s="3">
        <v>6261986000</v>
      </c>
      <c r="P126" s="3">
        <v>5541772000</v>
      </c>
      <c r="Q126" s="4">
        <v>6297705000</v>
      </c>
      <c r="R126" s="3">
        <v>6093806000</v>
      </c>
      <c r="S126" s="3">
        <v>5541772000</v>
      </c>
      <c r="T126" s="3">
        <v>5935251000</v>
      </c>
      <c r="U126" s="3">
        <v>6297705000</v>
      </c>
    </row>
    <row r="127" spans="1:21" ht="16" x14ac:dyDescent="0.2">
      <c r="A127" s="2" t="s">
        <v>135</v>
      </c>
      <c r="B127" s="3">
        <v>8889199000</v>
      </c>
      <c r="C127" s="3">
        <v>8863519000</v>
      </c>
      <c r="D127" s="3">
        <v>9546222000</v>
      </c>
      <c r="E127" s="3">
        <v>9688520000</v>
      </c>
      <c r="F127" s="3">
        <v>10367682000</v>
      </c>
      <c r="G127" s="3">
        <v>10867524000</v>
      </c>
      <c r="H127" s="3">
        <v>11224104000</v>
      </c>
      <c r="I127" s="3">
        <v>11257885000</v>
      </c>
      <c r="J127" s="3">
        <v>11672298000</v>
      </c>
      <c r="K127" s="3">
        <v>12516911000</v>
      </c>
      <c r="L127" s="3">
        <v>13204038000</v>
      </c>
      <c r="M127" s="3">
        <v>22825084000</v>
      </c>
      <c r="N127" s="3">
        <v>25862624000</v>
      </c>
      <c r="O127" s="3">
        <v>26327371000</v>
      </c>
      <c r="P127" s="3">
        <v>29083367000</v>
      </c>
      <c r="Q127" s="4">
        <v>30395557000</v>
      </c>
      <c r="R127" s="3">
        <v>29007158000</v>
      </c>
      <c r="S127" s="3">
        <v>29083367000</v>
      </c>
      <c r="T127" s="3">
        <v>29803933000</v>
      </c>
      <c r="U127" s="3">
        <v>30395557000</v>
      </c>
    </row>
    <row r="128" spans="1:21" ht="16" x14ac:dyDescent="0.2">
      <c r="A128" s="28" t="s">
        <v>136</v>
      </c>
      <c r="B128" s="26">
        <v>317503000</v>
      </c>
      <c r="C128" s="26">
        <v>340586000</v>
      </c>
      <c r="D128" s="26">
        <v>341507000</v>
      </c>
      <c r="E128" s="26">
        <v>338089000</v>
      </c>
      <c r="F128" s="26">
        <v>327069000</v>
      </c>
      <c r="G128" s="26">
        <v>317058000</v>
      </c>
      <c r="H128" s="26">
        <v>303447000</v>
      </c>
      <c r="I128" s="26">
        <v>286694000</v>
      </c>
      <c r="J128" s="26">
        <v>275212000</v>
      </c>
      <c r="K128" s="26">
        <v>268733000</v>
      </c>
      <c r="L128" s="26">
        <v>259511000</v>
      </c>
      <c r="M128" s="26">
        <v>251936000</v>
      </c>
      <c r="N128" s="26">
        <v>240785000</v>
      </c>
      <c r="O128" s="26">
        <v>230016000</v>
      </c>
      <c r="P128" s="26">
        <v>219105000</v>
      </c>
      <c r="Q128" s="27">
        <v>219470000</v>
      </c>
      <c r="R128" s="26">
        <v>223575000</v>
      </c>
      <c r="S128" s="26">
        <v>219105000</v>
      </c>
      <c r="T128" s="26">
        <v>219336000</v>
      </c>
      <c r="U128" s="26">
        <v>219470000</v>
      </c>
    </row>
    <row r="129" spans="1:21" ht="16" x14ac:dyDescent="0.2">
      <c r="A129" s="15" t="s">
        <v>199</v>
      </c>
      <c r="B129" s="10"/>
      <c r="C129" s="20">
        <f>(C128/B128)-1</f>
        <v>7.2701675259761345E-2</v>
      </c>
      <c r="D129" s="20">
        <f>(D128/C128)-1</f>
        <v>2.7041628252482131E-3</v>
      </c>
      <c r="E129" s="20">
        <f>(E128/D128)-1</f>
        <v>-1.0008579619158575E-2</v>
      </c>
      <c r="F129" s="20">
        <f t="shared" ref="F129:U129" si="9">(F128/E128)-1</f>
        <v>-3.2594967597289526E-2</v>
      </c>
      <c r="G129" s="20">
        <f t="shared" si="9"/>
        <v>-3.0608220283793286E-2</v>
      </c>
      <c r="H129" s="20">
        <f t="shared" si="9"/>
        <v>-4.2929053990121702E-2</v>
      </c>
      <c r="I129" s="20">
        <f t="shared" si="9"/>
        <v>-5.5208982128674866E-2</v>
      </c>
      <c r="J129" s="20">
        <f t="shared" si="9"/>
        <v>-4.0049669682658218E-2</v>
      </c>
      <c r="K129" s="20">
        <f t="shared" si="9"/>
        <v>-2.3541851372759881E-2</v>
      </c>
      <c r="L129" s="20">
        <f t="shared" si="9"/>
        <v>-3.4316589328441283E-2</v>
      </c>
      <c r="M129" s="20">
        <f t="shared" si="9"/>
        <v>-2.9189514124642102E-2</v>
      </c>
      <c r="N129" s="20">
        <f t="shared" si="9"/>
        <v>-4.4261240950082548E-2</v>
      </c>
      <c r="O129" s="20">
        <f t="shared" si="9"/>
        <v>-4.4724546794858488E-2</v>
      </c>
      <c r="P129" s="20">
        <f t="shared" si="9"/>
        <v>-4.7435830550918157E-2</v>
      </c>
      <c r="Q129" s="20">
        <f t="shared" si="9"/>
        <v>1.6658679628489548E-3</v>
      </c>
      <c r="R129" s="20">
        <f t="shared" si="9"/>
        <v>1.870415090900801E-2</v>
      </c>
      <c r="S129" s="20">
        <f t="shared" si="9"/>
        <v>-1.9993290841999301E-2</v>
      </c>
      <c r="T129" s="20">
        <f t="shared" si="9"/>
        <v>1.0542890395015547E-3</v>
      </c>
      <c r="U129" s="20">
        <f t="shared" si="9"/>
        <v>6.1093482146112876E-4</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v>8784488000</v>
      </c>
      <c r="N130" s="3">
        <v>9459467000</v>
      </c>
      <c r="O130" s="3">
        <v>10074268000</v>
      </c>
      <c r="P130" s="3">
        <v>10651700000</v>
      </c>
      <c r="Q130" s="4">
        <v>10740626000</v>
      </c>
      <c r="R130" s="3">
        <v>10452102000</v>
      </c>
      <c r="S130" s="3">
        <v>10651700000</v>
      </c>
      <c r="T130" s="3">
        <v>10711586000</v>
      </c>
      <c r="U130" s="3">
        <v>10740626000</v>
      </c>
    </row>
    <row r="131" spans="1:21" ht="16" x14ac:dyDescent="0.2">
      <c r="A131" s="2" t="s">
        <v>138</v>
      </c>
      <c r="B131" s="3">
        <v>3759119000</v>
      </c>
      <c r="C131" s="3">
        <v>3181310000</v>
      </c>
      <c r="D131" s="3">
        <v>2790781000</v>
      </c>
      <c r="E131" s="3">
        <v>2492355000</v>
      </c>
      <c r="F131" s="3">
        <v>2631419000</v>
      </c>
      <c r="G131" s="3">
        <v>2313188000</v>
      </c>
      <c r="H131" s="3">
        <v>2160762000</v>
      </c>
      <c r="I131" s="3">
        <v>2812607000</v>
      </c>
      <c r="J131" s="3">
        <v>3023611000</v>
      </c>
      <c r="K131" s="3">
        <v>2738517000</v>
      </c>
      <c r="L131" s="3">
        <v>2629203000</v>
      </c>
      <c r="M131" s="3">
        <v>2671673000</v>
      </c>
      <c r="N131" s="3">
        <v>2754398000</v>
      </c>
      <c r="O131" s="3">
        <v>3827239000</v>
      </c>
      <c r="P131" s="3">
        <v>6627823000</v>
      </c>
      <c r="Q131" s="4">
        <v>6942197000</v>
      </c>
      <c r="R131" s="3">
        <v>5622997000</v>
      </c>
      <c r="S131" s="3">
        <v>6627823000</v>
      </c>
      <c r="T131" s="3">
        <v>6965703000</v>
      </c>
      <c r="U131" s="3">
        <v>6942197000</v>
      </c>
    </row>
    <row r="132" spans="1:21" ht="16" x14ac:dyDescent="0.2">
      <c r="A132" s="2" t="s">
        <v>139</v>
      </c>
      <c r="B132" s="5">
        <v>132.75</v>
      </c>
      <c r="C132" s="5">
        <v>93.84</v>
      </c>
      <c r="D132" s="5">
        <v>68.83</v>
      </c>
      <c r="E132" s="5">
        <v>53.39</v>
      </c>
      <c r="F132" s="5">
        <v>52.78</v>
      </c>
      <c r="G132" s="5">
        <v>42.82</v>
      </c>
      <c r="H132" s="5">
        <v>37.840000000000003</v>
      </c>
      <c r="I132" s="5">
        <v>52.3</v>
      </c>
      <c r="J132" s="5">
        <v>55.93</v>
      </c>
      <c r="K132" s="5">
        <v>44.7</v>
      </c>
      <c r="L132" s="5">
        <v>40.97</v>
      </c>
      <c r="M132" s="5">
        <v>39.86</v>
      </c>
      <c r="N132" s="5">
        <v>41.35</v>
      </c>
      <c r="O132" s="5">
        <v>61.12</v>
      </c>
      <c r="P132" s="5">
        <v>119.6</v>
      </c>
      <c r="Q132" s="6">
        <v>110.23</v>
      </c>
      <c r="R132" s="5">
        <v>92.27</v>
      </c>
      <c r="S132" s="5">
        <v>119.6</v>
      </c>
      <c r="T132" s="5">
        <v>117.36</v>
      </c>
      <c r="U132" s="5">
        <v>110.23</v>
      </c>
    </row>
    <row r="133" spans="1:21" ht="16" x14ac:dyDescent="0.2">
      <c r="A133" s="2" t="s">
        <v>140</v>
      </c>
      <c r="B133" s="5">
        <v>-87.83</v>
      </c>
      <c r="C133" s="5">
        <v>-68.89</v>
      </c>
      <c r="D133" s="5">
        <v>-39.01</v>
      </c>
      <c r="E133" s="5">
        <v>-22.02</v>
      </c>
      <c r="F133" s="5">
        <v>-11.91</v>
      </c>
      <c r="G133" s="5">
        <v>-2.71</v>
      </c>
      <c r="H133" s="5">
        <v>2.98</v>
      </c>
      <c r="I133" s="5">
        <v>-2.83</v>
      </c>
      <c r="J133" s="5">
        <v>-2.17</v>
      </c>
      <c r="K133" s="5">
        <v>8.41</v>
      </c>
      <c r="L133" s="5">
        <v>11.46</v>
      </c>
      <c r="M133" s="5">
        <v>6.73</v>
      </c>
      <c r="N133" s="5">
        <v>5.52</v>
      </c>
      <c r="O133" s="5">
        <v>3.48</v>
      </c>
      <c r="P133" s="5">
        <v>0.01</v>
      </c>
      <c r="Q133" s="6">
        <v>3.06</v>
      </c>
      <c r="R133" s="5">
        <v>2.37</v>
      </c>
      <c r="S133" s="5">
        <v>0.01</v>
      </c>
      <c r="T133" s="5">
        <v>1.64</v>
      </c>
      <c r="U133" s="5">
        <v>3.06</v>
      </c>
    </row>
    <row r="134" spans="1:21" ht="16" x14ac:dyDescent="0.2">
      <c r="A134" s="2" t="s">
        <v>141</v>
      </c>
      <c r="B134" s="5">
        <v>1.74</v>
      </c>
      <c r="C134" s="5">
        <v>1.53</v>
      </c>
      <c r="D134" s="5">
        <v>1.73</v>
      </c>
      <c r="E134" s="5">
        <v>1.51</v>
      </c>
      <c r="F134" s="5">
        <v>1.54</v>
      </c>
      <c r="G134" s="5">
        <v>1.77</v>
      </c>
      <c r="H134" s="5">
        <v>1.78</v>
      </c>
      <c r="I134" s="5">
        <v>1.72</v>
      </c>
      <c r="J134" s="5">
        <v>1.4</v>
      </c>
      <c r="K134" s="5">
        <v>1.43</v>
      </c>
      <c r="L134" s="5">
        <v>1.55</v>
      </c>
      <c r="M134" s="5">
        <v>1.1399999999999999</v>
      </c>
      <c r="N134" s="5">
        <v>1.21</v>
      </c>
      <c r="O134" s="5">
        <v>1.05</v>
      </c>
      <c r="P134" s="5">
        <v>1.29</v>
      </c>
      <c r="Q134" s="6">
        <v>1.39</v>
      </c>
      <c r="R134" s="5">
        <v>1.23</v>
      </c>
      <c r="S134" s="5">
        <v>1.29</v>
      </c>
      <c r="T134" s="5">
        <v>1.32</v>
      </c>
      <c r="U134" s="5">
        <v>1.39</v>
      </c>
    </row>
    <row r="135" spans="1:21" ht="16" x14ac:dyDescent="0.2">
      <c r="A135" s="2" t="s">
        <v>142</v>
      </c>
      <c r="B135" s="5">
        <v>36.880000000000003</v>
      </c>
      <c r="C135" s="5">
        <v>32.520000000000003</v>
      </c>
      <c r="D135" s="5">
        <v>31.9</v>
      </c>
      <c r="E135" s="5">
        <v>32.57</v>
      </c>
      <c r="F135" s="5">
        <v>36.049999999999997</v>
      </c>
      <c r="G135" s="5">
        <v>36.82</v>
      </c>
      <c r="H135" s="5">
        <v>37.69</v>
      </c>
      <c r="I135" s="5">
        <v>39.36</v>
      </c>
      <c r="J135" s="5">
        <v>39.82</v>
      </c>
      <c r="K135" s="5">
        <v>37.909999999999997</v>
      </c>
      <c r="L135" s="5">
        <v>35.1</v>
      </c>
      <c r="M135" s="5">
        <v>34.869999999999997</v>
      </c>
      <c r="N135" s="5">
        <v>28.58</v>
      </c>
      <c r="O135" s="5">
        <v>28.24</v>
      </c>
      <c r="P135" s="5">
        <v>37.81</v>
      </c>
      <c r="Q135" s="4">
        <v>45</v>
      </c>
      <c r="R135" s="5">
        <v>38.9</v>
      </c>
      <c r="S135" s="5">
        <v>37.81</v>
      </c>
      <c r="T135" s="5">
        <v>42.72</v>
      </c>
      <c r="U135" s="3">
        <v>45</v>
      </c>
    </row>
    <row r="136" spans="1:21" ht="16" x14ac:dyDescent="0.2">
      <c r="A136" s="2" t="s">
        <v>143</v>
      </c>
      <c r="B136" s="3">
        <v>72500</v>
      </c>
      <c r="C136" s="3">
        <v>79800</v>
      </c>
      <c r="D136" s="3">
        <v>85900</v>
      </c>
      <c r="E136" s="3" t="s">
        <v>26</v>
      </c>
      <c r="F136" s="3" t="s">
        <v>26</v>
      </c>
      <c r="G136" s="3">
        <v>100600</v>
      </c>
      <c r="H136" s="3">
        <v>105500</v>
      </c>
      <c r="I136" s="3">
        <v>113400</v>
      </c>
      <c r="J136" s="3" t="s">
        <v>26</v>
      </c>
      <c r="K136" s="3" t="s">
        <v>26</v>
      </c>
      <c r="L136" s="3" t="s">
        <v>26</v>
      </c>
      <c r="M136" s="3">
        <v>143000</v>
      </c>
      <c r="N136" s="3">
        <v>158000</v>
      </c>
      <c r="O136" s="3">
        <v>163000</v>
      </c>
      <c r="P136" s="3" t="s">
        <v>26</v>
      </c>
      <c r="Q136" s="4">
        <v>170000</v>
      </c>
      <c r="R136" s="3">
        <v>163000</v>
      </c>
      <c r="S136" s="3" t="s">
        <v>26</v>
      </c>
      <c r="T136" s="3" t="s">
        <v>26</v>
      </c>
      <c r="U136" s="3">
        <v>170000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108182000</v>
      </c>
      <c r="C139" s="3">
        <v>339442000</v>
      </c>
      <c r="D139" s="3">
        <v>627857000</v>
      </c>
      <c r="E139" s="3">
        <v>766685000</v>
      </c>
      <c r="F139" s="3">
        <v>952662000</v>
      </c>
      <c r="G139" s="3">
        <v>1025116000</v>
      </c>
      <c r="H139" s="3">
        <v>1065345000</v>
      </c>
      <c r="I139" s="3">
        <v>1165080000</v>
      </c>
      <c r="J139" s="3">
        <v>1251133000</v>
      </c>
      <c r="K139" s="3">
        <v>1538960000</v>
      </c>
      <c r="L139" s="3">
        <v>1589472000</v>
      </c>
      <c r="M139" s="3">
        <v>1712555000</v>
      </c>
      <c r="N139" s="3">
        <v>2655050000</v>
      </c>
      <c r="O139" s="3">
        <v>2399232000</v>
      </c>
      <c r="P139" s="3">
        <v>2415989000</v>
      </c>
      <c r="Q139" s="4">
        <v>2168517000</v>
      </c>
      <c r="R139" s="3">
        <v>526167000</v>
      </c>
      <c r="S139" s="3">
        <v>659135000</v>
      </c>
      <c r="T139" s="3">
        <v>514380000</v>
      </c>
      <c r="U139" s="3">
        <v>468835000</v>
      </c>
    </row>
    <row r="140" spans="1:21" ht="16" x14ac:dyDescent="0.2">
      <c r="A140" s="2" t="s">
        <v>145</v>
      </c>
      <c r="B140" s="3">
        <v>247899000</v>
      </c>
      <c r="C140" s="3">
        <v>256771000</v>
      </c>
      <c r="D140" s="3">
        <v>254927000</v>
      </c>
      <c r="E140" s="3">
        <v>275408000</v>
      </c>
      <c r="F140" s="3">
        <v>302911000</v>
      </c>
      <c r="G140" s="3">
        <v>332837000</v>
      </c>
      <c r="H140" s="3">
        <v>342353000</v>
      </c>
      <c r="I140" s="3">
        <v>352431000</v>
      </c>
      <c r="J140" s="3">
        <v>379931000</v>
      </c>
      <c r="K140" s="3">
        <v>404231000</v>
      </c>
      <c r="L140" s="3">
        <v>454134000</v>
      </c>
      <c r="M140" s="3">
        <v>504804000</v>
      </c>
      <c r="N140" s="3">
        <v>574237000</v>
      </c>
      <c r="O140" s="3">
        <v>641316000</v>
      </c>
      <c r="P140" s="3">
        <v>724877000</v>
      </c>
      <c r="Q140" s="4">
        <v>785442000</v>
      </c>
      <c r="R140" s="3">
        <v>182792000</v>
      </c>
      <c r="S140" s="3">
        <v>192363000</v>
      </c>
      <c r="T140" s="3">
        <v>201907000</v>
      </c>
      <c r="U140" s="3">
        <v>208380000</v>
      </c>
    </row>
    <row r="141" spans="1:21" ht="16" x14ac:dyDescent="0.2">
      <c r="A141" s="2" t="s">
        <v>146</v>
      </c>
      <c r="B141" s="3">
        <v>135547000</v>
      </c>
      <c r="C141" s="3">
        <v>90597000</v>
      </c>
      <c r="D141" s="3">
        <v>81161000</v>
      </c>
      <c r="E141" s="3">
        <v>106873000</v>
      </c>
      <c r="F141" s="3">
        <v>-31299000</v>
      </c>
      <c r="G141" s="3">
        <v>-40756000</v>
      </c>
      <c r="H141" s="3">
        <v>16008000</v>
      </c>
      <c r="I141" s="3">
        <v>45098000</v>
      </c>
      <c r="J141" s="3">
        <v>45701000</v>
      </c>
      <c r="K141" s="3">
        <v>-88735000</v>
      </c>
      <c r="L141" s="3">
        <v>136074000</v>
      </c>
      <c r="M141" s="3">
        <v>112289000</v>
      </c>
      <c r="N141" s="3">
        <v>115155000</v>
      </c>
      <c r="O141" s="3">
        <v>383577000</v>
      </c>
      <c r="P141" s="3">
        <v>838541000</v>
      </c>
      <c r="Q141" s="4">
        <v>650308000</v>
      </c>
      <c r="R141" s="3">
        <v>252387000</v>
      </c>
      <c r="S141" s="3">
        <v>248514000</v>
      </c>
      <c r="T141" s="3">
        <v>104155000</v>
      </c>
      <c r="U141" s="3">
        <v>45252000</v>
      </c>
    </row>
    <row r="142" spans="1:21" ht="16" x14ac:dyDescent="0.2">
      <c r="A142" s="28" t="s">
        <v>147</v>
      </c>
      <c r="B142" s="26">
        <v>9958000</v>
      </c>
      <c r="C142" s="26">
        <v>17295000</v>
      </c>
      <c r="D142" s="26">
        <v>15956000</v>
      </c>
      <c r="E142" s="26">
        <v>15250000</v>
      </c>
      <c r="F142" s="26">
        <v>21664000</v>
      </c>
      <c r="G142" s="26">
        <v>20961000</v>
      </c>
      <c r="H142" s="26">
        <v>37338000</v>
      </c>
      <c r="I142" s="26">
        <v>38547000</v>
      </c>
      <c r="J142" s="26">
        <v>36967000</v>
      </c>
      <c r="K142" s="26">
        <v>34323000</v>
      </c>
      <c r="L142" s="26">
        <v>40879000</v>
      </c>
      <c r="M142" s="26">
        <v>48589000</v>
      </c>
      <c r="N142" s="26">
        <v>68609000</v>
      </c>
      <c r="O142" s="26">
        <v>78178000</v>
      </c>
      <c r="P142" s="26">
        <v>72712000</v>
      </c>
      <c r="Q142" s="27">
        <v>64512000</v>
      </c>
      <c r="R142" s="26">
        <v>15469000</v>
      </c>
      <c r="S142" s="26">
        <v>15150000</v>
      </c>
      <c r="T142" s="26">
        <v>25083000</v>
      </c>
      <c r="U142" s="26">
        <v>8810000</v>
      </c>
    </row>
    <row r="143" spans="1:21" ht="16" x14ac:dyDescent="0.2">
      <c r="A143" s="12" t="s">
        <v>200</v>
      </c>
      <c r="B143" s="20">
        <f t="shared" ref="B143:U143" si="10">B142/B2</f>
        <v>9.5221994043031394E-4</v>
      </c>
      <c r="C143" s="20">
        <f t="shared" si="10"/>
        <v>1.4661277442740909E-3</v>
      </c>
      <c r="D143" s="20">
        <f t="shared" si="10"/>
        <v>1.2240889911775987E-3</v>
      </c>
      <c r="E143" s="20">
        <f t="shared" si="10"/>
        <v>1.0299052054988428E-3</v>
      </c>
      <c r="F143" s="20">
        <f t="shared" si="10"/>
        <v>1.3521300042041856E-3</v>
      </c>
      <c r="G143" s="20">
        <f t="shared" si="10"/>
        <v>1.1974862899788376E-3</v>
      </c>
      <c r="H143" s="20">
        <f t="shared" si="10"/>
        <v>1.974553861247532E-3</v>
      </c>
      <c r="I143" s="20">
        <f t="shared" si="10"/>
        <v>1.8924752763597155E-3</v>
      </c>
      <c r="J143" s="20">
        <f t="shared" si="10"/>
        <v>1.6813424250536621E-3</v>
      </c>
      <c r="K143" s="20">
        <f t="shared" si="10"/>
        <v>1.4623598593104408E-3</v>
      </c>
      <c r="L143" s="20">
        <f t="shared" si="10"/>
        <v>1.5952753718305956E-3</v>
      </c>
      <c r="M143" s="20">
        <f t="shared" si="10"/>
        <v>1.7507043045692954E-3</v>
      </c>
      <c r="N143" s="20">
        <f t="shared" si="10"/>
        <v>2.0330496731856872E-3</v>
      </c>
      <c r="O143" s="20">
        <f t="shared" si="10"/>
        <v>2.2845404512372119E-3</v>
      </c>
      <c r="P143" s="20">
        <f t="shared" si="10"/>
        <v>1.921317564288712E-3</v>
      </c>
      <c r="Q143" s="20">
        <f t="shared" si="10"/>
        <v>1.6623885946206712E-3</v>
      </c>
      <c r="R143" s="20">
        <f t="shared" si="10"/>
        <v>1.6343558525924915E-3</v>
      </c>
      <c r="S143" s="20">
        <f t="shared" si="10"/>
        <v>1.4848709294321707E-3</v>
      </c>
      <c r="T143" s="20">
        <f t="shared" si="10"/>
        <v>2.6847319956090402E-3</v>
      </c>
      <c r="U143" s="20">
        <f t="shared" si="10"/>
        <v>8.9933005525316451E-4</v>
      </c>
    </row>
    <row r="144" spans="1:21" ht="16" x14ac:dyDescent="0.2">
      <c r="A144" s="2" t="s">
        <v>148</v>
      </c>
      <c r="B144" s="3">
        <v>73434000</v>
      </c>
      <c r="C144" s="3">
        <v>9470000</v>
      </c>
      <c r="D144" s="3">
        <v>50985000</v>
      </c>
      <c r="E144" s="3">
        <v>-22870000</v>
      </c>
      <c r="F144" s="3">
        <v>-90357000</v>
      </c>
      <c r="G144" s="3">
        <v>-67841000</v>
      </c>
      <c r="H144" s="3">
        <v>-29881000</v>
      </c>
      <c r="I144" s="3">
        <v>-1572000</v>
      </c>
      <c r="J144" s="3">
        <v>12359000</v>
      </c>
      <c r="K144" s="3">
        <v>-137648000</v>
      </c>
      <c r="L144" s="3">
        <v>52325000</v>
      </c>
      <c r="M144" s="3">
        <v>55407000</v>
      </c>
      <c r="N144" s="3">
        <v>34976000</v>
      </c>
      <c r="O144" s="3">
        <v>114359000</v>
      </c>
      <c r="P144" s="3">
        <v>235299000</v>
      </c>
      <c r="Q144" s="4">
        <v>212027000</v>
      </c>
      <c r="R144" s="3">
        <v>85546000</v>
      </c>
      <c r="S144" s="3">
        <v>68334000</v>
      </c>
      <c r="T144" s="3">
        <v>50442000</v>
      </c>
      <c r="U144" s="3">
        <v>7705000</v>
      </c>
    </row>
    <row r="145" spans="1:21" ht="16" x14ac:dyDescent="0.2">
      <c r="A145" s="2" t="s">
        <v>149</v>
      </c>
      <c r="B145" s="3" t="s">
        <v>26</v>
      </c>
      <c r="C145" s="3" t="s">
        <v>26</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52155000</v>
      </c>
      <c r="C146" s="3">
        <v>63832000</v>
      </c>
      <c r="D146" s="3">
        <v>14220000</v>
      </c>
      <c r="E146" s="3">
        <v>114493000</v>
      </c>
      <c r="F146" s="3">
        <v>37394000</v>
      </c>
      <c r="G146" s="3">
        <v>6124000</v>
      </c>
      <c r="H146" s="3">
        <v>8551000</v>
      </c>
      <c r="I146" s="3">
        <v>8123000</v>
      </c>
      <c r="J146" s="3">
        <v>-3625000</v>
      </c>
      <c r="K146" s="3">
        <v>14590000</v>
      </c>
      <c r="L146" s="3">
        <v>42870000</v>
      </c>
      <c r="M146" s="3">
        <v>8293000</v>
      </c>
      <c r="N146" s="3">
        <v>11570000</v>
      </c>
      <c r="O146" s="3">
        <v>191040000</v>
      </c>
      <c r="P146" s="3">
        <v>530530000</v>
      </c>
      <c r="Q146" s="4">
        <v>373769000</v>
      </c>
      <c r="R146" s="3">
        <v>151372000</v>
      </c>
      <c r="S146" s="3">
        <v>165030000</v>
      </c>
      <c r="T146" s="3">
        <v>28630000</v>
      </c>
      <c r="U146" s="3">
        <v>28737000</v>
      </c>
    </row>
    <row r="147" spans="1:21" ht="16" x14ac:dyDescent="0.2">
      <c r="A147" s="2" t="s">
        <v>151</v>
      </c>
      <c r="B147" s="3">
        <v>83550000</v>
      </c>
      <c r="C147" s="3">
        <v>-18167000</v>
      </c>
      <c r="D147" s="3">
        <v>-139261000</v>
      </c>
      <c r="E147" s="3">
        <v>-98486000</v>
      </c>
      <c r="F147" s="3">
        <v>-92922000</v>
      </c>
      <c r="G147" s="3">
        <v>-104132000</v>
      </c>
      <c r="H147" s="3">
        <v>-108962000</v>
      </c>
      <c r="I147" s="3">
        <v>-184621000</v>
      </c>
      <c r="J147" s="3">
        <v>-71724000</v>
      </c>
      <c r="K147" s="3">
        <v>-52348000</v>
      </c>
      <c r="L147" s="3">
        <v>-36130000</v>
      </c>
      <c r="M147" s="3">
        <v>-91650000</v>
      </c>
      <c r="N147" s="3">
        <v>531717000</v>
      </c>
      <c r="O147" s="3">
        <v>-558314000</v>
      </c>
      <c r="P147" s="3">
        <v>-1994852000</v>
      </c>
      <c r="Q147" s="4">
        <v>-1841007000</v>
      </c>
      <c r="R147" s="3">
        <v>-661175000</v>
      </c>
      <c r="S147" s="3">
        <v>-363644000</v>
      </c>
      <c r="T147" s="3">
        <v>-629327000</v>
      </c>
      <c r="U147" s="3">
        <v>-186861000</v>
      </c>
    </row>
    <row r="148" spans="1:21" ht="16" x14ac:dyDescent="0.2">
      <c r="A148" s="2" t="s">
        <v>152</v>
      </c>
      <c r="B148" s="3" t="s">
        <v>26</v>
      </c>
      <c r="C148" s="3" t="s">
        <v>26</v>
      </c>
      <c r="D148" s="3" t="s">
        <v>26</v>
      </c>
      <c r="E148" s="3" t="s">
        <v>26</v>
      </c>
      <c r="F148" s="3" t="s">
        <v>26</v>
      </c>
      <c r="G148" s="3" t="s">
        <v>26</v>
      </c>
      <c r="H148" s="3" t="s">
        <v>26</v>
      </c>
      <c r="I148" s="3" t="s">
        <v>26</v>
      </c>
      <c r="J148" s="3" t="s">
        <v>26</v>
      </c>
      <c r="K148" s="3" t="s">
        <v>26</v>
      </c>
      <c r="L148" s="3" t="s">
        <v>26</v>
      </c>
      <c r="M148" s="3" t="s">
        <v>26</v>
      </c>
      <c r="N148" s="3" t="s">
        <v>26</v>
      </c>
      <c r="O148" s="3" t="s">
        <v>26</v>
      </c>
      <c r="P148" s="3" t="s">
        <v>26</v>
      </c>
      <c r="Q148" s="4" t="s">
        <v>26</v>
      </c>
      <c r="R148" s="3" t="s">
        <v>26</v>
      </c>
      <c r="S148" s="3" t="s">
        <v>26</v>
      </c>
      <c r="T148" s="3" t="s">
        <v>26</v>
      </c>
      <c r="U148" s="3" t="s">
        <v>26</v>
      </c>
    </row>
    <row r="149" spans="1:21" ht="16" x14ac:dyDescent="0.2">
      <c r="A149" s="2" t="s">
        <v>153</v>
      </c>
      <c r="B149" s="3">
        <v>-173014000</v>
      </c>
      <c r="C149" s="3">
        <v>-100248000</v>
      </c>
      <c r="D149" s="3">
        <v>-251809000</v>
      </c>
      <c r="E149" s="3">
        <v>-291492000</v>
      </c>
      <c r="F149" s="3">
        <v>-391409000</v>
      </c>
      <c r="G149" s="3">
        <v>-144943000</v>
      </c>
      <c r="H149" s="3">
        <v>-233559000</v>
      </c>
      <c r="I149" s="3">
        <v>-290001000</v>
      </c>
      <c r="J149" s="3">
        <v>-171908000</v>
      </c>
      <c r="K149" s="3">
        <v>-348363000</v>
      </c>
      <c r="L149" s="3">
        <v>-521342000</v>
      </c>
      <c r="M149" s="3">
        <v>-578783000</v>
      </c>
      <c r="N149" s="3">
        <v>-575827000</v>
      </c>
      <c r="O149" s="3">
        <v>-550114000</v>
      </c>
      <c r="P149" s="3">
        <v>-1665352000</v>
      </c>
      <c r="Q149" s="4">
        <v>-953609000</v>
      </c>
      <c r="R149" s="3">
        <v>-356690000</v>
      </c>
      <c r="S149" s="3">
        <v>220082000</v>
      </c>
      <c r="T149" s="3">
        <v>-601138000</v>
      </c>
      <c r="U149" s="3">
        <v>-215863000</v>
      </c>
    </row>
    <row r="150" spans="1:21" ht="16" x14ac:dyDescent="0.2">
      <c r="A150" s="2" t="s">
        <v>154</v>
      </c>
      <c r="B150" s="3">
        <v>-598000</v>
      </c>
      <c r="C150" s="3">
        <v>-7298000</v>
      </c>
      <c r="D150" s="3">
        <v>-10157000</v>
      </c>
      <c r="E150" s="3">
        <v>-34554000</v>
      </c>
      <c r="F150" s="3">
        <v>5553000</v>
      </c>
      <c r="G150" s="3">
        <v>-4947000</v>
      </c>
      <c r="H150" s="3">
        <v>-25048000</v>
      </c>
      <c r="I150" s="3">
        <v>-24626000</v>
      </c>
      <c r="J150" s="3">
        <v>-25046000</v>
      </c>
      <c r="K150" s="3">
        <v>-49406000</v>
      </c>
      <c r="L150" s="3">
        <v>-12097000</v>
      </c>
      <c r="M150" s="3">
        <v>-14453000</v>
      </c>
      <c r="N150" s="3">
        <v>-16516000</v>
      </c>
      <c r="O150" s="3">
        <v>-47471000</v>
      </c>
      <c r="P150" s="3">
        <v>-65102000</v>
      </c>
      <c r="Q150" s="4">
        <v>-56216000</v>
      </c>
      <c r="R150" s="3">
        <v>5408000</v>
      </c>
      <c r="S150" s="3">
        <v>16734000</v>
      </c>
      <c r="T150" s="3">
        <v>-56866000</v>
      </c>
      <c r="U150" s="3">
        <v>-21492000</v>
      </c>
    </row>
    <row r="151" spans="1:21" ht="16" x14ac:dyDescent="0.2">
      <c r="A151" s="2" t="s">
        <v>155</v>
      </c>
      <c r="B151" s="3">
        <v>243078000</v>
      </c>
      <c r="C151" s="3">
        <v>90379000</v>
      </c>
      <c r="D151" s="3">
        <v>123899000</v>
      </c>
      <c r="E151" s="3">
        <v>227755000</v>
      </c>
      <c r="F151" s="3">
        <v>157294000</v>
      </c>
      <c r="G151" s="3">
        <v>47958000</v>
      </c>
      <c r="H151" s="3">
        <v>151200000</v>
      </c>
      <c r="I151" s="3">
        <v>130911000</v>
      </c>
      <c r="J151" s="3">
        <v>125730000</v>
      </c>
      <c r="K151" s="3">
        <v>347054000</v>
      </c>
      <c r="L151" s="3">
        <v>497461000</v>
      </c>
      <c r="M151" s="3">
        <v>508545000</v>
      </c>
      <c r="N151" s="3">
        <v>1127671000</v>
      </c>
      <c r="O151" s="3">
        <v>46765000</v>
      </c>
      <c r="P151" s="3">
        <v>-257648000</v>
      </c>
      <c r="Q151" s="4">
        <v>-827453000</v>
      </c>
      <c r="R151" s="3">
        <v>-306689000</v>
      </c>
      <c r="S151" s="3">
        <v>-598523000</v>
      </c>
      <c r="T151" s="3">
        <v>26551000</v>
      </c>
      <c r="U151" s="3">
        <v>51208000</v>
      </c>
    </row>
    <row r="152" spans="1:21" ht="16" x14ac:dyDescent="0.2">
      <c r="A152" s="2" t="s">
        <v>156</v>
      </c>
      <c r="B152" s="3">
        <v>14084000</v>
      </c>
      <c r="C152" s="3">
        <v>-1000000</v>
      </c>
      <c r="D152" s="3">
        <v>-1194000</v>
      </c>
      <c r="E152" s="3">
        <v>-195000</v>
      </c>
      <c r="F152" s="3">
        <v>135640000</v>
      </c>
      <c r="G152" s="3">
        <v>-2200000</v>
      </c>
      <c r="H152" s="3">
        <v>-1555000</v>
      </c>
      <c r="I152" s="3">
        <v>-905000</v>
      </c>
      <c r="J152" s="3">
        <v>-500000</v>
      </c>
      <c r="K152" s="3">
        <v>-1633000</v>
      </c>
      <c r="L152" s="3">
        <v>-152000</v>
      </c>
      <c r="M152" s="3">
        <v>-6959000</v>
      </c>
      <c r="N152" s="3">
        <v>-3611000</v>
      </c>
      <c r="O152" s="3">
        <v>-7494000</v>
      </c>
      <c r="P152" s="3">
        <v>-6750000</v>
      </c>
      <c r="Q152" s="4">
        <v>-3729000</v>
      </c>
      <c r="R152" s="3">
        <v>-3204000</v>
      </c>
      <c r="S152" s="3">
        <v>-1937000</v>
      </c>
      <c r="T152" s="3">
        <v>2126000</v>
      </c>
      <c r="U152" s="3">
        <v>-714000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575178000</v>
      </c>
      <c r="C154" s="3">
        <v>668643000</v>
      </c>
      <c r="D154" s="3">
        <v>824684000</v>
      </c>
      <c r="E154" s="3">
        <v>1050480000</v>
      </c>
      <c r="F154" s="3">
        <v>1131352000</v>
      </c>
      <c r="G154" s="3">
        <v>1213065000</v>
      </c>
      <c r="H154" s="3">
        <v>1314744000</v>
      </c>
      <c r="I154" s="3">
        <v>1377988000</v>
      </c>
      <c r="J154" s="3">
        <v>1605041000</v>
      </c>
      <c r="K154" s="3">
        <v>1802108000</v>
      </c>
      <c r="L154" s="3">
        <v>2143550000</v>
      </c>
      <c r="M154" s="3">
        <v>2237998000</v>
      </c>
      <c r="N154" s="3">
        <v>3876159000</v>
      </c>
      <c r="O154" s="3">
        <v>2865811000</v>
      </c>
      <c r="P154" s="3">
        <v>1984555000</v>
      </c>
      <c r="Q154" s="4">
        <v>1763260000</v>
      </c>
      <c r="R154" s="3">
        <v>300171000</v>
      </c>
      <c r="S154" s="3">
        <v>736368000</v>
      </c>
      <c r="T154" s="3">
        <v>191115000</v>
      </c>
      <c r="U154" s="3">
        <v>535606000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v>1266000</v>
      </c>
      <c r="C156" s="3">
        <v>2701000</v>
      </c>
      <c r="D156" s="3">
        <v>1448000</v>
      </c>
      <c r="E156" s="3">
        <v>1026000</v>
      </c>
      <c r="F156" s="3">
        <v>1760000</v>
      </c>
      <c r="G156" s="3">
        <v>288466000</v>
      </c>
      <c r="H156" s="3">
        <v>2268000</v>
      </c>
      <c r="I156" s="3">
        <v>1423000</v>
      </c>
      <c r="J156" s="3">
        <v>9360000</v>
      </c>
      <c r="K156" s="3">
        <v>1428000</v>
      </c>
      <c r="L156" s="3">
        <v>2777000</v>
      </c>
      <c r="M156" s="3">
        <v>2358000</v>
      </c>
      <c r="N156" s="3">
        <v>3053000</v>
      </c>
      <c r="O156" s="3">
        <v>4903000</v>
      </c>
      <c r="P156" s="3">
        <v>5236000</v>
      </c>
      <c r="Q156" s="4">
        <v>6304000</v>
      </c>
      <c r="R156" s="3">
        <v>222000</v>
      </c>
      <c r="S156" s="3">
        <v>2848000</v>
      </c>
      <c r="T156" s="3">
        <v>1539000</v>
      </c>
      <c r="U156" s="3">
        <v>1695000</v>
      </c>
    </row>
    <row r="157" spans="1:21" ht="16" x14ac:dyDescent="0.2">
      <c r="A157" s="2" t="s">
        <v>161</v>
      </c>
      <c r="B157" s="3">
        <v>1266000</v>
      </c>
      <c r="C157" s="3">
        <v>2701000</v>
      </c>
      <c r="D157" s="3">
        <v>1448000</v>
      </c>
      <c r="E157" s="3">
        <v>1026000</v>
      </c>
      <c r="F157" s="3">
        <v>1760000</v>
      </c>
      <c r="G157" s="3">
        <v>288466000</v>
      </c>
      <c r="H157" s="3">
        <v>2268000</v>
      </c>
      <c r="I157" s="3">
        <v>1423000</v>
      </c>
      <c r="J157" s="3">
        <v>9360000</v>
      </c>
      <c r="K157" s="3">
        <v>1428000</v>
      </c>
      <c r="L157" s="3">
        <v>2777000</v>
      </c>
      <c r="M157" s="3">
        <v>2358000</v>
      </c>
      <c r="N157" s="3">
        <v>3053000</v>
      </c>
      <c r="O157" s="3">
        <v>4903000</v>
      </c>
      <c r="P157" s="3">
        <v>5236000</v>
      </c>
      <c r="Q157" s="4">
        <v>6304000</v>
      </c>
      <c r="R157" s="3">
        <v>222000</v>
      </c>
      <c r="S157" s="3">
        <v>2848000</v>
      </c>
      <c r="T157" s="3">
        <v>1539000</v>
      </c>
      <c r="U157" s="3">
        <v>1695000</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-205546000</v>
      </c>
      <c r="C159" s="3">
        <v>-250747000</v>
      </c>
      <c r="D159" s="3">
        <v>-420395000</v>
      </c>
      <c r="E159" s="3">
        <v>-514861000</v>
      </c>
      <c r="F159" s="3">
        <v>-571596000</v>
      </c>
      <c r="G159" s="3">
        <v>-538444000</v>
      </c>
      <c r="H159" s="3">
        <v>-373967000</v>
      </c>
      <c r="I159" s="3">
        <v>-504806000</v>
      </c>
      <c r="J159" s="3">
        <v>-560296000</v>
      </c>
      <c r="K159" s="3">
        <v>-646456000</v>
      </c>
      <c r="L159" s="3">
        <v>-734380000</v>
      </c>
      <c r="M159" s="3">
        <v>-784843000</v>
      </c>
      <c r="N159" s="3">
        <v>-1027963000</v>
      </c>
      <c r="O159" s="3">
        <v>-1070460000</v>
      </c>
      <c r="P159" s="3">
        <v>-1560582000</v>
      </c>
      <c r="Q159" s="4">
        <v>-1669733000</v>
      </c>
      <c r="R159" s="3">
        <v>-419424000</v>
      </c>
      <c r="S159" s="3">
        <v>-482374000</v>
      </c>
      <c r="T159" s="3">
        <v>-363141000</v>
      </c>
      <c r="U159" s="3">
        <v>-404794000</v>
      </c>
    </row>
    <row r="160" spans="1:21" ht="16" x14ac:dyDescent="0.2">
      <c r="A160" s="2" t="s">
        <v>164</v>
      </c>
      <c r="B160" s="3">
        <v>-205546000</v>
      </c>
      <c r="C160" s="3">
        <v>-250747000</v>
      </c>
      <c r="D160" s="3">
        <v>-420395000</v>
      </c>
      <c r="E160" s="3">
        <v>-514861000</v>
      </c>
      <c r="F160" s="3">
        <v>-571596000</v>
      </c>
      <c r="G160" s="3">
        <v>-538444000</v>
      </c>
      <c r="H160" s="3">
        <v>-373967000</v>
      </c>
      <c r="I160" s="3">
        <v>-504806000</v>
      </c>
      <c r="J160" s="3">
        <v>-560296000</v>
      </c>
      <c r="K160" s="3">
        <v>-646456000</v>
      </c>
      <c r="L160" s="3">
        <v>-734380000</v>
      </c>
      <c r="M160" s="3">
        <v>-784843000</v>
      </c>
      <c r="N160" s="3">
        <v>-1027963000</v>
      </c>
      <c r="O160" s="3">
        <v>-1070460000</v>
      </c>
      <c r="P160" s="3">
        <v>-1560582000</v>
      </c>
      <c r="Q160" s="4">
        <v>-1669733000</v>
      </c>
      <c r="R160" s="3">
        <v>-419424000</v>
      </c>
      <c r="S160" s="3">
        <v>-482374000</v>
      </c>
      <c r="T160" s="3">
        <v>-363141000</v>
      </c>
      <c r="U160" s="3">
        <v>-404794000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51644000</v>
      </c>
      <c r="C162" s="3" t="s">
        <v>26</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4" t="s">
        <v>26</v>
      </c>
      <c r="R162" s="3" t="s">
        <v>26</v>
      </c>
      <c r="S162" s="3" t="s">
        <v>26</v>
      </c>
      <c r="T162" s="3" t="s">
        <v>26</v>
      </c>
      <c r="U162" s="3" t="s">
        <v>26</v>
      </c>
    </row>
    <row r="163" spans="1:21" ht="16" x14ac:dyDescent="0.2">
      <c r="A163" s="2" t="s">
        <v>167</v>
      </c>
      <c r="B163" s="3">
        <v>61547000</v>
      </c>
      <c r="C163" s="3" t="s">
        <v>26</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4" t="s">
        <v>26</v>
      </c>
      <c r="R163" s="3" t="s">
        <v>26</v>
      </c>
      <c r="S163" s="3" t="s">
        <v>26</v>
      </c>
      <c r="T163" s="3" t="s">
        <v>26</v>
      </c>
      <c r="U163" s="3" t="s">
        <v>26</v>
      </c>
    </row>
    <row r="164" spans="1:21" ht="16" x14ac:dyDescent="0.2">
      <c r="A164" s="2" t="s">
        <v>168</v>
      </c>
      <c r="B164" s="3">
        <v>-9903000</v>
      </c>
      <c r="C164" s="3" t="s">
        <v>26</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4" t="s">
        <v>26</v>
      </c>
      <c r="R164" s="3" t="s">
        <v>26</v>
      </c>
      <c r="S164" s="3" t="s">
        <v>26</v>
      </c>
      <c r="T164" s="3" t="s">
        <v>26</v>
      </c>
      <c r="U164" s="3" t="s">
        <v>26</v>
      </c>
    </row>
    <row r="165" spans="1:21" ht="16" x14ac:dyDescent="0.2">
      <c r="A165" s="2" t="s">
        <v>169</v>
      </c>
      <c r="B165" s="3" t="s">
        <v>26</v>
      </c>
      <c r="C165" s="3" t="s">
        <v>26</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4" t="s">
        <v>26</v>
      </c>
      <c r="R165" s="3" t="s">
        <v>26</v>
      </c>
      <c r="S165" s="3" t="s">
        <v>26</v>
      </c>
      <c r="T165" s="3" t="s">
        <v>26</v>
      </c>
      <c r="U165" s="3" t="s">
        <v>26</v>
      </c>
    </row>
    <row r="166" spans="1:21" ht="16" x14ac:dyDescent="0.2">
      <c r="A166" s="2" t="s">
        <v>170</v>
      </c>
      <c r="B166" s="3" t="s">
        <v>26</v>
      </c>
      <c r="C166" s="3" t="s">
        <v>26</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t="s">
        <v>26</v>
      </c>
      <c r="C167" s="3" t="s">
        <v>26</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4" t="s">
        <v>26</v>
      </c>
      <c r="R167" s="3" t="s">
        <v>26</v>
      </c>
      <c r="S167" s="3" t="s">
        <v>26</v>
      </c>
      <c r="T167" s="3" t="s">
        <v>26</v>
      </c>
      <c r="U167" s="3" t="s">
        <v>26</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t="s">
        <v>26</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4" t="s">
        <v>26</v>
      </c>
      <c r="R169" s="3" t="s">
        <v>26</v>
      </c>
      <c r="S169" s="3" t="s">
        <v>26</v>
      </c>
      <c r="T169" s="3" t="s">
        <v>26</v>
      </c>
      <c r="U169" s="3" t="s">
        <v>26</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-152636000</v>
      </c>
      <c r="C171" s="3">
        <v>-248046000</v>
      </c>
      <c r="D171" s="3">
        <v>-418947000</v>
      </c>
      <c r="E171" s="3">
        <v>-513835000</v>
      </c>
      <c r="F171" s="3">
        <v>-569836000</v>
      </c>
      <c r="G171" s="3">
        <v>-249978000</v>
      </c>
      <c r="H171" s="3">
        <v>-371699000</v>
      </c>
      <c r="I171" s="3">
        <v>-503383000</v>
      </c>
      <c r="J171" s="3">
        <v>-550936000</v>
      </c>
      <c r="K171" s="3">
        <v>-645028000</v>
      </c>
      <c r="L171" s="3">
        <v>-731603000</v>
      </c>
      <c r="M171" s="3">
        <v>-782485000</v>
      </c>
      <c r="N171" s="3">
        <v>-1024910000</v>
      </c>
      <c r="O171" s="3">
        <v>-1065557000</v>
      </c>
      <c r="P171" s="3">
        <v>-1555346000</v>
      </c>
      <c r="Q171" s="4">
        <v>-1663429000</v>
      </c>
      <c r="R171" s="3">
        <v>-419202000</v>
      </c>
      <c r="S171" s="3">
        <v>-479526000</v>
      </c>
      <c r="T171" s="3">
        <v>-361602000</v>
      </c>
      <c r="U171" s="3">
        <v>-403099000</v>
      </c>
    </row>
    <row r="172" spans="1:21" ht="16" x14ac:dyDescent="0.2">
      <c r="A172" s="2" t="s">
        <v>175</v>
      </c>
      <c r="B172" s="3" t="s">
        <v>26</v>
      </c>
      <c r="C172" s="3" t="s">
        <v>26</v>
      </c>
      <c r="D172" s="3" t="s">
        <v>26</v>
      </c>
      <c r="E172" s="3" t="s">
        <v>26</v>
      </c>
      <c r="F172" s="3" t="s">
        <v>26</v>
      </c>
      <c r="G172" s="3" t="s">
        <v>26</v>
      </c>
      <c r="H172" s="3" t="s">
        <v>26</v>
      </c>
      <c r="I172" s="3">
        <v>-258328000</v>
      </c>
      <c r="J172" s="3">
        <v>-281135000</v>
      </c>
      <c r="K172" s="3">
        <v>-282931000</v>
      </c>
      <c r="L172" s="3">
        <v>-306523000</v>
      </c>
      <c r="M172" s="3">
        <v>-327568000</v>
      </c>
      <c r="N172" s="3">
        <v>-355926000</v>
      </c>
      <c r="O172" s="3">
        <v>-392188000</v>
      </c>
      <c r="P172" s="3">
        <v>-493726000</v>
      </c>
      <c r="Q172" s="4">
        <v>-503149000</v>
      </c>
      <c r="R172" s="3">
        <v>-122961000</v>
      </c>
      <c r="S172" s="3">
        <v>-121303000</v>
      </c>
      <c r="T172" s="3">
        <v>-129401000</v>
      </c>
      <c r="U172" s="3">
        <v>-129484000</v>
      </c>
    </row>
    <row r="173" spans="1:21" ht="16" x14ac:dyDescent="0.2">
      <c r="A173" s="2" t="s">
        <v>176</v>
      </c>
      <c r="B173" s="3">
        <v>-146925000</v>
      </c>
      <c r="C173" s="3">
        <v>-784180000</v>
      </c>
      <c r="D173" s="3">
        <v>-131180000</v>
      </c>
      <c r="E173" s="3">
        <v>-727251000</v>
      </c>
      <c r="F173" s="3">
        <v>123545000</v>
      </c>
      <c r="G173" s="3">
        <v>46286000</v>
      </c>
      <c r="H173" s="3">
        <v>-78467000</v>
      </c>
      <c r="I173" s="3">
        <v>247819000</v>
      </c>
      <c r="J173" s="3">
        <v>236362000</v>
      </c>
      <c r="K173" s="3">
        <v>-153120000</v>
      </c>
      <c r="L173" s="3">
        <v>-77826000</v>
      </c>
      <c r="M173" s="3">
        <v>-1465000</v>
      </c>
      <c r="N173" s="3">
        <v>1064475000</v>
      </c>
      <c r="O173" s="3">
        <v>47898000</v>
      </c>
      <c r="P173" s="3">
        <v>2832323000</v>
      </c>
      <c r="Q173" s="4">
        <v>-2117809000</v>
      </c>
      <c r="R173" s="3">
        <v>-903035000</v>
      </c>
      <c r="S173" s="3">
        <v>-3599000</v>
      </c>
      <c r="T173" s="3">
        <v>248563000</v>
      </c>
      <c r="U173" s="3">
        <v>-1459738000</v>
      </c>
    </row>
    <row r="174" spans="1:21" ht="16" x14ac:dyDescent="0.2">
      <c r="A174" s="2" t="s">
        <v>177</v>
      </c>
      <c r="B174" s="3" t="s">
        <v>26</v>
      </c>
      <c r="C174" s="3">
        <v>1080000</v>
      </c>
      <c r="D174" s="3" t="s">
        <v>26</v>
      </c>
      <c r="E174" s="3">
        <v>1157800000</v>
      </c>
      <c r="F174" s="3">
        <v>2786700000</v>
      </c>
      <c r="G174" s="3">
        <v>3470077000</v>
      </c>
      <c r="H174" s="3">
        <v>1023000000</v>
      </c>
      <c r="I174" s="3">
        <v>2533320000</v>
      </c>
      <c r="J174" s="3">
        <v>2074500000</v>
      </c>
      <c r="K174" s="3">
        <v>599556000</v>
      </c>
      <c r="L174" s="3">
        <v>499495000</v>
      </c>
      <c r="M174" s="3" t="s">
        <v>26</v>
      </c>
      <c r="N174" s="3">
        <v>1794315000</v>
      </c>
      <c r="O174" s="3">
        <v>54300000</v>
      </c>
      <c r="P174" s="3">
        <v>3743653000</v>
      </c>
      <c r="Q174" s="4">
        <v>503068000</v>
      </c>
      <c r="R174" s="3" t="s">
        <v>26</v>
      </c>
      <c r="S174" s="3" t="s">
        <v>26</v>
      </c>
      <c r="T174" s="3">
        <v>503068000</v>
      </c>
      <c r="U174" s="3" t="s">
        <v>26</v>
      </c>
    </row>
    <row r="175" spans="1:21" ht="16" x14ac:dyDescent="0.2">
      <c r="A175" s="2" t="s">
        <v>178</v>
      </c>
      <c r="B175" s="3">
        <v>-146925000</v>
      </c>
      <c r="C175" s="3">
        <v>-785260000</v>
      </c>
      <c r="D175" s="3">
        <v>-131180000</v>
      </c>
      <c r="E175" s="3">
        <v>-1885051000</v>
      </c>
      <c r="F175" s="3">
        <v>-2663155000</v>
      </c>
      <c r="G175" s="3">
        <v>-3423791000</v>
      </c>
      <c r="H175" s="3">
        <v>-1101467000</v>
      </c>
      <c r="I175" s="3">
        <v>-2285501000</v>
      </c>
      <c r="J175" s="3">
        <v>-1838138000</v>
      </c>
      <c r="K175" s="3">
        <v>-752676000</v>
      </c>
      <c r="L175" s="3">
        <v>-577321000</v>
      </c>
      <c r="M175" s="3">
        <v>-1465000</v>
      </c>
      <c r="N175" s="3">
        <v>-729840000</v>
      </c>
      <c r="O175" s="3">
        <v>-6402000</v>
      </c>
      <c r="P175" s="3">
        <v>-911330000</v>
      </c>
      <c r="Q175" s="4">
        <v>-2620877000</v>
      </c>
      <c r="R175" s="3">
        <v>-903035000</v>
      </c>
      <c r="S175" s="3">
        <v>-3599000</v>
      </c>
      <c r="T175" s="3">
        <v>-254505000</v>
      </c>
      <c r="U175" s="3">
        <v>-1459738000</v>
      </c>
    </row>
    <row r="176" spans="1:21" ht="16" x14ac:dyDescent="0.2">
      <c r="A176" s="2" t="s">
        <v>179</v>
      </c>
      <c r="B176" s="3">
        <v>3730000</v>
      </c>
      <c r="C176" s="3">
        <v>443753000</v>
      </c>
      <c r="D176" s="3">
        <v>-13092000</v>
      </c>
      <c r="E176" s="3">
        <v>-184823000</v>
      </c>
      <c r="F176" s="3">
        <v>-671459000</v>
      </c>
      <c r="G176" s="3">
        <v>-620052000</v>
      </c>
      <c r="H176" s="3">
        <v>-800095000</v>
      </c>
      <c r="I176" s="3">
        <v>-1299613000</v>
      </c>
      <c r="J176" s="3">
        <v>-990474000</v>
      </c>
      <c r="K176" s="3">
        <v>-579712000</v>
      </c>
      <c r="L176" s="3">
        <v>-1007494000</v>
      </c>
      <c r="M176" s="3">
        <v>-1200376000</v>
      </c>
      <c r="N176" s="3">
        <v>-2466434000</v>
      </c>
      <c r="O176" s="3">
        <v>-2549669000</v>
      </c>
      <c r="P176" s="3">
        <v>-2748014000</v>
      </c>
      <c r="Q176" s="4">
        <v>-1652618000</v>
      </c>
      <c r="R176" s="3">
        <v>-546455000</v>
      </c>
      <c r="S176" s="3">
        <v>-1106163000</v>
      </c>
      <c r="T176" s="3" t="s">
        <v>26</v>
      </c>
      <c r="U176" s="3" t="s">
        <v>26</v>
      </c>
    </row>
    <row r="177" spans="1:21" ht="16" x14ac:dyDescent="0.2">
      <c r="A177" s="2" t="s">
        <v>180</v>
      </c>
      <c r="B177" s="3">
        <v>4228000</v>
      </c>
      <c r="C177" s="3">
        <v>443753000</v>
      </c>
      <c r="D177" s="3">
        <v>631000</v>
      </c>
      <c r="E177" s="3">
        <v>177000</v>
      </c>
      <c r="F177" s="3" t="s">
        <v>26</v>
      </c>
      <c r="G177" s="3" t="s">
        <v>26</v>
      </c>
      <c r="H177" s="3" t="s">
        <v>26</v>
      </c>
      <c r="I177" s="3" t="s">
        <v>26</v>
      </c>
      <c r="J177" s="3" t="s">
        <v>26</v>
      </c>
      <c r="K177" s="3" t="s">
        <v>26</v>
      </c>
      <c r="L177" s="3" t="s">
        <v>26</v>
      </c>
      <c r="M177" s="3" t="s">
        <v>26</v>
      </c>
      <c r="N177" s="3" t="s">
        <v>26</v>
      </c>
      <c r="O177" s="3" t="s">
        <v>26</v>
      </c>
      <c r="P177" s="3" t="s">
        <v>26</v>
      </c>
      <c r="Q177" s="4" t="s">
        <v>26</v>
      </c>
      <c r="R177" s="3" t="s">
        <v>26</v>
      </c>
      <c r="S177" s="3" t="s">
        <v>26</v>
      </c>
      <c r="T177" s="3" t="s">
        <v>26</v>
      </c>
      <c r="U177" s="3" t="s">
        <v>26</v>
      </c>
    </row>
    <row r="178" spans="1:21" ht="16" x14ac:dyDescent="0.2">
      <c r="A178" s="2" t="s">
        <v>181</v>
      </c>
      <c r="B178" s="3">
        <v>-498000</v>
      </c>
      <c r="C178" s="3" t="s">
        <v>26</v>
      </c>
      <c r="D178" s="3">
        <v>-13723000</v>
      </c>
      <c r="E178" s="3">
        <v>-185000000</v>
      </c>
      <c r="F178" s="3">
        <v>-671459000</v>
      </c>
      <c r="G178" s="3">
        <v>-620052000</v>
      </c>
      <c r="H178" s="3">
        <v>-800095000</v>
      </c>
      <c r="I178" s="3">
        <v>-1299613000</v>
      </c>
      <c r="J178" s="3">
        <v>-990474000</v>
      </c>
      <c r="K178" s="3">
        <v>-579712000</v>
      </c>
      <c r="L178" s="3">
        <v>-1007494000</v>
      </c>
      <c r="M178" s="3">
        <v>-1200376000</v>
      </c>
      <c r="N178" s="3">
        <v>-2466434000</v>
      </c>
      <c r="O178" s="3">
        <v>-2549669000</v>
      </c>
      <c r="P178" s="3">
        <v>-2748014000</v>
      </c>
      <c r="Q178" s="4">
        <v>-1652618000</v>
      </c>
      <c r="R178" s="3">
        <v>-546455000</v>
      </c>
      <c r="S178" s="3">
        <v>-1106163000</v>
      </c>
      <c r="T178" s="3" t="s">
        <v>26</v>
      </c>
      <c r="U178" s="3" t="s">
        <v>26</v>
      </c>
    </row>
    <row r="179" spans="1:21" ht="16" x14ac:dyDescent="0.2">
      <c r="A179" s="2" t="s">
        <v>182</v>
      </c>
      <c r="B179" s="3">
        <v>-1561000</v>
      </c>
      <c r="C179" s="3">
        <v>-236089000</v>
      </c>
      <c r="D179" s="3">
        <v>13905000</v>
      </c>
      <c r="E179" s="3">
        <v>4109000</v>
      </c>
      <c r="F179" s="3">
        <v>1081000</v>
      </c>
      <c r="G179" s="3">
        <v>-24564000</v>
      </c>
      <c r="H179" s="3">
        <v>9774000</v>
      </c>
      <c r="I179" s="3">
        <v>13641000</v>
      </c>
      <c r="J179" s="3">
        <v>11110000</v>
      </c>
      <c r="K179" s="3">
        <v>-61791000</v>
      </c>
      <c r="L179" s="3">
        <v>-52058000</v>
      </c>
      <c r="M179" s="3">
        <v>78729000</v>
      </c>
      <c r="N179" s="3">
        <v>42893000</v>
      </c>
      <c r="O179" s="3">
        <v>61957000</v>
      </c>
      <c r="P179" s="3">
        <v>16955000</v>
      </c>
      <c r="Q179" s="4">
        <v>4200500000</v>
      </c>
      <c r="R179" s="3">
        <v>1727950000</v>
      </c>
      <c r="S179" s="3">
        <v>993068000</v>
      </c>
      <c r="T179" s="3">
        <v>-17187000</v>
      </c>
      <c r="U179" s="3">
        <v>1496669000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-144756000</v>
      </c>
      <c r="C181" s="3">
        <v>-576516000</v>
      </c>
      <c r="D181" s="3">
        <v>-130367000</v>
      </c>
      <c r="E181" s="3">
        <v>-907965000</v>
      </c>
      <c r="F181" s="3">
        <v>-546833000</v>
      </c>
      <c r="G181" s="3">
        <v>-598330000</v>
      </c>
      <c r="H181" s="3">
        <v>-868788000</v>
      </c>
      <c r="I181" s="3">
        <v>-1296481000</v>
      </c>
      <c r="J181" s="3">
        <v>-1024137000</v>
      </c>
      <c r="K181" s="3">
        <v>-1077554000</v>
      </c>
      <c r="L181" s="3">
        <v>-1443901000</v>
      </c>
      <c r="M181" s="3">
        <v>-1450680000</v>
      </c>
      <c r="N181" s="3">
        <v>-1714992000</v>
      </c>
      <c r="O181" s="3">
        <v>-2832002000</v>
      </c>
      <c r="P181" s="3">
        <v>-392462000</v>
      </c>
      <c r="Q181" s="4">
        <v>-73076000</v>
      </c>
      <c r="R181" s="3">
        <v>155499000</v>
      </c>
      <c r="S181" s="3">
        <v>-237997000</v>
      </c>
      <c r="T181" s="3">
        <v>101975000</v>
      </c>
      <c r="U181" s="3">
        <v>-92553000</v>
      </c>
    </row>
    <row r="182" spans="1:21" ht="16" x14ac:dyDescent="0.2">
      <c r="A182" s="2" t="s">
        <v>184</v>
      </c>
      <c r="B182" s="3" t="s">
        <v>26</v>
      </c>
      <c r="C182" s="3" t="s">
        <v>26</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4" t="s">
        <v>26</v>
      </c>
      <c r="R182" s="3" t="s">
        <v>26</v>
      </c>
      <c r="S182" s="3" t="s">
        <v>26</v>
      </c>
      <c r="T182" s="3" t="s">
        <v>26</v>
      </c>
      <c r="U182" s="3" t="s">
        <v>26</v>
      </c>
    </row>
    <row r="183" spans="1:21" ht="16" x14ac:dyDescent="0.2">
      <c r="A183" s="2" t="s">
        <v>185</v>
      </c>
      <c r="B183" s="3">
        <v>277786000</v>
      </c>
      <c r="C183" s="3">
        <v>-155919000</v>
      </c>
      <c r="D183" s="3">
        <v>275370000</v>
      </c>
      <c r="E183" s="3">
        <v>-371320000</v>
      </c>
      <c r="F183" s="3">
        <v>14683000</v>
      </c>
      <c r="G183" s="3">
        <v>364757000</v>
      </c>
      <c r="H183" s="3">
        <v>74257000</v>
      </c>
      <c r="I183" s="3">
        <v>-421876000</v>
      </c>
      <c r="J183" s="3">
        <v>29968000</v>
      </c>
      <c r="K183" s="3">
        <v>79526000</v>
      </c>
      <c r="L183" s="3">
        <v>-31954000</v>
      </c>
      <c r="M183" s="3">
        <v>4833000</v>
      </c>
      <c r="N183" s="3">
        <v>1136257000</v>
      </c>
      <c r="O183" s="3">
        <v>-1031748000</v>
      </c>
      <c r="P183" s="3">
        <v>36747000</v>
      </c>
      <c r="Q183" s="4">
        <v>26755000</v>
      </c>
      <c r="R183" s="3">
        <v>36468000</v>
      </c>
      <c r="S183" s="3">
        <v>18845000</v>
      </c>
      <c r="T183" s="3">
        <v>-68512000</v>
      </c>
      <c r="U183" s="3">
        <v>39954000</v>
      </c>
    </row>
    <row r="184" spans="1:21" ht="16" x14ac:dyDescent="0.2">
      <c r="A184" s="2" t="s">
        <v>56</v>
      </c>
      <c r="B184" s="3">
        <v>860385000</v>
      </c>
      <c r="C184" s="3">
        <v>1210029000</v>
      </c>
      <c r="D184" s="3">
        <v>1528992000</v>
      </c>
      <c r="E184" s="3">
        <v>1766212000</v>
      </c>
      <c r="F184" s="3">
        <v>1958187000</v>
      </c>
      <c r="G184" s="3">
        <v>2069022000</v>
      </c>
      <c r="H184" s="3">
        <v>2111446000</v>
      </c>
      <c r="I184" s="3">
        <v>2292725000</v>
      </c>
      <c r="J184" s="3">
        <v>2443380000</v>
      </c>
      <c r="K184" s="3">
        <v>2412049000</v>
      </c>
      <c r="L184" s="3">
        <v>2570440000</v>
      </c>
      <c r="M184" s="3">
        <v>2807108000</v>
      </c>
      <c r="N184" s="3">
        <v>4129002000</v>
      </c>
      <c r="O184" s="3">
        <v>3861991000</v>
      </c>
      <c r="P184" s="3">
        <v>4053179000</v>
      </c>
      <c r="Q184" s="4">
        <v>3887333000</v>
      </c>
      <c r="R184" s="3">
        <v>918337000</v>
      </c>
      <c r="S184" s="3">
        <v>1125537000</v>
      </c>
      <c r="T184" s="3">
        <v>942765000</v>
      </c>
      <c r="U184" s="3">
        <v>900694000</v>
      </c>
    </row>
    <row r="185" spans="1:21" ht="16" x14ac:dyDescent="0.2">
      <c r="A185" s="2" t="s">
        <v>57</v>
      </c>
      <c r="B185" s="5">
        <v>8.23</v>
      </c>
      <c r="C185" s="5">
        <v>10.26</v>
      </c>
      <c r="D185" s="5">
        <v>11.73</v>
      </c>
      <c r="E185" s="5">
        <v>11.93</v>
      </c>
      <c r="F185" s="5">
        <v>12.22</v>
      </c>
      <c r="G185" s="5">
        <v>11.82</v>
      </c>
      <c r="H185" s="5">
        <v>11.17</v>
      </c>
      <c r="I185" s="5">
        <v>11.26</v>
      </c>
      <c r="J185" s="5">
        <v>11.11</v>
      </c>
      <c r="K185" s="5">
        <v>10.28</v>
      </c>
      <c r="L185" s="5">
        <v>10.029999999999999</v>
      </c>
      <c r="M185" s="5">
        <v>10.11</v>
      </c>
      <c r="N185" s="5">
        <v>12.24</v>
      </c>
      <c r="O185" s="5">
        <v>11.29</v>
      </c>
      <c r="P185" s="5">
        <v>10.71</v>
      </c>
      <c r="Q185" s="6">
        <v>10.02</v>
      </c>
      <c r="R185" s="5">
        <v>10.72</v>
      </c>
      <c r="S185" s="5">
        <v>10.71</v>
      </c>
      <c r="T185" s="5">
        <v>10.61</v>
      </c>
      <c r="U185" s="5">
        <v>10.02</v>
      </c>
    </row>
    <row r="186" spans="1:21" ht="16" x14ac:dyDescent="0.2">
      <c r="A186" s="2" t="s">
        <v>186</v>
      </c>
      <c r="B186" s="3" t="s">
        <v>26</v>
      </c>
      <c r="C186" s="3" t="s">
        <v>26</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4" t="s">
        <v>26</v>
      </c>
      <c r="R186" s="3" t="s">
        <v>26</v>
      </c>
      <c r="S186" s="3" t="s">
        <v>26</v>
      </c>
      <c r="T186" s="3" t="s">
        <v>26</v>
      </c>
      <c r="U186" s="3" t="s">
        <v>26</v>
      </c>
    </row>
    <row r="187" spans="1:21" ht="16" x14ac:dyDescent="0.2">
      <c r="A187" s="2" t="s">
        <v>187</v>
      </c>
      <c r="B187" s="3">
        <v>369632000</v>
      </c>
      <c r="C187" s="3">
        <v>417896000</v>
      </c>
      <c r="D187" s="3">
        <v>404289000</v>
      </c>
      <c r="E187" s="3">
        <v>535619000</v>
      </c>
      <c r="F187" s="3">
        <v>559756000</v>
      </c>
      <c r="G187" s="3">
        <v>674621000</v>
      </c>
      <c r="H187" s="3">
        <v>940777000</v>
      </c>
      <c r="I187" s="3">
        <v>873182000</v>
      </c>
      <c r="J187" s="3">
        <v>1044745000</v>
      </c>
      <c r="K187" s="3">
        <v>1155652000</v>
      </c>
      <c r="L187" s="3">
        <v>1409170000</v>
      </c>
      <c r="M187" s="3">
        <v>1453155000</v>
      </c>
      <c r="N187" s="3">
        <v>2848196000</v>
      </c>
      <c r="O187" s="3">
        <v>1795351000</v>
      </c>
      <c r="P187" s="3">
        <v>423973000</v>
      </c>
      <c r="Q187" s="4">
        <v>93527000</v>
      </c>
      <c r="R187" s="3">
        <v>-119253000</v>
      </c>
      <c r="S187" s="3">
        <v>253994000</v>
      </c>
      <c r="T187" s="3">
        <v>-172026000</v>
      </c>
      <c r="U187" s="3">
        <v>130812000</v>
      </c>
    </row>
    <row r="188" spans="1:21" ht="16" x14ac:dyDescent="0.2">
      <c r="A188" s="28" t="s">
        <v>188</v>
      </c>
      <c r="B188" s="26">
        <v>587735566</v>
      </c>
      <c r="C188" s="26">
        <v>630460090</v>
      </c>
      <c r="D188" s="26">
        <v>579081709</v>
      </c>
      <c r="E188" s="26">
        <v>663885495</v>
      </c>
      <c r="F188" s="26">
        <v>641144224</v>
      </c>
      <c r="G188" s="26">
        <v>730640924</v>
      </c>
      <c r="H188" s="26">
        <v>996699245</v>
      </c>
      <c r="I188" s="26">
        <v>927847625</v>
      </c>
      <c r="J188" s="26">
        <v>1107008603</v>
      </c>
      <c r="K188" s="26">
        <v>1233949116</v>
      </c>
      <c r="L188" s="26">
        <v>1487933966</v>
      </c>
      <c r="M188" s="26">
        <v>1531383714</v>
      </c>
      <c r="N188" s="26">
        <v>2965480115</v>
      </c>
      <c r="O188" s="26">
        <v>1918734296</v>
      </c>
      <c r="P188" s="26">
        <v>587751140</v>
      </c>
      <c r="Q188" s="27">
        <v>322215103</v>
      </c>
      <c r="R188" s="26">
        <v>-77804307</v>
      </c>
      <c r="S188" s="26">
        <v>311447041</v>
      </c>
      <c r="T188" s="26">
        <v>-107094732</v>
      </c>
      <c r="U188" s="26">
        <v>195847581</v>
      </c>
    </row>
    <row r="189" spans="1:21" ht="16" x14ac:dyDescent="0.2">
      <c r="A189" s="21" t="s">
        <v>201</v>
      </c>
      <c r="B189" s="22"/>
      <c r="C189" s="23">
        <f>(C188/B188)-1</f>
        <v>7.2693446630725189E-2</v>
      </c>
      <c r="D189" s="23">
        <f>(D188/C188)-1</f>
        <v>-8.1493470903130416E-2</v>
      </c>
      <c r="E189" s="23">
        <f>(E188/D188)-1</f>
        <v>0.14644528515059685</v>
      </c>
      <c r="F189" s="23">
        <f t="shared" ref="F189:Q189" si="11">(F188/E188)-1</f>
        <v>-3.4254809257430741E-2</v>
      </c>
      <c r="G189" s="23">
        <f t="shared" si="11"/>
        <v>0.13958902950360197</v>
      </c>
      <c r="H189" s="23">
        <f t="shared" si="11"/>
        <v>0.36414374319936127</v>
      </c>
      <c r="I189" s="23">
        <f t="shared" si="11"/>
        <v>-6.9079634950460878E-2</v>
      </c>
      <c r="J189" s="23">
        <f t="shared" si="11"/>
        <v>0.19309310405358859</v>
      </c>
      <c r="K189" s="23">
        <f t="shared" si="11"/>
        <v>0.11466985229924176</v>
      </c>
      <c r="L189" s="23">
        <f t="shared" si="11"/>
        <v>0.20583089424572343</v>
      </c>
      <c r="M189" s="23">
        <f t="shared" si="11"/>
        <v>2.9201395352782766E-2</v>
      </c>
      <c r="N189" s="23">
        <f t="shared" si="11"/>
        <v>0.93647097581710348</v>
      </c>
      <c r="O189" s="23">
        <f t="shared" si="11"/>
        <v>-0.352976846381585</v>
      </c>
      <c r="P189" s="23">
        <f t="shared" si="11"/>
        <v>-0.69367768052862289</v>
      </c>
      <c r="Q189" s="23">
        <f t="shared" si="11"/>
        <v>-0.45178310840877312</v>
      </c>
      <c r="R189" s="23"/>
      <c r="S189" s="23">
        <f t="shared" ref="S189:U189" si="12">(S188/R188)-1</f>
        <v>-5.0029537310832932</v>
      </c>
      <c r="T189" s="23">
        <f t="shared" si="12"/>
        <v>-1.3438617739187317</v>
      </c>
      <c r="U189" s="23">
        <f t="shared" si="12"/>
        <v>-2.8287321639686254</v>
      </c>
    </row>
    <row r="190" spans="1:21" ht="16" x14ac:dyDescent="0.2">
      <c r="A190" s="24" t="s">
        <v>202</v>
      </c>
      <c r="B190" s="25">
        <f t="shared" ref="B190:U190" si="13">B188/B2</f>
        <v>5.6201398437969154E-2</v>
      </c>
      <c r="C190" s="25">
        <f t="shared" si="13"/>
        <v>5.3445217092023149E-2</v>
      </c>
      <c r="D190" s="25">
        <f t="shared" si="13"/>
        <v>4.4425140698120445E-2</v>
      </c>
      <c r="E190" s="25">
        <f t="shared" si="13"/>
        <v>4.4835352600372198E-2</v>
      </c>
      <c r="F190" s="25">
        <f t="shared" si="13"/>
        <v>4.0016171634629311E-2</v>
      </c>
      <c r="G190" s="25">
        <f t="shared" si="13"/>
        <v>4.1740970821404981E-2</v>
      </c>
      <c r="H190" s="25">
        <f t="shared" si="13"/>
        <v>5.2708670596101827E-2</v>
      </c>
      <c r="I190" s="25">
        <f t="shared" si="13"/>
        <v>4.5552927349510483E-2</v>
      </c>
      <c r="J190" s="25">
        <f t="shared" si="13"/>
        <v>5.0349244708071707E-2</v>
      </c>
      <c r="K190" s="25">
        <f t="shared" si="13"/>
        <v>5.2573424691023593E-2</v>
      </c>
      <c r="L190" s="25">
        <f t="shared" si="13"/>
        <v>5.8065618309401469E-2</v>
      </c>
      <c r="M190" s="25">
        <f t="shared" si="13"/>
        <v>5.5177098932826664E-2</v>
      </c>
      <c r="N190" s="25">
        <f t="shared" si="13"/>
        <v>8.7874307724050832E-2</v>
      </c>
      <c r="O190" s="25">
        <f t="shared" si="13"/>
        <v>5.6069816500654332E-2</v>
      </c>
      <c r="P190" s="25">
        <f t="shared" si="13"/>
        <v>1.5530539508096516E-2</v>
      </c>
      <c r="Q190" s="25">
        <f t="shared" si="13"/>
        <v>8.3030554352945922E-3</v>
      </c>
      <c r="R190" s="25">
        <f t="shared" si="13"/>
        <v>-8.2203067103466913E-3</v>
      </c>
      <c r="S190" s="25">
        <f t="shared" si="13"/>
        <v>3.0525323910136591E-2</v>
      </c>
      <c r="T190" s="25">
        <f t="shared" si="13"/>
        <v>-1.1462769746903294E-2</v>
      </c>
      <c r="U190" s="25">
        <f t="shared" si="13"/>
        <v>1.9992237893521975E-2</v>
      </c>
    </row>
    <row r="191" spans="1:21" ht="16" x14ac:dyDescent="0.2">
      <c r="A191" s="2" t="s">
        <v>189</v>
      </c>
      <c r="B191" s="3">
        <v>223973000</v>
      </c>
      <c r="C191" s="3">
        <v>-363583000</v>
      </c>
      <c r="D191" s="3">
        <v>274557000</v>
      </c>
      <c r="E191" s="3">
        <v>-190606000</v>
      </c>
      <c r="F191" s="3">
        <v>685061000</v>
      </c>
      <c r="G191" s="3">
        <v>1009373000</v>
      </c>
      <c r="H191" s="3">
        <v>864578000</v>
      </c>
      <c r="I191" s="3">
        <v>1122424000</v>
      </c>
      <c r="J191" s="3">
        <v>1290467000</v>
      </c>
      <c r="K191" s="3">
        <v>1003960000</v>
      </c>
      <c r="L191" s="3">
        <v>1334121000</v>
      </c>
      <c r="M191" s="3">
        <v>1454048000</v>
      </c>
      <c r="N191" s="3">
        <v>3915724000</v>
      </c>
      <c r="O191" s="3">
        <v>1848152000</v>
      </c>
      <c r="P191" s="3">
        <v>3261532000</v>
      </c>
      <c r="Q191" s="4">
        <v>-2017978000</v>
      </c>
      <c r="R191" s="3">
        <v>-1022066000</v>
      </c>
      <c r="S191" s="3">
        <v>253243000</v>
      </c>
      <c r="T191" s="3">
        <v>78076000</v>
      </c>
      <c r="U191" s="3">
        <v>-1327231000</v>
      </c>
    </row>
    <row r="192" spans="1:21" ht="16" x14ac:dyDescent="0.2">
      <c r="A192" s="2" t="s">
        <v>190</v>
      </c>
      <c r="B192" s="5">
        <v>1.17</v>
      </c>
      <c r="C192" s="5">
        <v>1.29</v>
      </c>
      <c r="D192" s="5">
        <v>1.19</v>
      </c>
      <c r="E192" s="5">
        <v>1.57</v>
      </c>
      <c r="F192" s="5">
        <v>1.68</v>
      </c>
      <c r="G192" s="5">
        <v>2.09</v>
      </c>
      <c r="H192" s="5">
        <v>3.09</v>
      </c>
      <c r="I192" s="5">
        <v>2.97</v>
      </c>
      <c r="J192" s="5">
        <v>3.71</v>
      </c>
      <c r="K192" s="5">
        <v>4.24</v>
      </c>
      <c r="L192" s="5">
        <v>5.31</v>
      </c>
      <c r="M192" s="5">
        <v>5.66</v>
      </c>
      <c r="N192" s="5">
        <v>11.48</v>
      </c>
      <c r="O192" s="5">
        <v>7.66</v>
      </c>
      <c r="P192" s="5">
        <v>1.88</v>
      </c>
      <c r="Q192" s="6">
        <v>0.42</v>
      </c>
      <c r="R192" s="5">
        <v>-0.53</v>
      </c>
      <c r="S192" s="5">
        <v>1.1499999999999999</v>
      </c>
      <c r="T192" s="5">
        <v>-0.78</v>
      </c>
      <c r="U192" s="5">
        <v>0.6</v>
      </c>
    </row>
    <row r="193" spans="1:21" ht="16" x14ac:dyDescent="0.2">
      <c r="A193" s="2" t="s">
        <v>191</v>
      </c>
      <c r="B193" s="3" t="s">
        <v>26</v>
      </c>
      <c r="C193" s="5">
        <v>8.3000000000000007</v>
      </c>
      <c r="D193" s="5">
        <v>7.7</v>
      </c>
      <c r="E193" s="5">
        <v>9.39</v>
      </c>
      <c r="F193" s="5">
        <v>9.08</v>
      </c>
      <c r="G193" s="5">
        <v>10.41</v>
      </c>
      <c r="H193" s="5">
        <v>12.14</v>
      </c>
      <c r="I193" s="5">
        <v>11.77</v>
      </c>
      <c r="J193" s="5">
        <v>9.6199999999999992</v>
      </c>
      <c r="K193" s="5">
        <v>11.51</v>
      </c>
      <c r="L193" s="5">
        <v>10.67</v>
      </c>
      <c r="M193" s="5">
        <v>13.1</v>
      </c>
      <c r="N193" s="5">
        <v>9.92</v>
      </c>
      <c r="O193" s="5">
        <v>12.49</v>
      </c>
      <c r="P193" s="5">
        <v>14.91</v>
      </c>
      <c r="Q193" s="6">
        <v>10.92</v>
      </c>
      <c r="R193" s="5">
        <v>19.68</v>
      </c>
      <c r="S193" s="5">
        <v>16.2</v>
      </c>
      <c r="T193" s="5">
        <v>16.579999999999998</v>
      </c>
      <c r="U193" s="5">
        <v>12.44</v>
      </c>
    </row>
    <row r="194" spans="1:21" ht="16" x14ac:dyDescent="0.2">
      <c r="A194" s="2" t="s">
        <v>192</v>
      </c>
      <c r="B194" s="5">
        <v>5.32</v>
      </c>
      <c r="C194" s="5">
        <v>1.97</v>
      </c>
      <c r="D194" s="5">
        <v>1.31</v>
      </c>
      <c r="E194" s="5">
        <v>1.37</v>
      </c>
      <c r="F194" s="5">
        <v>1.19</v>
      </c>
      <c r="G194" s="5">
        <v>1.18</v>
      </c>
      <c r="H194" s="5">
        <v>1.23</v>
      </c>
      <c r="I194" s="5">
        <v>1.18</v>
      </c>
      <c r="J194" s="5">
        <v>1.28</v>
      </c>
      <c r="K194" s="5">
        <v>1.17</v>
      </c>
      <c r="L194" s="5">
        <v>1.35</v>
      </c>
      <c r="M194" s="5">
        <v>1.31</v>
      </c>
      <c r="N194" s="5">
        <v>1.46</v>
      </c>
      <c r="O194" s="5">
        <v>1.19</v>
      </c>
      <c r="P194" s="5">
        <v>0.82</v>
      </c>
      <c r="Q194" s="6">
        <v>0.81</v>
      </c>
      <c r="R194" s="5">
        <v>0.56999999999999995</v>
      </c>
      <c r="S194" s="5">
        <v>1.1200000000000001</v>
      </c>
      <c r="T194" s="5">
        <v>0.37</v>
      </c>
      <c r="U194" s="5">
        <v>1.1399999999999999</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E3C3-5A23-1A4E-A7E4-4EBD779C3AA1}">
  <dimension ref="A1:R110"/>
  <sheetViews>
    <sheetView tabSelected="1" workbookViewId="0">
      <selection activeCell="H22" sqref="H22"/>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27921800000</v>
      </c>
      <c r="B3" s="36" t="s">
        <v>203</v>
      </c>
      <c r="C3" s="37">
        <f>Financials!Q8*0.01</f>
        <v>0.31010000000000004</v>
      </c>
      <c r="D3" s="36" t="s">
        <v>204</v>
      </c>
      <c r="E3" s="37">
        <f>SUM(C11:E11)/3</f>
        <v>0.11195870432351078</v>
      </c>
      <c r="F3" s="38" t="s">
        <v>205</v>
      </c>
      <c r="G3" s="39">
        <f>AVERAGE(Financials!L129:P129)</f>
        <v>-3.9985544349788515E-2</v>
      </c>
      <c r="H3" s="38" t="s">
        <v>206</v>
      </c>
      <c r="I3" s="40">
        <f>J15*(1+I7)/(I6-I7)</f>
        <v>40130289976.866936</v>
      </c>
      <c r="J3" s="41" t="s">
        <v>207</v>
      </c>
      <c r="K3" s="42">
        <f>Financials!Q172*-1/Model!A3</f>
        <v>1.8019934244926903E-2</v>
      </c>
      <c r="L3" s="43" t="s">
        <v>208</v>
      </c>
      <c r="M3" s="44"/>
      <c r="N3" s="116" t="s">
        <v>209</v>
      </c>
      <c r="O3" s="117"/>
      <c r="P3" s="44"/>
      <c r="Q3" s="44"/>
      <c r="R3" s="44"/>
    </row>
    <row r="4" spans="1:18" ht="22" customHeight="1" x14ac:dyDescent="0.2">
      <c r="A4" s="45">
        <f>Financials!Q56-Financials!Q96-Financials!Q105</f>
        <v>-17682823000</v>
      </c>
      <c r="B4" s="46" t="s">
        <v>210</v>
      </c>
      <c r="C4" s="47">
        <f>Financials!Q17*0.01</f>
        <v>7.9899999999999999E-2</v>
      </c>
      <c r="D4" s="46" t="s">
        <v>211</v>
      </c>
      <c r="E4" s="47">
        <f>SUM(C13:E13)/3</f>
        <v>0.15365906855917097</v>
      </c>
      <c r="F4" s="48" t="s">
        <v>212</v>
      </c>
      <c r="G4" s="49">
        <f>A5*(1+(5*G3))</f>
        <v>175597063.37756822</v>
      </c>
      <c r="H4" s="48" t="s">
        <v>213</v>
      </c>
      <c r="I4" s="50">
        <f>NPV(I6,F15,G15,H15,I15,(J15+I3))</f>
        <v>34540286508.209152</v>
      </c>
      <c r="J4" s="48" t="s">
        <v>214</v>
      </c>
      <c r="K4" s="51" cm="1">
        <f t="array" ref="K4">_FV(A1,"Change (%)",TRUE)</f>
        <v>-3.8623999999999999E-2</v>
      </c>
      <c r="L4" s="52" t="s">
        <v>215</v>
      </c>
      <c r="M4" s="44"/>
      <c r="N4" s="118" t="s">
        <v>216</v>
      </c>
      <c r="O4" s="119"/>
      <c r="P4" s="44"/>
      <c r="Q4" s="44"/>
      <c r="R4" s="44"/>
    </row>
    <row r="5" spans="1:18" ht="22" customHeight="1" x14ac:dyDescent="0.2">
      <c r="A5" s="45" cm="1">
        <f t="array" ref="A5">_FV(A1,"Shares outstanding",TRUE)</f>
        <v>219476500</v>
      </c>
      <c r="B5" s="46" t="s">
        <v>217</v>
      </c>
      <c r="C5" s="47">
        <f>F14</f>
        <v>4.2238922000518271E-2</v>
      </c>
      <c r="D5" s="53" t="s">
        <v>218</v>
      </c>
      <c r="E5" s="47">
        <f>SUM(C16:E16)/3</f>
        <v>-3.6727850364368132E-2</v>
      </c>
      <c r="F5" s="48" t="s">
        <v>219</v>
      </c>
      <c r="G5" s="49">
        <f>Financials!Q56</f>
        <v>353018000</v>
      </c>
      <c r="H5" s="48" t="s">
        <v>220</v>
      </c>
      <c r="I5" s="50">
        <f>I4+G5-G6</f>
        <v>16857463508.209152</v>
      </c>
      <c r="J5" s="48" t="s">
        <v>221</v>
      </c>
      <c r="K5" s="54" cm="1">
        <f t="array" ref="K5">_FV(A1,"Price")</f>
        <v>127.19</v>
      </c>
      <c r="L5" s="55" t="s">
        <v>222</v>
      </c>
      <c r="M5" s="44"/>
      <c r="N5" s="56" t="s">
        <v>223</v>
      </c>
      <c r="O5" s="57">
        <f>Financials!Q20</f>
        <v>295874000</v>
      </c>
      <c r="P5" s="44"/>
      <c r="Q5" s="44"/>
      <c r="R5" s="44"/>
    </row>
    <row r="6" spans="1:18" ht="22" customHeight="1" x14ac:dyDescent="0.2">
      <c r="A6" s="58">
        <f>O20/F10</f>
        <v>0.72355014252396999</v>
      </c>
      <c r="B6" s="46" t="s">
        <v>224</v>
      </c>
      <c r="C6" s="47">
        <f>F17</f>
        <v>2.6716766001554808E-2</v>
      </c>
      <c r="D6" s="53" t="s">
        <v>202</v>
      </c>
      <c r="E6" s="47">
        <f>Financials!Q33/Financials!Q126</f>
        <v>0.34433448375241454</v>
      </c>
      <c r="F6" s="46" t="s">
        <v>225</v>
      </c>
      <c r="G6" s="49">
        <f>Financials!Q96+Financials!Q105</f>
        <v>18035841000</v>
      </c>
      <c r="H6" s="48" t="s">
        <v>226</v>
      </c>
      <c r="I6" s="51">
        <f>N25</f>
        <v>6.458979615935577E-2</v>
      </c>
      <c r="J6" s="48" t="s">
        <v>227</v>
      </c>
      <c r="K6" s="59">
        <f>I5/G4</f>
        <v>96.000828168534298</v>
      </c>
      <c r="L6" s="60" t="s">
        <v>228</v>
      </c>
      <c r="M6" s="44"/>
      <c r="N6" s="56" t="s">
        <v>229</v>
      </c>
      <c r="O6" s="57">
        <f>Financials!Q96</f>
        <v>1331433000</v>
      </c>
      <c r="P6" s="44"/>
      <c r="Q6" s="44"/>
      <c r="R6" s="44"/>
    </row>
    <row r="7" spans="1:18" ht="22" customHeight="1" thickBot="1" x14ac:dyDescent="0.25">
      <c r="A7" s="61">
        <f>O20/F12</f>
        <v>17.129938650306748</v>
      </c>
      <c r="B7" s="62" t="s">
        <v>230</v>
      </c>
      <c r="C7" s="63">
        <f>F15/A3</f>
        <v>3.6924553574626276E-2</v>
      </c>
      <c r="D7" s="62" t="s">
        <v>231</v>
      </c>
      <c r="E7" s="64">
        <f>(Financials!Q16*(1-0.25))/(Financials!Q126+Financials!Q105+Financials!Q96)</f>
        <v>9.5605393887105483E-2</v>
      </c>
      <c r="F7" s="62" t="s">
        <v>198</v>
      </c>
      <c r="G7" s="65">
        <f>(Financials!Q96+Financials!Q105)/Financials!Q126</f>
        <v>2.8638751735751358</v>
      </c>
      <c r="H7" s="66" t="s">
        <v>232</v>
      </c>
      <c r="I7" s="67">
        <v>2.5000000000000001E-2</v>
      </c>
      <c r="J7" s="68" t="s">
        <v>233</v>
      </c>
      <c r="K7" s="69">
        <f>K6/K5-1</f>
        <v>-0.24521716983619546</v>
      </c>
      <c r="L7" s="70" t="s">
        <v>234</v>
      </c>
      <c r="M7" s="44"/>
      <c r="N7" s="56" t="s">
        <v>235</v>
      </c>
      <c r="O7" s="57">
        <f>Financials!Q105</f>
        <v>16704408000</v>
      </c>
      <c r="P7" s="44"/>
      <c r="Q7" s="44"/>
      <c r="R7" s="44"/>
    </row>
    <row r="8" spans="1:18" ht="22" customHeight="1" x14ac:dyDescent="0.2">
      <c r="A8" s="71"/>
      <c r="B8" s="44"/>
      <c r="C8" s="44"/>
      <c r="D8" s="44"/>
      <c r="E8" s="44"/>
      <c r="F8" s="44"/>
      <c r="G8" s="44"/>
      <c r="H8" s="44"/>
      <c r="I8" s="44"/>
      <c r="J8" s="72"/>
      <c r="K8" s="72"/>
      <c r="L8" s="72"/>
      <c r="M8" s="44"/>
      <c r="N8" s="73" t="s">
        <v>216</v>
      </c>
      <c r="O8" s="74">
        <f>O5/(O6+O7)</f>
        <v>1.6404779793745133E-2</v>
      </c>
      <c r="P8" s="44"/>
      <c r="Q8" s="44"/>
      <c r="R8" s="44"/>
    </row>
    <row r="9" spans="1:18" ht="22" customHeight="1" x14ac:dyDescent="0.2">
      <c r="A9" s="75"/>
      <c r="B9" s="76">
        <v>2020</v>
      </c>
      <c r="C9" s="76">
        <v>2021</v>
      </c>
      <c r="D9" s="76">
        <v>2022</v>
      </c>
      <c r="E9" s="77">
        <v>2023</v>
      </c>
      <c r="F9" s="78">
        <v>2024</v>
      </c>
      <c r="G9" s="79">
        <v>2025</v>
      </c>
      <c r="H9" s="79">
        <v>2026</v>
      </c>
      <c r="I9" s="79">
        <v>2027</v>
      </c>
      <c r="J9" s="80">
        <v>2028</v>
      </c>
      <c r="K9" s="72"/>
      <c r="L9" s="72"/>
      <c r="M9" s="72"/>
      <c r="N9" s="56" t="s">
        <v>236</v>
      </c>
      <c r="O9" s="57">
        <f>Financials!Q25</f>
        <v>637085000</v>
      </c>
      <c r="P9" s="44"/>
      <c r="Q9" s="44"/>
      <c r="R9" s="44"/>
    </row>
    <row r="10" spans="1:18" ht="22" customHeight="1" x14ac:dyDescent="0.2">
      <c r="A10" s="81" t="s">
        <v>237</v>
      </c>
      <c r="B10" s="82">
        <v>27753973000</v>
      </c>
      <c r="C10" s="82">
        <v>33746839000</v>
      </c>
      <c r="D10" s="82">
        <v>34220449000</v>
      </c>
      <c r="E10" s="83">
        <v>37844863000</v>
      </c>
      <c r="F10" s="82">
        <v>38590000000</v>
      </c>
      <c r="G10" s="82">
        <v>40633000000</v>
      </c>
      <c r="H10" s="82">
        <v>43100000000</v>
      </c>
      <c r="I10" s="82">
        <v>45407000000</v>
      </c>
      <c r="J10" s="83">
        <v>49400000000</v>
      </c>
      <c r="K10" s="84" t="s">
        <v>238</v>
      </c>
      <c r="L10" s="72"/>
      <c r="N10" s="56" t="s">
        <v>239</v>
      </c>
      <c r="O10" s="57">
        <f>Financials!Q24</f>
        <v>2805602000</v>
      </c>
      <c r="P10" s="44"/>
      <c r="Q10" s="44"/>
      <c r="R10" s="44"/>
    </row>
    <row r="11" spans="1:18" ht="22" customHeight="1" x14ac:dyDescent="0.2">
      <c r="A11" s="85"/>
      <c r="B11" s="86"/>
      <c r="C11" s="86">
        <f t="shared" ref="C11:J11" si="0">(C10/B10)-1</f>
        <v>0.2159282204389259</v>
      </c>
      <c r="D11" s="86">
        <f t="shared" si="0"/>
        <v>1.4034203321976246E-2</v>
      </c>
      <c r="E11" s="86">
        <f t="shared" si="0"/>
        <v>0.10591368920963018</v>
      </c>
      <c r="F11" s="87">
        <f t="shared" si="0"/>
        <v>1.9689250823817117E-2</v>
      </c>
      <c r="G11" s="86">
        <f t="shared" si="0"/>
        <v>5.2941176470588269E-2</v>
      </c>
      <c r="H11" s="86">
        <f t="shared" si="0"/>
        <v>6.0714197819506266E-2</v>
      </c>
      <c r="I11" s="86">
        <f t="shared" si="0"/>
        <v>5.3526682134570791E-2</v>
      </c>
      <c r="J11" s="88">
        <f t="shared" si="0"/>
        <v>8.7937983130354391E-2</v>
      </c>
      <c r="K11" s="88">
        <f>AVERAGE(F11:J11)</f>
        <v>5.4961858075767367E-2</v>
      </c>
      <c r="L11" s="72"/>
      <c r="M11" s="72"/>
      <c r="N11" s="56" t="s">
        <v>240</v>
      </c>
      <c r="O11" s="89">
        <f>O9/O10</f>
        <v>0.22707604285996374</v>
      </c>
      <c r="P11" s="44"/>
      <c r="Q11" s="44"/>
      <c r="R11" s="44"/>
    </row>
    <row r="12" spans="1:18" ht="22" customHeight="1" x14ac:dyDescent="0.2">
      <c r="A12" s="81" t="s">
        <v>144</v>
      </c>
      <c r="B12" s="82">
        <v>1712555000</v>
      </c>
      <c r="C12" s="82">
        <v>2655050000</v>
      </c>
      <c r="D12" s="82">
        <v>2399232000</v>
      </c>
      <c r="E12" s="82">
        <v>2415989000</v>
      </c>
      <c r="F12" s="90">
        <v>1630000000</v>
      </c>
      <c r="G12" s="82">
        <v>1690000000</v>
      </c>
      <c r="H12" s="82">
        <v>1900000000</v>
      </c>
      <c r="I12" s="82">
        <v>2067000000</v>
      </c>
      <c r="J12" s="83">
        <v>2373000000</v>
      </c>
      <c r="K12" s="91" t="s">
        <v>241</v>
      </c>
      <c r="L12" s="72"/>
      <c r="M12" s="72"/>
      <c r="N12" s="56" t="s">
        <v>242</v>
      </c>
      <c r="O12" s="89">
        <f>O8*(1-O11)</f>
        <v>1.2679647314192397E-2</v>
      </c>
      <c r="P12" s="44"/>
      <c r="Q12" s="44"/>
      <c r="R12" s="44"/>
    </row>
    <row r="13" spans="1:18" ht="22" customHeight="1" x14ac:dyDescent="0.2">
      <c r="A13" s="85"/>
      <c r="B13" s="86"/>
      <c r="C13" s="86">
        <f t="shared" ref="C13:J13" si="1">(C12/B12)-1</f>
        <v>0.5503443685020335</v>
      </c>
      <c r="D13" s="86">
        <f t="shared" si="1"/>
        <v>-9.6351481139714923E-2</v>
      </c>
      <c r="E13" s="86">
        <f t="shared" si="1"/>
        <v>6.9843183151943045E-3</v>
      </c>
      <c r="F13" s="87">
        <f t="shared" si="1"/>
        <v>-0.32532805405984877</v>
      </c>
      <c r="G13" s="86">
        <f t="shared" si="1"/>
        <v>3.6809815950920255E-2</v>
      </c>
      <c r="H13" s="86">
        <f t="shared" si="1"/>
        <v>0.12426035502958577</v>
      </c>
      <c r="I13" s="86">
        <f t="shared" si="1"/>
        <v>8.7894736842105248E-2</v>
      </c>
      <c r="J13" s="88">
        <f t="shared" si="1"/>
        <v>0.14804063860667638</v>
      </c>
      <c r="K13" s="88">
        <f>AVERAGE(G13:J13)</f>
        <v>9.9251386607321912E-2</v>
      </c>
      <c r="L13" s="72"/>
      <c r="M13" s="72"/>
      <c r="N13" s="118" t="s">
        <v>243</v>
      </c>
      <c r="O13" s="119"/>
      <c r="P13" s="44"/>
      <c r="Q13" s="44"/>
      <c r="R13" s="44"/>
    </row>
    <row r="14" spans="1:18" ht="22" customHeight="1" x14ac:dyDescent="0.2">
      <c r="A14" s="92" t="s">
        <v>244</v>
      </c>
      <c r="B14" s="93">
        <f>B12/B10</f>
        <v>6.1704859336715503E-2</v>
      </c>
      <c r="C14" s="93">
        <f t="shared" ref="C14:J14" si="2">C12/C10</f>
        <v>7.8675516838777104E-2</v>
      </c>
      <c r="D14" s="93">
        <f t="shared" si="2"/>
        <v>7.0111061371520872E-2</v>
      </c>
      <c r="E14" s="93">
        <f t="shared" si="2"/>
        <v>6.3839285136268034E-2</v>
      </c>
      <c r="F14" s="94">
        <f t="shared" si="2"/>
        <v>4.2238922000518271E-2</v>
      </c>
      <c r="G14" s="93">
        <f t="shared" si="2"/>
        <v>4.1591809612876236E-2</v>
      </c>
      <c r="H14" s="93">
        <f t="shared" si="2"/>
        <v>4.4083526682134569E-2</v>
      </c>
      <c r="I14" s="93">
        <f t="shared" si="2"/>
        <v>4.5521615609927985E-2</v>
      </c>
      <c r="J14" s="95">
        <f t="shared" si="2"/>
        <v>4.8036437246963562E-2</v>
      </c>
      <c r="K14" s="95"/>
      <c r="L14" s="72"/>
      <c r="M14" s="72"/>
      <c r="N14" s="56" t="s">
        <v>245</v>
      </c>
      <c r="O14" s="89">
        <f>'[1]US Treasury Bonds'!$C$8</f>
        <v>4.1210000000000004E-2</v>
      </c>
      <c r="P14" s="44"/>
      <c r="Q14" s="44"/>
      <c r="R14" s="44"/>
    </row>
    <row r="15" spans="1:18" ht="22" customHeight="1" x14ac:dyDescent="0.2">
      <c r="A15" s="81" t="s">
        <v>187</v>
      </c>
      <c r="B15" s="82">
        <v>1531383714</v>
      </c>
      <c r="C15" s="82">
        <v>2965480115</v>
      </c>
      <c r="D15" s="82">
        <v>1918734296</v>
      </c>
      <c r="E15" s="82">
        <v>587751140</v>
      </c>
      <c r="F15" s="90">
        <v>1031000000</v>
      </c>
      <c r="G15" s="82">
        <v>1100000000</v>
      </c>
      <c r="H15" s="82">
        <v>1244000000</v>
      </c>
      <c r="I15" s="82">
        <v>1400000000</v>
      </c>
      <c r="J15" s="83">
        <v>1550000000</v>
      </c>
      <c r="K15" s="91" t="s">
        <v>246</v>
      </c>
      <c r="L15" s="72"/>
      <c r="M15" s="72"/>
      <c r="N15" s="56" t="s">
        <v>247</v>
      </c>
      <c r="O15" s="96">
        <f>1.33</f>
        <v>1.33</v>
      </c>
      <c r="P15" s="44"/>
      <c r="Q15" s="44"/>
      <c r="R15" s="44"/>
    </row>
    <row r="16" spans="1:18" ht="22" customHeight="1" x14ac:dyDescent="0.2">
      <c r="A16" s="97"/>
      <c r="B16" s="86"/>
      <c r="C16" s="86">
        <f t="shared" ref="C16:J16" si="3">(C15/B15)-1</f>
        <v>0.93647097581710348</v>
      </c>
      <c r="D16" s="86">
        <f t="shared" si="3"/>
        <v>-0.352976846381585</v>
      </c>
      <c r="E16" s="86">
        <f t="shared" si="3"/>
        <v>-0.69367768052862289</v>
      </c>
      <c r="F16" s="87">
        <f t="shared" si="3"/>
        <v>0.75414376907886549</v>
      </c>
      <c r="G16" s="86">
        <f t="shared" si="3"/>
        <v>6.6925315227934101E-2</v>
      </c>
      <c r="H16" s="86">
        <f t="shared" si="3"/>
        <v>0.13090909090909086</v>
      </c>
      <c r="I16" s="86">
        <f t="shared" si="3"/>
        <v>0.12540192926045024</v>
      </c>
      <c r="J16" s="88">
        <f t="shared" si="3"/>
        <v>0.10714285714285721</v>
      </c>
      <c r="K16" s="88">
        <f>AVERAGE(G16:J16)</f>
        <v>0.1075947981350831</v>
      </c>
      <c r="L16" s="72"/>
      <c r="M16" s="72"/>
      <c r="N16" s="56" t="s">
        <v>248</v>
      </c>
      <c r="O16" s="89">
        <v>8.4000000000000005E-2</v>
      </c>
      <c r="P16" s="44"/>
      <c r="Q16" s="44"/>
      <c r="R16" s="44"/>
    </row>
    <row r="17" spans="1:18" ht="22" customHeight="1" x14ac:dyDescent="0.2">
      <c r="A17" s="92" t="s">
        <v>202</v>
      </c>
      <c r="B17" s="93">
        <f>B15/B10</f>
        <v>5.5177098932826664E-2</v>
      </c>
      <c r="C17" s="93">
        <f t="shared" ref="C17:J17" si="4">C15/C10</f>
        <v>8.7874307724050832E-2</v>
      </c>
      <c r="D17" s="93">
        <f t="shared" si="4"/>
        <v>5.6069816500654332E-2</v>
      </c>
      <c r="E17" s="95">
        <f t="shared" si="4"/>
        <v>1.5530539508096516E-2</v>
      </c>
      <c r="F17" s="93">
        <f t="shared" si="4"/>
        <v>2.6716766001554808E-2</v>
      </c>
      <c r="G17" s="93">
        <f t="shared" si="4"/>
        <v>2.7071592055718258E-2</v>
      </c>
      <c r="H17" s="93">
        <f t="shared" si="4"/>
        <v>2.8863109048723898E-2</v>
      </c>
      <c r="I17" s="93">
        <f t="shared" si="4"/>
        <v>3.0832250534058626E-2</v>
      </c>
      <c r="J17" s="95">
        <f t="shared" si="4"/>
        <v>3.137651821862348E-2</v>
      </c>
      <c r="K17" s="95"/>
      <c r="L17" s="72"/>
      <c r="M17" s="72"/>
      <c r="N17" s="98" t="s">
        <v>243</v>
      </c>
      <c r="O17" s="99">
        <f>(O14)+((O15)*(O16-O14))</f>
        <v>9.8120700000000005E-2</v>
      </c>
      <c r="P17" s="44"/>
      <c r="Q17" s="44"/>
      <c r="R17" s="44"/>
    </row>
    <row r="18" spans="1:18" ht="22" customHeight="1" x14ac:dyDescent="0.2">
      <c r="A18" s="100" t="s">
        <v>198</v>
      </c>
      <c r="B18" s="101">
        <v>9.384911044801883E-2</v>
      </c>
      <c r="C18" s="101">
        <v>0.13164704113436515</v>
      </c>
      <c r="D18" s="101">
        <v>0.11778175952181753</v>
      </c>
      <c r="E18" s="101">
        <v>0.10758265647384757</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18035841000</v>
      </c>
      <c r="P19" s="44"/>
      <c r="Q19" s="44"/>
      <c r="R19" s="44"/>
    </row>
    <row r="20" spans="1:18" ht="22" customHeight="1" x14ac:dyDescent="0.2">
      <c r="B20" s="106"/>
      <c r="C20" s="106"/>
      <c r="D20" s="106"/>
      <c r="E20" s="106"/>
      <c r="F20" s="72"/>
      <c r="G20" s="72"/>
      <c r="H20" s="72"/>
      <c r="I20" s="72"/>
      <c r="J20" s="72"/>
      <c r="K20" s="72"/>
      <c r="L20" s="72"/>
      <c r="M20" s="72"/>
      <c r="N20" s="56" t="s">
        <v>203</v>
      </c>
      <c r="O20" s="105">
        <f>A3</f>
        <v>27921800000</v>
      </c>
      <c r="P20" s="44"/>
      <c r="Q20" s="44"/>
      <c r="R20" s="44"/>
    </row>
    <row r="21" spans="1:18" ht="22" customHeight="1" x14ac:dyDescent="0.2">
      <c r="A21" s="120" t="str" cm="1">
        <f t="array" ref="A21">_FV(A1,"Industry")</f>
        <v>Diversified Retail</v>
      </c>
      <c r="B21" s="120"/>
      <c r="C21" s="120"/>
      <c r="D21" s="121" cm="1">
        <f t="array" ref="D21">_FV(A1,"Year incorporated",TRUE)</f>
        <v>1998</v>
      </c>
      <c r="E21" s="121"/>
      <c r="F21" s="72"/>
      <c r="G21" s="72"/>
      <c r="H21" s="72"/>
      <c r="I21" s="72"/>
      <c r="J21" s="72"/>
      <c r="K21" s="72"/>
      <c r="M21" s="72"/>
      <c r="N21" s="56" t="s">
        <v>251</v>
      </c>
      <c r="O21" s="105">
        <f>O19+O20</f>
        <v>45957641000</v>
      </c>
      <c r="P21" s="44"/>
      <c r="Q21" s="44"/>
      <c r="R21" s="44"/>
    </row>
    <row r="22" spans="1:18" ht="22" customHeight="1" x14ac:dyDescent="0.2">
      <c r="A22" s="109" t="str" cm="1">
        <f t="array" ref="A22">_FV(A1,"Description")</f>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casual everyday apparel for infants, toddlers, girls, boys, women and men, as well as socks, underwear, disposable diapers, shoes and accessories.</v>
      </c>
      <c r="B22" s="109"/>
      <c r="C22" s="109"/>
      <c r="D22" s="109"/>
      <c r="E22" s="109"/>
      <c r="F22" s="72"/>
      <c r="G22" s="72"/>
      <c r="H22" s="72"/>
      <c r="I22" s="72"/>
      <c r="J22" s="72"/>
      <c r="K22" s="72"/>
      <c r="L22" s="72"/>
      <c r="M22" s="72"/>
      <c r="N22" s="73" t="s">
        <v>252</v>
      </c>
      <c r="O22" s="107">
        <f>(O19/O21)</f>
        <v>0.39244488201646383</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0.60755511798353623</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6.458979615935577E-2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DG/explorer/revenue_proj" xr:uid="{C56FEB16-5AB6-B649-B1E2-4CC454AD43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2023-12-09T12:11:36Z</dcterms:modified>
</cp:coreProperties>
</file>