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4F48303-B890-2B45-B03D-C1F009CB2A2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6" i="2"/>
  <c r="E4" i="2"/>
  <c r="K11" i="2"/>
  <c r="G4" i="2"/>
  <c r="O20" i="2"/>
  <c r="O21" i="2" s="1"/>
  <c r="O22" i="2" s="1"/>
  <c r="C7" i="2"/>
  <c r="O23" i="2" l="1"/>
  <c r="A6" i="2"/>
  <c r="A7"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<sst xmlns="http://schemas.openxmlformats.org/spreadsheetml/2006/main" count="1376" uniqueCount="255">
  <si>
    <t>2008 Y</t>
  </si>
  <si>
    <t>2009 Y</t>
  </si>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</sst>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https://www.bing.com/financeapi/forcetrigger?t=a1xth7&amp;q=XNAS%3aMNST&amp;form=skydnc</v>
    <v>Learn more on Bing</v>
  </rv>
  <rv s="1">
    <v>0</v>
    <v>MONSTER BEVERAGE CORPORATION (XNAS:MNST)</v>
    <v>2</v>
    <v>3</v>
    <v>Finance</v>
    <v>4</v>
    <v>en-US</v>
    <v>a1xth7</v>
    <v>268435456</v>
    <v>1</v>
    <v>Powered by Refinitiv</v>
    <v>60.465000000000003</v>
    <v>47.130099999999999</v>
    <v>0.76119999999999999</v>
    <v>-0.38</v>
    <v>-6.9979999999999999E-3</v>
    <v>-0.03</v>
    <v>-5.5639999999999997E-4</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54.344999999999999</v>
    <v>Beverages</v>
    <v>Stock</v>
    <v>45269.003730485936</v>
    <v>0</v>
    <v>53.7</v>
    <v>56100600000</v>
    <v>MONSTER BEVERAGE CORPORATION</v>
    <v>MONSTER BEVERAGE CORPORATION</v>
    <v>54.16</v>
    <v>40.6646</v>
    <v>54.3</v>
    <v>53.92</v>
    <v>53.89</v>
    <v>1040441000</v>
    <v>MNST</v>
    <v>MONSTER BEVERAGE CORPORATION (XNAS:MNST)</v>
    <v>4935825</v>
    <v>6156827</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NS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MNS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75" workbookViewId="0">
      <pane xSplit="1" topLeftCell="K1" activePane="topRight" state="frozen"/>
      <selection pane="topRight" activeCell="M188" sqref="M188:P188"/>
    </sheetView>
  </sheetViews>
  <sheetFormatPr baseColWidth="10" defaultRowHeight="15" x14ac:dyDescent="0.2"/>
  <cols>
    <col min="1" max="1" width="40.83203125" customWidth="1"/>
    <col min="2" max="22" width="15.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1033780000</v>
      </c>
      <c r="C2" s="32">
        <v>1143299000</v>
      </c>
      <c r="D2" s="32">
        <v>1303942000</v>
      </c>
      <c r="E2" s="32">
        <v>1703230000</v>
      </c>
      <c r="F2" s="32">
        <v>2060702000</v>
      </c>
      <c r="G2" s="32">
        <v>2246428000</v>
      </c>
      <c r="H2" s="32">
        <v>2464867000</v>
      </c>
      <c r="I2" s="32">
        <v>2722564000</v>
      </c>
      <c r="J2" s="32">
        <v>3049393000</v>
      </c>
      <c r="K2" s="32">
        <v>3369045000</v>
      </c>
      <c r="L2" s="32">
        <v>3807183000</v>
      </c>
      <c r="M2" s="32">
        <v>4200819000</v>
      </c>
      <c r="N2" s="32">
        <v>4598638000</v>
      </c>
      <c r="O2" s="32">
        <v>5541352000</v>
      </c>
      <c r="P2" s="32">
        <v>6311050000</v>
      </c>
      <c r="Q2" s="33">
        <v>6691107000</v>
      </c>
      <c r="R2" s="32">
        <v>1624286000</v>
      </c>
      <c r="S2" s="32">
        <v>1512930000</v>
      </c>
      <c r="T2" s="32">
        <v>1698930000</v>
      </c>
      <c r="U2" s="32">
        <v>1854961000</v>
      </c>
    </row>
    <row r="3" spans="1:21" ht="16" x14ac:dyDescent="0.2">
      <c r="A3" s="9" t="s">
        <v>193</v>
      </c>
      <c r="B3" s="10"/>
      <c r="C3" s="11">
        <f t="shared" ref="C3:Q3" si="0">(C2/B2)-1</f>
        <v>0.1059403354678945</v>
      </c>
      <c r="D3" s="11">
        <f t="shared" si="0"/>
        <v>0.14050830097813427</v>
      </c>
      <c r="E3" s="11">
        <f t="shared" si="0"/>
        <v>0.30621607402783257</v>
      </c>
      <c r="F3" s="11">
        <f t="shared" si="0"/>
        <v>0.20987887719215848</v>
      </c>
      <c r="G3" s="11">
        <f t="shared" si="0"/>
        <v>9.0127539061931383E-2</v>
      </c>
      <c r="H3" s="11">
        <f t="shared" si="0"/>
        <v>9.7238371316596739E-2</v>
      </c>
      <c r="I3" s="11">
        <f t="shared" si="0"/>
        <v>0.10454803443755778</v>
      </c>
      <c r="J3" s="11">
        <f t="shared" si="0"/>
        <v>0.12004456093594129</v>
      </c>
      <c r="K3" s="11">
        <f t="shared" si="0"/>
        <v>0.10482479627912844</v>
      </c>
      <c r="L3" s="11">
        <f t="shared" si="0"/>
        <v>0.13004812936603694</v>
      </c>
      <c r="M3" s="11">
        <f t="shared" si="0"/>
        <v>0.103392981109655</v>
      </c>
      <c r="N3" s="11">
        <f t="shared" si="0"/>
        <v>9.4700342956932859E-2</v>
      </c>
      <c r="O3" s="11">
        <f t="shared" si="0"/>
        <v>0.204998523475864</v>
      </c>
      <c r="P3" s="11">
        <f t="shared" si="0"/>
        <v>0.13890075923709588</v>
      </c>
      <c r="Q3" s="11">
        <f t="shared" si="0"/>
        <v>6.0220882420516375E-2</v>
      </c>
      <c r="R3" s="11"/>
      <c r="S3" s="11">
        <f t="shared" ref="S3:U3" si="1">(S2/R2)-1</f>
        <v>-6.855689207442528E-2</v>
      </c>
      <c r="T3" s="11">
        <f t="shared" si="1"/>
        <v>0.12294025500188366</v>
      </c>
      <c r="U3" s="11">
        <f t="shared" si="1"/>
        <v>9.1840746823000252E-2</v>
      </c>
    </row>
    <row r="4" spans="1:21" ht="16" x14ac:dyDescent="0.2">
      <c r="A4" s="2" t="s">
        <v>21</v>
      </c>
      <c r="B4" s="3">
        <v>1033780000</v>
      </c>
      <c r="C4" s="3">
        <v>1143299000</v>
      </c>
      <c r="D4" s="3">
        <v>1303942000</v>
      </c>
      <c r="E4" s="3">
        <v>1703230000</v>
      </c>
      <c r="F4" s="3">
        <v>2060702000</v>
      </c>
      <c r="G4" s="3">
        <v>2246428000</v>
      </c>
      <c r="H4" s="3">
        <v>2464867000</v>
      </c>
      <c r="I4" s="3">
        <v>2722564000</v>
      </c>
      <c r="J4" s="3">
        <v>3049393000</v>
      </c>
      <c r="K4" s="3">
        <v>3369045000</v>
      </c>
      <c r="L4" s="3">
        <v>3807183000</v>
      </c>
      <c r="M4" s="3">
        <v>4200819000</v>
      </c>
      <c r="N4" s="3">
        <v>4598638000</v>
      </c>
      <c r="O4" s="3">
        <v>5541352000</v>
      </c>
      <c r="P4" s="3">
        <v>6311050000</v>
      </c>
      <c r="Q4" s="4">
        <v>6691107000</v>
      </c>
      <c r="R4" s="3">
        <v>1624286000</v>
      </c>
      <c r="S4" s="3">
        <v>1512930000</v>
      </c>
      <c r="T4" s="3">
        <v>1698930000</v>
      </c>
      <c r="U4" s="3">
        <v>1854961000</v>
      </c>
    </row>
    <row r="5" spans="1:21" ht="16" x14ac:dyDescent="0.2">
      <c r="A5" s="2" t="s">
        <v>22</v>
      </c>
      <c r="B5" s="3">
        <v>494986000</v>
      </c>
      <c r="C5" s="3">
        <v>530983000</v>
      </c>
      <c r="D5" s="3">
        <v>623702000</v>
      </c>
      <c r="E5" s="3">
        <v>808921000</v>
      </c>
      <c r="F5" s="3">
        <v>995046000</v>
      </c>
      <c r="G5" s="3">
        <v>1073497000</v>
      </c>
      <c r="H5" s="3">
        <v>1125057000</v>
      </c>
      <c r="I5" s="3">
        <v>1090263000</v>
      </c>
      <c r="J5" s="3">
        <v>1107393000</v>
      </c>
      <c r="K5" s="3">
        <v>1231355000</v>
      </c>
      <c r="L5" s="3">
        <v>1511808000</v>
      </c>
      <c r="M5" s="3">
        <v>1682234000</v>
      </c>
      <c r="N5" s="3">
        <v>1874758000</v>
      </c>
      <c r="O5" s="3">
        <v>2432839000</v>
      </c>
      <c r="P5" s="3">
        <v>3136483000</v>
      </c>
      <c r="Q5" s="4">
        <v>3200996000</v>
      </c>
      <c r="R5" s="3">
        <v>790561000</v>
      </c>
      <c r="S5" s="3">
        <v>728615000</v>
      </c>
      <c r="T5" s="3">
        <v>801081000</v>
      </c>
      <c r="U5" s="3">
        <v>880739000</v>
      </c>
    </row>
    <row r="6" spans="1:21" ht="16" x14ac:dyDescent="0.2">
      <c r="A6" s="2" t="s">
        <v>23</v>
      </c>
      <c r="B6" s="3">
        <v>494986000</v>
      </c>
      <c r="C6" s="3">
        <v>530983000</v>
      </c>
      <c r="D6" s="3">
        <v>623702000</v>
      </c>
      <c r="E6" s="3">
        <v>808921000</v>
      </c>
      <c r="F6" s="3">
        <v>995046000</v>
      </c>
      <c r="G6" s="3">
        <v>1073497000</v>
      </c>
      <c r="H6" s="3">
        <v>1125057000</v>
      </c>
      <c r="I6" s="3">
        <v>1090263000</v>
      </c>
      <c r="J6" s="3">
        <v>1107393000</v>
      </c>
      <c r="K6" s="3">
        <v>1231355000</v>
      </c>
      <c r="L6" s="3">
        <v>1511808000</v>
      </c>
      <c r="M6" s="3">
        <v>1682234000</v>
      </c>
      <c r="N6" s="3">
        <v>1874758000</v>
      </c>
      <c r="O6" s="3">
        <v>2432839000</v>
      </c>
      <c r="P6" s="3">
        <v>3136483000</v>
      </c>
      <c r="Q6" s="4">
        <v>3200996000</v>
      </c>
      <c r="R6" s="3">
        <v>790561000</v>
      </c>
      <c r="S6" s="3">
        <v>728615000</v>
      </c>
      <c r="T6" s="3">
        <v>801081000</v>
      </c>
      <c r="U6" s="3">
        <v>880739000</v>
      </c>
    </row>
    <row r="7" spans="1:21" ht="16" x14ac:dyDescent="0.2">
      <c r="A7" s="34" t="s">
        <v>24</v>
      </c>
      <c r="B7" s="32">
        <v>538794000</v>
      </c>
      <c r="C7" s="32">
        <v>612316000</v>
      </c>
      <c r="D7" s="32">
        <v>680240000</v>
      </c>
      <c r="E7" s="32">
        <v>894309000</v>
      </c>
      <c r="F7" s="32">
        <v>1065656000</v>
      </c>
      <c r="G7" s="32">
        <v>1172931000</v>
      </c>
      <c r="H7" s="32">
        <v>1339810000</v>
      </c>
      <c r="I7" s="32">
        <v>1632301000</v>
      </c>
      <c r="J7" s="32">
        <v>1942000000</v>
      </c>
      <c r="K7" s="32">
        <v>2137690000</v>
      </c>
      <c r="L7" s="32">
        <v>2295375000</v>
      </c>
      <c r="M7" s="32">
        <v>2518585000</v>
      </c>
      <c r="N7" s="32">
        <v>2723880000</v>
      </c>
      <c r="O7" s="32">
        <v>3108513000</v>
      </c>
      <c r="P7" s="32">
        <v>3174567000</v>
      </c>
      <c r="Q7" s="33">
        <v>3490111000</v>
      </c>
      <c r="R7" s="32">
        <v>833725000</v>
      </c>
      <c r="S7" s="32">
        <v>784315000</v>
      </c>
      <c r="T7" s="32">
        <v>897849000</v>
      </c>
      <c r="U7" s="32">
        <v>974222000</v>
      </c>
    </row>
    <row r="8" spans="1:21" ht="16" x14ac:dyDescent="0.2">
      <c r="A8" s="29" t="s">
        <v>60</v>
      </c>
      <c r="B8" s="30">
        <v>52.12</v>
      </c>
      <c r="C8" s="30">
        <v>53.56</v>
      </c>
      <c r="D8" s="30">
        <v>52.17</v>
      </c>
      <c r="E8" s="30">
        <v>52.51</v>
      </c>
      <c r="F8" s="30">
        <v>51.71</v>
      </c>
      <c r="G8" s="30">
        <v>52.21</v>
      </c>
      <c r="H8" s="30">
        <v>54.36</v>
      </c>
      <c r="I8" s="30">
        <v>59.95</v>
      </c>
      <c r="J8" s="30">
        <v>63.68</v>
      </c>
      <c r="K8" s="30">
        <v>63.45</v>
      </c>
      <c r="L8" s="30">
        <v>60.29</v>
      </c>
      <c r="M8" s="30">
        <v>59.95</v>
      </c>
      <c r="N8" s="30">
        <v>59.23</v>
      </c>
      <c r="O8" s="30">
        <v>56.1</v>
      </c>
      <c r="P8" s="30">
        <v>50.3</v>
      </c>
      <c r="Q8" s="31">
        <v>52.16</v>
      </c>
      <c r="R8" s="30">
        <v>51.33</v>
      </c>
      <c r="S8" s="30">
        <v>51.84</v>
      </c>
      <c r="T8" s="30">
        <v>52.85</v>
      </c>
      <c r="U8" s="30">
        <v>52.52</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375203000</v>
      </c>
      <c r="C10" s="3">
        <v>275007000</v>
      </c>
      <c r="D10" s="3">
        <v>332426000</v>
      </c>
      <c r="E10" s="3">
        <v>437886000</v>
      </c>
      <c r="F10" s="3">
        <v>515033000</v>
      </c>
      <c r="G10" s="3">
        <v>600015000</v>
      </c>
      <c r="H10" s="3">
        <v>592305000</v>
      </c>
      <c r="I10" s="3">
        <v>900118000</v>
      </c>
      <c r="J10" s="3">
        <v>856662000</v>
      </c>
      <c r="K10" s="3">
        <v>938903000</v>
      </c>
      <c r="L10" s="3">
        <v>1011756000</v>
      </c>
      <c r="M10" s="3">
        <v>1115646000</v>
      </c>
      <c r="N10" s="3">
        <v>1090727000</v>
      </c>
      <c r="O10" s="3">
        <v>1311046000</v>
      </c>
      <c r="P10" s="3">
        <v>1589846000</v>
      </c>
      <c r="Q10" s="4">
        <v>1668961000</v>
      </c>
      <c r="R10" s="3">
        <v>415795000</v>
      </c>
      <c r="S10" s="3">
        <v>389964000</v>
      </c>
      <c r="T10" s="3">
        <v>412785000</v>
      </c>
      <c r="U10" s="3">
        <v>450417000</v>
      </c>
    </row>
    <row r="11" spans="1:21" ht="16" x14ac:dyDescent="0.2">
      <c r="A11" s="29" t="s">
        <v>28</v>
      </c>
      <c r="B11" s="32">
        <v>375203000</v>
      </c>
      <c r="C11" s="32">
        <v>0</v>
      </c>
      <c r="D11" s="32">
        <v>332426000</v>
      </c>
      <c r="E11" s="32">
        <v>0</v>
      </c>
      <c r="F11" s="32">
        <v>0</v>
      </c>
      <c r="G11" s="32">
        <v>600015000</v>
      </c>
      <c r="H11" s="32">
        <v>0</v>
      </c>
      <c r="I11" s="32">
        <v>0</v>
      </c>
      <c r="J11" s="32">
        <v>0</v>
      </c>
      <c r="K11" s="32">
        <v>0</v>
      </c>
      <c r="L11" s="32">
        <v>0</v>
      </c>
      <c r="M11" s="32">
        <v>0</v>
      </c>
      <c r="N11" s="32">
        <v>0</v>
      </c>
      <c r="O11" s="32">
        <v>0</v>
      </c>
      <c r="P11" s="32">
        <v>0</v>
      </c>
      <c r="Q11" s="33">
        <v>0</v>
      </c>
      <c r="R11" s="32">
        <v>0</v>
      </c>
      <c r="S11" s="32">
        <v>0</v>
      </c>
      <c r="T11" s="32">
        <v>0</v>
      </c>
      <c r="U11" s="32">
        <v>0</v>
      </c>
    </row>
    <row r="12" spans="1:21" ht="16" x14ac:dyDescent="0.2">
      <c r="A12" s="12" t="s">
        <v>194</v>
      </c>
      <c r="B12" s="11">
        <f t="shared" ref="B12:U12" si="2">B11/B2</f>
        <v>0.36294279247035155</v>
      </c>
      <c r="C12" s="11">
        <f t="shared" si="2"/>
        <v>0</v>
      </c>
      <c r="D12" s="11">
        <f t="shared" si="2"/>
        <v>0.25493925343305146</v>
      </c>
      <c r="E12" s="11">
        <f t="shared" si="2"/>
        <v>0</v>
      </c>
      <c r="F12" s="11">
        <f t="shared" si="2"/>
        <v>0</v>
      </c>
      <c r="G12" s="11">
        <f t="shared" si="2"/>
        <v>0.26709736523939337</v>
      </c>
      <c r="H12" s="11">
        <f t="shared" si="2"/>
        <v>0</v>
      </c>
      <c r="I12" s="11">
        <f t="shared" si="2"/>
        <v>0</v>
      </c>
      <c r="J12" s="11">
        <f t="shared" si="2"/>
        <v>0</v>
      </c>
      <c r="K12" s="11">
        <f t="shared" si="2"/>
        <v>0</v>
      </c>
      <c r="L12" s="11">
        <f t="shared" si="2"/>
        <v>0</v>
      </c>
      <c r="M12" s="11">
        <f t="shared" si="2"/>
        <v>0</v>
      </c>
      <c r="N12" s="11">
        <f t="shared" si="2"/>
        <v>0</v>
      </c>
      <c r="O12" s="11">
        <f t="shared" si="2"/>
        <v>0</v>
      </c>
      <c r="P12" s="11">
        <f t="shared" si="2"/>
        <v>0</v>
      </c>
      <c r="Q12" s="11">
        <f t="shared" si="2"/>
        <v>0</v>
      </c>
      <c r="R12" s="11">
        <f t="shared" si="2"/>
        <v>0</v>
      </c>
      <c r="S12" s="11">
        <f t="shared" si="2"/>
        <v>0</v>
      </c>
      <c r="T12" s="11">
        <f t="shared" si="2"/>
        <v>0</v>
      </c>
      <c r="U12" s="11">
        <f t="shared" si="2"/>
        <v>0</v>
      </c>
    </row>
    <row r="13" spans="1:21" ht="16" x14ac:dyDescent="0.2">
      <c r="A13" s="29" t="s">
        <v>29</v>
      </c>
      <c r="B13" s="32">
        <v>0</v>
      </c>
      <c r="C13" s="32">
        <v>0</v>
      </c>
      <c r="D13" s="32">
        <v>0</v>
      </c>
      <c r="E13" s="32">
        <v>0</v>
      </c>
      <c r="F13" s="32">
        <v>0</v>
      </c>
      <c r="G13" s="32">
        <v>0</v>
      </c>
      <c r="H13" s="32">
        <v>0</v>
      </c>
      <c r="I13" s="32">
        <v>0</v>
      </c>
      <c r="J13" s="32">
        <v>0</v>
      </c>
      <c r="K13" s="32">
        <v>0</v>
      </c>
      <c r="L13" s="32">
        <v>0</v>
      </c>
      <c r="M13" s="32">
        <v>0</v>
      </c>
      <c r="N13" s="32">
        <v>0</v>
      </c>
      <c r="O13" s="32">
        <v>0</v>
      </c>
      <c r="P13" s="32">
        <v>0</v>
      </c>
      <c r="Q13" s="33">
        <v>0</v>
      </c>
      <c r="R13" s="32">
        <v>0</v>
      </c>
      <c r="S13" s="32">
        <v>0</v>
      </c>
      <c r="T13" s="32">
        <v>0</v>
      </c>
      <c r="U13" s="32">
        <v>0</v>
      </c>
    </row>
    <row r="14" spans="1:21" ht="16" x14ac:dyDescent="0.2">
      <c r="A14" s="13" t="s">
        <v>195</v>
      </c>
      <c r="B14" s="14">
        <v>0</v>
      </c>
      <c r="C14" s="14">
        <v>0</v>
      </c>
      <c r="D14" s="14">
        <v>0</v>
      </c>
      <c r="E14" s="14">
        <v>0</v>
      </c>
      <c r="F14" s="14">
        <v>0</v>
      </c>
      <c r="G14" s="14">
        <v>0</v>
      </c>
      <c r="H14" s="14">
        <v>0</v>
      </c>
      <c r="I14" s="14">
        <v>0</v>
      </c>
      <c r="J14" s="14">
        <v>0</v>
      </c>
      <c r="K14" s="14">
        <f t="shared" ref="K14:U14" si="3">K13/K2</f>
        <v>0</v>
      </c>
      <c r="L14" s="14">
        <f t="shared" si="3"/>
        <v>0</v>
      </c>
      <c r="M14" s="14">
        <f t="shared" si="3"/>
        <v>0</v>
      </c>
      <c r="N14" s="14">
        <f t="shared" si="3"/>
        <v>0</v>
      </c>
      <c r="O14" s="14">
        <f t="shared" si="3"/>
        <v>0</v>
      </c>
      <c r="P14" s="14">
        <f t="shared" si="3"/>
        <v>0</v>
      </c>
      <c r="Q14" s="14">
        <f t="shared" si="3"/>
        <v>0</v>
      </c>
      <c r="R14" s="14">
        <f t="shared" si="3"/>
        <v>0</v>
      </c>
      <c r="S14" s="14">
        <f t="shared" si="3"/>
        <v>0</v>
      </c>
      <c r="T14" s="14">
        <f t="shared" si="3"/>
        <v>0</v>
      </c>
      <c r="U14" s="14">
        <f t="shared" si="3"/>
        <v>0</v>
      </c>
    </row>
    <row r="15" spans="1:21" ht="16" x14ac:dyDescent="0.2">
      <c r="A15" s="2" t="s">
        <v>30</v>
      </c>
      <c r="B15" s="3" t="s">
        <v>26</v>
      </c>
      <c r="C15" s="3">
        <v>275007000</v>
      </c>
      <c r="D15" s="3" t="s">
        <v>26</v>
      </c>
      <c r="E15" s="3">
        <v>437886000</v>
      </c>
      <c r="F15" s="3">
        <v>515033000</v>
      </c>
      <c r="G15" s="3" t="s">
        <v>26</v>
      </c>
      <c r="H15" s="3">
        <v>592305000</v>
      </c>
      <c r="I15" s="3">
        <v>900118000</v>
      </c>
      <c r="J15" s="3">
        <v>856662000</v>
      </c>
      <c r="K15" s="3">
        <v>938903000</v>
      </c>
      <c r="L15" s="3">
        <v>1011756000</v>
      </c>
      <c r="M15" s="3">
        <v>1115646000</v>
      </c>
      <c r="N15" s="3">
        <v>1090727000</v>
      </c>
      <c r="O15" s="3">
        <v>1311046000</v>
      </c>
      <c r="P15" s="3">
        <v>1589846000</v>
      </c>
      <c r="Q15" s="4">
        <v>1668961000</v>
      </c>
      <c r="R15" s="3">
        <v>415795000</v>
      </c>
      <c r="S15" s="3">
        <v>389964000</v>
      </c>
      <c r="T15" s="3">
        <v>412785000</v>
      </c>
      <c r="U15" s="3">
        <v>450417000</v>
      </c>
    </row>
    <row r="16" spans="1:21" ht="16" x14ac:dyDescent="0.2">
      <c r="A16" s="34" t="s">
        <v>31</v>
      </c>
      <c r="B16" s="32">
        <v>163591000</v>
      </c>
      <c r="C16" s="32">
        <v>337309000</v>
      </c>
      <c r="D16" s="32">
        <v>347814000</v>
      </c>
      <c r="E16" s="32">
        <v>456423000</v>
      </c>
      <c r="F16" s="32">
        <v>550623000</v>
      </c>
      <c r="G16" s="32">
        <v>572916000</v>
      </c>
      <c r="H16" s="32">
        <v>747505000</v>
      </c>
      <c r="I16" s="32">
        <v>732183000</v>
      </c>
      <c r="J16" s="32">
        <v>1085338000</v>
      </c>
      <c r="K16" s="32">
        <v>1198787000</v>
      </c>
      <c r="L16" s="32">
        <v>1283619000</v>
      </c>
      <c r="M16" s="32">
        <v>1402939000</v>
      </c>
      <c r="N16" s="32">
        <v>1633153000</v>
      </c>
      <c r="O16" s="32">
        <v>1797467000</v>
      </c>
      <c r="P16" s="32">
        <v>1584721000</v>
      </c>
      <c r="Q16" s="33">
        <v>1821150000</v>
      </c>
      <c r="R16" s="32">
        <v>417930000</v>
      </c>
      <c r="S16" s="32">
        <v>394351000</v>
      </c>
      <c r="T16" s="32">
        <v>485064000</v>
      </c>
      <c r="U16" s="32">
        <v>523805000</v>
      </c>
    </row>
    <row r="17" spans="1:21" ht="16" x14ac:dyDescent="0.2">
      <c r="A17" s="29" t="s">
        <v>61</v>
      </c>
      <c r="B17" s="30">
        <v>15.82</v>
      </c>
      <c r="C17" s="30">
        <v>29.5</v>
      </c>
      <c r="D17" s="30">
        <v>26.67</v>
      </c>
      <c r="E17" s="30">
        <v>26.8</v>
      </c>
      <c r="F17" s="30">
        <v>26.72</v>
      </c>
      <c r="G17" s="30">
        <v>25.5</v>
      </c>
      <c r="H17" s="30">
        <v>30.33</v>
      </c>
      <c r="I17" s="30">
        <v>26.89</v>
      </c>
      <c r="J17" s="30">
        <v>35.590000000000003</v>
      </c>
      <c r="K17" s="30">
        <v>35.58</v>
      </c>
      <c r="L17" s="30">
        <v>33.72</v>
      </c>
      <c r="M17" s="30">
        <v>33.4</v>
      </c>
      <c r="N17" s="30">
        <v>35.51</v>
      </c>
      <c r="O17" s="30">
        <v>32.44</v>
      </c>
      <c r="P17" s="30">
        <v>25.11</v>
      </c>
      <c r="Q17" s="31">
        <v>27.22</v>
      </c>
      <c r="R17" s="30">
        <v>25.73</v>
      </c>
      <c r="S17" s="30">
        <v>26.07</v>
      </c>
      <c r="T17" s="30">
        <v>28.55</v>
      </c>
      <c r="U17" s="30">
        <v>28.24</v>
      </c>
    </row>
    <row r="18" spans="1:21" ht="16" x14ac:dyDescent="0.2">
      <c r="A18" s="15" t="s">
        <v>196</v>
      </c>
      <c r="B18" s="10"/>
      <c r="C18" s="11">
        <f>(C16/B16)-1</f>
        <v>1.0619043834929793</v>
      </c>
      <c r="D18" s="11">
        <f>(D16/C16)-1</f>
        <v>3.1143550868788061E-2</v>
      </c>
      <c r="E18" s="11">
        <f>(E16/D16)-1</f>
        <v>0.31226172609498182</v>
      </c>
      <c r="F18" s="11">
        <f t="shared" ref="F18:Q18" si="4">(F16/E16)-1</f>
        <v>0.20638749580980797</v>
      </c>
      <c r="G18" s="11">
        <f t="shared" si="4"/>
        <v>4.0486866694634971E-2</v>
      </c>
      <c r="H18" s="11">
        <f t="shared" si="4"/>
        <v>0.30473751824002115</v>
      </c>
      <c r="I18" s="11">
        <f t="shared" si="4"/>
        <v>-2.0497521755707293E-2</v>
      </c>
      <c r="J18" s="11">
        <f t="shared" si="4"/>
        <v>0.48233160289162691</v>
      </c>
      <c r="K18" s="11">
        <f t="shared" si="4"/>
        <v>0.10452872745633157</v>
      </c>
      <c r="L18" s="11">
        <f t="shared" si="4"/>
        <v>7.0764864817519646E-2</v>
      </c>
      <c r="M18" s="11">
        <f t="shared" si="4"/>
        <v>9.2955931627687116E-2</v>
      </c>
      <c r="N18" s="11">
        <f t="shared" si="4"/>
        <v>0.16409409104743689</v>
      </c>
      <c r="O18" s="11">
        <f t="shared" si="4"/>
        <v>0.10061151649600486</v>
      </c>
      <c r="P18" s="11">
        <f t="shared" si="4"/>
        <v>-0.11835877932668581</v>
      </c>
      <c r="Q18" s="11">
        <f t="shared" si="4"/>
        <v>0.14919282321620031</v>
      </c>
      <c r="R18" s="11"/>
      <c r="S18" s="11">
        <f t="shared" ref="S18:U18" si="5">(S16/R16)-1</f>
        <v>-5.6418538989782996E-2</v>
      </c>
      <c r="T18" s="11">
        <f t="shared" si="5"/>
        <v>0.23003111441330182</v>
      </c>
      <c r="U18" s="11">
        <f t="shared" si="5"/>
        <v>7.9867811257895882E-2</v>
      </c>
    </row>
    <row r="19" spans="1:21" ht="16" x14ac:dyDescent="0.2">
      <c r="A19" s="2" t="s">
        <v>32</v>
      </c>
      <c r="B19" s="3">
        <v>-9886000</v>
      </c>
      <c r="C19" s="3">
        <v>1614000</v>
      </c>
      <c r="D19" s="3">
        <v>-1488000</v>
      </c>
      <c r="E19" s="3">
        <v>-847000</v>
      </c>
      <c r="F19" s="3">
        <v>1469000</v>
      </c>
      <c r="G19" s="3">
        <v>9022000</v>
      </c>
      <c r="H19" s="3">
        <v>1717000</v>
      </c>
      <c r="I19" s="3">
        <v>-159365000</v>
      </c>
      <c r="J19" s="3">
        <v>5653000</v>
      </c>
      <c r="K19" s="3">
        <v>-2836000</v>
      </c>
      <c r="L19" s="3">
        <v>-9653000</v>
      </c>
      <c r="M19" s="3">
        <v>-13023000</v>
      </c>
      <c r="N19" s="3">
        <v>6996000</v>
      </c>
      <c r="O19" s="3">
        <v>-3952000</v>
      </c>
      <c r="P19" s="3">
        <v>12757000</v>
      </c>
      <c r="Q19" s="4">
        <v>-28979000</v>
      </c>
      <c r="R19" s="3">
        <v>-2149000</v>
      </c>
      <c r="S19" s="3">
        <v>825000</v>
      </c>
      <c r="T19" s="3">
        <v>-12496000</v>
      </c>
      <c r="U19" s="3">
        <v>-15159000</v>
      </c>
    </row>
    <row r="20" spans="1:21" ht="16" x14ac:dyDescent="0.2">
      <c r="A20" s="2" t="s">
        <v>33</v>
      </c>
      <c r="B20" s="3">
        <v>-9886000</v>
      </c>
      <c r="C20" s="3" t="s">
        <v>26</v>
      </c>
      <c r="D20" s="3">
        <v>-1488000</v>
      </c>
      <c r="E20" s="3">
        <v>-847000</v>
      </c>
      <c r="F20" s="3" t="s">
        <v>26</v>
      </c>
      <c r="G20" s="3">
        <v>2715000</v>
      </c>
      <c r="H20" s="3" t="s">
        <v>26</v>
      </c>
      <c r="I20" s="3" t="s">
        <v>26</v>
      </c>
      <c r="J20" s="3" t="s">
        <v>26</v>
      </c>
      <c r="K20" s="3">
        <v>-2836000</v>
      </c>
      <c r="L20" s="3">
        <v>-9653000</v>
      </c>
      <c r="M20" s="3">
        <v>-13023000</v>
      </c>
      <c r="N20" s="3" t="s">
        <v>26</v>
      </c>
      <c r="O20" s="3" t="s">
        <v>26</v>
      </c>
      <c r="P20" s="3" t="s">
        <v>26</v>
      </c>
      <c r="Q20" s="4">
        <v>-10000000</v>
      </c>
      <c r="R20" s="3" t="s">
        <v>26</v>
      </c>
      <c r="S20" s="3" t="s">
        <v>26</v>
      </c>
      <c r="T20" s="3" t="s">
        <v>26</v>
      </c>
      <c r="U20" s="3" t="s">
        <v>26</v>
      </c>
    </row>
    <row r="21" spans="1:21" ht="16" x14ac:dyDescent="0.2">
      <c r="A21" s="2" t="s">
        <v>34</v>
      </c>
      <c r="B21" s="3" t="s">
        <v>26</v>
      </c>
      <c r="C21" s="3" t="s">
        <v>26</v>
      </c>
      <c r="D21" s="3">
        <v>758000</v>
      </c>
      <c r="E21" s="3">
        <v>772000</v>
      </c>
      <c r="F21" s="3">
        <v>-2256000</v>
      </c>
      <c r="G21" s="3">
        <v>-9022000</v>
      </c>
      <c r="H21" s="3">
        <v>-1676000</v>
      </c>
      <c r="I21" s="3">
        <v>-2105000</v>
      </c>
      <c r="J21" s="3" t="s">
        <v>26</v>
      </c>
      <c r="K21" s="3" t="s">
        <v>26</v>
      </c>
      <c r="L21" s="3" t="s">
        <v>26</v>
      </c>
      <c r="M21" s="3" t="s">
        <v>26</v>
      </c>
      <c r="N21" s="3" t="s">
        <v>26</v>
      </c>
      <c r="O21" s="3" t="s">
        <v>26</v>
      </c>
      <c r="P21" s="3" t="s">
        <v>26</v>
      </c>
      <c r="Q21" s="4">
        <v>0</v>
      </c>
      <c r="R21" s="3" t="s">
        <v>26</v>
      </c>
      <c r="S21" s="3" t="s">
        <v>26</v>
      </c>
      <c r="T21" s="3" t="s">
        <v>26</v>
      </c>
      <c r="U21" s="3" t="s">
        <v>26</v>
      </c>
    </row>
    <row r="22" spans="1:21" ht="16" x14ac:dyDescent="0.2">
      <c r="A22" s="2" t="s">
        <v>35</v>
      </c>
      <c r="B22" s="3">
        <v>9886000</v>
      </c>
      <c r="C22" s="3" t="s">
        <v>26</v>
      </c>
      <c r="D22" s="3">
        <v>2246000</v>
      </c>
      <c r="E22" s="3">
        <v>1619000</v>
      </c>
      <c r="F22" s="3">
        <v>-2256000</v>
      </c>
      <c r="G22" s="3">
        <v>-11737000</v>
      </c>
      <c r="H22" s="3">
        <v>-1676000</v>
      </c>
      <c r="I22" s="3">
        <v>-2105000</v>
      </c>
      <c r="J22" s="3" t="s">
        <v>26</v>
      </c>
      <c r="K22" s="3">
        <v>2836000</v>
      </c>
      <c r="L22" s="3">
        <v>9653000</v>
      </c>
      <c r="M22" s="3">
        <v>13023000</v>
      </c>
      <c r="N22" s="3" t="s">
        <v>26</v>
      </c>
      <c r="O22" s="3" t="s">
        <v>26</v>
      </c>
      <c r="P22" s="3" t="s">
        <v>26</v>
      </c>
      <c r="Q22" s="4" t="s">
        <v>26</v>
      </c>
      <c r="R22" s="3" t="s">
        <v>26</v>
      </c>
      <c r="S22" s="3" t="s">
        <v>26</v>
      </c>
      <c r="T22" s="3" t="s">
        <v>26</v>
      </c>
      <c r="U22" s="3" t="s">
        <v>26</v>
      </c>
    </row>
    <row r="23" spans="1:21" ht="16" x14ac:dyDescent="0.2">
      <c r="A23" s="2" t="s">
        <v>36</v>
      </c>
      <c r="B23" s="3" t="s">
        <v>26</v>
      </c>
      <c r="C23" s="3">
        <v>1614000</v>
      </c>
      <c r="D23" s="3" t="s">
        <v>26</v>
      </c>
      <c r="E23" s="3" t="s">
        <v>26</v>
      </c>
      <c r="F23" s="3">
        <v>1469000</v>
      </c>
      <c r="G23" s="3">
        <v>6307000</v>
      </c>
      <c r="H23" s="3">
        <v>1717000</v>
      </c>
      <c r="I23" s="3">
        <v>-159365000</v>
      </c>
      <c r="J23" s="3">
        <v>5653000</v>
      </c>
      <c r="K23" s="3" t="s">
        <v>26</v>
      </c>
      <c r="L23" s="3" t="s">
        <v>26</v>
      </c>
      <c r="M23" s="3" t="s">
        <v>26</v>
      </c>
      <c r="N23" s="3">
        <v>6996000</v>
      </c>
      <c r="O23" s="3">
        <v>-3952000</v>
      </c>
      <c r="P23" s="3">
        <v>12757000</v>
      </c>
      <c r="Q23" s="4">
        <v>-28979000</v>
      </c>
      <c r="R23" s="3">
        <v>-2149000</v>
      </c>
      <c r="S23" s="3">
        <v>825000</v>
      </c>
      <c r="T23" s="3">
        <v>-12496000</v>
      </c>
      <c r="U23" s="3">
        <v>-15159000</v>
      </c>
    </row>
    <row r="24" spans="1:21" ht="16" x14ac:dyDescent="0.2">
      <c r="A24" s="2" t="s">
        <v>37</v>
      </c>
      <c r="B24" s="3">
        <v>173477000</v>
      </c>
      <c r="C24" s="3">
        <v>335695000</v>
      </c>
      <c r="D24" s="3">
        <v>349302000</v>
      </c>
      <c r="E24" s="3">
        <v>457270000</v>
      </c>
      <c r="F24" s="3">
        <v>549154000</v>
      </c>
      <c r="G24" s="3">
        <v>563894000</v>
      </c>
      <c r="H24" s="3">
        <v>745788000</v>
      </c>
      <c r="I24" s="3">
        <v>891548000</v>
      </c>
      <c r="J24" s="3">
        <v>1079685000</v>
      </c>
      <c r="K24" s="3">
        <v>1201623000</v>
      </c>
      <c r="L24" s="3">
        <v>1293272000</v>
      </c>
      <c r="M24" s="3">
        <v>1415962000</v>
      </c>
      <c r="N24" s="3">
        <v>1626157000</v>
      </c>
      <c r="O24" s="3">
        <v>1801419000</v>
      </c>
      <c r="P24" s="3">
        <v>1571964000</v>
      </c>
      <c r="Q24" s="4">
        <v>1850129000</v>
      </c>
      <c r="R24" s="3">
        <v>420079000</v>
      </c>
      <c r="S24" s="3">
        <v>393526000</v>
      </c>
      <c r="T24" s="3">
        <v>497560000</v>
      </c>
      <c r="U24" s="3">
        <v>538964000</v>
      </c>
    </row>
    <row r="25" spans="1:21" ht="16" x14ac:dyDescent="0.2">
      <c r="A25" s="2" t="s">
        <v>38</v>
      </c>
      <c r="B25" s="3">
        <v>65445000</v>
      </c>
      <c r="C25" s="3">
        <v>126979000</v>
      </c>
      <c r="D25" s="3">
        <v>137273000</v>
      </c>
      <c r="E25" s="3">
        <v>171051000</v>
      </c>
      <c r="F25" s="3">
        <v>209134000</v>
      </c>
      <c r="G25" s="3">
        <v>225233000</v>
      </c>
      <c r="H25" s="3">
        <v>262603000</v>
      </c>
      <c r="I25" s="3">
        <v>344815000</v>
      </c>
      <c r="J25" s="3">
        <v>367000000</v>
      </c>
      <c r="K25" s="3">
        <v>380945000</v>
      </c>
      <c r="L25" s="3">
        <v>300268000</v>
      </c>
      <c r="M25" s="3">
        <v>308127000</v>
      </c>
      <c r="N25" s="3">
        <v>216563000</v>
      </c>
      <c r="O25" s="3">
        <v>423944000</v>
      </c>
      <c r="P25" s="3">
        <v>380340000</v>
      </c>
      <c r="Q25" s="4">
        <v>414754000</v>
      </c>
      <c r="R25" s="3">
        <v>97692000</v>
      </c>
      <c r="S25" s="3">
        <v>91853000</v>
      </c>
      <c r="T25" s="3">
        <v>100116000</v>
      </c>
      <c r="U25" s="3">
        <v>125093000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108032000</v>
      </c>
      <c r="C27" s="3">
        <v>208716000</v>
      </c>
      <c r="D27" s="3">
        <v>212029000</v>
      </c>
      <c r="E27" s="3">
        <v>286219000</v>
      </c>
      <c r="F27" s="3">
        <v>340020000</v>
      </c>
      <c r="G27" s="3">
        <v>338661000</v>
      </c>
      <c r="H27" s="3">
        <v>483185000</v>
      </c>
      <c r="I27" s="3">
        <v>546733000</v>
      </c>
      <c r="J27" s="3">
        <v>712685000</v>
      </c>
      <c r="K27" s="3">
        <v>820678000</v>
      </c>
      <c r="L27" s="3">
        <v>993004000</v>
      </c>
      <c r="M27" s="3">
        <v>1107835000</v>
      </c>
      <c r="N27" s="3">
        <v>1409594000</v>
      </c>
      <c r="O27" s="3">
        <v>1377475000</v>
      </c>
      <c r="P27" s="3">
        <v>1191624000</v>
      </c>
      <c r="Q27" s="4">
        <v>1435375000</v>
      </c>
      <c r="R27" s="3">
        <v>322387000</v>
      </c>
      <c r="S27" s="3">
        <v>301673000</v>
      </c>
      <c r="T27" s="3">
        <v>397444000</v>
      </c>
      <c r="U27" s="3">
        <v>413871000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108032000</v>
      </c>
      <c r="C31" s="3">
        <v>208716000</v>
      </c>
      <c r="D31" s="3">
        <v>212029000</v>
      </c>
      <c r="E31" s="3">
        <v>286219000</v>
      </c>
      <c r="F31" s="3">
        <v>340020000</v>
      </c>
      <c r="G31" s="3">
        <v>338661000</v>
      </c>
      <c r="H31" s="3">
        <v>483185000</v>
      </c>
      <c r="I31" s="3">
        <v>546733000</v>
      </c>
      <c r="J31" s="3">
        <v>712685000</v>
      </c>
      <c r="K31" s="3">
        <v>820678000</v>
      </c>
      <c r="L31" s="3">
        <v>993004000</v>
      </c>
      <c r="M31" s="3">
        <v>1107835000</v>
      </c>
      <c r="N31" s="3">
        <v>1409594000</v>
      </c>
      <c r="O31" s="3">
        <v>1377475000</v>
      </c>
      <c r="P31" s="3">
        <v>1191624000</v>
      </c>
      <c r="Q31" s="4">
        <v>1435375000</v>
      </c>
      <c r="R31" s="3">
        <v>322387000</v>
      </c>
      <c r="S31" s="3">
        <v>301673000</v>
      </c>
      <c r="T31" s="3">
        <v>397444000</v>
      </c>
      <c r="U31" s="3">
        <v>413871000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4" t="s">
        <v>46</v>
      </c>
      <c r="B33" s="32">
        <v>108032000</v>
      </c>
      <c r="C33" s="32">
        <v>208716000</v>
      </c>
      <c r="D33" s="32">
        <v>212029000</v>
      </c>
      <c r="E33" s="32">
        <v>286219000</v>
      </c>
      <c r="F33" s="32">
        <v>340020000</v>
      </c>
      <c r="G33" s="32">
        <v>338661000</v>
      </c>
      <c r="H33" s="32">
        <v>483185000</v>
      </c>
      <c r="I33" s="32">
        <v>546733000</v>
      </c>
      <c r="J33" s="32">
        <v>712685000</v>
      </c>
      <c r="K33" s="32">
        <v>820678000</v>
      </c>
      <c r="L33" s="32">
        <v>993004000</v>
      </c>
      <c r="M33" s="32">
        <v>1107835000</v>
      </c>
      <c r="N33" s="32">
        <v>1409594000</v>
      </c>
      <c r="O33" s="32">
        <v>1377475000</v>
      </c>
      <c r="P33" s="32">
        <v>1191624000</v>
      </c>
      <c r="Q33" s="33">
        <v>1435375000</v>
      </c>
      <c r="R33" s="32">
        <v>322387000</v>
      </c>
      <c r="S33" s="32">
        <v>301673000</v>
      </c>
      <c r="T33" s="32">
        <v>397444000</v>
      </c>
      <c r="U33" s="32">
        <v>413871000</v>
      </c>
    </row>
    <row r="34" spans="1:21" ht="16" x14ac:dyDescent="0.2">
      <c r="A34" s="29" t="s">
        <v>62</v>
      </c>
      <c r="B34" s="30">
        <v>10.45</v>
      </c>
      <c r="C34" s="30">
        <v>18.260000000000002</v>
      </c>
      <c r="D34" s="30">
        <v>16.260000000000002</v>
      </c>
      <c r="E34" s="30">
        <v>16.8</v>
      </c>
      <c r="F34" s="30">
        <v>16.5</v>
      </c>
      <c r="G34" s="30">
        <v>15.08</v>
      </c>
      <c r="H34" s="30">
        <v>19.600000000000001</v>
      </c>
      <c r="I34" s="30">
        <v>20.079999999999998</v>
      </c>
      <c r="J34" s="30">
        <v>23.37</v>
      </c>
      <c r="K34" s="30">
        <v>24.36</v>
      </c>
      <c r="L34" s="30">
        <v>26.08</v>
      </c>
      <c r="M34" s="30">
        <v>26.37</v>
      </c>
      <c r="N34" s="30">
        <v>30.65</v>
      </c>
      <c r="O34" s="30">
        <v>24.86</v>
      </c>
      <c r="P34" s="30">
        <v>18.88</v>
      </c>
      <c r="Q34" s="31">
        <v>21.45</v>
      </c>
      <c r="R34" s="30">
        <v>19.850000000000001</v>
      </c>
      <c r="S34" s="30">
        <v>19.940000000000001</v>
      </c>
      <c r="T34" s="30">
        <v>23.39</v>
      </c>
      <c r="U34" s="30">
        <v>22.31</v>
      </c>
    </row>
    <row r="35" spans="1:21" ht="16" x14ac:dyDescent="0.2">
      <c r="A35" s="16" t="s">
        <v>197</v>
      </c>
      <c r="B35" s="17"/>
      <c r="C35" s="14">
        <f>(C33/B33)-1</f>
        <v>0.93198311611374418</v>
      </c>
      <c r="D35" s="14">
        <f>(D33/C33)-1</f>
        <v>1.5873244025374156E-2</v>
      </c>
      <c r="E35" s="14">
        <f>(E33/D33)-1</f>
        <v>0.34990496583014585</v>
      </c>
      <c r="F35" s="14">
        <f t="shared" ref="F35:Q35" si="6">(F33/E33)-1</f>
        <v>0.18797144843633729</v>
      </c>
      <c r="G35" s="14">
        <f t="shared" si="6"/>
        <v>-3.9968237162519848E-3</v>
      </c>
      <c r="H35" s="14">
        <f t="shared" si="6"/>
        <v>0.42675123501082202</v>
      </c>
      <c r="I35" s="14">
        <f t="shared" si="6"/>
        <v>0.13151898341215063</v>
      </c>
      <c r="J35" s="14">
        <f t="shared" si="6"/>
        <v>0.30353390045963935</v>
      </c>
      <c r="K35" s="14">
        <f t="shared" si="6"/>
        <v>0.15152977823302027</v>
      </c>
      <c r="L35" s="14">
        <f t="shared" si="6"/>
        <v>0.20998004089301769</v>
      </c>
      <c r="M35" s="14">
        <f t="shared" si="6"/>
        <v>0.11564001756286979</v>
      </c>
      <c r="N35" s="14">
        <f t="shared" si="6"/>
        <v>0.27238623080151836</v>
      </c>
      <c r="O35" s="14">
        <f t="shared" si="6"/>
        <v>-2.2785993697476026E-2</v>
      </c>
      <c r="P35" s="14">
        <f t="shared" si="6"/>
        <v>-0.13492150492749411</v>
      </c>
      <c r="Q35" s="14">
        <f t="shared" si="6"/>
        <v>0.20455361758407009</v>
      </c>
      <c r="R35" s="14"/>
      <c r="S35" s="14">
        <f t="shared" ref="S35:U35" si="7">(S33/R33)-1</f>
        <v>-6.4251970457865903E-2</v>
      </c>
      <c r="T35" s="14">
        <f t="shared" si="7"/>
        <v>0.31746626313922688</v>
      </c>
      <c r="U35" s="14">
        <f t="shared" si="7"/>
        <v>4.1331608981391099E-2</v>
      </c>
    </row>
    <row r="36" spans="1:21" ht="16" x14ac:dyDescent="0.2">
      <c r="A36" s="18" t="s">
        <v>198</v>
      </c>
      <c r="B36" s="19">
        <f t="shared" ref="B36:U36" si="8">(B16*(1-0.25))/(B126+B105+B96)</f>
        <v>0.28058601566519925</v>
      </c>
      <c r="C36" s="19">
        <f t="shared" si="8"/>
        <v>0.43232993083931032</v>
      </c>
      <c r="D36" s="19">
        <f t="shared" si="8"/>
        <v>0.31479342852177944</v>
      </c>
      <c r="E36" s="19">
        <f t="shared" si="8"/>
        <v>0.34960369010925713</v>
      </c>
      <c r="F36" s="19">
        <f t="shared" si="8"/>
        <v>0.64085843043962032</v>
      </c>
      <c r="G36" s="19">
        <f t="shared" si="8"/>
        <v>0.43303042793407903</v>
      </c>
      <c r="H36" s="19">
        <f t="shared" si="8"/>
        <v>0.370015345015345</v>
      </c>
      <c r="I36" s="19">
        <f t="shared" si="8"/>
        <v>0.11417975385754178</v>
      </c>
      <c r="J36" s="19">
        <f t="shared" si="8"/>
        <v>0.24446685881559019</v>
      </c>
      <c r="K36" s="19">
        <f t="shared" si="8"/>
        <v>0.23081933666254878</v>
      </c>
      <c r="L36" s="19">
        <f t="shared" si="8"/>
        <v>0.26661330510030601</v>
      </c>
      <c r="M36" s="19">
        <f t="shared" si="8"/>
        <v>0.25224966862697573</v>
      </c>
      <c r="N36" s="19">
        <f t="shared" si="8"/>
        <v>0.23733733331266493</v>
      </c>
      <c r="O36" s="19">
        <f t="shared" si="8"/>
        <v>0.2052855655539382</v>
      </c>
      <c r="P36" s="19">
        <f t="shared" si="8"/>
        <v>0.16918630795179701</v>
      </c>
      <c r="Q36" s="19">
        <f t="shared" si="8"/>
        <v>0.17374149395074506</v>
      </c>
      <c r="R36" s="19">
        <f t="shared" si="8"/>
        <v>4.5988635163209973E-2</v>
      </c>
      <c r="S36" s="19">
        <f t="shared" si="8"/>
        <v>4.2101284533428346E-2</v>
      </c>
      <c r="T36" s="19">
        <f t="shared" si="8"/>
        <v>4.9192737067566689E-2</v>
      </c>
      <c r="U36" s="19">
        <f t="shared" si="8"/>
        <v>5.0099541361153986E-2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108032000</v>
      </c>
      <c r="C39" s="3">
        <v>208716000</v>
      </c>
      <c r="D39" s="3">
        <v>212029000</v>
      </c>
      <c r="E39" s="3">
        <v>286219000</v>
      </c>
      <c r="F39" s="3">
        <v>340020000</v>
      </c>
      <c r="G39" s="3">
        <v>338661000</v>
      </c>
      <c r="H39" s="3">
        <v>483185000</v>
      </c>
      <c r="I39" s="3">
        <v>546733000</v>
      </c>
      <c r="J39" s="3">
        <v>712685000</v>
      </c>
      <c r="K39" s="3">
        <v>820678000</v>
      </c>
      <c r="L39" s="3">
        <v>993004000</v>
      </c>
      <c r="M39" s="3">
        <v>1107835000</v>
      </c>
      <c r="N39" s="3">
        <v>1409594000</v>
      </c>
      <c r="O39" s="3">
        <v>1377475000</v>
      </c>
      <c r="P39" s="3">
        <v>1191624000</v>
      </c>
      <c r="Q39" s="4">
        <v>1435375000</v>
      </c>
      <c r="R39" s="3">
        <v>322387000</v>
      </c>
      <c r="S39" s="3">
        <v>301673000</v>
      </c>
      <c r="T39" s="3">
        <v>397444000</v>
      </c>
      <c r="U39" s="3">
        <v>413871000</v>
      </c>
    </row>
    <row r="40" spans="1:21" ht="16" x14ac:dyDescent="0.2">
      <c r="A40" s="2" t="s">
        <v>50</v>
      </c>
      <c r="B40" s="3">
        <v>1110180000</v>
      </c>
      <c r="C40" s="3">
        <v>1079604000</v>
      </c>
      <c r="D40" s="3">
        <v>1062168000</v>
      </c>
      <c r="E40" s="3">
        <v>1057272000</v>
      </c>
      <c r="F40" s="3">
        <v>1042272000</v>
      </c>
      <c r="G40" s="3">
        <v>1000074000</v>
      </c>
      <c r="H40" s="3">
        <v>1003542000</v>
      </c>
      <c r="I40" s="3">
        <v>1132896000</v>
      </c>
      <c r="J40" s="3">
        <v>1175748000</v>
      </c>
      <c r="K40" s="3">
        <v>1133564000</v>
      </c>
      <c r="L40" s="3">
        <v>1114332000</v>
      </c>
      <c r="M40" s="3">
        <v>1084382000</v>
      </c>
      <c r="N40" s="3">
        <v>1059278000</v>
      </c>
      <c r="O40" s="3">
        <v>1057526000</v>
      </c>
      <c r="P40" s="3">
        <v>1053558000</v>
      </c>
      <c r="Q40" s="4">
        <v>1047555500</v>
      </c>
      <c r="R40" s="3">
        <v>1053594000</v>
      </c>
      <c r="S40" s="3">
        <v>1044654000</v>
      </c>
      <c r="T40" s="3">
        <v>1044909000</v>
      </c>
      <c r="U40" s="3">
        <v>1047065000</v>
      </c>
    </row>
    <row r="41" spans="1:21" ht="16" x14ac:dyDescent="0.2">
      <c r="A41" s="2" t="s">
        <v>51</v>
      </c>
      <c r="B41" s="5">
        <v>0.1</v>
      </c>
      <c r="C41" s="5">
        <v>0.19</v>
      </c>
      <c r="D41" s="5">
        <v>0.2</v>
      </c>
      <c r="E41" s="5">
        <v>0.27</v>
      </c>
      <c r="F41" s="5">
        <v>0.33</v>
      </c>
      <c r="G41" s="5">
        <v>0.34</v>
      </c>
      <c r="H41" s="5">
        <v>0.48</v>
      </c>
      <c r="I41" s="5">
        <v>0.48</v>
      </c>
      <c r="J41" s="5">
        <v>0.61</v>
      </c>
      <c r="K41" s="5">
        <v>0.72</v>
      </c>
      <c r="L41" s="5">
        <v>0.89</v>
      </c>
      <c r="M41" s="5">
        <v>1.02</v>
      </c>
      <c r="N41" s="5">
        <v>1.33</v>
      </c>
      <c r="O41" s="5">
        <v>1.3</v>
      </c>
      <c r="P41" s="5">
        <v>1.1299999999999999</v>
      </c>
      <c r="Q41" s="6">
        <v>1.37</v>
      </c>
      <c r="R41" s="5">
        <v>0.31</v>
      </c>
      <c r="S41" s="5">
        <v>0.28999999999999998</v>
      </c>
      <c r="T41" s="5">
        <v>0.38</v>
      </c>
      <c r="U41" s="5">
        <v>0.4</v>
      </c>
    </row>
    <row r="42" spans="1:21" ht="16" x14ac:dyDescent="0.2">
      <c r="A42" s="2" t="s">
        <v>52</v>
      </c>
      <c r="B42" s="5">
        <v>0.1</v>
      </c>
      <c r="C42" s="5">
        <v>0.19</v>
      </c>
      <c r="D42" s="5">
        <v>0.2</v>
      </c>
      <c r="E42" s="5">
        <v>0.27</v>
      </c>
      <c r="F42" s="5">
        <v>0.33</v>
      </c>
      <c r="G42" s="5">
        <v>0.34</v>
      </c>
      <c r="H42" s="5">
        <v>0.48</v>
      </c>
      <c r="I42" s="5">
        <v>0.48</v>
      </c>
      <c r="J42" s="5">
        <v>0.61</v>
      </c>
      <c r="K42" s="5">
        <v>0.72</v>
      </c>
      <c r="L42" s="5">
        <v>0.89</v>
      </c>
      <c r="M42" s="5">
        <v>1.02</v>
      </c>
      <c r="N42" s="5">
        <v>1.33</v>
      </c>
      <c r="O42" s="5">
        <v>1.3</v>
      </c>
      <c r="P42" s="5">
        <v>1.1299999999999999</v>
      </c>
      <c r="Q42" s="6">
        <v>1.37</v>
      </c>
      <c r="R42" s="5">
        <v>0.31</v>
      </c>
      <c r="S42" s="5">
        <v>0.28999999999999998</v>
      </c>
      <c r="T42" s="5">
        <v>0.38</v>
      </c>
      <c r="U42" s="5">
        <v>0.4</v>
      </c>
    </row>
    <row r="43" spans="1:21" ht="16" x14ac:dyDescent="0.2">
      <c r="A43" s="2" t="s">
        <v>53</v>
      </c>
      <c r="B43" s="3">
        <v>1170360000</v>
      </c>
      <c r="C43" s="3">
        <v>1135716000</v>
      </c>
      <c r="D43" s="3">
        <v>1116252000</v>
      </c>
      <c r="E43" s="3">
        <v>1120044000</v>
      </c>
      <c r="F43" s="3">
        <v>1098498000</v>
      </c>
      <c r="G43" s="3">
        <v>1040322000</v>
      </c>
      <c r="H43" s="3">
        <v>1045710000</v>
      </c>
      <c r="I43" s="3">
        <v>1155516000</v>
      </c>
      <c r="J43" s="3">
        <v>1199638000</v>
      </c>
      <c r="K43" s="3">
        <v>1154282000</v>
      </c>
      <c r="L43" s="3">
        <v>1128508000</v>
      </c>
      <c r="M43" s="3">
        <v>1093216000</v>
      </c>
      <c r="N43" s="3">
        <v>1069614000</v>
      </c>
      <c r="O43" s="3">
        <v>1071278000</v>
      </c>
      <c r="P43" s="3">
        <v>1066442000</v>
      </c>
      <c r="Q43" s="4">
        <v>1060984000</v>
      </c>
      <c r="R43" s="3">
        <v>1066600000</v>
      </c>
      <c r="S43" s="3">
        <v>1058174000</v>
      </c>
      <c r="T43" s="3">
        <v>1059069000</v>
      </c>
      <c r="U43" s="3">
        <v>1060093000</v>
      </c>
    </row>
    <row r="44" spans="1:21" ht="16" x14ac:dyDescent="0.2">
      <c r="A44" s="2" t="s">
        <v>54</v>
      </c>
      <c r="B44" s="5">
        <v>0.09</v>
      </c>
      <c r="C44" s="5">
        <v>0.18</v>
      </c>
      <c r="D44" s="5">
        <v>0.19</v>
      </c>
      <c r="E44" s="5">
        <v>0.26</v>
      </c>
      <c r="F44" s="5">
        <v>0.31</v>
      </c>
      <c r="G44" s="5">
        <v>0.33</v>
      </c>
      <c r="H44" s="5">
        <v>0.46</v>
      </c>
      <c r="I44" s="5">
        <v>0.47</v>
      </c>
      <c r="J44" s="5">
        <v>0.59</v>
      </c>
      <c r="K44" s="5">
        <v>0.71</v>
      </c>
      <c r="L44" s="5">
        <v>0.88</v>
      </c>
      <c r="M44" s="5">
        <v>1.01</v>
      </c>
      <c r="N44" s="5">
        <v>1.32</v>
      </c>
      <c r="O44" s="5">
        <v>1.29</v>
      </c>
      <c r="P44" s="5">
        <v>1.1200000000000001</v>
      </c>
      <c r="Q44" s="6">
        <v>1.35</v>
      </c>
      <c r="R44" s="5">
        <v>0.3</v>
      </c>
      <c r="S44" s="5">
        <v>0.28999999999999998</v>
      </c>
      <c r="T44" s="5">
        <v>0.38</v>
      </c>
      <c r="U44" s="5">
        <v>0.39</v>
      </c>
    </row>
    <row r="45" spans="1:21" ht="16" x14ac:dyDescent="0.2">
      <c r="A45" s="2" t="s">
        <v>55</v>
      </c>
      <c r="B45" s="5">
        <v>0.09</v>
      </c>
      <c r="C45" s="5">
        <v>0.18</v>
      </c>
      <c r="D45" s="5">
        <v>0.19</v>
      </c>
      <c r="E45" s="5">
        <v>0.26</v>
      </c>
      <c r="F45" s="5">
        <v>0.31</v>
      </c>
      <c r="G45" s="5">
        <v>0.33</v>
      </c>
      <c r="H45" s="5">
        <v>0.46</v>
      </c>
      <c r="I45" s="5">
        <v>0.47</v>
      </c>
      <c r="J45" s="5">
        <v>0.59</v>
      </c>
      <c r="K45" s="5">
        <v>0.71</v>
      </c>
      <c r="L45" s="5">
        <v>0.88</v>
      </c>
      <c r="M45" s="5">
        <v>1.01</v>
      </c>
      <c r="N45" s="5">
        <v>1.32</v>
      </c>
      <c r="O45" s="5">
        <v>1.29</v>
      </c>
      <c r="P45" s="5">
        <v>1.1200000000000001</v>
      </c>
      <c r="Q45" s="6">
        <v>1.35</v>
      </c>
      <c r="R45" s="5">
        <v>0.3</v>
      </c>
      <c r="S45" s="5">
        <v>0.28999999999999998</v>
      </c>
      <c r="T45" s="5">
        <v>0.38</v>
      </c>
      <c r="U45" s="5">
        <v>0.39</v>
      </c>
    </row>
    <row r="46" spans="1:21" ht="16" x14ac:dyDescent="0.2">
      <c r="A46" s="2" t="s">
        <v>56</v>
      </c>
      <c r="B46" s="3">
        <v>167063000</v>
      </c>
      <c r="C46" s="3">
        <v>343216000</v>
      </c>
      <c r="D46" s="3">
        <v>359590000</v>
      </c>
      <c r="E46" s="3">
        <v>473507000</v>
      </c>
      <c r="F46" s="3">
        <v>571185000</v>
      </c>
      <c r="G46" s="3">
        <v>595678000</v>
      </c>
      <c r="H46" s="3">
        <v>773156000</v>
      </c>
      <c r="I46" s="3">
        <v>763043000</v>
      </c>
      <c r="J46" s="3">
        <v>1126183000</v>
      </c>
      <c r="K46" s="3">
        <v>1247674000</v>
      </c>
      <c r="L46" s="3">
        <v>1340598000</v>
      </c>
      <c r="M46" s="3">
        <v>1467753000</v>
      </c>
      <c r="N46" s="3">
        <v>1694126000</v>
      </c>
      <c r="O46" s="3">
        <v>1847622000</v>
      </c>
      <c r="P46" s="3">
        <v>1645962000</v>
      </c>
      <c r="Q46" s="4">
        <v>1884343000</v>
      </c>
      <c r="R46" s="3">
        <v>433538000</v>
      </c>
      <c r="S46" s="3">
        <v>409552000</v>
      </c>
      <c r="T46" s="3">
        <v>501872000</v>
      </c>
      <c r="U46" s="3">
        <v>539381000</v>
      </c>
    </row>
    <row r="47" spans="1:21" ht="16" x14ac:dyDescent="0.2">
      <c r="A47" s="2" t="s">
        <v>57</v>
      </c>
      <c r="B47" s="5">
        <v>16.16</v>
      </c>
      <c r="C47" s="5">
        <v>30.02</v>
      </c>
      <c r="D47" s="5">
        <v>27.58</v>
      </c>
      <c r="E47" s="5">
        <v>27.8</v>
      </c>
      <c r="F47" s="5">
        <v>27.72</v>
      </c>
      <c r="G47" s="5">
        <v>26.52</v>
      </c>
      <c r="H47" s="5">
        <v>31.37</v>
      </c>
      <c r="I47" s="5">
        <v>28.03</v>
      </c>
      <c r="J47" s="5">
        <v>36.93</v>
      </c>
      <c r="K47" s="5">
        <v>37.03</v>
      </c>
      <c r="L47" s="5">
        <v>35.21</v>
      </c>
      <c r="M47" s="5">
        <v>34.94</v>
      </c>
      <c r="N47" s="5">
        <v>36.840000000000003</v>
      </c>
      <c r="O47" s="5">
        <v>33.340000000000003</v>
      </c>
      <c r="P47" s="5">
        <v>26.08</v>
      </c>
      <c r="Q47" s="6">
        <v>28.16</v>
      </c>
      <c r="R47" s="5">
        <v>26.65</v>
      </c>
      <c r="S47" s="5">
        <v>26.08</v>
      </c>
      <c r="T47" s="5">
        <v>26.71</v>
      </c>
      <c r="U47" s="5">
        <v>28.16</v>
      </c>
    </row>
    <row r="48" spans="1:21" ht="16" x14ac:dyDescent="0.2">
      <c r="A48" s="2" t="s">
        <v>58</v>
      </c>
      <c r="B48" s="3">
        <v>163591000</v>
      </c>
      <c r="C48" s="3">
        <v>337309000</v>
      </c>
      <c r="D48" s="3">
        <v>347814000</v>
      </c>
      <c r="E48" s="3">
        <v>456423000</v>
      </c>
      <c r="F48" s="3">
        <v>550623000</v>
      </c>
      <c r="G48" s="3">
        <v>572916000</v>
      </c>
      <c r="H48" s="3">
        <v>747505000</v>
      </c>
      <c r="I48" s="3">
        <v>732183000</v>
      </c>
      <c r="J48" s="3">
        <v>1085338000</v>
      </c>
      <c r="K48" s="3">
        <v>1198787000</v>
      </c>
      <c r="L48" s="3">
        <v>1283619000</v>
      </c>
      <c r="M48" s="3">
        <v>1402939000</v>
      </c>
      <c r="N48" s="3">
        <v>1633153000</v>
      </c>
      <c r="O48" s="3">
        <v>1797467000</v>
      </c>
      <c r="P48" s="3">
        <v>1584721000</v>
      </c>
      <c r="Q48" s="4">
        <v>1821150000</v>
      </c>
      <c r="R48" s="3">
        <v>417930000</v>
      </c>
      <c r="S48" s="3">
        <v>394351000</v>
      </c>
      <c r="T48" s="3">
        <v>485064000</v>
      </c>
      <c r="U48" s="3">
        <v>523805000</v>
      </c>
    </row>
    <row r="49" spans="1:21" ht="16" x14ac:dyDescent="0.2">
      <c r="A49" s="2" t="s">
        <v>59</v>
      </c>
      <c r="B49" s="3">
        <v>163591000</v>
      </c>
      <c r="C49" s="3">
        <v>337309000</v>
      </c>
      <c r="D49" s="3">
        <v>347814000</v>
      </c>
      <c r="E49" s="3">
        <v>456423000</v>
      </c>
      <c r="F49" s="3">
        <v>550623000</v>
      </c>
      <c r="G49" s="3">
        <v>572916000</v>
      </c>
      <c r="H49" s="3">
        <v>747505000</v>
      </c>
      <c r="I49" s="3">
        <v>732183000</v>
      </c>
      <c r="J49" s="3">
        <v>1085338000</v>
      </c>
      <c r="K49" s="3">
        <v>1198787000</v>
      </c>
      <c r="L49" s="3">
        <v>1283619000</v>
      </c>
      <c r="M49" s="3">
        <v>1402939000</v>
      </c>
      <c r="N49" s="3">
        <v>1633153000</v>
      </c>
      <c r="O49" s="3">
        <v>1797467000</v>
      </c>
      <c r="P49" s="3">
        <v>1584721000</v>
      </c>
      <c r="Q49" s="4">
        <v>1821150000</v>
      </c>
      <c r="R49" s="3">
        <v>417930000</v>
      </c>
      <c r="S49" s="3">
        <v>394351000</v>
      </c>
      <c r="T49" s="3">
        <v>485064000</v>
      </c>
      <c r="U49" s="3">
        <v>523805000</v>
      </c>
    </row>
    <row r="50" spans="1:21" ht="16" x14ac:dyDescent="0.2">
      <c r="A50" s="2" t="s">
        <v>63</v>
      </c>
      <c r="B50" s="3">
        <v>814000</v>
      </c>
      <c r="C50" s="3">
        <v>799510</v>
      </c>
      <c r="D50" s="3">
        <v>871037</v>
      </c>
      <c r="E50" s="3">
        <v>896437</v>
      </c>
      <c r="F50" s="3">
        <v>945276</v>
      </c>
      <c r="G50" s="3">
        <v>1115960</v>
      </c>
      <c r="H50" s="3">
        <v>1231818</v>
      </c>
      <c r="I50" s="3">
        <v>1229704</v>
      </c>
      <c r="J50" s="3">
        <v>1152454</v>
      </c>
      <c r="K50" s="3">
        <v>1593683</v>
      </c>
      <c r="L50" s="3">
        <v>1728181</v>
      </c>
      <c r="M50" s="3">
        <v>1190371</v>
      </c>
      <c r="N50" s="3">
        <v>1254402</v>
      </c>
      <c r="O50" s="3">
        <v>1354192</v>
      </c>
      <c r="P50" s="3">
        <v>1191664</v>
      </c>
      <c r="Q50" s="4">
        <v>1263427</v>
      </c>
      <c r="R50" s="3">
        <v>396942</v>
      </c>
      <c r="S50" s="3">
        <v>285674</v>
      </c>
      <c r="T50" s="3">
        <v>320795</v>
      </c>
      <c r="U50" s="3">
        <v>350257</v>
      </c>
    </row>
    <row r="51" spans="1:21" ht="16" x14ac:dyDescent="0.2">
      <c r="A51" s="2" t="s">
        <v>64</v>
      </c>
      <c r="B51" s="3" t="s">
        <v>26</v>
      </c>
      <c r="C51" s="3" t="s">
        <v>26</v>
      </c>
      <c r="D51" s="3" t="s">
        <v>26</v>
      </c>
      <c r="E51" s="3" t="s">
        <v>26</v>
      </c>
      <c r="F51" s="3" t="s">
        <v>26</v>
      </c>
      <c r="G51" s="3" t="s">
        <v>26</v>
      </c>
      <c r="H51" s="3" t="s">
        <v>26</v>
      </c>
      <c r="I51" s="3" t="s">
        <v>26</v>
      </c>
      <c r="J51" s="3" t="s">
        <v>26</v>
      </c>
      <c r="K51" s="3" t="s">
        <v>26</v>
      </c>
      <c r="L51" s="3" t="s">
        <v>26</v>
      </c>
      <c r="M51" s="3" t="s">
        <v>26</v>
      </c>
      <c r="N51" s="3" t="s">
        <v>26</v>
      </c>
      <c r="O51" s="3" t="s">
        <v>26</v>
      </c>
      <c r="P51" s="3" t="s">
        <v>26</v>
      </c>
      <c r="Q51" s="4" t="s">
        <v>26</v>
      </c>
      <c r="R51" s="3" t="s">
        <v>26</v>
      </c>
      <c r="S51" s="3" t="s">
        <v>26</v>
      </c>
      <c r="T51" s="3" t="s">
        <v>26</v>
      </c>
      <c r="U51" s="3" t="s">
        <v>26</v>
      </c>
    </row>
    <row r="52" spans="1:21" ht="16" x14ac:dyDescent="0.2">
      <c r="A52" s="2" t="s">
        <v>65</v>
      </c>
      <c r="B52" s="3">
        <v>3472000</v>
      </c>
      <c r="C52" s="3">
        <v>5907000</v>
      </c>
      <c r="D52" s="3">
        <v>11776000</v>
      </c>
      <c r="E52" s="3">
        <v>17084000</v>
      </c>
      <c r="F52" s="3">
        <v>20562000</v>
      </c>
      <c r="G52" s="3">
        <v>22762000</v>
      </c>
      <c r="H52" s="3">
        <v>25651000</v>
      </c>
      <c r="I52" s="3">
        <v>30860000</v>
      </c>
      <c r="J52" s="3">
        <v>40845000</v>
      </c>
      <c r="K52" s="3">
        <v>48887000</v>
      </c>
      <c r="L52" s="3">
        <v>56979000</v>
      </c>
      <c r="M52" s="3">
        <v>64814000</v>
      </c>
      <c r="N52" s="3">
        <v>60973000</v>
      </c>
      <c r="O52" s="3">
        <v>50155000</v>
      </c>
      <c r="P52" s="3">
        <v>61241000</v>
      </c>
      <c r="Q52" s="4">
        <v>63193000</v>
      </c>
      <c r="R52" s="3">
        <v>15608000</v>
      </c>
      <c r="S52" s="3">
        <v>15201000</v>
      </c>
      <c r="T52" s="3">
        <v>16808000</v>
      </c>
      <c r="U52" s="3">
        <v>15576000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561324000</v>
      </c>
      <c r="C55" s="3">
        <v>585504000</v>
      </c>
      <c r="D55" s="3">
        <v>898153000</v>
      </c>
      <c r="E55" s="3">
        <v>1182677000</v>
      </c>
      <c r="F55" s="3">
        <v>835068000</v>
      </c>
      <c r="G55" s="3">
        <v>1183043000</v>
      </c>
      <c r="H55" s="3">
        <v>1693429000</v>
      </c>
      <c r="I55" s="3">
        <v>3582602000</v>
      </c>
      <c r="J55" s="3">
        <v>1432270000</v>
      </c>
      <c r="K55" s="3">
        <v>2086377000</v>
      </c>
      <c r="L55" s="3">
        <v>1804170000</v>
      </c>
      <c r="M55" s="3">
        <v>2316309000</v>
      </c>
      <c r="N55" s="3">
        <v>3140955000</v>
      </c>
      <c r="O55" s="3">
        <v>4682110000</v>
      </c>
      <c r="P55" s="3">
        <v>4764897000</v>
      </c>
      <c r="Q55" s="4">
        <v>5654113000</v>
      </c>
      <c r="R55" s="3">
        <v>4696691000</v>
      </c>
      <c r="S55" s="3">
        <v>4764897000</v>
      </c>
      <c r="T55" s="3">
        <v>5294609000</v>
      </c>
      <c r="U55" s="3">
        <v>5654113000</v>
      </c>
    </row>
    <row r="56" spans="1:21" ht="16" x14ac:dyDescent="0.2">
      <c r="A56" s="2" t="s">
        <v>67</v>
      </c>
      <c r="B56" s="3">
        <v>285946000</v>
      </c>
      <c r="C56" s="3">
        <v>346836000</v>
      </c>
      <c r="D56" s="3">
        <v>599491000</v>
      </c>
      <c r="E56" s="3">
        <v>770613000</v>
      </c>
      <c r="F56" s="3">
        <v>319556000</v>
      </c>
      <c r="G56" s="3">
        <v>613596000</v>
      </c>
      <c r="H56" s="3">
        <v>1151457000</v>
      </c>
      <c r="I56" s="3">
        <v>2920027000</v>
      </c>
      <c r="J56" s="3">
        <v>598136000</v>
      </c>
      <c r="K56" s="3">
        <v>1201555000</v>
      </c>
      <c r="L56" s="3">
        <v>958163000</v>
      </c>
      <c r="M56" s="3">
        <v>1331020000</v>
      </c>
      <c r="N56" s="3">
        <v>2061767000</v>
      </c>
      <c r="O56" s="3">
        <v>3076189000</v>
      </c>
      <c r="P56" s="3">
        <v>2669455000</v>
      </c>
      <c r="Q56" s="4">
        <v>3287013000</v>
      </c>
      <c r="R56" s="3">
        <v>2649829000</v>
      </c>
      <c r="S56" s="3">
        <v>2669455000</v>
      </c>
      <c r="T56" s="3">
        <v>3055688000</v>
      </c>
      <c r="U56" s="3">
        <v>3287013000</v>
      </c>
    </row>
    <row r="57" spans="1:21" ht="16" x14ac:dyDescent="0.2">
      <c r="A57" s="2" t="s">
        <v>68</v>
      </c>
      <c r="B57" s="3">
        <v>256801000</v>
      </c>
      <c r="C57" s="3">
        <v>328349000</v>
      </c>
      <c r="D57" s="3">
        <v>354842000</v>
      </c>
      <c r="E57" s="3">
        <v>359331000</v>
      </c>
      <c r="F57" s="3">
        <v>222514000</v>
      </c>
      <c r="G57" s="3">
        <v>211349000</v>
      </c>
      <c r="H57" s="3">
        <v>370323000</v>
      </c>
      <c r="I57" s="3">
        <v>2175417000</v>
      </c>
      <c r="J57" s="3">
        <v>377582000</v>
      </c>
      <c r="K57" s="3">
        <v>528622000</v>
      </c>
      <c r="L57" s="3">
        <v>637513000</v>
      </c>
      <c r="M57" s="3">
        <v>797957000</v>
      </c>
      <c r="N57" s="3">
        <v>1180413000</v>
      </c>
      <c r="O57" s="3">
        <v>1326462000</v>
      </c>
      <c r="P57" s="3">
        <v>1307141000</v>
      </c>
      <c r="Q57" s="4">
        <v>1869774000</v>
      </c>
      <c r="R57" s="3">
        <v>1303048000</v>
      </c>
      <c r="S57" s="3">
        <v>1307141000</v>
      </c>
      <c r="T57" s="3">
        <v>1672660000</v>
      </c>
      <c r="U57" s="3">
        <v>1869774000</v>
      </c>
    </row>
    <row r="58" spans="1:21" ht="16" x14ac:dyDescent="0.2">
      <c r="A58" s="2" t="s">
        <v>69</v>
      </c>
      <c r="B58" s="3">
        <v>29145000</v>
      </c>
      <c r="C58" s="3">
        <v>18487000</v>
      </c>
      <c r="D58" s="3">
        <v>244649000</v>
      </c>
      <c r="E58" s="3">
        <v>411282000</v>
      </c>
      <c r="F58" s="3">
        <v>97042000</v>
      </c>
      <c r="G58" s="3">
        <v>402247000</v>
      </c>
      <c r="H58" s="3">
        <v>781134000</v>
      </c>
      <c r="I58" s="3">
        <v>744610000</v>
      </c>
      <c r="J58" s="3">
        <v>220554000</v>
      </c>
      <c r="K58" s="3">
        <v>672933000</v>
      </c>
      <c r="L58" s="3">
        <v>320650000</v>
      </c>
      <c r="M58" s="3">
        <v>533063000</v>
      </c>
      <c r="N58" s="3">
        <v>881354000</v>
      </c>
      <c r="O58" s="3">
        <v>1749727000</v>
      </c>
      <c r="P58" s="3">
        <v>1362314000</v>
      </c>
      <c r="Q58" s="4">
        <v>1417239000</v>
      </c>
      <c r="R58" s="3">
        <v>1346781000</v>
      </c>
      <c r="S58" s="3">
        <v>1362314000</v>
      </c>
      <c r="T58" s="3">
        <v>1383028000</v>
      </c>
      <c r="U58" s="3">
        <v>1417239000</v>
      </c>
    </row>
    <row r="59" spans="1:21" ht="16" x14ac:dyDescent="0.2">
      <c r="A59" s="2" t="s">
        <v>70</v>
      </c>
      <c r="B59" s="3">
        <v>45233000</v>
      </c>
      <c r="C59" s="3">
        <v>108905000</v>
      </c>
      <c r="D59" s="3">
        <v>101635000</v>
      </c>
      <c r="E59" s="3">
        <v>218741000</v>
      </c>
      <c r="F59" s="3">
        <v>236710000</v>
      </c>
      <c r="G59" s="3">
        <v>296180000</v>
      </c>
      <c r="H59" s="3">
        <v>280755000</v>
      </c>
      <c r="I59" s="3">
        <v>477955000</v>
      </c>
      <c r="J59" s="3">
        <v>573051000</v>
      </c>
      <c r="K59" s="3">
        <v>449476000</v>
      </c>
      <c r="L59" s="3">
        <v>484562000</v>
      </c>
      <c r="M59" s="3">
        <v>540330000</v>
      </c>
      <c r="N59" s="3">
        <v>666012000</v>
      </c>
      <c r="O59" s="3">
        <v>896658000</v>
      </c>
      <c r="P59" s="3">
        <v>1016203000</v>
      </c>
      <c r="Q59" s="4">
        <v>1333004000</v>
      </c>
      <c r="R59" s="3">
        <v>1051642000</v>
      </c>
      <c r="S59" s="3">
        <v>1016203000</v>
      </c>
      <c r="T59" s="3">
        <v>1190351000</v>
      </c>
      <c r="U59" s="3">
        <v>1333004000</v>
      </c>
    </row>
    <row r="60" spans="1:21" ht="16" x14ac:dyDescent="0.2">
      <c r="A60" s="2" t="s">
        <v>71</v>
      </c>
      <c r="B60" s="3">
        <v>45233000</v>
      </c>
      <c r="C60" s="3">
        <v>104206000</v>
      </c>
      <c r="D60" s="3">
        <v>101222000</v>
      </c>
      <c r="E60" s="3">
        <v>218072000</v>
      </c>
      <c r="F60" s="3">
        <v>236710000</v>
      </c>
      <c r="G60" s="3">
        <v>296180000</v>
      </c>
      <c r="H60" s="3">
        <v>280755000</v>
      </c>
      <c r="I60" s="3">
        <v>352955000</v>
      </c>
      <c r="J60" s="3">
        <v>448051000</v>
      </c>
      <c r="K60" s="3">
        <v>449476000</v>
      </c>
      <c r="L60" s="3">
        <v>484562000</v>
      </c>
      <c r="M60" s="3">
        <v>540330000</v>
      </c>
      <c r="N60" s="3">
        <v>666012000</v>
      </c>
      <c r="O60" s="3">
        <v>896658000</v>
      </c>
      <c r="P60" s="3">
        <v>1016203000</v>
      </c>
      <c r="Q60" s="4">
        <v>1333004000</v>
      </c>
      <c r="R60" s="3">
        <v>1051642000</v>
      </c>
      <c r="S60" s="3">
        <v>1016203000</v>
      </c>
      <c r="T60" s="3">
        <v>1190351000</v>
      </c>
      <c r="U60" s="3">
        <v>1333004000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v>4699000</v>
      </c>
      <c r="D63" s="3">
        <v>413000</v>
      </c>
      <c r="E63" s="3">
        <v>669000</v>
      </c>
      <c r="F63" s="3" t="s">
        <v>26</v>
      </c>
      <c r="G63" s="3" t="s">
        <v>26</v>
      </c>
      <c r="H63" s="3" t="s">
        <v>26</v>
      </c>
      <c r="I63" s="3">
        <v>125000000</v>
      </c>
      <c r="J63" s="3">
        <v>125000000</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116326000</v>
      </c>
      <c r="C64" s="3">
        <v>108143000</v>
      </c>
      <c r="D64" s="3">
        <v>153241000</v>
      </c>
      <c r="E64" s="3">
        <v>155613000</v>
      </c>
      <c r="F64" s="3">
        <v>203106000</v>
      </c>
      <c r="G64" s="3">
        <v>221449000</v>
      </c>
      <c r="H64" s="3">
        <v>174573000</v>
      </c>
      <c r="I64" s="3">
        <v>156121000</v>
      </c>
      <c r="J64" s="3">
        <v>161971000</v>
      </c>
      <c r="K64" s="3">
        <v>255745000</v>
      </c>
      <c r="L64" s="3">
        <v>277705000</v>
      </c>
      <c r="M64" s="3">
        <v>360731000</v>
      </c>
      <c r="N64" s="3">
        <v>333085000</v>
      </c>
      <c r="O64" s="3">
        <v>593357000</v>
      </c>
      <c r="P64" s="3">
        <v>935631000</v>
      </c>
      <c r="Q64" s="4">
        <v>846812000</v>
      </c>
      <c r="R64" s="3">
        <v>862977000</v>
      </c>
      <c r="S64" s="3">
        <v>935631000</v>
      </c>
      <c r="T64" s="3">
        <v>906723000</v>
      </c>
      <c r="U64" s="3">
        <v>846812000</v>
      </c>
    </row>
    <row r="65" spans="1:21" ht="16" x14ac:dyDescent="0.2">
      <c r="A65" s="2" t="s">
        <v>76</v>
      </c>
      <c r="B65" s="3">
        <v>24454000</v>
      </c>
      <c r="C65" s="3">
        <v>43663000</v>
      </c>
      <c r="D65" s="3">
        <v>61010000</v>
      </c>
      <c r="E65" s="3">
        <v>51103000</v>
      </c>
      <c r="F65" s="3">
        <v>65010000</v>
      </c>
      <c r="G65" s="3">
        <v>68088000</v>
      </c>
      <c r="H65" s="3">
        <v>59938000</v>
      </c>
      <c r="I65" s="3">
        <v>52043000</v>
      </c>
      <c r="J65" s="3">
        <v>58658000</v>
      </c>
      <c r="K65" s="3">
        <v>78834000</v>
      </c>
      <c r="L65" s="3">
        <v>94421000</v>
      </c>
      <c r="M65" s="3">
        <v>134885000</v>
      </c>
      <c r="N65" s="3">
        <v>155166000</v>
      </c>
      <c r="O65" s="3">
        <v>349865000</v>
      </c>
      <c r="P65" s="3">
        <v>467392000</v>
      </c>
      <c r="Q65" s="4">
        <v>399564000</v>
      </c>
      <c r="R65" s="3">
        <v>450097000</v>
      </c>
      <c r="S65" s="3">
        <v>467392000</v>
      </c>
      <c r="T65" s="3">
        <v>421914000</v>
      </c>
      <c r="U65" s="3">
        <v>399564000</v>
      </c>
    </row>
    <row r="66" spans="1:21" ht="16" x14ac:dyDescent="0.2">
      <c r="A66" s="2" t="s">
        <v>77</v>
      </c>
      <c r="B66" s="3" t="s">
        <v>26</v>
      </c>
      <c r="C66" s="3" t="s">
        <v>26</v>
      </c>
      <c r="D66" s="3" t="s">
        <v>26</v>
      </c>
      <c r="E66" s="3" t="s">
        <v>26</v>
      </c>
      <c r="F66" s="3" t="s">
        <v>26</v>
      </c>
      <c r="G66" s="3" t="s">
        <v>26</v>
      </c>
      <c r="H66" s="3" t="s">
        <v>26</v>
      </c>
      <c r="I66" s="3" t="s">
        <v>26</v>
      </c>
      <c r="J66" s="3" t="s">
        <v>26</v>
      </c>
      <c r="K66" s="3" t="s">
        <v>26</v>
      </c>
      <c r="L66" s="3" t="s">
        <v>26</v>
      </c>
      <c r="M66" s="3" t="s">
        <v>26</v>
      </c>
      <c r="N66" s="3" t="s">
        <v>26</v>
      </c>
      <c r="O66" s="3" t="s">
        <v>26</v>
      </c>
      <c r="P66" s="3">
        <v>1688000</v>
      </c>
      <c r="Q66" s="4">
        <v>1848000</v>
      </c>
      <c r="R66" s="3">
        <v>1574000</v>
      </c>
      <c r="S66" s="3">
        <v>1688000</v>
      </c>
      <c r="T66" s="3">
        <v>1615000</v>
      </c>
      <c r="U66" s="3">
        <v>1848000</v>
      </c>
    </row>
    <row r="67" spans="1:21" ht="16" x14ac:dyDescent="0.2">
      <c r="A67" s="2" t="s">
        <v>78</v>
      </c>
      <c r="B67" s="3">
        <v>91872000</v>
      </c>
      <c r="C67" s="3">
        <v>64480000</v>
      </c>
      <c r="D67" s="3">
        <v>92231000</v>
      </c>
      <c r="E67" s="3">
        <v>104510000</v>
      </c>
      <c r="F67" s="3">
        <v>138096000</v>
      </c>
      <c r="G67" s="3">
        <v>153361000</v>
      </c>
      <c r="H67" s="3">
        <v>114635000</v>
      </c>
      <c r="I67" s="3">
        <v>104078000</v>
      </c>
      <c r="J67" s="3">
        <v>103313000</v>
      </c>
      <c r="K67" s="3">
        <v>176911000</v>
      </c>
      <c r="L67" s="3">
        <v>183284000</v>
      </c>
      <c r="M67" s="3">
        <v>225846000</v>
      </c>
      <c r="N67" s="3">
        <v>177919000</v>
      </c>
      <c r="O67" s="3">
        <v>243492000</v>
      </c>
      <c r="P67" s="3">
        <v>466551000</v>
      </c>
      <c r="Q67" s="4">
        <v>445400000</v>
      </c>
      <c r="R67" s="3">
        <v>411306000</v>
      </c>
      <c r="S67" s="3">
        <v>466551000</v>
      </c>
      <c r="T67" s="3">
        <v>483194000</v>
      </c>
      <c r="U67" s="3">
        <v>445400000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113819000</v>
      </c>
      <c r="C70" s="3">
        <v>21620000</v>
      </c>
      <c r="D70" s="3">
        <v>43786000</v>
      </c>
      <c r="E70" s="3">
        <v>37710000</v>
      </c>
      <c r="F70" s="3">
        <v>75696000</v>
      </c>
      <c r="G70" s="3">
        <v>51818000</v>
      </c>
      <c r="H70" s="3">
        <v>86644000</v>
      </c>
      <c r="I70" s="3">
        <v>28499000</v>
      </c>
      <c r="J70" s="3">
        <v>99112000</v>
      </c>
      <c r="K70" s="3">
        <v>179601000</v>
      </c>
      <c r="L70" s="3">
        <v>83740000</v>
      </c>
      <c r="M70" s="3">
        <v>84228000</v>
      </c>
      <c r="N70" s="3">
        <v>80091000</v>
      </c>
      <c r="O70" s="3">
        <v>115906000</v>
      </c>
      <c r="P70" s="3">
        <v>143608000</v>
      </c>
      <c r="Q70" s="4">
        <v>187284000</v>
      </c>
      <c r="R70" s="3">
        <v>132243000</v>
      </c>
      <c r="S70" s="3">
        <v>143608000</v>
      </c>
      <c r="T70" s="3">
        <v>141847000</v>
      </c>
      <c r="U70" s="3">
        <v>187284000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200513000</v>
      </c>
      <c r="C76" s="3">
        <v>214566000</v>
      </c>
      <c r="D76" s="3">
        <v>183978000</v>
      </c>
      <c r="E76" s="3">
        <v>179722000</v>
      </c>
      <c r="F76" s="3">
        <v>208257000</v>
      </c>
      <c r="G76" s="3">
        <v>237466000</v>
      </c>
      <c r="H76" s="3">
        <v>245446000</v>
      </c>
      <c r="I76" s="3">
        <v>2092587000</v>
      </c>
      <c r="J76" s="3">
        <v>2721201000</v>
      </c>
      <c r="K76" s="3">
        <v>2704635000</v>
      </c>
      <c r="L76" s="3">
        <v>2722721000</v>
      </c>
      <c r="M76" s="3">
        <v>2834043000</v>
      </c>
      <c r="N76" s="3">
        <v>3061761000</v>
      </c>
      <c r="O76" s="3">
        <v>3122674000</v>
      </c>
      <c r="P76" s="3">
        <v>3528208000</v>
      </c>
      <c r="Q76" s="4">
        <v>3609225000</v>
      </c>
      <c r="R76" s="3">
        <v>3508114000</v>
      </c>
      <c r="S76" s="3">
        <v>3528208000</v>
      </c>
      <c r="T76" s="3">
        <v>3549753000</v>
      </c>
      <c r="U76" s="3">
        <v>3609225000</v>
      </c>
    </row>
    <row r="77" spans="1:21" ht="16" x14ac:dyDescent="0.2">
      <c r="A77" s="2" t="s">
        <v>88</v>
      </c>
      <c r="B77" s="3">
        <v>14389000</v>
      </c>
      <c r="C77" s="3">
        <v>33314000</v>
      </c>
      <c r="D77" s="3">
        <v>34551000</v>
      </c>
      <c r="E77" s="3">
        <v>45151000</v>
      </c>
      <c r="F77" s="3">
        <v>69137000</v>
      </c>
      <c r="G77" s="3">
        <v>88143000</v>
      </c>
      <c r="H77" s="3">
        <v>90156000</v>
      </c>
      <c r="I77" s="3">
        <v>97354000</v>
      </c>
      <c r="J77" s="3">
        <v>173343000</v>
      </c>
      <c r="K77" s="3">
        <v>230276000</v>
      </c>
      <c r="L77" s="3">
        <v>243051000</v>
      </c>
      <c r="M77" s="3">
        <v>298640000</v>
      </c>
      <c r="N77" s="3">
        <v>314656000</v>
      </c>
      <c r="O77" s="3">
        <v>313753000</v>
      </c>
      <c r="P77" s="3">
        <v>516897000</v>
      </c>
      <c r="Q77" s="4">
        <v>576645000</v>
      </c>
      <c r="R77" s="3">
        <v>485550000</v>
      </c>
      <c r="S77" s="3">
        <v>516897000</v>
      </c>
      <c r="T77" s="3">
        <v>545922000</v>
      </c>
      <c r="U77" s="3">
        <v>576645000</v>
      </c>
    </row>
    <row r="78" spans="1:21" ht="16" x14ac:dyDescent="0.2">
      <c r="A78" s="2" t="s">
        <v>89</v>
      </c>
      <c r="B78" s="3">
        <v>21579000</v>
      </c>
      <c r="C78" s="3">
        <v>45638000</v>
      </c>
      <c r="D78" s="3">
        <v>56848000</v>
      </c>
      <c r="E78" s="3">
        <v>82112000</v>
      </c>
      <c r="F78" s="3">
        <v>116347000</v>
      </c>
      <c r="G78" s="3">
        <v>152466000</v>
      </c>
      <c r="H78" s="3">
        <v>173735000</v>
      </c>
      <c r="I78" s="3">
        <v>189874000</v>
      </c>
      <c r="J78" s="3">
        <v>283252000</v>
      </c>
      <c r="K78" s="3">
        <v>369086000</v>
      </c>
      <c r="L78" s="3">
        <v>417092000</v>
      </c>
      <c r="M78" s="3">
        <v>506074000</v>
      </c>
      <c r="N78" s="3">
        <v>519410000</v>
      </c>
      <c r="O78" s="3">
        <v>538538000</v>
      </c>
      <c r="P78" s="3">
        <v>750055000</v>
      </c>
      <c r="Q78" s="4">
        <v>836397000</v>
      </c>
      <c r="R78" s="3">
        <v>728868000</v>
      </c>
      <c r="S78" s="3">
        <v>750055000</v>
      </c>
      <c r="T78" s="3">
        <v>792622000</v>
      </c>
      <c r="U78" s="3">
        <v>836397000</v>
      </c>
    </row>
    <row r="79" spans="1:21" ht="16" x14ac:dyDescent="0.2">
      <c r="A79" s="2" t="s">
        <v>90</v>
      </c>
      <c r="B79" s="3">
        <v>7190000</v>
      </c>
      <c r="C79" s="3">
        <v>12324000</v>
      </c>
      <c r="D79" s="3">
        <v>22297000</v>
      </c>
      <c r="E79" s="3">
        <v>36961000</v>
      </c>
      <c r="F79" s="3">
        <v>47210000</v>
      </c>
      <c r="G79" s="3">
        <v>64323000</v>
      </c>
      <c r="H79" s="3">
        <v>83579000</v>
      </c>
      <c r="I79" s="3">
        <v>92520000</v>
      </c>
      <c r="J79" s="3">
        <v>109909000</v>
      </c>
      <c r="K79" s="3">
        <v>138810000</v>
      </c>
      <c r="L79" s="3">
        <v>174041000</v>
      </c>
      <c r="M79" s="3">
        <v>207434000</v>
      </c>
      <c r="N79" s="3">
        <v>204754000</v>
      </c>
      <c r="O79" s="3">
        <v>224785000</v>
      </c>
      <c r="P79" s="3">
        <v>233158000</v>
      </c>
      <c r="Q79" s="4">
        <v>259752000</v>
      </c>
      <c r="R79" s="3">
        <v>243318000</v>
      </c>
      <c r="S79" s="3">
        <v>233158000</v>
      </c>
      <c r="T79" s="3">
        <v>246700000</v>
      </c>
      <c r="U79" s="3">
        <v>259752000</v>
      </c>
    </row>
    <row r="80" spans="1:21" ht="16" x14ac:dyDescent="0.2">
      <c r="A80" s="2" t="s">
        <v>91</v>
      </c>
      <c r="B80" s="3">
        <v>89567000</v>
      </c>
      <c r="C80" s="3">
        <v>80836000</v>
      </c>
      <c r="D80" s="3">
        <v>44189000</v>
      </c>
      <c r="E80" s="3">
        <v>23194000</v>
      </c>
      <c r="F80" s="3">
        <v>21393000</v>
      </c>
      <c r="G80" s="3">
        <v>9792000</v>
      </c>
      <c r="H80" s="3">
        <v>42940000</v>
      </c>
      <c r="I80" s="3">
        <v>15348000</v>
      </c>
      <c r="J80" s="3">
        <v>2394000</v>
      </c>
      <c r="K80" s="3">
        <v>2366000</v>
      </c>
      <c r="L80" s="3" t="s">
        <v>26</v>
      </c>
      <c r="M80" s="3">
        <v>12905000</v>
      </c>
      <c r="N80" s="3">
        <v>44291000</v>
      </c>
      <c r="O80" s="3">
        <v>99419000</v>
      </c>
      <c r="P80" s="3">
        <v>61443000</v>
      </c>
      <c r="Q80" s="4">
        <v>62248000</v>
      </c>
      <c r="R80" s="3">
        <v>72373000</v>
      </c>
      <c r="S80" s="3">
        <v>61443000</v>
      </c>
      <c r="T80" s="3">
        <v>41152000</v>
      </c>
      <c r="U80" s="3">
        <v>62248000</v>
      </c>
    </row>
    <row r="81" spans="1:21" ht="16" x14ac:dyDescent="0.2">
      <c r="A81" s="2" t="s">
        <v>92</v>
      </c>
      <c r="B81" s="3">
        <v>89567000</v>
      </c>
      <c r="C81" s="3">
        <v>80836000</v>
      </c>
      <c r="D81" s="3">
        <v>44189000</v>
      </c>
      <c r="E81" s="3">
        <v>23194000</v>
      </c>
      <c r="F81" s="3">
        <v>21393000</v>
      </c>
      <c r="G81" s="3">
        <v>9792000</v>
      </c>
      <c r="H81" s="3">
        <v>42940000</v>
      </c>
      <c r="I81" s="3">
        <v>15348000</v>
      </c>
      <c r="J81" s="3">
        <v>2394000</v>
      </c>
      <c r="K81" s="3">
        <v>2366000</v>
      </c>
      <c r="L81" s="3" t="s">
        <v>26</v>
      </c>
      <c r="M81" s="3">
        <v>12905000</v>
      </c>
      <c r="N81" s="3">
        <v>44291000</v>
      </c>
      <c r="O81" s="3">
        <v>99419000</v>
      </c>
      <c r="P81" s="3">
        <v>61443000</v>
      </c>
      <c r="Q81" s="4">
        <v>62248000</v>
      </c>
      <c r="R81" s="3">
        <v>72373000</v>
      </c>
      <c r="S81" s="3">
        <v>61443000</v>
      </c>
      <c r="T81" s="3">
        <v>41152000</v>
      </c>
      <c r="U81" s="3">
        <v>62248000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96557000</v>
      </c>
      <c r="C83" s="3">
        <v>100416000</v>
      </c>
      <c r="D83" s="3">
        <v>105238000</v>
      </c>
      <c r="E83" s="3">
        <v>111377000</v>
      </c>
      <c r="F83" s="3">
        <v>117727000</v>
      </c>
      <c r="G83" s="3">
        <v>139531000</v>
      </c>
      <c r="H83" s="3">
        <v>112350000</v>
      </c>
      <c r="I83" s="3">
        <v>1979885000</v>
      </c>
      <c r="J83" s="3">
        <v>2545464000</v>
      </c>
      <c r="K83" s="3">
        <v>2471993000</v>
      </c>
      <c r="L83" s="3">
        <v>2479670000</v>
      </c>
      <c r="M83" s="3">
        <v>2522498000</v>
      </c>
      <c r="N83" s="3">
        <v>2702814000</v>
      </c>
      <c r="O83" s="3">
        <v>2709502000</v>
      </c>
      <c r="P83" s="3">
        <v>2949868000</v>
      </c>
      <c r="Q83" s="4">
        <v>2970332000</v>
      </c>
      <c r="R83" s="3">
        <v>2950191000</v>
      </c>
      <c r="S83" s="3">
        <v>2949868000</v>
      </c>
      <c r="T83" s="3">
        <v>2962679000</v>
      </c>
      <c r="U83" s="3">
        <v>2970332000</v>
      </c>
    </row>
    <row r="84" spans="1:21" ht="16" x14ac:dyDescent="0.2">
      <c r="A84" s="2" t="s">
        <v>95</v>
      </c>
      <c r="B84" s="3">
        <v>28365000</v>
      </c>
      <c r="C84" s="3">
        <v>33512000</v>
      </c>
      <c r="D84" s="3">
        <v>43316000</v>
      </c>
      <c r="E84" s="3">
        <v>48396000</v>
      </c>
      <c r="F84" s="3">
        <v>54648000</v>
      </c>
      <c r="G84" s="3">
        <v>65774000</v>
      </c>
      <c r="H84" s="3">
        <v>50748000</v>
      </c>
      <c r="I84" s="3">
        <v>1707701000</v>
      </c>
      <c r="J84" s="3">
        <v>2364278000</v>
      </c>
      <c r="K84" s="3">
        <v>2365728000</v>
      </c>
      <c r="L84" s="3">
        <v>2377521000</v>
      </c>
      <c r="M84" s="3">
        <v>2383748000</v>
      </c>
      <c r="N84" s="3">
        <v>2390689000</v>
      </c>
      <c r="O84" s="3">
        <v>2404029000</v>
      </c>
      <c r="P84" s="3">
        <v>2638351000</v>
      </c>
      <c r="Q84" s="4">
        <v>2642041000</v>
      </c>
      <c r="R84" s="3">
        <v>2638767000</v>
      </c>
      <c r="S84" s="3">
        <v>2638351000</v>
      </c>
      <c r="T84" s="3">
        <v>2640539000</v>
      </c>
      <c r="U84" s="3">
        <v>2642041000</v>
      </c>
    </row>
    <row r="85" spans="1:21" ht="16" x14ac:dyDescent="0.2">
      <c r="A85" s="2" t="s">
        <v>96</v>
      </c>
      <c r="B85" s="3" t="s">
        <v>26</v>
      </c>
      <c r="C85" s="3" t="s">
        <v>26</v>
      </c>
      <c r="D85" s="3" t="s">
        <v>26</v>
      </c>
      <c r="E85" s="3" t="s">
        <v>26</v>
      </c>
      <c r="F85" s="3" t="s">
        <v>26</v>
      </c>
      <c r="G85" s="3" t="s">
        <v>26</v>
      </c>
      <c r="H85" s="3" t="s">
        <v>26</v>
      </c>
      <c r="I85" s="3">
        <v>1279715000</v>
      </c>
      <c r="J85" s="3">
        <v>1331643000</v>
      </c>
      <c r="K85" s="3">
        <v>1331643000</v>
      </c>
      <c r="L85" s="3">
        <v>1331643000</v>
      </c>
      <c r="M85" s="3">
        <v>1331643000</v>
      </c>
      <c r="N85" s="3">
        <v>1331643000</v>
      </c>
      <c r="O85" s="3">
        <v>1331643000</v>
      </c>
      <c r="P85" s="3">
        <v>1417941000</v>
      </c>
      <c r="Q85" s="4">
        <v>1417941000</v>
      </c>
      <c r="R85" s="3">
        <v>1412941000</v>
      </c>
      <c r="S85" s="3">
        <v>1417941000</v>
      </c>
      <c r="T85" s="3">
        <v>1417941000</v>
      </c>
      <c r="U85" s="3">
        <v>1417941000</v>
      </c>
    </row>
    <row r="86" spans="1:21" ht="16" x14ac:dyDescent="0.2">
      <c r="A86" s="2" t="s">
        <v>97</v>
      </c>
      <c r="B86" s="3">
        <v>28365000</v>
      </c>
      <c r="C86" s="3">
        <v>33512000</v>
      </c>
      <c r="D86" s="3">
        <v>43316000</v>
      </c>
      <c r="E86" s="3">
        <v>48396000</v>
      </c>
      <c r="F86" s="3">
        <v>54648000</v>
      </c>
      <c r="G86" s="3">
        <v>65774000</v>
      </c>
      <c r="H86" s="3">
        <v>50748000</v>
      </c>
      <c r="I86" s="3">
        <v>427986000</v>
      </c>
      <c r="J86" s="3">
        <v>1032635000</v>
      </c>
      <c r="K86" s="3">
        <v>1034085000</v>
      </c>
      <c r="L86" s="3">
        <v>1045878000</v>
      </c>
      <c r="M86" s="3">
        <v>1052105000</v>
      </c>
      <c r="N86" s="3">
        <v>1059046000</v>
      </c>
      <c r="O86" s="3">
        <v>1072386000</v>
      </c>
      <c r="P86" s="3">
        <v>1220410000</v>
      </c>
      <c r="Q86" s="4">
        <v>1224100000</v>
      </c>
      <c r="R86" s="3">
        <v>1225826000</v>
      </c>
      <c r="S86" s="3">
        <v>1220410000</v>
      </c>
      <c r="T86" s="3">
        <v>1222598000</v>
      </c>
      <c r="U86" s="3">
        <v>1224100000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68192000</v>
      </c>
      <c r="C89" s="3">
        <v>66904000</v>
      </c>
      <c r="D89" s="3">
        <v>61922000</v>
      </c>
      <c r="E89" s="3">
        <v>62981000</v>
      </c>
      <c r="F89" s="3">
        <v>63079000</v>
      </c>
      <c r="G89" s="3">
        <v>73757000</v>
      </c>
      <c r="H89" s="3">
        <v>61602000</v>
      </c>
      <c r="I89" s="3">
        <v>272184000</v>
      </c>
      <c r="J89" s="3">
        <v>181186000</v>
      </c>
      <c r="K89" s="3">
        <v>106265000</v>
      </c>
      <c r="L89" s="3">
        <v>102149000</v>
      </c>
      <c r="M89" s="3">
        <v>138750000</v>
      </c>
      <c r="N89" s="3">
        <v>312125000</v>
      </c>
      <c r="O89" s="3">
        <v>305473000</v>
      </c>
      <c r="P89" s="3">
        <v>311517000</v>
      </c>
      <c r="Q89" s="4">
        <v>328291000</v>
      </c>
      <c r="R89" s="3">
        <v>311424000</v>
      </c>
      <c r="S89" s="3">
        <v>311517000</v>
      </c>
      <c r="T89" s="3">
        <v>322140000</v>
      </c>
      <c r="U89" s="3">
        <v>328291000</v>
      </c>
    </row>
    <row r="90" spans="1:21" ht="16" x14ac:dyDescent="0.2">
      <c r="A90" s="2" t="s">
        <v>101</v>
      </c>
      <c r="B90" s="3">
        <v>761837000</v>
      </c>
      <c r="C90" s="3">
        <v>800070000</v>
      </c>
      <c r="D90" s="3">
        <v>1082131000</v>
      </c>
      <c r="E90" s="3">
        <v>1362399000</v>
      </c>
      <c r="F90" s="3">
        <v>1043325000</v>
      </c>
      <c r="G90" s="3">
        <v>1420509000</v>
      </c>
      <c r="H90" s="3">
        <v>1938875000</v>
      </c>
      <c r="I90" s="3">
        <v>5675189000</v>
      </c>
      <c r="J90" s="3">
        <v>4153471000</v>
      </c>
      <c r="K90" s="3">
        <v>4791012000</v>
      </c>
      <c r="L90" s="3">
        <v>4526891000</v>
      </c>
      <c r="M90" s="3">
        <v>5150352000</v>
      </c>
      <c r="N90" s="3">
        <v>6202716000</v>
      </c>
      <c r="O90" s="3">
        <v>7804784000</v>
      </c>
      <c r="P90" s="3">
        <v>8293105000</v>
      </c>
      <c r="Q90" s="4">
        <v>9263338000</v>
      </c>
      <c r="R90" s="3">
        <v>8204805000</v>
      </c>
      <c r="S90" s="3">
        <v>8293105000</v>
      </c>
      <c r="T90" s="3">
        <v>8844362000</v>
      </c>
      <c r="U90" s="3">
        <v>9263338000</v>
      </c>
    </row>
    <row r="91" spans="1:21" ht="16" x14ac:dyDescent="0.2">
      <c r="A91" s="2" t="s">
        <v>102</v>
      </c>
      <c r="B91" s="3">
        <v>186375000</v>
      </c>
      <c r="C91" s="3">
        <v>83523000</v>
      </c>
      <c r="D91" s="3">
        <v>118420000</v>
      </c>
      <c r="E91" s="3">
        <v>244154000</v>
      </c>
      <c r="F91" s="3">
        <v>171716000</v>
      </c>
      <c r="G91" s="3">
        <v>187848000</v>
      </c>
      <c r="H91" s="3">
        <v>173760000</v>
      </c>
      <c r="I91" s="3">
        <v>344229000</v>
      </c>
      <c r="J91" s="3">
        <v>288637000</v>
      </c>
      <c r="K91" s="3">
        <v>344121000</v>
      </c>
      <c r="L91" s="3">
        <v>371456000</v>
      </c>
      <c r="M91" s="3">
        <v>402837000</v>
      </c>
      <c r="N91" s="3">
        <v>462886000</v>
      </c>
      <c r="O91" s="3">
        <v>645626000</v>
      </c>
      <c r="P91" s="3">
        <v>886204000</v>
      </c>
      <c r="Q91" s="4">
        <v>1063620000</v>
      </c>
      <c r="R91" s="3">
        <v>736033000</v>
      </c>
      <c r="S91" s="3">
        <v>886204000</v>
      </c>
      <c r="T91" s="3">
        <v>1100398000</v>
      </c>
      <c r="U91" s="3">
        <v>1063620000</v>
      </c>
    </row>
    <row r="92" spans="1:21" ht="16" x14ac:dyDescent="0.2">
      <c r="A92" s="2" t="s">
        <v>103</v>
      </c>
      <c r="B92" s="3">
        <v>64787000</v>
      </c>
      <c r="C92" s="3">
        <v>48863000</v>
      </c>
      <c r="D92" s="3">
        <v>85674000</v>
      </c>
      <c r="E92" s="3">
        <v>113446000</v>
      </c>
      <c r="F92" s="3">
        <v>127330000</v>
      </c>
      <c r="G92" s="3">
        <v>119376000</v>
      </c>
      <c r="H92" s="3">
        <v>127641000</v>
      </c>
      <c r="I92" s="3">
        <v>144763000</v>
      </c>
      <c r="J92" s="3">
        <v>193270000</v>
      </c>
      <c r="K92" s="3">
        <v>245910000</v>
      </c>
      <c r="L92" s="3">
        <v>248760000</v>
      </c>
      <c r="M92" s="3">
        <v>274045000</v>
      </c>
      <c r="N92" s="3">
        <v>296800000</v>
      </c>
      <c r="O92" s="3">
        <v>404263000</v>
      </c>
      <c r="P92" s="3">
        <v>444265000</v>
      </c>
      <c r="Q92" s="4">
        <v>568613000</v>
      </c>
      <c r="R92" s="3">
        <v>520198000</v>
      </c>
      <c r="S92" s="3">
        <v>444265000</v>
      </c>
      <c r="T92" s="3">
        <v>491249000</v>
      </c>
      <c r="U92" s="3">
        <v>568613000</v>
      </c>
    </row>
    <row r="93" spans="1:21" ht="16" x14ac:dyDescent="0.2">
      <c r="A93" s="2" t="s">
        <v>104</v>
      </c>
      <c r="B93" s="3" t="s">
        <v>26</v>
      </c>
      <c r="C93" s="3">
        <v>761000</v>
      </c>
      <c r="D93" s="3">
        <v>925000</v>
      </c>
      <c r="E93" s="3">
        <v>10996000</v>
      </c>
      <c r="F93" s="3">
        <v>5470000</v>
      </c>
      <c r="G93" s="3">
        <v>9359000</v>
      </c>
      <c r="H93" s="3">
        <v>5848000</v>
      </c>
      <c r="I93" s="3">
        <v>106662000</v>
      </c>
      <c r="J93" s="3">
        <v>7657000</v>
      </c>
      <c r="K93" s="3">
        <v>10645000</v>
      </c>
      <c r="L93" s="3">
        <v>10189000</v>
      </c>
      <c r="M93" s="3">
        <v>14717000</v>
      </c>
      <c r="N93" s="3">
        <v>23433000</v>
      </c>
      <c r="O93" s="3">
        <v>30399000</v>
      </c>
      <c r="P93" s="3">
        <v>13317000</v>
      </c>
      <c r="Q93" s="4">
        <v>12704000</v>
      </c>
      <c r="R93" s="3">
        <v>17143000</v>
      </c>
      <c r="S93" s="3">
        <v>13317000</v>
      </c>
      <c r="T93" s="3">
        <v>55123000</v>
      </c>
      <c r="U93" s="3">
        <v>12704000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121588000</v>
      </c>
      <c r="C95" s="3">
        <v>33899000</v>
      </c>
      <c r="D95" s="3">
        <v>31821000</v>
      </c>
      <c r="E95" s="3">
        <v>119712000</v>
      </c>
      <c r="F95" s="3">
        <v>38916000</v>
      </c>
      <c r="G95" s="3">
        <v>59113000</v>
      </c>
      <c r="H95" s="3">
        <v>40271000</v>
      </c>
      <c r="I95" s="3">
        <v>92804000</v>
      </c>
      <c r="J95" s="3">
        <v>87710000</v>
      </c>
      <c r="K95" s="3">
        <v>87566000</v>
      </c>
      <c r="L95" s="3">
        <v>112507000</v>
      </c>
      <c r="M95" s="3">
        <v>114075000</v>
      </c>
      <c r="N95" s="3">
        <v>142653000</v>
      </c>
      <c r="O95" s="3">
        <v>210964000</v>
      </c>
      <c r="P95" s="3">
        <v>428622000</v>
      </c>
      <c r="Q95" s="4">
        <v>482303000</v>
      </c>
      <c r="R95" s="3">
        <v>198692000</v>
      </c>
      <c r="S95" s="3">
        <v>428622000</v>
      </c>
      <c r="T95" s="3">
        <v>554026000</v>
      </c>
      <c r="U95" s="3">
        <v>482303000</v>
      </c>
    </row>
    <row r="96" spans="1:21" ht="16" x14ac:dyDescent="0.2">
      <c r="A96" s="2" t="s">
        <v>107</v>
      </c>
      <c r="B96" s="3">
        <v>959000</v>
      </c>
      <c r="C96" s="3">
        <v>206000</v>
      </c>
      <c r="D96" s="3">
        <v>274000</v>
      </c>
      <c r="E96" s="3">
        <v>0</v>
      </c>
      <c r="F96" s="3">
        <v>0</v>
      </c>
      <c r="G96" s="3">
        <v>0</v>
      </c>
      <c r="H96" s="3">
        <v>0</v>
      </c>
      <c r="I96" s="3">
        <v>0</v>
      </c>
      <c r="J96" s="3">
        <v>0</v>
      </c>
      <c r="K96" s="3">
        <v>0</v>
      </c>
      <c r="L96" s="3">
        <v>0</v>
      </c>
      <c r="M96" s="3">
        <v>0</v>
      </c>
      <c r="N96" s="3">
        <v>0</v>
      </c>
      <c r="O96" s="3">
        <v>0</v>
      </c>
      <c r="P96" s="3">
        <v>0</v>
      </c>
      <c r="Q96" s="4">
        <v>0</v>
      </c>
      <c r="R96" s="3">
        <v>0</v>
      </c>
      <c r="S96" s="3">
        <v>0</v>
      </c>
      <c r="T96" s="3">
        <v>0</v>
      </c>
      <c r="U96" s="3">
        <v>0</v>
      </c>
    </row>
    <row r="97" spans="1:21" ht="16" x14ac:dyDescent="0.2">
      <c r="A97" s="2" t="s">
        <v>108</v>
      </c>
      <c r="B97" s="3">
        <v>959000</v>
      </c>
      <c r="C97" s="3">
        <v>206000</v>
      </c>
      <c r="D97" s="3">
        <v>274000</v>
      </c>
      <c r="E97" s="3" t="s">
        <v>26</v>
      </c>
      <c r="F97" s="3" t="s">
        <v>26</v>
      </c>
      <c r="G97" s="3" t="s">
        <v>26</v>
      </c>
      <c r="H97" s="3" t="s">
        <v>26</v>
      </c>
      <c r="I97" s="3" t="s">
        <v>26</v>
      </c>
      <c r="J97" s="3" t="s">
        <v>26</v>
      </c>
      <c r="K97" s="3" t="s">
        <v>26</v>
      </c>
      <c r="L97" s="3" t="s">
        <v>26</v>
      </c>
      <c r="M97" s="3" t="s">
        <v>26</v>
      </c>
      <c r="N97" s="3" t="s">
        <v>26</v>
      </c>
      <c r="O97" s="3" t="s">
        <v>26</v>
      </c>
      <c r="P97" s="3" t="s">
        <v>26</v>
      </c>
      <c r="Q97" s="4" t="s">
        <v>26</v>
      </c>
      <c r="R97" s="3" t="s">
        <v>26</v>
      </c>
      <c r="S97" s="3" t="s">
        <v>26</v>
      </c>
      <c r="T97" s="3" t="s">
        <v>26</v>
      </c>
      <c r="U97" s="3" t="s">
        <v>26</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t="s">
        <v>26</v>
      </c>
      <c r="O98" s="3" t="s">
        <v>26</v>
      </c>
      <c r="P98" s="3" t="s">
        <v>26</v>
      </c>
      <c r="Q98" s="4" t="s">
        <v>26</v>
      </c>
      <c r="R98" s="3" t="s">
        <v>26</v>
      </c>
      <c r="S98" s="3" t="s">
        <v>26</v>
      </c>
      <c r="T98" s="3" t="s">
        <v>26</v>
      </c>
      <c r="U98" s="3" t="s">
        <v>26</v>
      </c>
    </row>
    <row r="99" spans="1:21" ht="16" x14ac:dyDescent="0.2">
      <c r="A99" s="2" t="s">
        <v>110</v>
      </c>
      <c r="B99" s="3" t="s">
        <v>26</v>
      </c>
      <c r="C99" s="3" t="s">
        <v>26</v>
      </c>
      <c r="D99" s="3">
        <v>10140000</v>
      </c>
      <c r="E99" s="3">
        <v>21936000</v>
      </c>
      <c r="F99" s="3">
        <v>116829000</v>
      </c>
      <c r="G99" s="3">
        <v>128166000</v>
      </c>
      <c r="H99" s="3">
        <v>181956000</v>
      </c>
      <c r="I99" s="3">
        <v>169960000</v>
      </c>
      <c r="J99" s="3">
        <v>181952000</v>
      </c>
      <c r="K99" s="3">
        <v>216230000</v>
      </c>
      <c r="L99" s="3">
        <v>229689000</v>
      </c>
      <c r="M99" s="3">
        <v>258260000</v>
      </c>
      <c r="N99" s="3">
        <v>287102000</v>
      </c>
      <c r="O99" s="3">
        <v>319450000</v>
      </c>
      <c r="P99" s="3">
        <v>115774000</v>
      </c>
      <c r="Q99" s="4">
        <v>98960000</v>
      </c>
      <c r="R99" s="3">
        <v>385684000</v>
      </c>
      <c r="S99" s="3">
        <v>115774000</v>
      </c>
      <c r="T99" s="3">
        <v>87113000</v>
      </c>
      <c r="U99" s="3">
        <v>98960000</v>
      </c>
    </row>
    <row r="100" spans="1:21" ht="16" x14ac:dyDescent="0.2">
      <c r="A100" s="2" t="s">
        <v>111</v>
      </c>
      <c r="B100" s="3" t="s">
        <v>26</v>
      </c>
      <c r="C100" s="3" t="s">
        <v>26</v>
      </c>
      <c r="D100" s="3">
        <v>10140000</v>
      </c>
      <c r="E100" s="3">
        <v>11583000</v>
      </c>
      <c r="F100" s="3">
        <v>12695000</v>
      </c>
      <c r="G100" s="3">
        <v>13832000</v>
      </c>
      <c r="H100" s="3">
        <v>49926000</v>
      </c>
      <c r="I100" s="3">
        <v>32271000</v>
      </c>
      <c r="J100" s="3">
        <v>41672000</v>
      </c>
      <c r="K100" s="3">
        <v>43236000</v>
      </c>
      <c r="L100" s="3">
        <v>44045000</v>
      </c>
      <c r="M100" s="3">
        <v>44237000</v>
      </c>
      <c r="N100" s="3">
        <v>45429000</v>
      </c>
      <c r="O100" s="3">
        <v>42530000</v>
      </c>
      <c r="P100" s="3">
        <v>43311000</v>
      </c>
      <c r="Q100" s="4">
        <v>42765000</v>
      </c>
      <c r="R100" s="3">
        <v>42608000</v>
      </c>
      <c r="S100" s="3">
        <v>43311000</v>
      </c>
      <c r="T100" s="3">
        <v>44440000</v>
      </c>
      <c r="U100" s="3">
        <v>42765000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t="s">
        <v>26</v>
      </c>
      <c r="C103" s="3" t="s">
        <v>26</v>
      </c>
      <c r="D103" s="3" t="s">
        <v>26</v>
      </c>
      <c r="E103" s="3">
        <v>10353000</v>
      </c>
      <c r="F103" s="3">
        <v>104134000</v>
      </c>
      <c r="G103" s="3">
        <v>114334000</v>
      </c>
      <c r="H103" s="3">
        <v>132030000</v>
      </c>
      <c r="I103" s="3">
        <v>137689000</v>
      </c>
      <c r="J103" s="3">
        <v>140280000</v>
      </c>
      <c r="K103" s="3">
        <v>172994000</v>
      </c>
      <c r="L103" s="3">
        <v>185644000</v>
      </c>
      <c r="M103" s="3">
        <v>214023000</v>
      </c>
      <c r="N103" s="3">
        <v>241673000</v>
      </c>
      <c r="O103" s="3">
        <v>276920000</v>
      </c>
      <c r="P103" s="3">
        <v>72463000</v>
      </c>
      <c r="Q103" s="4">
        <v>56195000</v>
      </c>
      <c r="R103" s="3">
        <v>343076000</v>
      </c>
      <c r="S103" s="3">
        <v>72463000</v>
      </c>
      <c r="T103" s="3">
        <v>42673000</v>
      </c>
      <c r="U103" s="3">
        <v>56195000</v>
      </c>
    </row>
    <row r="104" spans="1:21" ht="16" x14ac:dyDescent="0.2">
      <c r="A104" s="2" t="s">
        <v>115</v>
      </c>
      <c r="B104" s="3">
        <v>187334000</v>
      </c>
      <c r="C104" s="3">
        <v>83729000</v>
      </c>
      <c r="D104" s="3">
        <v>128834000</v>
      </c>
      <c r="E104" s="3">
        <v>266090000</v>
      </c>
      <c r="F104" s="3">
        <v>288545000</v>
      </c>
      <c r="G104" s="3">
        <v>316014000</v>
      </c>
      <c r="H104" s="3">
        <v>355716000</v>
      </c>
      <c r="I104" s="3">
        <v>514189000</v>
      </c>
      <c r="J104" s="3">
        <v>470589000</v>
      </c>
      <c r="K104" s="3">
        <v>560351000</v>
      </c>
      <c r="L104" s="3">
        <v>601145000</v>
      </c>
      <c r="M104" s="3">
        <v>661097000</v>
      </c>
      <c r="N104" s="3">
        <v>749988000</v>
      </c>
      <c r="O104" s="3">
        <v>965076000</v>
      </c>
      <c r="P104" s="3">
        <v>1001978000</v>
      </c>
      <c r="Q104" s="4">
        <v>1162580000</v>
      </c>
      <c r="R104" s="3">
        <v>1121717000</v>
      </c>
      <c r="S104" s="3">
        <v>1001978000</v>
      </c>
      <c r="T104" s="3">
        <v>1187511000</v>
      </c>
      <c r="U104" s="3">
        <v>1162580000</v>
      </c>
    </row>
    <row r="105" spans="1:21" ht="16" x14ac:dyDescent="0.2">
      <c r="A105" s="2" t="s">
        <v>116</v>
      </c>
      <c r="B105" s="3">
        <v>0</v>
      </c>
      <c r="C105" s="3">
        <v>0</v>
      </c>
      <c r="D105" s="3">
        <v>0</v>
      </c>
      <c r="E105" s="3">
        <v>0</v>
      </c>
      <c r="F105" s="3">
        <v>0</v>
      </c>
      <c r="G105" s="3">
        <v>0</v>
      </c>
      <c r="H105" s="3">
        <v>0</v>
      </c>
      <c r="I105" s="3">
        <v>0</v>
      </c>
      <c r="J105" s="3">
        <v>0</v>
      </c>
      <c r="K105" s="3">
        <v>0</v>
      </c>
      <c r="L105" s="3">
        <v>0</v>
      </c>
      <c r="M105" s="3">
        <v>0</v>
      </c>
      <c r="N105" s="3">
        <v>0</v>
      </c>
      <c r="O105" s="3">
        <v>0</v>
      </c>
      <c r="P105" s="3">
        <v>0</v>
      </c>
      <c r="Q105" s="4">
        <v>20000000</v>
      </c>
      <c r="R105" s="3">
        <v>0</v>
      </c>
      <c r="S105" s="3">
        <v>0</v>
      </c>
      <c r="T105" s="3">
        <v>0</v>
      </c>
      <c r="U105" s="3">
        <v>0</v>
      </c>
    </row>
    <row r="106" spans="1:21" ht="16" x14ac:dyDescent="0.2">
      <c r="A106" s="2" t="s">
        <v>117</v>
      </c>
      <c r="B106" s="3" t="s">
        <v>26</v>
      </c>
      <c r="C106" s="3" t="s">
        <v>26</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4" t="s">
        <v>26</v>
      </c>
      <c r="R106" s="3" t="s">
        <v>26</v>
      </c>
      <c r="S106" s="3" t="s">
        <v>26</v>
      </c>
      <c r="T106" s="3" t="s">
        <v>26</v>
      </c>
      <c r="U106" s="3" t="s">
        <v>26</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4" t="s">
        <v>26</v>
      </c>
      <c r="R107" s="3" t="s">
        <v>26</v>
      </c>
      <c r="S107" s="3" t="s">
        <v>26</v>
      </c>
      <c r="T107" s="3" t="s">
        <v>26</v>
      </c>
      <c r="U107" s="3" t="s">
        <v>26</v>
      </c>
    </row>
    <row r="108" spans="1:21" ht="16" x14ac:dyDescent="0.2">
      <c r="A108" s="2" t="s">
        <v>119</v>
      </c>
      <c r="B108" s="3">
        <v>138187000</v>
      </c>
      <c r="C108" s="3">
        <v>131388000</v>
      </c>
      <c r="D108" s="3">
        <v>124899000</v>
      </c>
      <c r="E108" s="3">
        <v>117151000</v>
      </c>
      <c r="F108" s="3">
        <v>110383000</v>
      </c>
      <c r="G108" s="3">
        <v>112216000</v>
      </c>
      <c r="H108" s="3">
        <v>68009000</v>
      </c>
      <c r="I108" s="3">
        <v>351590000</v>
      </c>
      <c r="J108" s="3">
        <v>353173000</v>
      </c>
      <c r="K108" s="3">
        <v>335449000</v>
      </c>
      <c r="L108" s="3">
        <v>314845000</v>
      </c>
      <c r="M108" s="3">
        <v>317974000</v>
      </c>
      <c r="N108" s="3">
        <v>291868000</v>
      </c>
      <c r="O108" s="3">
        <v>272757000</v>
      </c>
      <c r="P108" s="3">
        <v>266086000</v>
      </c>
      <c r="Q108" s="4">
        <v>259294000</v>
      </c>
      <c r="R108" s="3">
        <v>267328000</v>
      </c>
      <c r="S108" s="3">
        <v>266086000</v>
      </c>
      <c r="T108" s="3">
        <v>261491000</v>
      </c>
      <c r="U108" s="3">
        <v>259294000</v>
      </c>
    </row>
    <row r="109" spans="1:21" ht="16" x14ac:dyDescent="0.2">
      <c r="A109" s="2" t="s">
        <v>120</v>
      </c>
      <c r="B109" s="3">
        <v>138187000</v>
      </c>
      <c r="C109" s="3">
        <v>131388000</v>
      </c>
      <c r="D109" s="3">
        <v>124899000</v>
      </c>
      <c r="E109" s="3">
        <v>117151000</v>
      </c>
      <c r="F109" s="3">
        <v>110383000</v>
      </c>
      <c r="G109" s="3">
        <v>112216000</v>
      </c>
      <c r="H109" s="3">
        <v>68009000</v>
      </c>
      <c r="I109" s="3">
        <v>351590000</v>
      </c>
      <c r="J109" s="3">
        <v>353173000</v>
      </c>
      <c r="K109" s="3">
        <v>334354000</v>
      </c>
      <c r="L109" s="3">
        <v>312224000</v>
      </c>
      <c r="M109" s="3">
        <v>287469000</v>
      </c>
      <c r="N109" s="3">
        <v>264436000</v>
      </c>
      <c r="O109" s="3">
        <v>243249000</v>
      </c>
      <c r="P109" s="3">
        <v>223800000</v>
      </c>
      <c r="Q109" s="4">
        <v>215039000</v>
      </c>
      <c r="R109" s="3">
        <v>226294000</v>
      </c>
      <c r="S109" s="3">
        <v>223800000</v>
      </c>
      <c r="T109" s="3">
        <v>219764000</v>
      </c>
      <c r="U109" s="3">
        <v>215039000</v>
      </c>
    </row>
    <row r="110" spans="1:21" ht="16" x14ac:dyDescent="0.2">
      <c r="A110" s="2" t="s">
        <v>121</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t="s">
        <v>26</v>
      </c>
      <c r="C114" s="3" t="s">
        <v>26</v>
      </c>
      <c r="D114" s="3" t="s">
        <v>26</v>
      </c>
      <c r="E114" s="3" t="s">
        <v>26</v>
      </c>
      <c r="F114" s="3" t="s">
        <v>26</v>
      </c>
      <c r="G114" s="3" t="s">
        <v>26</v>
      </c>
      <c r="H114" s="3" t="s">
        <v>26</v>
      </c>
      <c r="I114" s="3" t="s">
        <v>26</v>
      </c>
      <c r="J114" s="3" t="s">
        <v>26</v>
      </c>
      <c r="K114" s="3">
        <v>1095000</v>
      </c>
      <c r="L114" s="3">
        <v>2621000</v>
      </c>
      <c r="M114" s="3">
        <v>30505000</v>
      </c>
      <c r="N114" s="3">
        <v>27432000</v>
      </c>
      <c r="O114" s="3">
        <v>29508000</v>
      </c>
      <c r="P114" s="3">
        <v>42286000</v>
      </c>
      <c r="Q114" s="4">
        <v>44255000</v>
      </c>
      <c r="R114" s="3">
        <v>41034000</v>
      </c>
      <c r="S114" s="3">
        <v>42286000</v>
      </c>
      <c r="T114" s="3">
        <v>41727000</v>
      </c>
      <c r="U114" s="3">
        <v>44255000</v>
      </c>
    </row>
    <row r="115" spans="1:21" ht="16" x14ac:dyDescent="0.2">
      <c r="A115" s="2" t="s">
        <v>123</v>
      </c>
      <c r="B115" s="3">
        <v>138187000</v>
      </c>
      <c r="C115" s="3">
        <v>131388000</v>
      </c>
      <c r="D115" s="3">
        <v>124899000</v>
      </c>
      <c r="E115" s="3">
        <v>117151000</v>
      </c>
      <c r="F115" s="3">
        <v>110383000</v>
      </c>
      <c r="G115" s="3">
        <v>112216000</v>
      </c>
      <c r="H115" s="3">
        <v>68009000</v>
      </c>
      <c r="I115" s="3">
        <v>351590000</v>
      </c>
      <c r="J115" s="3">
        <v>353173000</v>
      </c>
      <c r="K115" s="3">
        <v>335449000</v>
      </c>
      <c r="L115" s="3">
        <v>314845000</v>
      </c>
      <c r="M115" s="3">
        <v>317974000</v>
      </c>
      <c r="N115" s="3">
        <v>291868000</v>
      </c>
      <c r="O115" s="3">
        <v>272757000</v>
      </c>
      <c r="P115" s="3">
        <v>266086000</v>
      </c>
      <c r="Q115" s="4">
        <v>259294000</v>
      </c>
      <c r="R115" s="3">
        <v>267328000</v>
      </c>
      <c r="S115" s="3">
        <v>266086000</v>
      </c>
      <c r="T115" s="3">
        <v>261491000</v>
      </c>
      <c r="U115" s="3">
        <v>259294000</v>
      </c>
    </row>
    <row r="116" spans="1:21" ht="16" x14ac:dyDescent="0.2">
      <c r="A116" s="2" t="s">
        <v>124</v>
      </c>
      <c r="B116" s="3">
        <v>325521000</v>
      </c>
      <c r="C116" s="3">
        <v>215117000</v>
      </c>
      <c r="D116" s="3">
        <v>253733000</v>
      </c>
      <c r="E116" s="3">
        <v>383241000</v>
      </c>
      <c r="F116" s="3">
        <v>398928000</v>
      </c>
      <c r="G116" s="3">
        <v>428230000</v>
      </c>
      <c r="H116" s="3">
        <v>423725000</v>
      </c>
      <c r="I116" s="3">
        <v>865779000</v>
      </c>
      <c r="J116" s="3">
        <v>823762000</v>
      </c>
      <c r="K116" s="3">
        <v>895800000</v>
      </c>
      <c r="L116" s="3">
        <v>915990000</v>
      </c>
      <c r="M116" s="3">
        <v>979071000</v>
      </c>
      <c r="N116" s="3">
        <v>1041856000</v>
      </c>
      <c r="O116" s="3">
        <v>1237833000</v>
      </c>
      <c r="P116" s="3">
        <v>1268064000</v>
      </c>
      <c r="Q116" s="4">
        <v>1421874000</v>
      </c>
      <c r="R116" s="3">
        <v>1389045000</v>
      </c>
      <c r="S116" s="3">
        <v>1268064000</v>
      </c>
      <c r="T116" s="3">
        <v>1449002000</v>
      </c>
      <c r="U116" s="3">
        <v>1421874000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117590000</v>
      </c>
      <c r="C118" s="3">
        <v>137526000</v>
      </c>
      <c r="D118" s="3">
        <v>187534000</v>
      </c>
      <c r="E118" s="3">
        <v>230295000</v>
      </c>
      <c r="F118" s="3">
        <v>288972000</v>
      </c>
      <c r="G118" s="3">
        <v>369099000</v>
      </c>
      <c r="H118" s="3">
        <v>427180000</v>
      </c>
      <c r="I118" s="3">
        <v>3992892000</v>
      </c>
      <c r="J118" s="3">
        <v>4054361000</v>
      </c>
      <c r="K118" s="3">
        <v>4153774000</v>
      </c>
      <c r="L118" s="3">
        <v>4241325000</v>
      </c>
      <c r="M118" s="3">
        <v>4400693000</v>
      </c>
      <c r="N118" s="3">
        <v>4541175000</v>
      </c>
      <c r="O118" s="3">
        <v>4655820000</v>
      </c>
      <c r="P118" s="3">
        <v>4783222000</v>
      </c>
      <c r="Q118" s="4">
        <v>4875382000</v>
      </c>
      <c r="R118" s="3">
        <v>4739347000</v>
      </c>
      <c r="S118" s="3">
        <v>4783222000</v>
      </c>
      <c r="T118" s="3">
        <v>4834888000</v>
      </c>
      <c r="U118" s="3">
        <v>4875382000</v>
      </c>
    </row>
    <row r="119" spans="1:21" ht="16" x14ac:dyDescent="0.2">
      <c r="A119" s="2" t="s">
        <v>127</v>
      </c>
      <c r="B119" s="3">
        <v>484000</v>
      </c>
      <c r="C119" s="3">
        <v>486000</v>
      </c>
      <c r="D119" s="3">
        <v>494000</v>
      </c>
      <c r="E119" s="3">
        <v>994000</v>
      </c>
      <c r="F119" s="3">
        <v>1019000</v>
      </c>
      <c r="G119" s="3">
        <v>1030000</v>
      </c>
      <c r="H119" s="3">
        <v>1035000</v>
      </c>
      <c r="I119" s="3">
        <v>1035000</v>
      </c>
      <c r="J119" s="3">
        <v>3116000</v>
      </c>
      <c r="K119" s="3">
        <v>3146000</v>
      </c>
      <c r="L119" s="3">
        <v>3155000</v>
      </c>
      <c r="M119" s="3">
        <v>3182000</v>
      </c>
      <c r="N119" s="3">
        <v>3193000</v>
      </c>
      <c r="O119" s="3">
        <v>3200000</v>
      </c>
      <c r="P119" s="3">
        <v>3209000</v>
      </c>
      <c r="Q119" s="4">
        <v>5591000</v>
      </c>
      <c r="R119" s="3">
        <v>3206000</v>
      </c>
      <c r="S119" s="3">
        <v>3209000</v>
      </c>
      <c r="T119" s="3">
        <v>5587000</v>
      </c>
      <c r="U119" s="3">
        <v>5591000</v>
      </c>
    </row>
    <row r="120" spans="1:21" ht="16" x14ac:dyDescent="0.2">
      <c r="A120" s="2" t="s">
        <v>128</v>
      </c>
      <c r="B120" s="3">
        <v>117106000</v>
      </c>
      <c r="C120" s="3">
        <v>137040000</v>
      </c>
      <c r="D120" s="3">
        <v>187040000</v>
      </c>
      <c r="E120" s="3">
        <v>229301000</v>
      </c>
      <c r="F120" s="3">
        <v>287953000</v>
      </c>
      <c r="G120" s="3">
        <v>368069000</v>
      </c>
      <c r="H120" s="3">
        <v>426145000</v>
      </c>
      <c r="I120" s="3">
        <v>3991857000</v>
      </c>
      <c r="J120" s="3">
        <v>4051245000</v>
      </c>
      <c r="K120" s="3">
        <v>4150628000</v>
      </c>
      <c r="L120" s="3">
        <v>4238170000</v>
      </c>
      <c r="M120" s="3">
        <v>4397511000</v>
      </c>
      <c r="N120" s="3">
        <v>4537982000</v>
      </c>
      <c r="O120" s="3">
        <v>4652620000</v>
      </c>
      <c r="P120" s="3">
        <v>4780013000</v>
      </c>
      <c r="Q120" s="4">
        <v>4869791000</v>
      </c>
      <c r="R120" s="3">
        <v>4736141000</v>
      </c>
      <c r="S120" s="3">
        <v>4780013000</v>
      </c>
      <c r="T120" s="3">
        <v>4829301000</v>
      </c>
      <c r="U120" s="3">
        <v>4869791000</v>
      </c>
    </row>
    <row r="121" spans="1:21" ht="16" x14ac:dyDescent="0.2">
      <c r="A121" s="2" t="s">
        <v>129</v>
      </c>
      <c r="B121" s="3">
        <v>132129000</v>
      </c>
      <c r="C121" s="3">
        <v>218302000</v>
      </c>
      <c r="D121" s="3">
        <v>241842000</v>
      </c>
      <c r="E121" s="3">
        <v>418234000</v>
      </c>
      <c r="F121" s="3">
        <v>1155313000</v>
      </c>
      <c r="G121" s="3">
        <v>1222912000</v>
      </c>
      <c r="H121" s="3">
        <v>1231087000</v>
      </c>
      <c r="I121" s="3">
        <v>556467000</v>
      </c>
      <c r="J121" s="3">
        <v>2808951000</v>
      </c>
      <c r="K121" s="3">
        <v>3170129000</v>
      </c>
      <c r="L121" s="3">
        <v>4512205000</v>
      </c>
      <c r="M121" s="3">
        <v>5219505000</v>
      </c>
      <c r="N121" s="3">
        <v>5815423000</v>
      </c>
      <c r="O121" s="3">
        <v>5829253000</v>
      </c>
      <c r="P121" s="3">
        <v>6600281000</v>
      </c>
      <c r="Q121" s="4">
        <v>1998256000</v>
      </c>
      <c r="R121" s="3">
        <v>6398631000</v>
      </c>
      <c r="S121" s="3">
        <v>6600281000</v>
      </c>
      <c r="T121" s="3">
        <v>1997809000</v>
      </c>
      <c r="U121" s="3">
        <v>1998256000</v>
      </c>
    </row>
    <row r="122" spans="1:21" ht="16" x14ac:dyDescent="0.2">
      <c r="A122" s="2" t="s">
        <v>130</v>
      </c>
      <c r="B122" s="3">
        <v>461680000</v>
      </c>
      <c r="C122" s="3">
        <v>670396000</v>
      </c>
      <c r="D122" s="3">
        <v>882425000</v>
      </c>
      <c r="E122" s="3">
        <v>1168644000</v>
      </c>
      <c r="F122" s="3">
        <v>1508664000</v>
      </c>
      <c r="G122" s="3">
        <v>1847325000</v>
      </c>
      <c r="H122" s="3">
        <v>2330510000</v>
      </c>
      <c r="I122" s="3">
        <v>1394863000</v>
      </c>
      <c r="J122" s="3">
        <v>2107548000</v>
      </c>
      <c r="K122" s="3">
        <v>2928226000</v>
      </c>
      <c r="L122" s="3">
        <v>3914645000</v>
      </c>
      <c r="M122" s="3">
        <v>5022480000</v>
      </c>
      <c r="N122" s="3">
        <v>6432074000</v>
      </c>
      <c r="O122" s="3">
        <v>7809549000</v>
      </c>
      <c r="P122" s="3">
        <v>9001173000</v>
      </c>
      <c r="Q122" s="4">
        <v>5120063000</v>
      </c>
      <c r="R122" s="3">
        <v>8699499000</v>
      </c>
      <c r="S122" s="3">
        <v>9001173000</v>
      </c>
      <c r="T122" s="3">
        <v>4706192000</v>
      </c>
      <c r="U122" s="3">
        <v>5120063000</v>
      </c>
    </row>
    <row r="123" spans="1:21" ht="16" x14ac:dyDescent="0.2">
      <c r="A123" s="2" t="s">
        <v>131</v>
      </c>
      <c r="B123" s="3">
        <v>-10825000</v>
      </c>
      <c r="C123" s="3">
        <v>-4667000</v>
      </c>
      <c r="D123" s="3">
        <v>281000</v>
      </c>
      <c r="E123" s="3">
        <v>-1547000</v>
      </c>
      <c r="F123" s="3">
        <v>2074000</v>
      </c>
      <c r="G123" s="3">
        <v>-1233000</v>
      </c>
      <c r="H123" s="3">
        <v>-11453000</v>
      </c>
      <c r="I123" s="3">
        <v>-21878000</v>
      </c>
      <c r="J123" s="3">
        <v>-23249000</v>
      </c>
      <c r="K123" s="3">
        <v>-16659000</v>
      </c>
      <c r="L123" s="3">
        <v>-32864000</v>
      </c>
      <c r="M123" s="3">
        <v>-32387000</v>
      </c>
      <c r="N123" s="3">
        <v>3034000</v>
      </c>
      <c r="O123" s="3">
        <v>-69165000</v>
      </c>
      <c r="P123" s="3">
        <v>-159073000</v>
      </c>
      <c r="Q123" s="4">
        <v>-155725000</v>
      </c>
      <c r="R123" s="3">
        <v>-224455000</v>
      </c>
      <c r="S123" s="3">
        <v>-159073000</v>
      </c>
      <c r="T123" s="3">
        <v>-147911000</v>
      </c>
      <c r="U123" s="3">
        <v>-155725000</v>
      </c>
    </row>
    <row r="124" spans="1:21" ht="16" x14ac:dyDescent="0.2">
      <c r="A124" s="2" t="s">
        <v>132</v>
      </c>
      <c r="B124" s="3">
        <v>436316000</v>
      </c>
      <c r="C124" s="3">
        <v>584953000</v>
      </c>
      <c r="D124" s="3">
        <v>828398000</v>
      </c>
      <c r="E124" s="3">
        <v>979158000</v>
      </c>
      <c r="F124" s="3">
        <v>644397000</v>
      </c>
      <c r="G124" s="3">
        <v>992279000</v>
      </c>
      <c r="H124" s="3">
        <v>1515150000</v>
      </c>
      <c r="I124" s="3">
        <v>4809410000</v>
      </c>
      <c r="J124" s="3">
        <v>3329709000</v>
      </c>
      <c r="K124" s="3">
        <v>3895212000</v>
      </c>
      <c r="L124" s="3">
        <v>3610901000</v>
      </c>
      <c r="M124" s="3">
        <v>4171281000</v>
      </c>
      <c r="N124" s="3">
        <v>5160860000</v>
      </c>
      <c r="O124" s="3">
        <v>6566951000</v>
      </c>
      <c r="P124" s="3">
        <v>7025041000</v>
      </c>
      <c r="Q124" s="4">
        <v>7841464000</v>
      </c>
      <c r="R124" s="3">
        <v>6815760000</v>
      </c>
      <c r="S124" s="3">
        <v>7025041000</v>
      </c>
      <c r="T124" s="3">
        <v>7395360000</v>
      </c>
      <c r="U124" s="3">
        <v>7841464000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436316000</v>
      </c>
      <c r="C126" s="3">
        <v>584953000</v>
      </c>
      <c r="D126" s="3">
        <v>828398000</v>
      </c>
      <c r="E126" s="3">
        <v>979158000</v>
      </c>
      <c r="F126" s="3">
        <v>644397000</v>
      </c>
      <c r="G126" s="3">
        <v>992279000</v>
      </c>
      <c r="H126" s="3">
        <v>1515150000</v>
      </c>
      <c r="I126" s="3">
        <v>4809410000</v>
      </c>
      <c r="J126" s="3">
        <v>3329709000</v>
      </c>
      <c r="K126" s="3">
        <v>3895212000</v>
      </c>
      <c r="L126" s="3">
        <v>3610901000</v>
      </c>
      <c r="M126" s="3">
        <v>4171281000</v>
      </c>
      <c r="N126" s="3">
        <v>5160860000</v>
      </c>
      <c r="O126" s="3">
        <v>6566951000</v>
      </c>
      <c r="P126" s="3">
        <v>7025041000</v>
      </c>
      <c r="Q126" s="4">
        <v>7841464000</v>
      </c>
      <c r="R126" s="3">
        <v>6815760000</v>
      </c>
      <c r="S126" s="3">
        <v>7025041000</v>
      </c>
      <c r="T126" s="3">
        <v>7395360000</v>
      </c>
      <c r="U126" s="3">
        <v>7841464000</v>
      </c>
    </row>
    <row r="127" spans="1:21" ht="16" x14ac:dyDescent="0.2">
      <c r="A127" s="2" t="s">
        <v>135</v>
      </c>
      <c r="B127" s="3">
        <v>761837000</v>
      </c>
      <c r="C127" s="3">
        <v>800070000</v>
      </c>
      <c r="D127" s="3">
        <v>1082131000</v>
      </c>
      <c r="E127" s="3">
        <v>1362399000</v>
      </c>
      <c r="F127" s="3">
        <v>1043325000</v>
      </c>
      <c r="G127" s="3">
        <v>1420509000</v>
      </c>
      <c r="H127" s="3">
        <v>1938875000</v>
      </c>
      <c r="I127" s="3">
        <v>5675189000</v>
      </c>
      <c r="J127" s="3">
        <v>4153471000</v>
      </c>
      <c r="K127" s="3">
        <v>4791012000</v>
      </c>
      <c r="L127" s="3">
        <v>4526891000</v>
      </c>
      <c r="M127" s="3">
        <v>5150352000</v>
      </c>
      <c r="N127" s="3">
        <v>6202716000</v>
      </c>
      <c r="O127" s="3">
        <v>7804784000</v>
      </c>
      <c r="P127" s="3">
        <v>8293105000</v>
      </c>
      <c r="Q127" s="4">
        <v>9263338000</v>
      </c>
      <c r="R127" s="3">
        <v>8204805000</v>
      </c>
      <c r="S127" s="3">
        <v>8293105000</v>
      </c>
      <c r="T127" s="3">
        <v>8844362000</v>
      </c>
      <c r="U127" s="3">
        <v>9263338000</v>
      </c>
    </row>
    <row r="128" spans="1:21" ht="16" x14ac:dyDescent="0.2">
      <c r="A128" s="28" t="s">
        <v>136</v>
      </c>
      <c r="B128" s="26">
        <v>1084824000</v>
      </c>
      <c r="C128" s="26">
        <v>1057908000</v>
      </c>
      <c r="D128" s="26">
        <v>1067760000</v>
      </c>
      <c r="E128" s="26">
        <v>1045662000</v>
      </c>
      <c r="F128" s="26">
        <v>994656000</v>
      </c>
      <c r="G128" s="26">
        <v>1000932000</v>
      </c>
      <c r="H128" s="26">
        <v>1006332000</v>
      </c>
      <c r="I128" s="26">
        <v>1217400000</v>
      </c>
      <c r="J128" s="26">
        <v>1133132000</v>
      </c>
      <c r="K128" s="26">
        <v>1132596000</v>
      </c>
      <c r="L128" s="26">
        <v>1087352000</v>
      </c>
      <c r="M128" s="26">
        <v>1073396000</v>
      </c>
      <c r="N128" s="26">
        <v>1056194000</v>
      </c>
      <c r="O128" s="26">
        <v>1058646000</v>
      </c>
      <c r="P128" s="26">
        <v>1044600000</v>
      </c>
      <c r="Q128" s="27">
        <v>1047485000</v>
      </c>
      <c r="R128" s="26">
        <v>1047930000</v>
      </c>
      <c r="S128" s="26">
        <v>1044600000</v>
      </c>
      <c r="T128" s="26">
        <v>1046616000</v>
      </c>
      <c r="U128" s="26">
        <v>1047485000</v>
      </c>
    </row>
    <row r="129" spans="1:21" ht="16" x14ac:dyDescent="0.2">
      <c r="A129" s="15" t="s">
        <v>199</v>
      </c>
      <c r="B129" s="10"/>
      <c r="C129" s="20">
        <f>(C128/B128)-1</f>
        <v>-2.4811397977920868E-2</v>
      </c>
      <c r="D129" s="20">
        <f>(D128/C128)-1</f>
        <v>9.3127190644177738E-3</v>
      </c>
      <c r="E129" s="20">
        <f>(E128/D128)-1</f>
        <v>-2.0695661946504851E-2</v>
      </c>
      <c r="F129" s="20">
        <f t="shared" ref="F129:U129" si="9">(F128/E128)-1</f>
        <v>-4.8778668441618822E-2</v>
      </c>
      <c r="G129" s="20">
        <f t="shared" si="9"/>
        <v>6.309719139079295E-3</v>
      </c>
      <c r="H129" s="20">
        <f t="shared" si="9"/>
        <v>5.3949718862020823E-3</v>
      </c>
      <c r="I129" s="20">
        <f t="shared" si="9"/>
        <v>0.2097399267836062</v>
      </c>
      <c r="J129" s="20">
        <f t="shared" si="9"/>
        <v>-6.9219648431082637E-2</v>
      </c>
      <c r="K129" s="20">
        <f t="shared" si="9"/>
        <v>-4.7302520800751591E-4</v>
      </c>
      <c r="L129" s="20">
        <f t="shared" si="9"/>
        <v>-3.9947165626578185E-2</v>
      </c>
      <c r="M129" s="20">
        <f t="shared" si="9"/>
        <v>-1.2834850168114809E-2</v>
      </c>
      <c r="N129" s="20">
        <f t="shared" si="9"/>
        <v>-1.6025772408319039E-2</v>
      </c>
      <c r="O129" s="20">
        <f t="shared" si="9"/>
        <v>2.321543201343701E-3</v>
      </c>
      <c r="P129" s="20">
        <f t="shared" si="9"/>
        <v>-1.3267891249766239E-2</v>
      </c>
      <c r="Q129" s="20">
        <f t="shared" si="9"/>
        <v>2.7618227072563339E-3</v>
      </c>
      <c r="R129" s="20">
        <f t="shared" si="9"/>
        <v>4.2482708582936013E-4</v>
      </c>
      <c r="S129" s="20">
        <f t="shared" si="9"/>
        <v>-3.1776931665282726E-3</v>
      </c>
      <c r="T129" s="20">
        <f t="shared" si="9"/>
        <v>1.9299253302700325E-3</v>
      </c>
      <c r="U129" s="20">
        <f t="shared" si="9"/>
        <v>8.3029496969277972E-4</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4" t="s">
        <v>26</v>
      </c>
      <c r="R130" s="3" t="s">
        <v>26</v>
      </c>
      <c r="S130" s="3" t="s">
        <v>26</v>
      </c>
      <c r="T130" s="3" t="s">
        <v>26</v>
      </c>
      <c r="U130" s="3" t="s">
        <v>26</v>
      </c>
    </row>
    <row r="131" spans="1:21" ht="16" x14ac:dyDescent="0.2">
      <c r="A131" s="2" t="s">
        <v>138</v>
      </c>
      <c r="B131" s="3">
        <v>-255842000</v>
      </c>
      <c r="C131" s="3">
        <v>-328143000</v>
      </c>
      <c r="D131" s="3">
        <v>-354568000</v>
      </c>
      <c r="E131" s="3">
        <v>-359331000</v>
      </c>
      <c r="F131" s="3">
        <v>-222514000</v>
      </c>
      <c r="G131" s="3">
        <v>-211349000</v>
      </c>
      <c r="H131" s="3">
        <v>-370323000</v>
      </c>
      <c r="I131" s="3">
        <v>-2175417000</v>
      </c>
      <c r="J131" s="3">
        <v>-377582000</v>
      </c>
      <c r="K131" s="3">
        <v>-528622000</v>
      </c>
      <c r="L131" s="3">
        <v>-637513000</v>
      </c>
      <c r="M131" s="3">
        <v>-797957000</v>
      </c>
      <c r="N131" s="3">
        <v>-1180413000</v>
      </c>
      <c r="O131" s="3">
        <v>-1326462000</v>
      </c>
      <c r="P131" s="3">
        <v>-1307141000</v>
      </c>
      <c r="Q131" s="4">
        <v>-1869774000</v>
      </c>
      <c r="R131" s="3">
        <v>-1303048000</v>
      </c>
      <c r="S131" s="3">
        <v>-1307141000</v>
      </c>
      <c r="T131" s="3">
        <v>-1672660000</v>
      </c>
      <c r="U131" s="3">
        <v>-1869774000</v>
      </c>
    </row>
    <row r="132" spans="1:21" ht="16" x14ac:dyDescent="0.2">
      <c r="A132" s="2" t="s">
        <v>139</v>
      </c>
      <c r="B132" s="5">
        <v>-58.64</v>
      </c>
      <c r="C132" s="5">
        <v>-56.1</v>
      </c>
      <c r="D132" s="5">
        <v>-42.8</v>
      </c>
      <c r="E132" s="5">
        <v>-36.700000000000003</v>
      </c>
      <c r="F132" s="5">
        <v>-34.53</v>
      </c>
      <c r="G132" s="5">
        <v>-21.3</v>
      </c>
      <c r="H132" s="5">
        <v>-24.44</v>
      </c>
      <c r="I132" s="5">
        <v>-45.23</v>
      </c>
      <c r="J132" s="5">
        <v>-11.34</v>
      </c>
      <c r="K132" s="5">
        <v>-13.57</v>
      </c>
      <c r="L132" s="5">
        <v>-17.66</v>
      </c>
      <c r="M132" s="5">
        <v>-19.13</v>
      </c>
      <c r="N132" s="5">
        <v>-22.87</v>
      </c>
      <c r="O132" s="5">
        <v>-20.2</v>
      </c>
      <c r="P132" s="5">
        <v>-18.61</v>
      </c>
      <c r="Q132" s="6">
        <v>-23.84</v>
      </c>
      <c r="R132" s="5">
        <v>-19.12</v>
      </c>
      <c r="S132" s="5">
        <v>-18.61</v>
      </c>
      <c r="T132" s="5">
        <v>-22.62</v>
      </c>
      <c r="U132" s="5">
        <v>-23.84</v>
      </c>
    </row>
    <row r="133" spans="1:21" ht="16" x14ac:dyDescent="0.2">
      <c r="A133" s="2" t="s">
        <v>140</v>
      </c>
      <c r="B133" s="5">
        <v>55.62</v>
      </c>
      <c r="C133" s="5">
        <v>71.94</v>
      </c>
      <c r="D133" s="5">
        <v>75.569999999999993</v>
      </c>
      <c r="E133" s="5">
        <v>70.83</v>
      </c>
      <c r="F133" s="5">
        <v>59.65</v>
      </c>
      <c r="G133" s="5">
        <v>68.39</v>
      </c>
      <c r="H133" s="5">
        <v>77.56</v>
      </c>
      <c r="I133" s="5">
        <v>78.180000000000007</v>
      </c>
      <c r="J133" s="5">
        <v>53.96</v>
      </c>
      <c r="K133" s="5">
        <v>63.06</v>
      </c>
      <c r="L133" s="5">
        <v>57.38</v>
      </c>
      <c r="M133" s="5">
        <v>64.61</v>
      </c>
      <c r="N133" s="5">
        <v>72.67</v>
      </c>
      <c r="O133" s="5">
        <v>77.08</v>
      </c>
      <c r="P133" s="5">
        <v>77.58</v>
      </c>
      <c r="Q133" s="6">
        <v>78.53</v>
      </c>
      <c r="R133" s="5">
        <v>75.040000000000006</v>
      </c>
      <c r="S133" s="5">
        <v>77.58</v>
      </c>
      <c r="T133" s="5">
        <v>76.64</v>
      </c>
      <c r="U133" s="5">
        <v>78.53</v>
      </c>
    </row>
    <row r="134" spans="1:21" ht="16" x14ac:dyDescent="0.2">
      <c r="A134" s="2" t="s">
        <v>141</v>
      </c>
      <c r="B134" s="3">
        <v>3</v>
      </c>
      <c r="C134" s="5">
        <v>6.99</v>
      </c>
      <c r="D134" s="5">
        <v>6.97</v>
      </c>
      <c r="E134" s="5">
        <v>4.4400000000000004</v>
      </c>
      <c r="F134" s="5">
        <v>2.89</v>
      </c>
      <c r="G134" s="5">
        <v>3.74</v>
      </c>
      <c r="H134" s="5">
        <v>4.76</v>
      </c>
      <c r="I134" s="5">
        <v>6.97</v>
      </c>
      <c r="J134" s="5">
        <v>3.04</v>
      </c>
      <c r="K134" s="5">
        <v>3.72</v>
      </c>
      <c r="L134" s="3">
        <v>3</v>
      </c>
      <c r="M134" s="5">
        <v>3.5</v>
      </c>
      <c r="N134" s="5">
        <v>4.1900000000000004</v>
      </c>
      <c r="O134" s="5">
        <v>4.8499999999999996</v>
      </c>
      <c r="P134" s="5">
        <v>4.76</v>
      </c>
      <c r="Q134" s="6">
        <v>4.8600000000000003</v>
      </c>
      <c r="R134" s="5">
        <v>4.1900000000000004</v>
      </c>
      <c r="S134" s="5">
        <v>4.76</v>
      </c>
      <c r="T134" s="5">
        <v>4.46</v>
      </c>
      <c r="U134" s="5">
        <v>4.8600000000000003</v>
      </c>
    </row>
    <row r="135" spans="1:21" ht="16" x14ac:dyDescent="0.2">
      <c r="A135" s="2" t="s">
        <v>142</v>
      </c>
      <c r="B135" s="5">
        <v>58.22</v>
      </c>
      <c r="C135" s="5">
        <v>61.33</v>
      </c>
      <c r="D135" s="5">
        <v>68.52</v>
      </c>
      <c r="E135" s="5">
        <v>59.1</v>
      </c>
      <c r="F135" s="5">
        <v>63.92</v>
      </c>
      <c r="G135" s="5">
        <v>74.23</v>
      </c>
      <c r="H135" s="5">
        <v>65.150000000000006</v>
      </c>
      <c r="I135" s="5">
        <v>51.45</v>
      </c>
      <c r="J135" s="5">
        <v>44.95</v>
      </c>
      <c r="K135" s="5">
        <v>50.04</v>
      </c>
      <c r="L135" s="5">
        <v>50.31</v>
      </c>
      <c r="M135" s="5">
        <v>59.74</v>
      </c>
      <c r="N135" s="5">
        <v>59.01</v>
      </c>
      <c r="O135" s="5">
        <v>73.45</v>
      </c>
      <c r="P135" s="5">
        <v>99.77</v>
      </c>
      <c r="Q135" s="6">
        <v>105.95</v>
      </c>
      <c r="R135" s="5">
        <v>86.81</v>
      </c>
      <c r="S135" s="5">
        <v>99.77</v>
      </c>
      <c r="T135" s="5">
        <v>109.68</v>
      </c>
      <c r="U135" s="5">
        <v>105.95</v>
      </c>
    </row>
    <row r="136" spans="1:21" ht="16" x14ac:dyDescent="0.2">
      <c r="A136" s="2" t="s">
        <v>143</v>
      </c>
      <c r="B136" s="3">
        <v>1270</v>
      </c>
      <c r="C136" s="3">
        <v>1430</v>
      </c>
      <c r="D136" s="3">
        <v>1497</v>
      </c>
      <c r="E136" s="3">
        <v>1900</v>
      </c>
      <c r="F136" s="3">
        <v>2180</v>
      </c>
      <c r="G136" s="3">
        <v>2013</v>
      </c>
      <c r="H136" s="3">
        <v>2001</v>
      </c>
      <c r="I136" s="3">
        <v>2214</v>
      </c>
      <c r="J136" s="3">
        <v>2646</v>
      </c>
      <c r="K136" s="3">
        <v>2114</v>
      </c>
      <c r="L136" s="3">
        <v>2203</v>
      </c>
      <c r="M136" s="3">
        <v>3529</v>
      </c>
      <c r="N136" s="3">
        <v>3666</v>
      </c>
      <c r="O136" s="3">
        <v>4092</v>
      </c>
      <c r="P136" s="3">
        <v>5296</v>
      </c>
      <c r="Q136" s="4">
        <v>5296</v>
      </c>
      <c r="R136" s="3">
        <v>4092</v>
      </c>
      <c r="S136" s="3">
        <v>5296</v>
      </c>
      <c r="T136" s="3">
        <v>5296</v>
      </c>
      <c r="U136" s="3">
        <v>5296</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108032000</v>
      </c>
      <c r="C139" s="3">
        <v>208716000</v>
      </c>
      <c r="D139" s="3">
        <v>212029000</v>
      </c>
      <c r="E139" s="3">
        <v>286219000</v>
      </c>
      <c r="F139" s="3">
        <v>340020000</v>
      </c>
      <c r="G139" s="3">
        <v>338661000</v>
      </c>
      <c r="H139" s="3">
        <v>483185000</v>
      </c>
      <c r="I139" s="3">
        <v>546733000</v>
      </c>
      <c r="J139" s="3">
        <v>712685000</v>
      </c>
      <c r="K139" s="3">
        <v>820678000</v>
      </c>
      <c r="L139" s="3">
        <v>993004000</v>
      </c>
      <c r="M139" s="3">
        <v>1107835000</v>
      </c>
      <c r="N139" s="3">
        <v>1409594000</v>
      </c>
      <c r="O139" s="3">
        <v>1377475000</v>
      </c>
      <c r="P139" s="3">
        <v>1191624000</v>
      </c>
      <c r="Q139" s="4">
        <v>1435376000</v>
      </c>
      <c r="R139" s="3">
        <v>322387000</v>
      </c>
      <c r="S139" s="3">
        <v>301674000</v>
      </c>
      <c r="T139" s="3">
        <v>397444000</v>
      </c>
      <c r="U139" s="3">
        <v>413871000</v>
      </c>
    </row>
    <row r="140" spans="1:21" ht="16" x14ac:dyDescent="0.2">
      <c r="A140" s="2" t="s">
        <v>145</v>
      </c>
      <c r="B140" s="3">
        <v>3472000</v>
      </c>
      <c r="C140" s="3">
        <v>5907000</v>
      </c>
      <c r="D140" s="3">
        <v>11776000</v>
      </c>
      <c r="E140" s="3">
        <v>17084000</v>
      </c>
      <c r="F140" s="3">
        <v>20562000</v>
      </c>
      <c r="G140" s="3">
        <v>22762000</v>
      </c>
      <c r="H140" s="3">
        <v>25651000</v>
      </c>
      <c r="I140" s="3">
        <v>30860000</v>
      </c>
      <c r="J140" s="3">
        <v>40845000</v>
      </c>
      <c r="K140" s="3">
        <v>48887000</v>
      </c>
      <c r="L140" s="3">
        <v>56979000</v>
      </c>
      <c r="M140" s="3">
        <v>64814000</v>
      </c>
      <c r="N140" s="3">
        <v>60973000</v>
      </c>
      <c r="O140" s="3">
        <v>50155000</v>
      </c>
      <c r="P140" s="3">
        <v>61241000</v>
      </c>
      <c r="Q140" s="4">
        <v>63193000</v>
      </c>
      <c r="R140" s="3">
        <v>15608000</v>
      </c>
      <c r="S140" s="3">
        <v>15201000</v>
      </c>
      <c r="T140" s="3">
        <v>16808000</v>
      </c>
      <c r="U140" s="3">
        <v>15576000</v>
      </c>
    </row>
    <row r="141" spans="1:21" ht="16" x14ac:dyDescent="0.2">
      <c r="A141" s="2" t="s">
        <v>146</v>
      </c>
      <c r="B141" s="3">
        <v>-34434000</v>
      </c>
      <c r="C141" s="3">
        <v>12160000</v>
      </c>
      <c r="D141" s="3">
        <v>5738000</v>
      </c>
      <c r="E141" s="3">
        <v>15717000</v>
      </c>
      <c r="F141" s="3">
        <v>5526000</v>
      </c>
      <c r="G141" s="3">
        <v>-10742000</v>
      </c>
      <c r="H141" s="3">
        <v>6415000</v>
      </c>
      <c r="I141" s="3">
        <v>-745719000</v>
      </c>
      <c r="J141" s="3">
        <v>26552000</v>
      </c>
      <c r="K141" s="3">
        <v>119056000</v>
      </c>
      <c r="L141" s="3">
        <v>55818000</v>
      </c>
      <c r="M141" s="3">
        <v>64367000</v>
      </c>
      <c r="N141" s="3">
        <v>-78234000</v>
      </c>
      <c r="O141" s="3">
        <v>90006000</v>
      </c>
      <c r="P141" s="3">
        <v>121643000</v>
      </c>
      <c r="Q141" s="4">
        <v>103411000</v>
      </c>
      <c r="R141" s="3">
        <v>26108000</v>
      </c>
      <c r="S141" s="3">
        <v>37839000</v>
      </c>
      <c r="T141" s="3">
        <v>17826000</v>
      </c>
      <c r="U141" s="3">
        <v>21638000</v>
      </c>
    </row>
    <row r="142" spans="1:21" ht="16" x14ac:dyDescent="0.2">
      <c r="A142" s="28" t="s">
        <v>147</v>
      </c>
      <c r="B142" s="26">
        <v>13899000</v>
      </c>
      <c r="C142" s="26">
        <v>14040000</v>
      </c>
      <c r="D142" s="26">
        <v>16862000</v>
      </c>
      <c r="E142" s="26">
        <v>19424000</v>
      </c>
      <c r="F142" s="26">
        <v>28413000</v>
      </c>
      <c r="G142" s="26">
        <v>28764000</v>
      </c>
      <c r="H142" s="26">
        <v>28552000</v>
      </c>
      <c r="I142" s="26">
        <v>32719000</v>
      </c>
      <c r="J142" s="26">
        <v>45848000</v>
      </c>
      <c r="K142" s="26">
        <v>52282000</v>
      </c>
      <c r="L142" s="26">
        <v>57111000</v>
      </c>
      <c r="M142" s="26">
        <v>63356000</v>
      </c>
      <c r="N142" s="26">
        <v>70289000</v>
      </c>
      <c r="O142" s="26">
        <v>70483000</v>
      </c>
      <c r="P142" s="26">
        <v>64109000</v>
      </c>
      <c r="Q142" s="27">
        <v>66103000</v>
      </c>
      <c r="R142" s="26">
        <v>16558000</v>
      </c>
      <c r="S142" s="26">
        <v>14942000</v>
      </c>
      <c r="T142" s="26">
        <v>16051000</v>
      </c>
      <c r="U142" s="26">
        <v>18552000</v>
      </c>
    </row>
    <row r="143" spans="1:21" ht="16" x14ac:dyDescent="0.2">
      <c r="A143" s="12" t="s">
        <v>200</v>
      </c>
      <c r="B143" s="20">
        <f t="shared" ref="B143:U143" si="10">B142/B2</f>
        <v>1.3444833523573681E-2</v>
      </c>
      <c r="C143" s="20">
        <f t="shared" si="10"/>
        <v>1.2280252147513467E-2</v>
      </c>
      <c r="D143" s="20">
        <f t="shared" si="10"/>
        <v>1.2931556771696901E-2</v>
      </c>
      <c r="E143" s="20">
        <f t="shared" si="10"/>
        <v>1.1404214345684376E-2</v>
      </c>
      <c r="F143" s="20">
        <f t="shared" si="10"/>
        <v>1.3788019810724694E-2</v>
      </c>
      <c r="G143" s="20">
        <f t="shared" si="10"/>
        <v>1.2804327581386984E-2</v>
      </c>
      <c r="H143" s="20">
        <f t="shared" si="10"/>
        <v>1.1583586457200328E-2</v>
      </c>
      <c r="I143" s="20">
        <f t="shared" si="10"/>
        <v>1.2017715653332667E-2</v>
      </c>
      <c r="J143" s="20">
        <f t="shared" si="10"/>
        <v>1.5035123383571746E-2</v>
      </c>
      <c r="K143" s="20">
        <f t="shared" si="10"/>
        <v>1.551834421920752E-2</v>
      </c>
      <c r="L143" s="20">
        <f t="shared" si="10"/>
        <v>1.5000854962842605E-2</v>
      </c>
      <c r="M143" s="20">
        <f t="shared" si="10"/>
        <v>1.5081820949676718E-2</v>
      </c>
      <c r="N143" s="20">
        <f t="shared" si="10"/>
        <v>1.528474300434172E-2</v>
      </c>
      <c r="O143" s="20">
        <f t="shared" si="10"/>
        <v>1.2719459077856812E-2</v>
      </c>
      <c r="P143" s="20">
        <f t="shared" si="10"/>
        <v>1.0158214560176199E-2</v>
      </c>
      <c r="Q143" s="20">
        <f t="shared" si="10"/>
        <v>9.8792322406441868E-3</v>
      </c>
      <c r="R143" s="20">
        <f t="shared" si="10"/>
        <v>1.0194017556021538E-2</v>
      </c>
      <c r="S143" s="20">
        <f t="shared" si="10"/>
        <v>9.8762004851513287E-3</v>
      </c>
      <c r="T143" s="20">
        <f t="shared" si="10"/>
        <v>9.4477112064652452E-3</v>
      </c>
      <c r="U143" s="20">
        <f t="shared" si="10"/>
        <v>1.0001288436791933E-2</v>
      </c>
    </row>
    <row r="144" spans="1:21" ht="16" x14ac:dyDescent="0.2">
      <c r="A144" s="2" t="s">
        <v>148</v>
      </c>
      <c r="B144" s="3">
        <v>-44594000</v>
      </c>
      <c r="C144" s="3">
        <v>-6294000</v>
      </c>
      <c r="D144" s="3">
        <v>-13735000</v>
      </c>
      <c r="E144" s="3">
        <v>-4511000</v>
      </c>
      <c r="F144" s="3">
        <v>-22116000</v>
      </c>
      <c r="G144" s="3">
        <v>-37422000</v>
      </c>
      <c r="H144" s="3">
        <v>-21770000</v>
      </c>
      <c r="I144" s="3">
        <v>-617161000</v>
      </c>
      <c r="J144" s="3">
        <v>-19092000</v>
      </c>
      <c r="K144" s="3">
        <v>67935000</v>
      </c>
      <c r="L144" s="3">
        <v>-510000</v>
      </c>
      <c r="M144" s="3">
        <v>1263000</v>
      </c>
      <c r="N144" s="3">
        <v>-156873000</v>
      </c>
      <c r="O144" s="3">
        <v>16429000</v>
      </c>
      <c r="P144" s="3">
        <v>48182000</v>
      </c>
      <c r="Q144" s="4">
        <v>26248000</v>
      </c>
      <c r="R144" s="3">
        <v>7776000</v>
      </c>
      <c r="S144" s="3">
        <v>18472000</v>
      </c>
      <c r="T144" s="3" t="s">
        <v>26</v>
      </c>
      <c r="U144" s="3" t="s">
        <v>26</v>
      </c>
    </row>
    <row r="145" spans="1:21" ht="16" x14ac:dyDescent="0.2">
      <c r="A145" s="2" t="s">
        <v>149</v>
      </c>
      <c r="B145" s="3">
        <v>527000</v>
      </c>
      <c r="C145" s="3">
        <v>3887000</v>
      </c>
      <c r="D145" s="3" t="s">
        <v>26</v>
      </c>
      <c r="E145" s="3" t="s">
        <v>26</v>
      </c>
      <c r="F145" s="3" t="s">
        <v>26</v>
      </c>
      <c r="G145" s="3" t="s">
        <v>26</v>
      </c>
      <c r="H145" s="3" t="s">
        <v>26</v>
      </c>
      <c r="I145" s="3" t="s">
        <v>26</v>
      </c>
      <c r="J145" s="3" t="s">
        <v>26</v>
      </c>
      <c r="K145" s="3" t="s">
        <v>26</v>
      </c>
      <c r="L145" s="3" t="s">
        <v>26</v>
      </c>
      <c r="M145" s="3" t="s">
        <v>26</v>
      </c>
      <c r="N145" s="3">
        <v>8700000</v>
      </c>
      <c r="O145" s="3" t="s">
        <v>26</v>
      </c>
      <c r="P145" s="3">
        <v>2200000</v>
      </c>
      <c r="Q145" s="4" t="s">
        <v>26</v>
      </c>
      <c r="R145" s="3" t="s">
        <v>26</v>
      </c>
      <c r="S145" s="3" t="s">
        <v>26</v>
      </c>
      <c r="T145" s="3" t="s">
        <v>26</v>
      </c>
      <c r="U145" s="3" t="s">
        <v>26</v>
      </c>
    </row>
    <row r="146" spans="1:21" ht="16" x14ac:dyDescent="0.2">
      <c r="A146" s="2" t="s">
        <v>150</v>
      </c>
      <c r="B146" s="3">
        <v>-4266000</v>
      </c>
      <c r="C146" s="3">
        <v>527000</v>
      </c>
      <c r="D146" s="3">
        <v>2611000</v>
      </c>
      <c r="E146" s="3">
        <v>804000</v>
      </c>
      <c r="F146" s="3">
        <v>-771000</v>
      </c>
      <c r="G146" s="3">
        <v>-2084000</v>
      </c>
      <c r="H146" s="3">
        <v>-367000</v>
      </c>
      <c r="I146" s="3">
        <v>-161277000</v>
      </c>
      <c r="J146" s="3">
        <v>-204000</v>
      </c>
      <c r="K146" s="3">
        <v>-1161000</v>
      </c>
      <c r="L146" s="3">
        <v>-783000</v>
      </c>
      <c r="M146" s="3">
        <v>-252000</v>
      </c>
      <c r="N146" s="3">
        <v>-350000</v>
      </c>
      <c r="O146" s="3">
        <v>3094000</v>
      </c>
      <c r="P146" s="3">
        <v>7152000</v>
      </c>
      <c r="Q146" s="4">
        <v>11060000</v>
      </c>
      <c r="R146" s="3">
        <v>1774000</v>
      </c>
      <c r="S146" s="3">
        <v>4425000</v>
      </c>
      <c r="T146" s="3">
        <v>1775000</v>
      </c>
      <c r="U146" s="3">
        <v>3086000</v>
      </c>
    </row>
    <row r="147" spans="1:21" ht="16" x14ac:dyDescent="0.2">
      <c r="A147" s="2" t="s">
        <v>151</v>
      </c>
      <c r="B147" s="3">
        <v>122426000</v>
      </c>
      <c r="C147" s="3">
        <v>-70591000</v>
      </c>
      <c r="D147" s="3">
        <v>-499000</v>
      </c>
      <c r="E147" s="3">
        <v>14807000</v>
      </c>
      <c r="F147" s="3">
        <v>-78432000</v>
      </c>
      <c r="G147" s="3">
        <v>-8648000</v>
      </c>
      <c r="H147" s="3">
        <v>70316000</v>
      </c>
      <c r="I147" s="3">
        <v>376112000</v>
      </c>
      <c r="J147" s="3">
        <v>-78727000</v>
      </c>
      <c r="K147" s="3">
        <v>-890000</v>
      </c>
      <c r="L147" s="3">
        <v>56080000</v>
      </c>
      <c r="M147" s="3">
        <v>-123254000</v>
      </c>
      <c r="N147" s="3">
        <v>-28170000</v>
      </c>
      <c r="O147" s="3">
        <v>-361895000</v>
      </c>
      <c r="P147" s="3">
        <v>-486809000</v>
      </c>
      <c r="Q147" s="4">
        <v>-81782000</v>
      </c>
      <c r="R147" s="3">
        <v>94420000</v>
      </c>
      <c r="S147" s="3">
        <v>-56201000</v>
      </c>
      <c r="T147" s="3">
        <v>-7603000</v>
      </c>
      <c r="U147" s="3">
        <v>-112398000</v>
      </c>
    </row>
    <row r="148" spans="1:21" ht="16" x14ac:dyDescent="0.2">
      <c r="A148" s="2" t="s">
        <v>152</v>
      </c>
      <c r="B148" s="3">
        <v>-54739000</v>
      </c>
      <c r="C148" s="3">
        <v>26605000</v>
      </c>
      <c r="D148" s="3">
        <v>6317000</v>
      </c>
      <c r="E148" s="3">
        <v>-57008000</v>
      </c>
      <c r="F148" s="3">
        <v>-17769000</v>
      </c>
      <c r="G148" s="3">
        <v>-50408000</v>
      </c>
      <c r="H148" s="3">
        <v>-9710000</v>
      </c>
      <c r="I148" s="3">
        <v>-76731000</v>
      </c>
      <c r="J148" s="3">
        <v>-106363000</v>
      </c>
      <c r="K148" s="3">
        <v>141538000</v>
      </c>
      <c r="L148" s="3">
        <v>-38412000</v>
      </c>
      <c r="M148" s="3">
        <v>-59941000</v>
      </c>
      <c r="N148" s="3">
        <v>-119672000</v>
      </c>
      <c r="O148" s="3">
        <v>-254228000</v>
      </c>
      <c r="P148" s="3">
        <v>-128981000</v>
      </c>
      <c r="Q148" s="4">
        <v>-157553000</v>
      </c>
      <c r="R148" s="3">
        <v>86789000</v>
      </c>
      <c r="S148" s="3">
        <v>73466000</v>
      </c>
      <c r="T148" s="3">
        <v>-167512000</v>
      </c>
      <c r="U148" s="3">
        <v>-150296000</v>
      </c>
    </row>
    <row r="149" spans="1:21" ht="16" x14ac:dyDescent="0.2">
      <c r="A149" s="2" t="s">
        <v>153</v>
      </c>
      <c r="B149" s="3">
        <v>-19671000</v>
      </c>
      <c r="C149" s="3">
        <v>8545000</v>
      </c>
      <c r="D149" s="3">
        <v>-44973000</v>
      </c>
      <c r="E149" s="3">
        <v>-4465000</v>
      </c>
      <c r="F149" s="3">
        <v>-47568000</v>
      </c>
      <c r="G149" s="3">
        <v>-21552000</v>
      </c>
      <c r="H149" s="3">
        <v>42763000</v>
      </c>
      <c r="I149" s="3">
        <v>-7068000</v>
      </c>
      <c r="J149" s="3">
        <v>20875000</v>
      </c>
      <c r="K149" s="3">
        <v>-88867000</v>
      </c>
      <c r="L149" s="3">
        <v>-26146000</v>
      </c>
      <c r="M149" s="3">
        <v>-85222000</v>
      </c>
      <c r="N149" s="3">
        <v>30304000</v>
      </c>
      <c r="O149" s="3">
        <v>-277793000</v>
      </c>
      <c r="P149" s="3">
        <v>-347712000</v>
      </c>
      <c r="Q149" s="4">
        <v>44441000</v>
      </c>
      <c r="R149" s="3">
        <v>1936000</v>
      </c>
      <c r="S149" s="3">
        <v>-50572000</v>
      </c>
      <c r="T149" s="3">
        <v>35495000</v>
      </c>
      <c r="U149" s="3">
        <v>57582000</v>
      </c>
    </row>
    <row r="150" spans="1:21" ht="16" x14ac:dyDescent="0.2">
      <c r="A150" s="2" t="s">
        <v>154</v>
      </c>
      <c r="B150" s="3">
        <v>-9663000</v>
      </c>
      <c r="C150" s="3">
        <v>2105000</v>
      </c>
      <c r="D150" s="3">
        <v>-12766000</v>
      </c>
      <c r="E150" s="3">
        <v>3261000</v>
      </c>
      <c r="F150" s="3">
        <v>-37733000</v>
      </c>
      <c r="G150" s="3">
        <v>19507000</v>
      </c>
      <c r="H150" s="3">
        <v>1045000</v>
      </c>
      <c r="I150" s="3">
        <v>-3792000</v>
      </c>
      <c r="J150" s="3">
        <v>-54705000</v>
      </c>
      <c r="K150" s="3">
        <v>-73728000</v>
      </c>
      <c r="L150" s="3">
        <v>92034000</v>
      </c>
      <c r="M150" s="3">
        <v>-4293000</v>
      </c>
      <c r="N150" s="3">
        <v>6540000</v>
      </c>
      <c r="O150" s="3">
        <v>-40260000</v>
      </c>
      <c r="P150" s="3">
        <v>-42707000</v>
      </c>
      <c r="Q150" s="4">
        <v>-25948000</v>
      </c>
      <c r="R150" s="3">
        <v>25546000</v>
      </c>
      <c r="S150" s="3">
        <v>-11370000</v>
      </c>
      <c r="T150" s="3">
        <v>5259000</v>
      </c>
      <c r="U150" s="3">
        <v>-45383000</v>
      </c>
    </row>
    <row r="151" spans="1:21" ht="16" x14ac:dyDescent="0.2">
      <c r="A151" s="2" t="s">
        <v>155</v>
      </c>
      <c r="B151" s="3">
        <v>107867000</v>
      </c>
      <c r="C151" s="3">
        <v>-101047000</v>
      </c>
      <c r="D151" s="3">
        <v>56397000</v>
      </c>
      <c r="E151" s="3">
        <v>79302000</v>
      </c>
      <c r="F151" s="3">
        <v>25076000</v>
      </c>
      <c r="G151" s="3">
        <v>29921000</v>
      </c>
      <c r="H151" s="3">
        <v>20401000</v>
      </c>
      <c r="I151" s="3">
        <v>490818000</v>
      </c>
      <c r="J151" s="3">
        <v>43535000</v>
      </c>
      <c r="K151" s="3">
        <v>13318000</v>
      </c>
      <c r="L151" s="3">
        <v>29849000</v>
      </c>
      <c r="M151" s="3">
        <v>22919000</v>
      </c>
      <c r="N151" s="3">
        <v>55231000</v>
      </c>
      <c r="O151" s="3">
        <v>193104000</v>
      </c>
      <c r="P151" s="3">
        <v>2486000</v>
      </c>
      <c r="Q151" s="4">
        <v>83887000</v>
      </c>
      <c r="R151" s="3">
        <v>-32776000</v>
      </c>
      <c r="S151" s="3">
        <v>-34782000</v>
      </c>
      <c r="T151" s="3">
        <v>106948000</v>
      </c>
      <c r="U151" s="3">
        <v>44497000</v>
      </c>
    </row>
    <row r="152" spans="1:21" ht="16" x14ac:dyDescent="0.2">
      <c r="A152" s="2" t="s">
        <v>156</v>
      </c>
      <c r="B152" s="3">
        <v>98632000</v>
      </c>
      <c r="C152" s="3">
        <v>-6799000</v>
      </c>
      <c r="D152" s="3">
        <v>-5474000</v>
      </c>
      <c r="E152" s="3">
        <v>-6283000</v>
      </c>
      <c r="F152" s="3">
        <v>-438000</v>
      </c>
      <c r="G152" s="3">
        <v>13884000</v>
      </c>
      <c r="H152" s="3">
        <v>15817000</v>
      </c>
      <c r="I152" s="3">
        <v>-27115000</v>
      </c>
      <c r="J152" s="3">
        <v>17931000</v>
      </c>
      <c r="K152" s="3">
        <v>6849000</v>
      </c>
      <c r="L152" s="3">
        <v>-1245000</v>
      </c>
      <c r="M152" s="3">
        <v>3283000</v>
      </c>
      <c r="N152" s="3">
        <v>-573000</v>
      </c>
      <c r="O152" s="3">
        <v>17282000</v>
      </c>
      <c r="P152" s="3">
        <v>30105000</v>
      </c>
      <c r="Q152" s="4">
        <v>-26609000</v>
      </c>
      <c r="R152" s="3">
        <v>12925000</v>
      </c>
      <c r="S152" s="3">
        <v>-32943000</v>
      </c>
      <c r="T152" s="3">
        <v>12207000</v>
      </c>
      <c r="U152" s="3">
        <v>-18798000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199496000</v>
      </c>
      <c r="C154" s="3">
        <v>156192000</v>
      </c>
      <c r="D154" s="3">
        <v>229044000</v>
      </c>
      <c r="E154" s="3">
        <v>333827000</v>
      </c>
      <c r="F154" s="3">
        <v>287676000</v>
      </c>
      <c r="G154" s="3">
        <v>342033000</v>
      </c>
      <c r="H154" s="3">
        <v>585567000</v>
      </c>
      <c r="I154" s="3">
        <v>207986000</v>
      </c>
      <c r="J154" s="3">
        <v>701355000</v>
      </c>
      <c r="K154" s="3">
        <v>987731000</v>
      </c>
      <c r="L154" s="3">
        <v>1161881000</v>
      </c>
      <c r="M154" s="3">
        <v>1113762000</v>
      </c>
      <c r="N154" s="3">
        <v>1364163000</v>
      </c>
      <c r="O154" s="3">
        <v>1155741000</v>
      </c>
      <c r="P154" s="3">
        <v>887699000</v>
      </c>
      <c r="Q154" s="4">
        <v>1520198000</v>
      </c>
      <c r="R154" s="3">
        <v>458523000</v>
      </c>
      <c r="S154" s="3">
        <v>298513000</v>
      </c>
      <c r="T154" s="3">
        <v>424475000</v>
      </c>
      <c r="U154" s="3">
        <v>338687000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159000</v>
      </c>
      <c r="C156" s="3">
        <v>877000</v>
      </c>
      <c r="D156" s="3">
        <v>115000</v>
      </c>
      <c r="E156" s="3">
        <v>519000</v>
      </c>
      <c r="F156" s="3">
        <v>288000</v>
      </c>
      <c r="G156" s="3">
        <v>9022000</v>
      </c>
      <c r="H156" s="3">
        <v>963000</v>
      </c>
      <c r="I156" s="3">
        <v>926000</v>
      </c>
      <c r="J156" s="3">
        <v>807000</v>
      </c>
      <c r="K156" s="3">
        <v>1416000</v>
      </c>
      <c r="L156" s="3">
        <v>4295000</v>
      </c>
      <c r="M156" s="3">
        <v>1239000</v>
      </c>
      <c r="N156" s="3">
        <v>993000</v>
      </c>
      <c r="O156" s="3">
        <v>1328000</v>
      </c>
      <c r="P156" s="3">
        <v>1313000</v>
      </c>
      <c r="Q156" s="4">
        <v>1976000</v>
      </c>
      <c r="R156" s="3">
        <v>231000</v>
      </c>
      <c r="S156" s="3">
        <v>710000</v>
      </c>
      <c r="T156" s="3">
        <v>564000</v>
      </c>
      <c r="U156" s="3">
        <v>471000</v>
      </c>
    </row>
    <row r="157" spans="1:21" ht="16" x14ac:dyDescent="0.2">
      <c r="A157" s="2" t="s">
        <v>161</v>
      </c>
      <c r="B157" s="3">
        <v>159000</v>
      </c>
      <c r="C157" s="3">
        <v>877000</v>
      </c>
      <c r="D157" s="3">
        <v>115000</v>
      </c>
      <c r="E157" s="3">
        <v>519000</v>
      </c>
      <c r="F157" s="3">
        <v>288000</v>
      </c>
      <c r="G157" s="3">
        <v>9022000</v>
      </c>
      <c r="H157" s="3">
        <v>963000</v>
      </c>
      <c r="I157" s="3">
        <v>926000</v>
      </c>
      <c r="J157" s="3">
        <v>807000</v>
      </c>
      <c r="K157" s="3">
        <v>1416000</v>
      </c>
      <c r="L157" s="3">
        <v>4295000</v>
      </c>
      <c r="M157" s="3">
        <v>1239000</v>
      </c>
      <c r="N157" s="3">
        <v>993000</v>
      </c>
      <c r="O157" s="3">
        <v>1328000</v>
      </c>
      <c r="P157" s="3">
        <v>1313000</v>
      </c>
      <c r="Q157" s="4">
        <v>1976000</v>
      </c>
      <c r="R157" s="3">
        <v>231000</v>
      </c>
      <c r="S157" s="3">
        <v>710000</v>
      </c>
      <c r="T157" s="3">
        <v>564000</v>
      </c>
      <c r="U157" s="3">
        <v>471000</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-11072000</v>
      </c>
      <c r="C159" s="3">
        <v>-28769000</v>
      </c>
      <c r="D159" s="3">
        <v>-22397000</v>
      </c>
      <c r="E159" s="3">
        <v>-30684000</v>
      </c>
      <c r="F159" s="3">
        <v>-49236000</v>
      </c>
      <c r="G159" s="3">
        <v>-51937000</v>
      </c>
      <c r="H159" s="3">
        <v>-31363000</v>
      </c>
      <c r="I159" s="3">
        <v>-42493000</v>
      </c>
      <c r="J159" s="3">
        <v>-105337000</v>
      </c>
      <c r="K159" s="3">
        <v>-93128000</v>
      </c>
      <c r="L159" s="3">
        <v>-74925000</v>
      </c>
      <c r="M159" s="3">
        <v>-110398000</v>
      </c>
      <c r="N159" s="3">
        <v>-67272000</v>
      </c>
      <c r="O159" s="3">
        <v>-57453000</v>
      </c>
      <c r="P159" s="3">
        <v>-212153000</v>
      </c>
      <c r="Q159" s="4">
        <v>-191164000</v>
      </c>
      <c r="R159" s="3">
        <v>-30396000</v>
      </c>
      <c r="S159" s="3">
        <v>-72417000</v>
      </c>
      <c r="T159" s="3">
        <v>-44052000</v>
      </c>
      <c r="U159" s="3">
        <v>-44299000</v>
      </c>
    </row>
    <row r="160" spans="1:21" ht="16" x14ac:dyDescent="0.2">
      <c r="A160" s="2" t="s">
        <v>164</v>
      </c>
      <c r="B160" s="3">
        <v>-6718000</v>
      </c>
      <c r="C160" s="3">
        <v>-23554000</v>
      </c>
      <c r="D160" s="3">
        <v>-12545000</v>
      </c>
      <c r="E160" s="3">
        <v>-25552000</v>
      </c>
      <c r="F160" s="3">
        <v>-42935000</v>
      </c>
      <c r="G160" s="3">
        <v>-40762000</v>
      </c>
      <c r="H160" s="3">
        <v>-27952000</v>
      </c>
      <c r="I160" s="3">
        <v>-35605000</v>
      </c>
      <c r="J160" s="3">
        <v>-99819000</v>
      </c>
      <c r="K160" s="3">
        <v>-83435000</v>
      </c>
      <c r="L160" s="3">
        <v>-61941000</v>
      </c>
      <c r="M160" s="3">
        <v>-101661000</v>
      </c>
      <c r="N160" s="3">
        <v>-48722000</v>
      </c>
      <c r="O160" s="3">
        <v>-43868000</v>
      </c>
      <c r="P160" s="3">
        <v>-188726000</v>
      </c>
      <c r="Q160" s="4">
        <v>-171705000</v>
      </c>
      <c r="R160" s="3">
        <v>-36712000</v>
      </c>
      <c r="S160" s="3">
        <v>-52568000</v>
      </c>
      <c r="T160" s="3">
        <v>-40100000</v>
      </c>
      <c r="U160" s="3">
        <v>-42325000</v>
      </c>
    </row>
    <row r="161" spans="1:21" ht="16" x14ac:dyDescent="0.2">
      <c r="A161" s="2" t="s">
        <v>165</v>
      </c>
      <c r="B161" s="3">
        <v>-4354000</v>
      </c>
      <c r="C161" s="3">
        <v>-5215000</v>
      </c>
      <c r="D161" s="3">
        <v>-9852000</v>
      </c>
      <c r="E161" s="3">
        <v>-5132000</v>
      </c>
      <c r="F161" s="3">
        <v>-6301000</v>
      </c>
      <c r="G161" s="3">
        <v>-11175000</v>
      </c>
      <c r="H161" s="3">
        <v>-3411000</v>
      </c>
      <c r="I161" s="3">
        <v>-6888000</v>
      </c>
      <c r="J161" s="3">
        <v>-5518000</v>
      </c>
      <c r="K161" s="3">
        <v>-9693000</v>
      </c>
      <c r="L161" s="3">
        <v>-12984000</v>
      </c>
      <c r="M161" s="3">
        <v>-8737000</v>
      </c>
      <c r="N161" s="3">
        <v>-18550000</v>
      </c>
      <c r="O161" s="3">
        <v>-13585000</v>
      </c>
      <c r="P161" s="3">
        <v>-23427000</v>
      </c>
      <c r="Q161" s="4">
        <v>-19459000</v>
      </c>
      <c r="R161" s="3">
        <v>6316000</v>
      </c>
      <c r="S161" s="3">
        <v>-19849000</v>
      </c>
      <c r="T161" s="3">
        <v>-3952000</v>
      </c>
      <c r="U161" s="3">
        <v>-1974000</v>
      </c>
    </row>
    <row r="162" spans="1:21" ht="16" x14ac:dyDescent="0.2">
      <c r="A162" s="2" t="s">
        <v>166</v>
      </c>
      <c r="B162" s="3">
        <v>156615000</v>
      </c>
      <c r="C162" s="3">
        <v>22197000</v>
      </c>
      <c r="D162" s="3">
        <v>-188788000</v>
      </c>
      <c r="E162" s="3">
        <v>-143272000</v>
      </c>
      <c r="F162" s="3">
        <v>320420000</v>
      </c>
      <c r="G162" s="3">
        <v>-292533000</v>
      </c>
      <c r="H162" s="3">
        <v>-411233000</v>
      </c>
      <c r="I162" s="3">
        <v>64365000</v>
      </c>
      <c r="J162" s="3">
        <v>536815000</v>
      </c>
      <c r="K162" s="3">
        <v>-438630000</v>
      </c>
      <c r="L162" s="3">
        <v>355400000</v>
      </c>
      <c r="M162" s="3">
        <v>-216300000</v>
      </c>
      <c r="N162" s="3">
        <v>-379785000</v>
      </c>
      <c r="O162" s="3">
        <v>-924544000</v>
      </c>
      <c r="P162" s="3">
        <v>405288000</v>
      </c>
      <c r="Q162" s="4">
        <v>-93475000</v>
      </c>
      <c r="R162" s="3">
        <v>-15407000</v>
      </c>
      <c r="S162" s="3">
        <v>-24745000</v>
      </c>
      <c r="T162" s="3">
        <v>3750000</v>
      </c>
      <c r="U162" s="3">
        <v>-57073000</v>
      </c>
    </row>
    <row r="163" spans="1:21" ht="16" x14ac:dyDescent="0.2">
      <c r="A163" s="2" t="s">
        <v>167</v>
      </c>
      <c r="B163" s="3">
        <v>288238000</v>
      </c>
      <c r="C163" s="3">
        <v>97173000</v>
      </c>
      <c r="D163" s="3">
        <v>128593000</v>
      </c>
      <c r="E163" s="3">
        <v>473178000</v>
      </c>
      <c r="F163" s="3">
        <v>927077000</v>
      </c>
      <c r="G163" s="3">
        <v>264886000</v>
      </c>
      <c r="H163" s="3">
        <v>723369000</v>
      </c>
      <c r="I163" s="3">
        <v>2097949000</v>
      </c>
      <c r="J163" s="3">
        <v>989291000</v>
      </c>
      <c r="K163" s="3">
        <v>533183000</v>
      </c>
      <c r="L163" s="3">
        <v>1181484000</v>
      </c>
      <c r="M163" s="3">
        <v>851436000</v>
      </c>
      <c r="N163" s="3">
        <v>920196000</v>
      </c>
      <c r="O163" s="3">
        <v>1488599000</v>
      </c>
      <c r="P163" s="3">
        <v>2252355000</v>
      </c>
      <c r="Q163" s="4">
        <v>1880451000</v>
      </c>
      <c r="R163" s="3">
        <v>414236000</v>
      </c>
      <c r="S163" s="3">
        <v>428412000</v>
      </c>
      <c r="T163" s="3">
        <v>522501000</v>
      </c>
      <c r="U163" s="3">
        <v>515302000</v>
      </c>
    </row>
    <row r="164" spans="1:21" ht="16" x14ac:dyDescent="0.2">
      <c r="A164" s="2" t="s">
        <v>168</v>
      </c>
      <c r="B164" s="3">
        <v>-131623000</v>
      </c>
      <c r="C164" s="3">
        <v>-74976000</v>
      </c>
      <c r="D164" s="3">
        <v>-317381000</v>
      </c>
      <c r="E164" s="3">
        <v>-616450000</v>
      </c>
      <c r="F164" s="3">
        <v>-606657000</v>
      </c>
      <c r="G164" s="3">
        <v>-557419000</v>
      </c>
      <c r="H164" s="3">
        <v>-1134602000</v>
      </c>
      <c r="I164" s="3">
        <v>-2033584000</v>
      </c>
      <c r="J164" s="3">
        <v>-452476000</v>
      </c>
      <c r="K164" s="3">
        <v>-971813000</v>
      </c>
      <c r="L164" s="3">
        <v>-826084000</v>
      </c>
      <c r="M164" s="3">
        <v>-1067736000</v>
      </c>
      <c r="N164" s="3">
        <v>-1299981000</v>
      </c>
      <c r="O164" s="3">
        <v>-2413143000</v>
      </c>
      <c r="P164" s="3">
        <v>-1847067000</v>
      </c>
      <c r="Q164" s="4">
        <v>-1973926000</v>
      </c>
      <c r="R164" s="3">
        <v>-429643000</v>
      </c>
      <c r="S164" s="3">
        <v>-453157000</v>
      </c>
      <c r="T164" s="3">
        <v>-518751000</v>
      </c>
      <c r="U164" s="3">
        <v>-572375000</v>
      </c>
    </row>
    <row r="165" spans="1:21" ht="16" x14ac:dyDescent="0.2">
      <c r="A165" s="2" t="s">
        <v>169</v>
      </c>
      <c r="B165" s="3" t="s">
        <v>26</v>
      </c>
      <c r="C165" s="3" t="s">
        <v>26</v>
      </c>
      <c r="D165" s="3" t="s">
        <v>26</v>
      </c>
      <c r="E165" s="3" t="s">
        <v>26</v>
      </c>
      <c r="F165" s="3" t="s">
        <v>26</v>
      </c>
      <c r="G165" s="3" t="s">
        <v>26</v>
      </c>
      <c r="H165" s="3" t="s">
        <v>26</v>
      </c>
      <c r="I165" s="3">
        <v>198008000</v>
      </c>
      <c r="J165" s="3">
        <v>-688485000</v>
      </c>
      <c r="K165" s="3" t="s">
        <v>26</v>
      </c>
      <c r="L165" s="3" t="s">
        <v>26</v>
      </c>
      <c r="M165" s="3" t="s">
        <v>26</v>
      </c>
      <c r="N165" s="3" t="s">
        <v>26</v>
      </c>
      <c r="O165" s="3" t="s">
        <v>26</v>
      </c>
      <c r="P165" s="3">
        <v>-329472000</v>
      </c>
      <c r="Q165" s="4" t="s">
        <v>26</v>
      </c>
      <c r="R165" s="3" t="s">
        <v>26</v>
      </c>
      <c r="S165" s="3" t="s">
        <v>26</v>
      </c>
      <c r="T165" s="3" t="s">
        <v>26</v>
      </c>
      <c r="U165" s="3" t="s">
        <v>26</v>
      </c>
    </row>
    <row r="166" spans="1:21" ht="16" x14ac:dyDescent="0.2">
      <c r="A166" s="2" t="s">
        <v>170</v>
      </c>
      <c r="B166" s="3" t="s">
        <v>26</v>
      </c>
      <c r="C166" s="3" t="s">
        <v>26</v>
      </c>
      <c r="D166" s="3" t="s">
        <v>26</v>
      </c>
      <c r="E166" s="3" t="s">
        <v>26</v>
      </c>
      <c r="F166" s="3" t="s">
        <v>26</v>
      </c>
      <c r="G166" s="3" t="s">
        <v>26</v>
      </c>
      <c r="H166" s="3" t="s">
        <v>26</v>
      </c>
      <c r="I166" s="3">
        <v>198008000</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t="s">
        <v>26</v>
      </c>
      <c r="C167" s="3" t="s">
        <v>26</v>
      </c>
      <c r="D167" s="3" t="s">
        <v>26</v>
      </c>
      <c r="E167" s="3" t="s">
        <v>26</v>
      </c>
      <c r="F167" s="3" t="s">
        <v>26</v>
      </c>
      <c r="G167" s="3" t="s">
        <v>26</v>
      </c>
      <c r="H167" s="3" t="s">
        <v>26</v>
      </c>
      <c r="I167" s="3" t="s">
        <v>26</v>
      </c>
      <c r="J167" s="3">
        <v>-688485000</v>
      </c>
      <c r="K167" s="3" t="s">
        <v>26</v>
      </c>
      <c r="L167" s="3" t="s">
        <v>26</v>
      </c>
      <c r="M167" s="3" t="s">
        <v>26</v>
      </c>
      <c r="N167" s="3" t="s">
        <v>26</v>
      </c>
      <c r="O167" s="3" t="s">
        <v>26</v>
      </c>
      <c r="P167" s="3">
        <v>-329472000</v>
      </c>
      <c r="Q167" s="4" t="s">
        <v>26</v>
      </c>
      <c r="R167" s="3" t="s">
        <v>26</v>
      </c>
      <c r="S167" s="3" t="s">
        <v>26</v>
      </c>
      <c r="T167" s="3" t="s">
        <v>26</v>
      </c>
      <c r="U167" s="3" t="s">
        <v>26</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v>-1720000</v>
      </c>
      <c r="C169" s="3">
        <v>1226000</v>
      </c>
      <c r="D169" s="3">
        <v>-1440000</v>
      </c>
      <c r="E169" s="3">
        <v>410000</v>
      </c>
      <c r="F169" s="3">
        <v>377000</v>
      </c>
      <c r="G169" s="3">
        <v>-4360000</v>
      </c>
      <c r="H169" s="3">
        <v>1230000</v>
      </c>
      <c r="I169" s="3">
        <v>179260000</v>
      </c>
      <c r="J169" s="3">
        <v>7000</v>
      </c>
      <c r="K169" s="3">
        <v>-1199000</v>
      </c>
      <c r="L169" s="3">
        <v>-11814000</v>
      </c>
      <c r="M169" s="3">
        <v>-1265000</v>
      </c>
      <c r="N169" s="3">
        <v>-26423000</v>
      </c>
      <c r="O169" s="3">
        <v>-11353000</v>
      </c>
      <c r="P169" s="3">
        <v>-26343000</v>
      </c>
      <c r="Q169" s="4">
        <v>-31175000</v>
      </c>
      <c r="R169" s="3">
        <v>-6433000</v>
      </c>
      <c r="S169" s="3">
        <v>-7172000</v>
      </c>
      <c r="T169" s="3">
        <v>-13028000</v>
      </c>
      <c r="U169" s="3">
        <v>-4542000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143982000</v>
      </c>
      <c r="C171" s="3">
        <v>-4469000</v>
      </c>
      <c r="D171" s="3">
        <v>-212510000</v>
      </c>
      <c r="E171" s="3">
        <v>-173027000</v>
      </c>
      <c r="F171" s="3">
        <v>271849000</v>
      </c>
      <c r="G171" s="3">
        <v>-339808000</v>
      </c>
      <c r="H171" s="3">
        <v>-440403000</v>
      </c>
      <c r="I171" s="3">
        <v>400066000</v>
      </c>
      <c r="J171" s="3">
        <v>-256193000</v>
      </c>
      <c r="K171" s="3">
        <v>-531541000</v>
      </c>
      <c r="L171" s="3">
        <v>272956000</v>
      </c>
      <c r="M171" s="3">
        <v>-326724000</v>
      </c>
      <c r="N171" s="3">
        <v>-472487000</v>
      </c>
      <c r="O171" s="3">
        <v>-992022000</v>
      </c>
      <c r="P171" s="3">
        <v>-161367000</v>
      </c>
      <c r="Q171" s="4">
        <v>-313838000</v>
      </c>
      <c r="R171" s="3">
        <v>-52005000</v>
      </c>
      <c r="S171" s="3">
        <v>-103624000</v>
      </c>
      <c r="T171" s="3">
        <v>-52766000</v>
      </c>
      <c r="U171" s="3">
        <v>-105443000</v>
      </c>
    </row>
    <row r="172" spans="1:21" ht="16" x14ac:dyDescent="0.2">
      <c r="A172" s="2" t="s">
        <v>175</v>
      </c>
      <c r="B172" s="3" t="s">
        <v>26</v>
      </c>
      <c r="C172" s="3" t="s">
        <v>26</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4">
        <v>0</v>
      </c>
      <c r="R172" s="3" t="s">
        <v>26</v>
      </c>
      <c r="S172" s="3" t="s">
        <v>26</v>
      </c>
      <c r="T172" s="3" t="s">
        <v>26</v>
      </c>
      <c r="U172" s="3" t="s">
        <v>26</v>
      </c>
    </row>
    <row r="173" spans="1:21" ht="16" x14ac:dyDescent="0.2">
      <c r="A173" s="2" t="s">
        <v>176</v>
      </c>
      <c r="B173" s="3">
        <v>-1170000</v>
      </c>
      <c r="C173" s="3">
        <v>-1539000</v>
      </c>
      <c r="D173" s="3">
        <v>-420000</v>
      </c>
      <c r="E173" s="3">
        <v>-1942000</v>
      </c>
      <c r="F173" s="3">
        <v>-2076000</v>
      </c>
      <c r="G173" s="3">
        <v>-1887000</v>
      </c>
      <c r="H173" s="3">
        <v>-1619000</v>
      </c>
      <c r="I173" s="3">
        <v>-1083000</v>
      </c>
      <c r="J173" s="3">
        <v>-2359000</v>
      </c>
      <c r="K173" s="3">
        <v>-2583000</v>
      </c>
      <c r="L173" s="3">
        <v>-1886000</v>
      </c>
      <c r="M173" s="3">
        <v>-13569000</v>
      </c>
      <c r="N173" s="3">
        <v>-3086000</v>
      </c>
      <c r="O173" s="3" t="s">
        <v>26</v>
      </c>
      <c r="P173" s="3" t="s">
        <v>26</v>
      </c>
      <c r="Q173" s="4" t="s">
        <v>26</v>
      </c>
      <c r="R173" s="3" t="s">
        <v>26</v>
      </c>
      <c r="S173" s="3" t="s">
        <v>26</v>
      </c>
      <c r="T173" s="3" t="s">
        <v>26</v>
      </c>
      <c r="U173" s="3" t="s">
        <v>26</v>
      </c>
    </row>
    <row r="174" spans="1:21" ht="16" x14ac:dyDescent="0.2">
      <c r="A174" s="2" t="s">
        <v>177</v>
      </c>
      <c r="B174" s="3" t="s">
        <v>26</v>
      </c>
      <c r="C174" s="3" t="s">
        <v>26</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4" t="s">
        <v>26</v>
      </c>
      <c r="R174" s="3" t="s">
        <v>26</v>
      </c>
      <c r="S174" s="3" t="s">
        <v>26</v>
      </c>
      <c r="T174" s="3" t="s">
        <v>26</v>
      </c>
      <c r="U174" s="3" t="s">
        <v>26</v>
      </c>
    </row>
    <row r="175" spans="1:21" ht="16" x14ac:dyDescent="0.2">
      <c r="A175" s="2" t="s">
        <v>178</v>
      </c>
      <c r="B175" s="3">
        <v>-1170000</v>
      </c>
      <c r="C175" s="3">
        <v>-1539000</v>
      </c>
      <c r="D175" s="3">
        <v>-420000</v>
      </c>
      <c r="E175" s="3">
        <v>-1942000</v>
      </c>
      <c r="F175" s="3">
        <v>-2076000</v>
      </c>
      <c r="G175" s="3">
        <v>-1887000</v>
      </c>
      <c r="H175" s="3">
        <v>-1619000</v>
      </c>
      <c r="I175" s="3">
        <v>-1083000</v>
      </c>
      <c r="J175" s="3">
        <v>-2359000</v>
      </c>
      <c r="K175" s="3">
        <v>-2583000</v>
      </c>
      <c r="L175" s="3">
        <v>-1886000</v>
      </c>
      <c r="M175" s="3">
        <v>-13569000</v>
      </c>
      <c r="N175" s="3">
        <v>-3086000</v>
      </c>
      <c r="O175" s="3" t="s">
        <v>26</v>
      </c>
      <c r="P175" s="3" t="s">
        <v>26</v>
      </c>
      <c r="Q175" s="4" t="s">
        <v>26</v>
      </c>
      <c r="R175" s="3" t="s">
        <v>26</v>
      </c>
      <c r="S175" s="3" t="s">
        <v>26</v>
      </c>
      <c r="T175" s="3" t="s">
        <v>26</v>
      </c>
      <c r="U175" s="3" t="s">
        <v>26</v>
      </c>
    </row>
    <row r="176" spans="1:21" ht="16" x14ac:dyDescent="0.2">
      <c r="A176" s="2" t="s">
        <v>179</v>
      </c>
      <c r="B176" s="3">
        <v>-101210000</v>
      </c>
      <c r="C176" s="3">
        <v>-83671000</v>
      </c>
      <c r="D176" s="3">
        <v>-2716000</v>
      </c>
      <c r="E176" s="3">
        <v>-156074000</v>
      </c>
      <c r="F176" s="3">
        <v>-716655000</v>
      </c>
      <c r="G176" s="3">
        <v>-46347000</v>
      </c>
      <c r="H176" s="3">
        <v>8993000</v>
      </c>
      <c r="I176" s="3">
        <v>888694000</v>
      </c>
      <c r="J176" s="3">
        <v>-2236032000</v>
      </c>
      <c r="K176" s="3">
        <v>-308552000</v>
      </c>
      <c r="L176" s="3">
        <v>-1314225000</v>
      </c>
      <c r="M176" s="3">
        <v>-614937000</v>
      </c>
      <c r="N176" s="3">
        <v>-522982000</v>
      </c>
      <c r="O176" s="3">
        <v>31893000</v>
      </c>
      <c r="P176" s="3">
        <v>-707013000</v>
      </c>
      <c r="Q176" s="4">
        <v>-464295000</v>
      </c>
      <c r="R176" s="3">
        <v>-184679000</v>
      </c>
      <c r="S176" s="3">
        <v>-248457000</v>
      </c>
      <c r="T176" s="3">
        <v>1222000</v>
      </c>
      <c r="U176" s="3">
        <v>-32381000</v>
      </c>
    </row>
    <row r="177" spans="1:21" ht="16" x14ac:dyDescent="0.2">
      <c r="A177" s="2" t="s">
        <v>180</v>
      </c>
      <c r="B177" s="3">
        <v>2257000</v>
      </c>
      <c r="C177" s="3">
        <v>2502000</v>
      </c>
      <c r="D177" s="3">
        <v>20824000</v>
      </c>
      <c r="E177" s="3">
        <v>20318000</v>
      </c>
      <c r="F177" s="3">
        <v>11015000</v>
      </c>
      <c r="G177" s="3">
        <v>21252000</v>
      </c>
      <c r="H177" s="3">
        <v>17168000</v>
      </c>
      <c r="I177" s="3">
        <v>1696661000</v>
      </c>
      <c r="J177" s="3">
        <v>16405000</v>
      </c>
      <c r="K177" s="3">
        <v>52626000</v>
      </c>
      <c r="L177" s="3">
        <v>27851000</v>
      </c>
      <c r="M177" s="3">
        <v>92363000</v>
      </c>
      <c r="N177" s="3">
        <v>72936000</v>
      </c>
      <c r="O177" s="3">
        <v>45723000</v>
      </c>
      <c r="P177" s="3">
        <v>64015000</v>
      </c>
      <c r="Q177" s="4">
        <v>101059000</v>
      </c>
      <c r="R177" s="3">
        <v>12137000</v>
      </c>
      <c r="S177" s="3">
        <v>29256000</v>
      </c>
      <c r="T177" s="3">
        <v>36348000</v>
      </c>
      <c r="U177" s="3">
        <v>23318000</v>
      </c>
    </row>
    <row r="178" spans="1:21" ht="16" x14ac:dyDescent="0.2">
      <c r="A178" s="2" t="s">
        <v>181</v>
      </c>
      <c r="B178" s="3">
        <v>-103467000</v>
      </c>
      <c r="C178" s="3">
        <v>-86173000</v>
      </c>
      <c r="D178" s="3">
        <v>-23540000</v>
      </c>
      <c r="E178" s="3">
        <v>-176392000</v>
      </c>
      <c r="F178" s="3">
        <v>-727670000</v>
      </c>
      <c r="G178" s="3">
        <v>-67599000</v>
      </c>
      <c r="H178" s="3">
        <v>-8175000</v>
      </c>
      <c r="I178" s="3">
        <v>-807967000</v>
      </c>
      <c r="J178" s="3">
        <v>-2252437000</v>
      </c>
      <c r="K178" s="3">
        <v>-361178000</v>
      </c>
      <c r="L178" s="3">
        <v>-1342076000</v>
      </c>
      <c r="M178" s="3">
        <v>-707300000</v>
      </c>
      <c r="N178" s="3">
        <v>-595918000</v>
      </c>
      <c r="O178" s="3">
        <v>-13830000</v>
      </c>
      <c r="P178" s="3">
        <v>-771028000</v>
      </c>
      <c r="Q178" s="4">
        <v>-565354000</v>
      </c>
      <c r="R178" s="3">
        <v>-196816000</v>
      </c>
      <c r="S178" s="3">
        <v>-277713000</v>
      </c>
      <c r="T178" s="3">
        <v>-35126000</v>
      </c>
      <c r="U178" s="3">
        <v>-55699000</v>
      </c>
    </row>
    <row r="179" spans="1:21" ht="16" x14ac:dyDescent="0.2">
      <c r="A179" s="2" t="s">
        <v>182</v>
      </c>
      <c r="B179" s="3">
        <v>4334000</v>
      </c>
      <c r="C179" s="3">
        <v>3131000</v>
      </c>
      <c r="D179" s="3">
        <v>12374000</v>
      </c>
      <c r="E179" s="3">
        <v>3824000</v>
      </c>
      <c r="F179" s="3">
        <v>19656000</v>
      </c>
      <c r="G179" s="3">
        <v>30348000</v>
      </c>
      <c r="H179" s="3">
        <v>11924000</v>
      </c>
      <c r="I179" s="3">
        <v>314737000</v>
      </c>
      <c r="J179" s="3" t="s">
        <v>26</v>
      </c>
      <c r="K179" s="3" t="s">
        <v>26</v>
      </c>
      <c r="L179" s="3" t="s">
        <v>26</v>
      </c>
      <c r="M179" s="3" t="s">
        <v>26</v>
      </c>
      <c r="N179" s="3" t="s">
        <v>26</v>
      </c>
      <c r="O179" s="3">
        <v>2928000</v>
      </c>
      <c r="P179" s="3">
        <v>75000</v>
      </c>
      <c r="Q179" s="4">
        <v>-11510000</v>
      </c>
      <c r="R179" s="3">
        <v>-5643000</v>
      </c>
      <c r="S179" s="3">
        <v>794000</v>
      </c>
      <c r="T179" s="3">
        <v>-7271000</v>
      </c>
      <c r="U179" s="3">
        <v>610000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-98046000</v>
      </c>
      <c r="C181" s="3">
        <v>-82079000</v>
      </c>
      <c r="D181" s="3">
        <v>9238000</v>
      </c>
      <c r="E181" s="3">
        <v>-154192000</v>
      </c>
      <c r="F181" s="3">
        <v>-699075000</v>
      </c>
      <c r="G181" s="3">
        <v>-17886000</v>
      </c>
      <c r="H181" s="3">
        <v>19298000</v>
      </c>
      <c r="I181" s="3">
        <v>1202348000</v>
      </c>
      <c r="J181" s="3">
        <v>-2238391000</v>
      </c>
      <c r="K181" s="3">
        <v>-311135000</v>
      </c>
      <c r="L181" s="3">
        <v>-1316111000</v>
      </c>
      <c r="M181" s="3">
        <v>-628506000</v>
      </c>
      <c r="N181" s="3">
        <v>-526068000</v>
      </c>
      <c r="O181" s="3">
        <v>34821000</v>
      </c>
      <c r="P181" s="3">
        <v>-706938000</v>
      </c>
      <c r="Q181" s="4">
        <v>-475805000</v>
      </c>
      <c r="R181" s="3">
        <v>-190322000</v>
      </c>
      <c r="S181" s="3">
        <v>-247663000</v>
      </c>
      <c r="T181" s="3">
        <v>-6049000</v>
      </c>
      <c r="U181" s="3">
        <v>-31771000</v>
      </c>
    </row>
    <row r="182" spans="1:21" ht="16" x14ac:dyDescent="0.2">
      <c r="A182" s="2" t="s">
        <v>184</v>
      </c>
      <c r="B182" s="3">
        <v>-1071000</v>
      </c>
      <c r="C182" s="3">
        <v>1904000</v>
      </c>
      <c r="D182" s="3">
        <v>721000</v>
      </c>
      <c r="E182" s="3">
        <v>-2119000</v>
      </c>
      <c r="F182" s="3">
        <v>2733000</v>
      </c>
      <c r="G182" s="3">
        <v>4496000</v>
      </c>
      <c r="H182" s="3">
        <v>-5488000</v>
      </c>
      <c r="I182" s="3">
        <v>-5306000</v>
      </c>
      <c r="J182" s="3">
        <v>-4606000</v>
      </c>
      <c r="K182" s="3">
        <v>5985000</v>
      </c>
      <c r="L182" s="3">
        <v>-9835000</v>
      </c>
      <c r="M182" s="3">
        <v>1912000</v>
      </c>
      <c r="N182" s="3">
        <v>16848000</v>
      </c>
      <c r="O182" s="3">
        <v>-52491000</v>
      </c>
      <c r="P182" s="3">
        <v>-38715000</v>
      </c>
      <c r="Q182" s="4">
        <v>7180000</v>
      </c>
      <c r="R182" s="3">
        <v>-45187000</v>
      </c>
      <c r="S182" s="3">
        <v>56867000</v>
      </c>
      <c r="T182" s="3">
        <v>-141000</v>
      </c>
      <c r="U182" s="3">
        <v>-4359000</v>
      </c>
    </row>
    <row r="183" spans="1:21" ht="16" x14ac:dyDescent="0.2">
      <c r="A183" s="2" t="s">
        <v>185</v>
      </c>
      <c r="B183" s="3">
        <v>245432000</v>
      </c>
      <c r="C183" s="3">
        <v>69644000</v>
      </c>
      <c r="D183" s="3">
        <v>25772000</v>
      </c>
      <c r="E183" s="3">
        <v>6608000</v>
      </c>
      <c r="F183" s="3">
        <v>-139550000</v>
      </c>
      <c r="G183" s="3">
        <v>-15661000</v>
      </c>
      <c r="H183" s="3">
        <v>164462000</v>
      </c>
      <c r="I183" s="3">
        <v>1810400000</v>
      </c>
      <c r="J183" s="3">
        <v>-1793229000</v>
      </c>
      <c r="K183" s="3">
        <v>145055000</v>
      </c>
      <c r="L183" s="3">
        <v>118726000</v>
      </c>
      <c r="M183" s="3">
        <v>158532000</v>
      </c>
      <c r="N183" s="3">
        <v>365608000</v>
      </c>
      <c r="O183" s="3">
        <v>198540000</v>
      </c>
      <c r="P183" s="3">
        <v>19394000</v>
      </c>
      <c r="Q183" s="4">
        <v>730555000</v>
      </c>
      <c r="R183" s="3">
        <v>216196000</v>
      </c>
      <c r="S183" s="3">
        <v>-52774000</v>
      </c>
      <c r="T183" s="3">
        <v>365660000</v>
      </c>
      <c r="U183" s="3">
        <v>201473000</v>
      </c>
    </row>
    <row r="184" spans="1:21" ht="16" x14ac:dyDescent="0.2">
      <c r="A184" s="2" t="s">
        <v>56</v>
      </c>
      <c r="B184" s="3">
        <v>167063000</v>
      </c>
      <c r="C184" s="3">
        <v>343216000</v>
      </c>
      <c r="D184" s="3">
        <v>359590000</v>
      </c>
      <c r="E184" s="3">
        <v>473507000</v>
      </c>
      <c r="F184" s="3">
        <v>571185000</v>
      </c>
      <c r="G184" s="3">
        <v>595678000</v>
      </c>
      <c r="H184" s="3">
        <v>773156000</v>
      </c>
      <c r="I184" s="3">
        <v>763043000</v>
      </c>
      <c r="J184" s="3">
        <v>1126183000</v>
      </c>
      <c r="K184" s="3">
        <v>1247674000</v>
      </c>
      <c r="L184" s="3">
        <v>1340598000</v>
      </c>
      <c r="M184" s="3">
        <v>1467753000</v>
      </c>
      <c r="N184" s="3">
        <v>1694126000</v>
      </c>
      <c r="O184" s="3">
        <v>1847622000</v>
      </c>
      <c r="P184" s="3">
        <v>1645962000</v>
      </c>
      <c r="Q184" s="4">
        <v>1884343000</v>
      </c>
      <c r="R184" s="3">
        <v>433538000</v>
      </c>
      <c r="S184" s="3">
        <v>409552000</v>
      </c>
      <c r="T184" s="3">
        <v>501872000</v>
      </c>
      <c r="U184" s="3">
        <v>539381000</v>
      </c>
    </row>
    <row r="185" spans="1:21" ht="16" x14ac:dyDescent="0.2">
      <c r="A185" s="2" t="s">
        <v>57</v>
      </c>
      <c r="B185" s="5">
        <v>16.16</v>
      </c>
      <c r="C185" s="5">
        <v>30.02</v>
      </c>
      <c r="D185" s="5">
        <v>27.58</v>
      </c>
      <c r="E185" s="5">
        <v>27.8</v>
      </c>
      <c r="F185" s="5">
        <v>27.72</v>
      </c>
      <c r="G185" s="5">
        <v>26.52</v>
      </c>
      <c r="H185" s="5">
        <v>31.37</v>
      </c>
      <c r="I185" s="5">
        <v>28.03</v>
      </c>
      <c r="J185" s="5">
        <v>36.93</v>
      </c>
      <c r="K185" s="5">
        <v>37.03</v>
      </c>
      <c r="L185" s="5">
        <v>35.21</v>
      </c>
      <c r="M185" s="5">
        <v>34.94</v>
      </c>
      <c r="N185" s="5">
        <v>36.840000000000003</v>
      </c>
      <c r="O185" s="5">
        <v>33.340000000000003</v>
      </c>
      <c r="P185" s="5">
        <v>26.08</v>
      </c>
      <c r="Q185" s="6">
        <v>28.16</v>
      </c>
      <c r="R185" s="5">
        <v>26.65</v>
      </c>
      <c r="S185" s="5">
        <v>26.08</v>
      </c>
      <c r="T185" s="5">
        <v>26.71</v>
      </c>
      <c r="U185" s="5">
        <v>28.16</v>
      </c>
    </row>
    <row r="186" spans="1:21" ht="16" x14ac:dyDescent="0.2">
      <c r="A186" s="2" t="s">
        <v>186</v>
      </c>
      <c r="B186" s="3" t="s">
        <v>26</v>
      </c>
      <c r="C186" s="3" t="s">
        <v>26</v>
      </c>
      <c r="D186" s="3" t="s">
        <v>26</v>
      </c>
      <c r="E186" s="3" t="s">
        <v>26</v>
      </c>
      <c r="F186" s="3" t="s">
        <v>26</v>
      </c>
      <c r="G186" s="3" t="s">
        <v>26</v>
      </c>
      <c r="H186" s="3" t="s">
        <v>26</v>
      </c>
      <c r="I186" s="3">
        <v>-198008000</v>
      </c>
      <c r="J186" s="3">
        <v>688485000</v>
      </c>
      <c r="K186" s="3" t="s">
        <v>26</v>
      </c>
      <c r="L186" s="3" t="s">
        <v>26</v>
      </c>
      <c r="M186" s="3" t="s">
        <v>26</v>
      </c>
      <c r="N186" s="3" t="s">
        <v>26</v>
      </c>
      <c r="O186" s="3" t="s">
        <v>26</v>
      </c>
      <c r="P186" s="3">
        <v>329472000</v>
      </c>
      <c r="Q186" s="4" t="s">
        <v>26</v>
      </c>
      <c r="R186" s="3" t="s">
        <v>26</v>
      </c>
      <c r="S186" s="3" t="s">
        <v>26</v>
      </c>
      <c r="T186" s="3" t="s">
        <v>26</v>
      </c>
      <c r="U186" s="3" t="s">
        <v>26</v>
      </c>
    </row>
    <row r="187" spans="1:21" ht="16" x14ac:dyDescent="0.2">
      <c r="A187" s="2" t="s">
        <v>187</v>
      </c>
      <c r="B187" s="3">
        <v>188424000</v>
      </c>
      <c r="C187" s="3">
        <v>127423000</v>
      </c>
      <c r="D187" s="3">
        <v>206647000</v>
      </c>
      <c r="E187" s="3">
        <v>303143000</v>
      </c>
      <c r="F187" s="3">
        <v>238440000</v>
      </c>
      <c r="G187" s="3">
        <v>290096000</v>
      </c>
      <c r="H187" s="3">
        <v>554204000</v>
      </c>
      <c r="I187" s="3">
        <v>165493000</v>
      </c>
      <c r="J187" s="3">
        <v>596018000</v>
      </c>
      <c r="K187" s="3">
        <v>894603000</v>
      </c>
      <c r="L187" s="3">
        <v>1086956000</v>
      </c>
      <c r="M187" s="3">
        <v>1003364000</v>
      </c>
      <c r="N187" s="3">
        <v>1296891000</v>
      </c>
      <c r="O187" s="3">
        <v>1098288000</v>
      </c>
      <c r="P187" s="3">
        <v>675546000</v>
      </c>
      <c r="Q187" s="4">
        <v>1329034000</v>
      </c>
      <c r="R187" s="3">
        <v>428127000</v>
      </c>
      <c r="S187" s="3">
        <v>226096000</v>
      </c>
      <c r="T187" s="3">
        <v>380423000</v>
      </c>
      <c r="U187" s="3">
        <v>294388000</v>
      </c>
    </row>
    <row r="188" spans="1:21" ht="16" x14ac:dyDescent="0.2">
      <c r="A188" s="28" t="s">
        <v>188</v>
      </c>
      <c r="B188" s="26">
        <v>188424000</v>
      </c>
      <c r="C188" s="26">
        <v>127423000</v>
      </c>
      <c r="D188" s="26">
        <v>207107112</v>
      </c>
      <c r="E188" s="26">
        <v>303626218</v>
      </c>
      <c r="F188" s="26">
        <v>237043151</v>
      </c>
      <c r="G188" s="26">
        <v>284677607</v>
      </c>
      <c r="H188" s="26">
        <v>553118144</v>
      </c>
      <c r="I188" s="26">
        <v>164202130</v>
      </c>
      <c r="J188" s="26">
        <v>596018000</v>
      </c>
      <c r="K188" s="26">
        <v>894603000</v>
      </c>
      <c r="L188" s="26">
        <v>1086956000</v>
      </c>
      <c r="M188" s="26">
        <v>1003364000</v>
      </c>
      <c r="N188" s="26">
        <v>1296891000</v>
      </c>
      <c r="O188" s="26">
        <v>1098288000</v>
      </c>
      <c r="P188" s="26">
        <v>675546000</v>
      </c>
      <c r="Q188" s="27">
        <v>1329034000</v>
      </c>
      <c r="R188" s="26">
        <v>428127000</v>
      </c>
      <c r="S188" s="26">
        <v>226096000</v>
      </c>
      <c r="T188" s="26">
        <v>380423000</v>
      </c>
      <c r="U188" s="26">
        <v>294388000</v>
      </c>
    </row>
    <row r="189" spans="1:21" ht="16" x14ac:dyDescent="0.2">
      <c r="A189" s="21" t="s">
        <v>201</v>
      </c>
      <c r="B189" s="22"/>
      <c r="C189" s="23">
        <f>(C188/B188)-1</f>
        <v>-0.32374325988196828</v>
      </c>
      <c r="D189" s="23">
        <f>(D188/C188)-1</f>
        <v>0.62535109046247528</v>
      </c>
      <c r="E189" s="23">
        <f>(E188/D188)-1</f>
        <v>0.46603472506535648</v>
      </c>
      <c r="F189" s="23">
        <f t="shared" ref="F189:Q189" si="11">(F188/E188)-1</f>
        <v>-0.21929287740230652</v>
      </c>
      <c r="G189" s="23">
        <f t="shared" si="11"/>
        <v>0.20095267802105776</v>
      </c>
      <c r="H189" s="23">
        <f t="shared" si="11"/>
        <v>0.94296330445126997</v>
      </c>
      <c r="I189" s="23">
        <f t="shared" si="11"/>
        <v>-0.70313371242437495</v>
      </c>
      <c r="J189" s="23">
        <f t="shared" si="11"/>
        <v>2.6297823907643587</v>
      </c>
      <c r="K189" s="23">
        <f t="shared" si="11"/>
        <v>0.50096641376602724</v>
      </c>
      <c r="L189" s="23">
        <f t="shared" si="11"/>
        <v>0.21501492840958503</v>
      </c>
      <c r="M189" s="23">
        <f t="shared" si="11"/>
        <v>-7.6904676914244963E-2</v>
      </c>
      <c r="N189" s="23">
        <f t="shared" si="11"/>
        <v>0.29254288573239617</v>
      </c>
      <c r="O189" s="23">
        <f t="shared" si="11"/>
        <v>-0.15313777333638678</v>
      </c>
      <c r="P189" s="23">
        <f t="shared" si="11"/>
        <v>-0.38490996896988772</v>
      </c>
      <c r="Q189" s="23">
        <f t="shared" si="11"/>
        <v>0.96734789340770289</v>
      </c>
      <c r="R189" s="23"/>
      <c r="S189" s="23">
        <f t="shared" ref="S189:U189" si="12">(S188/R188)-1</f>
        <v>-0.47189502180427767</v>
      </c>
      <c r="T189" s="23">
        <f t="shared" si="12"/>
        <v>0.68257288939211658</v>
      </c>
      <c r="U189" s="23">
        <f t="shared" si="12"/>
        <v>-0.226156147236103</v>
      </c>
    </row>
    <row r="190" spans="1:21" ht="16" x14ac:dyDescent="0.2">
      <c r="A190" s="24" t="s">
        <v>202</v>
      </c>
      <c r="B190" s="25">
        <f t="shared" ref="B190:U190" si="13">B188/B2</f>
        <v>0.18226702006229564</v>
      </c>
      <c r="C190" s="25">
        <f t="shared" si="13"/>
        <v>0.1114520348570234</v>
      </c>
      <c r="D190" s="25">
        <f t="shared" si="13"/>
        <v>0.15883153698554076</v>
      </c>
      <c r="E190" s="25">
        <f t="shared" si="13"/>
        <v>0.1782649542340142</v>
      </c>
      <c r="F190" s="25">
        <f t="shared" si="13"/>
        <v>0.11503029113379809</v>
      </c>
      <c r="G190" s="25">
        <f t="shared" si="13"/>
        <v>0.12672456317317982</v>
      </c>
      <c r="H190" s="25">
        <f t="shared" si="13"/>
        <v>0.22440080702123075</v>
      </c>
      <c r="I190" s="25">
        <f t="shared" si="13"/>
        <v>6.0311577615806279E-2</v>
      </c>
      <c r="J190" s="25">
        <f t="shared" si="13"/>
        <v>0.19545463638173236</v>
      </c>
      <c r="K190" s="25">
        <f t="shared" si="13"/>
        <v>0.26553607921532663</v>
      </c>
      <c r="L190" s="25">
        <f t="shared" si="13"/>
        <v>0.28550137989164165</v>
      </c>
      <c r="M190" s="25">
        <f t="shared" si="13"/>
        <v>0.23884961480130423</v>
      </c>
      <c r="N190" s="25">
        <f t="shared" si="13"/>
        <v>0.28201632744303856</v>
      </c>
      <c r="O190" s="25">
        <f t="shared" si="13"/>
        <v>0.19819856237250405</v>
      </c>
      <c r="P190" s="25">
        <f t="shared" si="13"/>
        <v>0.10704177593268949</v>
      </c>
      <c r="Q190" s="25">
        <f t="shared" si="13"/>
        <v>0.1986269237661272</v>
      </c>
      <c r="R190" s="25">
        <f t="shared" si="13"/>
        <v>0.26357858160447112</v>
      </c>
      <c r="S190" s="25">
        <f t="shared" si="13"/>
        <v>0.1494424725532576</v>
      </c>
      <c r="T190" s="25">
        <f t="shared" si="13"/>
        <v>0.22391917265573036</v>
      </c>
      <c r="U190" s="25">
        <f t="shared" si="13"/>
        <v>0.15870306707256918</v>
      </c>
    </row>
    <row r="191" spans="1:21" ht="16" x14ac:dyDescent="0.2">
      <c r="A191" s="2" t="s">
        <v>189</v>
      </c>
      <c r="B191" s="3">
        <v>191767000</v>
      </c>
      <c r="C191" s="3">
        <v>131976000</v>
      </c>
      <c r="D191" s="3">
        <v>216194000</v>
      </c>
      <c r="E191" s="3">
        <v>306852000</v>
      </c>
      <c r="F191" s="3">
        <v>242953000</v>
      </c>
      <c r="G191" s="3">
        <v>308406000</v>
      </c>
      <c r="H191" s="3">
        <v>556959000</v>
      </c>
      <c r="I191" s="3">
        <v>172224000</v>
      </c>
      <c r="J191" s="3">
        <v>599984000</v>
      </c>
      <c r="K191" s="3">
        <v>903129000</v>
      </c>
      <c r="L191" s="3">
        <v>1102349000</v>
      </c>
      <c r="M191" s="3">
        <v>999771000</v>
      </c>
      <c r="N191" s="3">
        <v>1313348000</v>
      </c>
      <c r="O191" s="3">
        <v>1113201000</v>
      </c>
      <c r="P191" s="3">
        <v>700286000</v>
      </c>
      <c r="Q191" s="4">
        <v>1350469000</v>
      </c>
      <c r="R191" s="3">
        <v>422042000</v>
      </c>
      <c r="S191" s="3">
        <v>246655000</v>
      </c>
      <c r="T191" s="3">
        <v>384939000</v>
      </c>
      <c r="U191" s="3">
        <v>296833000</v>
      </c>
    </row>
    <row r="192" spans="1:21" ht="16" x14ac:dyDescent="0.2">
      <c r="A192" s="2" t="s">
        <v>190</v>
      </c>
      <c r="B192" s="5">
        <v>0.17</v>
      </c>
      <c r="C192" s="5">
        <v>0.12</v>
      </c>
      <c r="D192" s="5">
        <v>0.19</v>
      </c>
      <c r="E192" s="5">
        <v>0.28999999999999998</v>
      </c>
      <c r="F192" s="5">
        <v>0.23</v>
      </c>
      <c r="G192" s="5">
        <v>0.28999999999999998</v>
      </c>
      <c r="H192" s="5">
        <v>0.55000000000000004</v>
      </c>
      <c r="I192" s="5">
        <v>0.15</v>
      </c>
      <c r="J192" s="5">
        <v>0.51</v>
      </c>
      <c r="K192" s="5">
        <v>0.79</v>
      </c>
      <c r="L192" s="5">
        <v>0.98</v>
      </c>
      <c r="M192" s="5">
        <v>0.93</v>
      </c>
      <c r="N192" s="5">
        <v>1.22</v>
      </c>
      <c r="O192" s="5">
        <v>1.04</v>
      </c>
      <c r="P192" s="5">
        <v>0.64</v>
      </c>
      <c r="Q192" s="6">
        <v>1.27</v>
      </c>
      <c r="R192" s="5">
        <v>0.41</v>
      </c>
      <c r="S192" s="5">
        <v>0.22</v>
      </c>
      <c r="T192" s="5">
        <v>0.36</v>
      </c>
      <c r="U192" s="5">
        <v>0.28000000000000003</v>
      </c>
    </row>
    <row r="193" spans="1:21" ht="16" x14ac:dyDescent="0.2">
      <c r="A193" s="2" t="s">
        <v>191</v>
      </c>
      <c r="B193" s="5">
        <v>15.53</v>
      </c>
      <c r="C193" s="5">
        <v>19.649999999999999</v>
      </c>
      <c r="D193" s="5">
        <v>19.34</v>
      </c>
      <c r="E193" s="5">
        <v>23.59</v>
      </c>
      <c r="F193" s="5">
        <v>28.71</v>
      </c>
      <c r="G193" s="5">
        <v>29.83</v>
      </c>
      <c r="H193" s="5">
        <v>30.61</v>
      </c>
      <c r="I193" s="5">
        <v>114.53</v>
      </c>
      <c r="J193" s="5">
        <v>32.97</v>
      </c>
      <c r="K193" s="5">
        <v>33.79</v>
      </c>
      <c r="L193" s="5">
        <v>22.46</v>
      </c>
      <c r="M193" s="5">
        <v>28.38</v>
      </c>
      <c r="N193" s="5">
        <v>34.549999999999997</v>
      </c>
      <c r="O193" s="5">
        <v>42.4</v>
      </c>
      <c r="P193" s="5">
        <v>49.22</v>
      </c>
      <c r="Q193" s="6">
        <v>35.61</v>
      </c>
      <c r="R193" s="5">
        <v>47.78</v>
      </c>
      <c r="S193" s="5">
        <v>49.81</v>
      </c>
      <c r="T193" s="5">
        <v>39.270000000000003</v>
      </c>
      <c r="U193" s="5">
        <v>36.53</v>
      </c>
    </row>
    <row r="194" spans="1:21" ht="16" x14ac:dyDescent="0.2">
      <c r="A194" s="2" t="s">
        <v>192</v>
      </c>
      <c r="B194" s="5">
        <v>1.85</v>
      </c>
      <c r="C194" s="5">
        <v>0.75</v>
      </c>
      <c r="D194" s="5">
        <v>1.08</v>
      </c>
      <c r="E194" s="5">
        <v>1.17</v>
      </c>
      <c r="F194" s="5">
        <v>0.85</v>
      </c>
      <c r="G194" s="5">
        <v>1.01</v>
      </c>
      <c r="H194" s="5">
        <v>1.21</v>
      </c>
      <c r="I194" s="5">
        <v>0.38</v>
      </c>
      <c r="J194" s="5">
        <v>0.98</v>
      </c>
      <c r="K194" s="5">
        <v>1.2</v>
      </c>
      <c r="L194" s="5">
        <v>1.17</v>
      </c>
      <c r="M194" s="5">
        <v>1.01</v>
      </c>
      <c r="N194" s="5">
        <v>0.97</v>
      </c>
      <c r="O194" s="5">
        <v>0.84</v>
      </c>
      <c r="P194" s="5">
        <v>0.74</v>
      </c>
      <c r="Q194" s="6">
        <v>1.06</v>
      </c>
      <c r="R194" s="5">
        <v>1.42</v>
      </c>
      <c r="S194" s="5">
        <v>0.99</v>
      </c>
      <c r="T194" s="5">
        <v>1.07</v>
      </c>
      <c r="U194" s="5">
        <v>0.82</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19 A37:U95 A2:U2 A9:U10 A13 A11:B11 G11 D11 A97:U104 A96:D96 A191:U195 A105 A106:U128 A130:U142 A144:U171 A173:U188 A172:P172 R172:U172 A22:U33 A20:P20 R20:U20 A21:P21 R21:U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35892-8CC8-FB47-8DF6-3F4C7BFB5219}">
  <dimension ref="A1:R110"/>
  <sheetViews>
    <sheetView tabSelected="1" workbookViewId="0">
      <selection activeCell="G20" sqref="G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56100600000</v>
      </c>
      <c r="B3" s="36" t="s">
        <v>203</v>
      </c>
      <c r="C3" s="37">
        <f>Financials!Q8*0.01</f>
        <v>0.52159999999999995</v>
      </c>
      <c r="D3" s="36" t="s">
        <v>204</v>
      </c>
      <c r="E3" s="37">
        <f>SUM(C11:E11)/3</f>
        <v>0.14619987522329758</v>
      </c>
      <c r="F3" s="38" t="s">
        <v>205</v>
      </c>
      <c r="G3" s="39">
        <f>AVERAGE(Financials!L129:P129)</f>
        <v>-1.5950827250286913E-2</v>
      </c>
      <c r="H3" s="38" t="s">
        <v>206</v>
      </c>
      <c r="I3" s="40">
        <f>J15*(1+I7)/(I6-I7)</f>
        <v>33722887581.375023</v>
      </c>
      <c r="J3" s="41" t="s">
        <v>207</v>
      </c>
      <c r="K3" s="42">
        <f>Financials!Q172*-1/Model!A3</f>
        <v>0</v>
      </c>
      <c r="L3" s="43" t="s">
        <v>208</v>
      </c>
      <c r="M3" s="44"/>
      <c r="N3" s="116" t="s">
        <v>209</v>
      </c>
      <c r="O3" s="117"/>
      <c r="P3" s="44"/>
      <c r="Q3" s="44"/>
      <c r="R3" s="44"/>
    </row>
    <row r="4" spans="1:18" ht="22" customHeight="1" x14ac:dyDescent="0.2">
      <c r="A4" s="45">
        <f>Financials!Q56-Financials!Q96-Financials!Q105</f>
        <v>3267013000</v>
      </c>
      <c r="B4" s="46" t="s">
        <v>210</v>
      </c>
      <c r="C4" s="47">
        <f>Financials!Q17*0.01</f>
        <v>0.2722</v>
      </c>
      <c r="D4" s="46" t="s">
        <v>211</v>
      </c>
      <c r="E4" s="47">
        <f>SUM(C13:E13)/3</f>
        <v>3.8226244058849411E-2</v>
      </c>
      <c r="F4" s="48" t="s">
        <v>212</v>
      </c>
      <c r="G4" s="49">
        <f>A5*(1+(5*G3))</f>
        <v>957461526.72442114</v>
      </c>
      <c r="H4" s="48" t="s">
        <v>213</v>
      </c>
      <c r="I4" s="50">
        <f>NPV(I6,F15,G15,H15,I15,(J15+I3))</f>
        <v>28214789225.788925</v>
      </c>
      <c r="J4" s="48" t="s">
        <v>214</v>
      </c>
      <c r="K4" s="51" cm="1">
        <f t="array" ref="K4">_FV(A1,"Change (%)",TRUE)</f>
        <v>-6.9979999999999999E-3</v>
      </c>
      <c r="L4" s="52" t="s">
        <v>215</v>
      </c>
      <c r="M4" s="44"/>
      <c r="N4" s="118" t="s">
        <v>216</v>
      </c>
      <c r="O4" s="119"/>
      <c r="P4" s="44"/>
      <c r="Q4" s="44"/>
      <c r="R4" s="44"/>
    </row>
    <row r="5" spans="1:18" ht="22" customHeight="1" x14ac:dyDescent="0.2">
      <c r="A5" s="45" cm="1">
        <f t="array" ref="A5">_FV(A1,"Shares outstanding",TRUE)</f>
        <v>1040441000</v>
      </c>
      <c r="B5" s="46" t="s">
        <v>217</v>
      </c>
      <c r="C5" s="47">
        <f>F14</f>
        <v>0.2309197651663405</v>
      </c>
      <c r="D5" s="53" t="s">
        <v>218</v>
      </c>
      <c r="E5" s="47">
        <f>SUM(C16:E16)/3</f>
        <v>-8.1834952191292776E-2</v>
      </c>
      <c r="F5" s="48" t="s">
        <v>219</v>
      </c>
      <c r="G5" s="49">
        <f>Financials!Q56</f>
        <v>3287013000</v>
      </c>
      <c r="H5" s="48" t="s">
        <v>220</v>
      </c>
      <c r="I5" s="50">
        <f>I4+G5-G6</f>
        <v>31481802225.788925</v>
      </c>
      <c r="J5" s="48" t="s">
        <v>221</v>
      </c>
      <c r="K5" s="54" cm="1">
        <f t="array" ref="K5">_FV(A1,"Price")</f>
        <v>53.92</v>
      </c>
      <c r="L5" s="55" t="s">
        <v>222</v>
      </c>
      <c r="M5" s="44"/>
      <c r="N5" s="56" t="s">
        <v>223</v>
      </c>
      <c r="O5" s="57">
        <f>Financials!Q20</f>
        <v>-10000000</v>
      </c>
      <c r="P5" s="44"/>
      <c r="Q5" s="44"/>
      <c r="R5" s="44"/>
    </row>
    <row r="6" spans="1:18" ht="22" customHeight="1" x14ac:dyDescent="0.2">
      <c r="A6" s="58">
        <f>O20/F10</f>
        <v>7.8418507128878945</v>
      </c>
      <c r="B6" s="46" t="s">
        <v>224</v>
      </c>
      <c r="C6" s="47">
        <f>F17</f>
        <v>0.19192060385798154</v>
      </c>
      <c r="D6" s="53" t="s">
        <v>202</v>
      </c>
      <c r="E6" s="47">
        <f>Financials!Q33/Financials!Q126</f>
        <v>0.18304936425136939</v>
      </c>
      <c r="F6" s="46" t="s">
        <v>225</v>
      </c>
      <c r="G6" s="49">
        <f>Financials!Q96+Financials!Q105</f>
        <v>20000000</v>
      </c>
      <c r="H6" s="48" t="s">
        <v>226</v>
      </c>
      <c r="I6" s="51">
        <f>N25</f>
        <v>9.7947489863194445E-2</v>
      </c>
      <c r="J6" s="48" t="s">
        <v>227</v>
      </c>
      <c r="K6" s="59">
        <f>I5/G4</f>
        <v>32.880487985236918</v>
      </c>
      <c r="L6" s="60" t="s">
        <v>228</v>
      </c>
      <c r="M6" s="44"/>
      <c r="N6" s="56" t="s">
        <v>229</v>
      </c>
      <c r="O6" s="57">
        <f>Financials!Q96</f>
        <v>0</v>
      </c>
      <c r="P6" s="44"/>
      <c r="Q6" s="44"/>
      <c r="R6" s="44"/>
    </row>
    <row r="7" spans="1:18" ht="22" customHeight="1" thickBot="1" x14ac:dyDescent="0.25">
      <c r="A7" s="61">
        <f>O20/F12</f>
        <v>33.959200968523</v>
      </c>
      <c r="B7" s="62" t="s">
        <v>230</v>
      </c>
      <c r="C7" s="63">
        <f>F15/A3</f>
        <v>2.4473891544831962E-2</v>
      </c>
      <c r="D7" s="62" t="s">
        <v>231</v>
      </c>
      <c r="E7" s="64">
        <f>(Financials!Q16*(1-0.25))/(Financials!Q126+Financials!Q105+Financials!Q96)</f>
        <v>0.17374149395074506</v>
      </c>
      <c r="F7" s="62" t="s">
        <v>198</v>
      </c>
      <c r="G7" s="65">
        <f>(Financials!Q96+Financials!Q105)/Financials!Q126</f>
        <v>2.5505441330853523E-3</v>
      </c>
      <c r="H7" s="66" t="s">
        <v>232</v>
      </c>
      <c r="I7" s="67">
        <v>2.5000000000000001E-2</v>
      </c>
      <c r="J7" s="68" t="s">
        <v>233</v>
      </c>
      <c r="K7" s="69">
        <f>K6/K5-1</f>
        <v>-0.39019866496222333</v>
      </c>
      <c r="L7" s="70" t="s">
        <v>234</v>
      </c>
      <c r="M7" s="44"/>
      <c r="N7" s="56" t="s">
        <v>235</v>
      </c>
      <c r="O7" s="57">
        <f>Financials!Q105</f>
        <v>20000000</v>
      </c>
      <c r="P7" s="44"/>
      <c r="Q7" s="44"/>
      <c r="R7" s="44"/>
    </row>
    <row r="8" spans="1:18" ht="22" customHeight="1" x14ac:dyDescent="0.2">
      <c r="A8" s="71"/>
      <c r="B8" s="44"/>
      <c r="C8" s="44"/>
      <c r="D8" s="44"/>
      <c r="E8" s="44"/>
      <c r="F8" s="44"/>
      <c r="G8" s="44"/>
      <c r="H8" s="44"/>
      <c r="I8" s="44"/>
      <c r="J8" s="72"/>
      <c r="K8" s="72"/>
      <c r="L8" s="72"/>
      <c r="M8" s="44"/>
      <c r="N8" s="73" t="s">
        <v>216</v>
      </c>
      <c r="O8" s="74">
        <f>O5/(O6+O7)</f>
        <v>-0.5</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414754000</v>
      </c>
      <c r="P9" s="44"/>
      <c r="Q9" s="44"/>
      <c r="R9" s="44"/>
    </row>
    <row r="10" spans="1:18" ht="22" customHeight="1" x14ac:dyDescent="0.2">
      <c r="A10" s="81" t="s">
        <v>237</v>
      </c>
      <c r="B10" s="82">
        <v>4200819000</v>
      </c>
      <c r="C10" s="82">
        <v>4598638000</v>
      </c>
      <c r="D10" s="82">
        <v>5541352000</v>
      </c>
      <c r="E10" s="83">
        <v>6311050000</v>
      </c>
      <c r="F10" s="82">
        <v>7154000000</v>
      </c>
      <c r="G10" s="82">
        <v>8021000000</v>
      </c>
      <c r="H10" s="82">
        <v>8838000000</v>
      </c>
      <c r="I10" s="82">
        <v>9440000000</v>
      </c>
      <c r="J10" s="83">
        <v>10338000000</v>
      </c>
      <c r="K10" s="84" t="s">
        <v>238</v>
      </c>
      <c r="L10" s="72"/>
      <c r="N10" s="56" t="s">
        <v>239</v>
      </c>
      <c r="O10" s="57">
        <f>Financials!Q24</f>
        <v>1850129000</v>
      </c>
      <c r="P10" s="44"/>
      <c r="Q10" s="44"/>
      <c r="R10" s="44"/>
    </row>
    <row r="11" spans="1:18" ht="22" customHeight="1" x14ac:dyDescent="0.2">
      <c r="A11" s="85"/>
      <c r="B11" s="86"/>
      <c r="C11" s="86">
        <f t="shared" ref="C11:J11" si="0">(C10/B10)-1</f>
        <v>9.4700342956932859E-2</v>
      </c>
      <c r="D11" s="86">
        <f t="shared" si="0"/>
        <v>0.204998523475864</v>
      </c>
      <c r="E11" s="86">
        <f t="shared" si="0"/>
        <v>0.13890075923709588</v>
      </c>
      <c r="F11" s="87">
        <f t="shared" si="0"/>
        <v>0.13356731447223513</v>
      </c>
      <c r="G11" s="86">
        <f t="shared" si="0"/>
        <v>0.12119094213027681</v>
      </c>
      <c r="H11" s="86">
        <f t="shared" si="0"/>
        <v>0.10185762373768847</v>
      </c>
      <c r="I11" s="86">
        <f t="shared" si="0"/>
        <v>6.8114958135324644E-2</v>
      </c>
      <c r="J11" s="88">
        <f t="shared" si="0"/>
        <v>9.5127118644067865E-2</v>
      </c>
      <c r="K11" s="88">
        <f>AVERAGE(F11:J11)</f>
        <v>0.10397159142391858</v>
      </c>
      <c r="L11" s="72"/>
      <c r="M11" s="72"/>
      <c r="N11" s="56" t="s">
        <v>240</v>
      </c>
      <c r="O11" s="89">
        <f>O9/O10</f>
        <v>0.22417571963900895</v>
      </c>
      <c r="P11" s="44"/>
      <c r="Q11" s="44"/>
      <c r="R11" s="44"/>
    </row>
    <row r="12" spans="1:18" ht="22" customHeight="1" x14ac:dyDescent="0.2">
      <c r="A12" s="81" t="s">
        <v>144</v>
      </c>
      <c r="B12" s="82">
        <v>1107835000</v>
      </c>
      <c r="C12" s="82">
        <v>1409594000</v>
      </c>
      <c r="D12" s="82">
        <v>1377475000</v>
      </c>
      <c r="E12" s="82">
        <v>1191624000</v>
      </c>
      <c r="F12" s="90">
        <v>1652000000</v>
      </c>
      <c r="G12" s="82">
        <v>1912000000</v>
      </c>
      <c r="H12" s="82">
        <v>2107000000</v>
      </c>
      <c r="I12" s="82">
        <v>2351000000</v>
      </c>
      <c r="J12" s="83">
        <v>2535000000</v>
      </c>
      <c r="K12" s="91" t="s">
        <v>241</v>
      </c>
      <c r="L12" s="72"/>
      <c r="M12" s="72"/>
      <c r="N12" s="56" t="s">
        <v>242</v>
      </c>
      <c r="O12" s="89">
        <f>O8*(1-O11)</f>
        <v>-0.38791214018049552</v>
      </c>
      <c r="P12" s="44"/>
      <c r="Q12" s="44"/>
      <c r="R12" s="44"/>
    </row>
    <row r="13" spans="1:18" ht="22" customHeight="1" x14ac:dyDescent="0.2">
      <c r="A13" s="85"/>
      <c r="B13" s="86"/>
      <c r="C13" s="86">
        <f t="shared" ref="C13:J13" si="1">(C12/B12)-1</f>
        <v>0.27238623080151836</v>
      </c>
      <c r="D13" s="86">
        <f t="shared" si="1"/>
        <v>-2.2785993697476026E-2</v>
      </c>
      <c r="E13" s="86">
        <f t="shared" si="1"/>
        <v>-0.13492150492749411</v>
      </c>
      <c r="F13" s="87">
        <f t="shared" si="1"/>
        <v>0.38634334320221808</v>
      </c>
      <c r="G13" s="86">
        <f t="shared" si="1"/>
        <v>0.15738498789346256</v>
      </c>
      <c r="H13" s="86">
        <f t="shared" si="1"/>
        <v>0.10198744769874479</v>
      </c>
      <c r="I13" s="86">
        <f t="shared" si="1"/>
        <v>0.11580446131941158</v>
      </c>
      <c r="J13" s="88">
        <f t="shared" si="1"/>
        <v>7.8264568268821888E-2</v>
      </c>
      <c r="K13" s="88">
        <f>AVERAGE(F13:J13)</f>
        <v>0.16795696167653179</v>
      </c>
      <c r="L13" s="72"/>
      <c r="M13" s="72"/>
      <c r="N13" s="118" t="s">
        <v>243</v>
      </c>
      <c r="O13" s="119"/>
      <c r="P13" s="44"/>
      <c r="Q13" s="44"/>
      <c r="R13" s="44"/>
    </row>
    <row r="14" spans="1:18" ht="22" customHeight="1" x14ac:dyDescent="0.2">
      <c r="A14" s="92" t="s">
        <v>244</v>
      </c>
      <c r="B14" s="93">
        <f>B12/B10</f>
        <v>0.26371881292671739</v>
      </c>
      <c r="C14" s="93">
        <f t="shared" ref="C14:J14" si="2">C12/C10</f>
        <v>0.30652423608903334</v>
      </c>
      <c r="D14" s="93">
        <f t="shared" si="2"/>
        <v>0.24858103221018987</v>
      </c>
      <c r="E14" s="93">
        <f t="shared" si="2"/>
        <v>0.18881549029083908</v>
      </c>
      <c r="F14" s="94">
        <f t="shared" si="2"/>
        <v>0.2309197651663405</v>
      </c>
      <c r="G14" s="93">
        <f t="shared" si="2"/>
        <v>0.23837426754768731</v>
      </c>
      <c r="H14" s="93">
        <f t="shared" si="2"/>
        <v>0.23840235347363656</v>
      </c>
      <c r="I14" s="93">
        <f t="shared" si="2"/>
        <v>0.24904661016949153</v>
      </c>
      <c r="J14" s="95">
        <f t="shared" si="2"/>
        <v>0.24521183981427741</v>
      </c>
      <c r="K14" s="95"/>
      <c r="L14" s="72"/>
      <c r="M14" s="72"/>
      <c r="N14" s="56" t="s">
        <v>245</v>
      </c>
      <c r="O14" s="89">
        <f>'[1]US Treasury Bonds'!$C$8</f>
        <v>4.1210000000000004E-2</v>
      </c>
      <c r="P14" s="44"/>
      <c r="Q14" s="44"/>
      <c r="R14" s="44"/>
    </row>
    <row r="15" spans="1:18" ht="22" customHeight="1" x14ac:dyDescent="0.2">
      <c r="A15" s="81" t="s">
        <v>187</v>
      </c>
      <c r="B15" s="82">
        <v>1003364000</v>
      </c>
      <c r="C15" s="82">
        <v>1296891000</v>
      </c>
      <c r="D15" s="82">
        <v>1098288000</v>
      </c>
      <c r="E15" s="82">
        <v>675546000</v>
      </c>
      <c r="F15" s="90">
        <v>1373000000</v>
      </c>
      <c r="G15" s="82">
        <v>1653000000</v>
      </c>
      <c r="H15" s="82">
        <v>1894000000</v>
      </c>
      <c r="I15" s="82">
        <v>2212000000</v>
      </c>
      <c r="J15" s="83">
        <v>2400000000</v>
      </c>
      <c r="K15" s="91" t="s">
        <v>246</v>
      </c>
      <c r="L15" s="72"/>
      <c r="M15" s="72"/>
      <c r="N15" s="56" t="s">
        <v>247</v>
      </c>
      <c r="O15" s="96">
        <f>1.33</f>
        <v>1.33</v>
      </c>
      <c r="P15" s="44"/>
      <c r="Q15" s="44"/>
      <c r="R15" s="44"/>
    </row>
    <row r="16" spans="1:18" ht="22" customHeight="1" x14ac:dyDescent="0.2">
      <c r="A16" s="97"/>
      <c r="B16" s="86"/>
      <c r="C16" s="86">
        <f t="shared" ref="C16:J16" si="3">(C15/B15)-1</f>
        <v>0.29254288573239617</v>
      </c>
      <c r="D16" s="86">
        <f t="shared" si="3"/>
        <v>-0.15313777333638678</v>
      </c>
      <c r="E16" s="86">
        <f t="shared" si="3"/>
        <v>-0.38490996896988772</v>
      </c>
      <c r="F16" s="87">
        <f t="shared" si="3"/>
        <v>1.0324300639778787</v>
      </c>
      <c r="G16" s="86">
        <f t="shared" si="3"/>
        <v>0.20393299344501092</v>
      </c>
      <c r="H16" s="86">
        <f t="shared" si="3"/>
        <v>0.145795523290986</v>
      </c>
      <c r="I16" s="86">
        <f t="shared" si="3"/>
        <v>0.16789862724392823</v>
      </c>
      <c r="J16" s="88">
        <f t="shared" si="3"/>
        <v>8.4990958408679873E-2</v>
      </c>
      <c r="K16" s="88">
        <f>AVERAGE(F16:J16)</f>
        <v>0.32700963327329674</v>
      </c>
      <c r="L16" s="72"/>
      <c r="M16" s="72"/>
      <c r="N16" s="56" t="s">
        <v>248</v>
      </c>
      <c r="O16" s="89">
        <v>8.4000000000000005E-2</v>
      </c>
      <c r="P16" s="44"/>
      <c r="Q16" s="44"/>
      <c r="R16" s="44"/>
    </row>
    <row r="17" spans="1:18" ht="22" customHeight="1" x14ac:dyDescent="0.2">
      <c r="A17" s="92" t="s">
        <v>202</v>
      </c>
      <c r="B17" s="93">
        <f>B15/B10</f>
        <v>0.23884961480130423</v>
      </c>
      <c r="C17" s="93">
        <f t="shared" ref="C17:J17" si="4">C15/C10</f>
        <v>0.28201632744303856</v>
      </c>
      <c r="D17" s="93">
        <f t="shared" si="4"/>
        <v>0.19819856237250405</v>
      </c>
      <c r="E17" s="95">
        <f t="shared" si="4"/>
        <v>0.10704177593268949</v>
      </c>
      <c r="F17" s="93">
        <f t="shared" si="4"/>
        <v>0.19192060385798154</v>
      </c>
      <c r="G17" s="93">
        <f t="shared" si="4"/>
        <v>0.20608402942276524</v>
      </c>
      <c r="H17" s="93">
        <f t="shared" si="4"/>
        <v>0.21430187825299843</v>
      </c>
      <c r="I17" s="93">
        <f t="shared" si="4"/>
        <v>0.23432203389830508</v>
      </c>
      <c r="J17" s="95">
        <f t="shared" si="4"/>
        <v>0.23215322112594311</v>
      </c>
      <c r="K17" s="95"/>
      <c r="L17" s="72"/>
      <c r="M17" s="72"/>
      <c r="N17" s="98" t="s">
        <v>243</v>
      </c>
      <c r="O17" s="99">
        <f>(O14)+((O15)*(O16-O14))</f>
        <v>9.8120700000000005E-2</v>
      </c>
      <c r="P17" s="44"/>
      <c r="Q17" s="44"/>
      <c r="R17" s="44"/>
    </row>
    <row r="18" spans="1:18" ht="22" customHeight="1" x14ac:dyDescent="0.2">
      <c r="A18" s="100" t="s">
        <v>198</v>
      </c>
      <c r="B18" s="101">
        <v>0.25224966862697573</v>
      </c>
      <c r="C18" s="101">
        <v>0.23733733331266493</v>
      </c>
      <c r="D18" s="101">
        <v>0.2052855655539382</v>
      </c>
      <c r="E18" s="101">
        <v>0.16918630795179701</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20000000</v>
      </c>
      <c r="P19" s="44"/>
      <c r="Q19" s="44"/>
      <c r="R19" s="44"/>
    </row>
    <row r="20" spans="1:18" ht="22" customHeight="1" x14ac:dyDescent="0.2">
      <c r="B20" s="106"/>
      <c r="C20" s="106"/>
      <c r="D20" s="106"/>
      <c r="E20" s="106"/>
      <c r="F20" s="72"/>
      <c r="G20" s="72"/>
      <c r="H20" s="72"/>
      <c r="I20" s="72"/>
      <c r="J20" s="72"/>
      <c r="K20" s="72"/>
      <c r="L20" s="72"/>
      <c r="M20" s="72"/>
      <c r="N20" s="56" t="s">
        <v>203</v>
      </c>
      <c r="O20" s="105">
        <f>A3</f>
        <v>56100600000</v>
      </c>
      <c r="P20" s="44"/>
      <c r="Q20" s="44"/>
      <c r="R20" s="44"/>
    </row>
    <row r="21" spans="1:18" ht="22" customHeight="1" x14ac:dyDescent="0.2">
      <c r="A21" s="120" t="str" cm="1">
        <f t="array" ref="A21">_FV(A1,"Industry")</f>
        <v>Beverages</v>
      </c>
      <c r="B21" s="120"/>
      <c r="C21" s="120"/>
      <c r="D21" s="121" cm="1">
        <f t="array" ref="D21">_FV(A1,"Year incorporated",TRUE)</f>
        <v>2014</v>
      </c>
      <c r="E21" s="121"/>
      <c r="F21" s="72"/>
      <c r="G21" s="72"/>
      <c r="H21" s="72"/>
      <c r="I21" s="72"/>
      <c r="J21" s="72"/>
      <c r="K21" s="72"/>
      <c r="M21" s="72"/>
      <c r="N21" s="56" t="s">
        <v>251</v>
      </c>
      <c r="O21" s="105">
        <f>O19+O20</f>
        <v>56120600000</v>
      </c>
      <c r="P21" s="44"/>
      <c r="Q21" s="44"/>
      <c r="R21" s="44"/>
    </row>
    <row r="22" spans="1:18" ht="22" customHeight="1" x14ac:dyDescent="0.2">
      <c r="A22" s="109" t="str" cm="1">
        <f t="array" ref="A22">_FV(A1,"Description")</f>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B22" s="109"/>
      <c r="C22" s="109"/>
      <c r="D22" s="109"/>
      <c r="E22" s="109"/>
      <c r="F22" s="72"/>
      <c r="G22" s="72"/>
      <c r="H22" s="72"/>
      <c r="I22" s="72"/>
      <c r="J22" s="72"/>
      <c r="K22" s="72"/>
      <c r="L22" s="72"/>
      <c r="M22" s="72"/>
      <c r="N22" s="73" t="s">
        <v>252</v>
      </c>
      <c r="O22" s="107">
        <f>(O19/O21)</f>
        <v>3.5637537731243073E-4</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0.99964362462268752</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9.7947489863194445E-2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MNST/explorer/revenue_proj" xr:uid="{F1922564-07CC-024C-B061-A37438D6F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2023-12-09T12:12:34Z</dcterms:modified>
</cp:coreProperties>
</file>