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FB412ACC-2AD1-7347-91AA-2D4321883E9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/>
  <c r="I17" i="2"/>
  <c r="H17" i="2"/>
  <c r="G17" i="2"/>
  <c r="F17" i="2"/>
  <c r="E17" i="2"/>
  <c r="D17" i="2"/>
  <c r="C17" i="2"/>
  <c r="B17" i="2"/>
  <c r="J14" i="2"/>
  <c r="I14" i="2"/>
  <c r="H14" i="2"/>
  <c r="G14" i="2"/>
  <c r="F14" i="2"/>
  <c r="E14" i="2"/>
  <c r="D14" i="2"/>
  <c r="C14" i="2"/>
  <c r="B14" i="2"/>
  <c r="O14" i="2" l="1"/>
  <c r="O10" i="2"/>
  <c r="O9" i="2"/>
  <c r="O7" i="2"/>
  <c r="G7" i="2"/>
  <c r="E7" i="2"/>
  <c r="O6" i="2"/>
  <c r="O19" i="2" s="1"/>
  <c r="G6" i="2"/>
  <c r="E6" i="2"/>
  <c r="C6" i="2"/>
  <c r="O5" i="2"/>
  <c r="G5" i="2"/>
  <c r="C5" i="2"/>
  <c r="C4" i="2"/>
  <c r="A4" i="2"/>
  <c r="G3" i="2"/>
  <c r="C3" i="2"/>
  <c r="O20" i="2" a="1"/>
  <c r="O20" i="2" s="1"/>
  <c r="A22" i="2" a="1"/>
  <c r="A22" i="2" s="1"/>
  <c r="D21" i="2" a="1"/>
  <c r="D21" i="2" s="1"/>
  <c r="A21" i="2" a="1"/>
  <c r="A21" i="2" s="1"/>
  <c r="O15" i="2" a="1"/>
  <c r="O15" i="2" s="1"/>
  <c r="J16" i="2"/>
  <c r="I16" i="2"/>
  <c r="H16" i="2"/>
  <c r="G16" i="2"/>
  <c r="F16" i="2"/>
  <c r="E16" i="2"/>
  <c r="D16" i="2"/>
  <c r="C16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K4" i="2" a="1"/>
  <c r="K4" i="2" s="1"/>
  <c r="A3" i="2" a="1"/>
  <c r="A3" i="2" s="1"/>
  <c r="K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E5" i="2" l="1"/>
  <c r="C7" i="2"/>
  <c r="K16" i="2"/>
  <c r="K13" i="2"/>
  <c r="K11" i="2"/>
  <c r="G4" i="2"/>
  <c r="O8" i="2"/>
  <c r="O12" i="2" s="1"/>
  <c r="O21" i="2"/>
  <c r="A6" i="2"/>
  <c r="A7" i="2"/>
  <c r="O23" i="2" l="1"/>
  <c r="O22" i="2"/>
  <c r="O17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<sst xmlns="http://schemas.openxmlformats.org/spreadsheetml/2006/main" count="1112" uniqueCount="252">
  <si>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</si>
  <si>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</si>
  <si>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</si>
  <si>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</si>
  <si>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</si>
  <si>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</si>
  <si>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</si>
  <si>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</si>
  <si>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</si>
  <si>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</si>
  <si>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</si>
  <si>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</si>
  <si>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</si>
  <si>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</si>
  <si>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Q4</t>
  </si>
  <si>
    <t>2023 Q1</t>
  </si>
  <si>
    <t>2023 Q2</t>
  </si>
  <si>
    <t>2023 Q3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</si>
  <si>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</si>
  <si>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</si>
  <si>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</si>
  <si>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</si>
  <si>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</si>
  <si>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</si>
  <si>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</si>
  <si>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</si>
  <si>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</si>
  <si>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</si>
  <si>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</si>
  <si>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</si>
  <si>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</si>
  <si>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</si>
  <si>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</si>
  <si>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</si>
  <si>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</si>
  <si>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</si>
  <si>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</si>
  <si>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</si>
  <si>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</si>
  <si>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</si>
  <si>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</si>
  <si>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</si>
  <si>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</si>
  <si>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</si>
  <si>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</si>
  <si>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</si>
  <si>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</si>
  <si>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</si>
  <si>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</si>
  <si>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</si>
  <si>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</si>
  <si>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</si>
  <si>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</si>
  <si>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</si>
  <si>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</si>
  <si>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</si>
  <si>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</si>
  <si>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</si>
  <si>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</si>
  <si>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</si>
  <si>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</si>
  <si>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</si>
  <si>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</si>
  <si>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</si>
  <si>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</si>
  <si>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</si>
  <si>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</si>
  <si>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</si>
  <si>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</si>
  <si>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</si>
  <si>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</si>
  <si>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</si>
  <si>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</si>
  <si>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</si>
  <si>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</si>
  <si>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</si>
  <si>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</si>
  <si>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</si>
  <si>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</si>
  <si>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</si>
  <si>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</si>
  <si>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</si>
  <si>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</si>
  <si>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</si>
  <si>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</si>
  <si>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</si>
  <si>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</si>
  <si>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</si>
  <si>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</si>
  <si>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</si>
  <si>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</si>
  <si>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</si>
  <si>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</si>
  <si>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</si>
  <si>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</si>
  <si>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</si>
  <si>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</si>
  <si>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</si>
  <si>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</si>
  <si>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</si>
  <si>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</si>
  <si>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</si>
  <si>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</si>
  <si>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</si>
  <si>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</si>
  <si>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</si>
  <si>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</si>
  <si>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</si>
  <si>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</si>
  <si>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</si>
  <si>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</si>
  <si>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</si>
  <si>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</si>
  <si>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</si>
  <si>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</si>
  <si>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</si>
  <si>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</si>
  <si>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</si>
  <si>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</si>
  <si>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</si>
  <si>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</si>
  <si>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</si>
  <si>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</si>
  <si>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</si>
  <si>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</si>
  <si>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</si>
  <si>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</si>
  <si>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</si>
  <si>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</si>
  <si>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</si>
  <si>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</si>
  <si>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</si>
  <si>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</si>
  <si>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</si>
  <si>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</si>
  <si>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</si>
  <si>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</si>
  <si>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</si>
  <si>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</si>
  <si>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</si>
  <si>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</si>
  <si>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</si>
  <si>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</si>
  <si>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</si>
  <si>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</si>
  <si>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</si>
  <si>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</si>
  <si>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</si>
  <si>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</si>
  <si>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</si>
  <si>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</si>
  <si>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</si>
  <si>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</si>
  <si>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</si>
  <si>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</si>
  <si>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</si>
  <si>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</si>
  <si>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</si>
  <si>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</si>
  <si>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</si>
  <si>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</si>
  <si>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</si>
  <si>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</si>
  <si>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</si>
  <si>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</si>
  <si>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</si>
  <si>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</si>
  <si>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</si>
  <si>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</si>
  <si>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</si>
  <si>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</si>
  <si>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</si>
  <si>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</si>
  <si>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</si>
  <si>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</si>
  <si>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</si>
  <si>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</si>
  <si>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</si>
  <si>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</si>
  <si>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</si>
  <si>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</si>
  <si>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</si>
  <si>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</si>
  <si>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</si>
  <si>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</si>
  <si>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</si>
  <si>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</si>
  <si>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</si>
  <si>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</si>
  <si>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</si>
  <si>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</si>
  <si>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</si>
  <si>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</si>
  <si>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</si>
  <si>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</si>
  <si>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</si>
  <si>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</si>
  <si>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</si>
  <si>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</si>
  <si>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</si>
  <si>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</si>
  <si>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</si>
  <si>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</si>
  <si>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</si>
  <si>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</si>
  <si>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</si>
  <si>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</si>
  <si>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</si>
  <si>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</si>
  <si>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</si>
  <si>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</si>
  <si>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</si>
  <si>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</si>
  <si>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%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</si>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</sst>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8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  <font>
      <i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5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9" fontId="12" fillId="0" borderId="0" xfId="0" applyNumberFormat="1" applyFont="1"/>
    <xf numFmtId="9" fontId="13" fillId="0" borderId="0" xfId="0" applyNumberFormat="1" applyFont="1"/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4" fontId="4" fillId="0" borderId="0" xfId="0" applyNumberFormat="1" applyFont="1"/>
    <xf numFmtId="4" fontId="4" fillId="5" borderId="0" xfId="0" applyNumberFormat="1" applyFont="1" applyFill="1"/>
    <xf numFmtId="0" fontId="1" fillId="11" borderId="1" xfId="0" applyFont="1" applyFill="1" applyBorder="1"/>
    <xf numFmtId="164" fontId="4" fillId="9" borderId="1" xfId="0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4" fillId="11" borderId="1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9" fontId="4" fillId="12" borderId="1" xfId="1" applyFont="1" applyFill="1" applyBorder="1" applyAlignment="1">
      <alignment horizontal="right" vertical="center" indent="1"/>
    </xf>
    <xf numFmtId="9" fontId="4" fillId="12" borderId="5" xfId="1" applyFont="1" applyFill="1" applyBorder="1" applyAlignment="1">
      <alignment horizontal="right" vertical="center" indent="1"/>
    </xf>
    <xf numFmtId="0" fontId="14" fillId="12" borderId="6" xfId="0" applyFont="1" applyFill="1" applyBorder="1" applyAlignment="1">
      <alignment horizontal="left" vertical="center" indent="2"/>
    </xf>
    <xf numFmtId="10" fontId="14" fillId="12" borderId="7" xfId="1" applyNumberFormat="1" applyFont="1" applyFill="1" applyBorder="1" applyAlignment="1">
      <alignment horizontal="right" vertical="center" indent="1"/>
    </xf>
    <xf numFmtId="10" fontId="14" fillId="12" borderId="6" xfId="1" applyNumberFormat="1" applyFont="1" applyFill="1" applyBorder="1" applyAlignment="1">
      <alignment horizontal="right" vertical="center" indent="1"/>
    </xf>
    <xf numFmtId="10" fontId="14" fillId="12" borderId="8" xfId="1" applyNumberFormat="1" applyFont="1" applyFill="1" applyBorder="1" applyAlignment="1">
      <alignment horizontal="right" vertical="center" indent="1"/>
    </xf>
    <xf numFmtId="0" fontId="3" fillId="9" borderId="9" xfId="0" applyFont="1" applyFill="1" applyBorder="1" applyAlignment="1">
      <alignment horizontal="right" vertical="center"/>
    </xf>
    <xf numFmtId="0" fontId="21" fillId="9" borderId="10" xfId="0" applyFont="1" applyFill="1" applyBorder="1" applyAlignment="1">
      <alignment horizontal="right" vertical="center" indent="1"/>
    </xf>
    <xf numFmtId="0" fontId="21" fillId="9" borderId="1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3" fillId="14" borderId="1" xfId="0" applyFont="1" applyFill="1" applyBorder="1" applyAlignment="1">
      <alignment horizontal="right" vertical="center" indent="1"/>
    </xf>
    <xf numFmtId="0" fontId="23" fillId="14" borderId="12" xfId="0" applyFont="1" applyFill="1" applyBorder="1" applyAlignment="1">
      <alignment horizontal="right" vertical="center" indent="1"/>
    </xf>
    <xf numFmtId="9" fontId="21" fillId="10" borderId="6" xfId="1" applyFont="1" applyFill="1" applyBorder="1" applyAlignment="1">
      <alignment horizontal="left" vertical="center" indent="2"/>
    </xf>
    <xf numFmtId="164" fontId="4" fillId="10" borderId="7" xfId="0" applyNumberFormat="1" applyFont="1" applyFill="1" applyBorder="1" applyAlignment="1">
      <alignment horizontal="right" vertical="center" indent="1"/>
    </xf>
    <xf numFmtId="164" fontId="4" fillId="10" borderId="8" xfId="0" applyNumberFormat="1" applyFont="1" applyFill="1" applyBorder="1" applyAlignment="1">
      <alignment horizontal="right" vertical="center" indent="1"/>
    </xf>
    <xf numFmtId="164" fontId="14" fillId="10" borderId="13" xfId="0" applyNumberFormat="1" applyFont="1" applyFill="1" applyBorder="1" applyAlignment="1">
      <alignment horizontal="right" vertical="center"/>
    </xf>
    <xf numFmtId="9" fontId="24" fillId="12" borderId="5" xfId="1" applyFont="1" applyFill="1" applyBorder="1" applyAlignment="1">
      <alignment horizontal="left" vertical="center" indent="2"/>
    </xf>
    <xf numFmtId="9" fontId="4" fillId="12" borderId="12" xfId="1" applyFont="1" applyFill="1" applyBorder="1" applyAlignment="1">
      <alignment horizontal="right" vertical="center" indent="1"/>
    </xf>
    <xf numFmtId="164" fontId="4" fillId="10" borderId="6" xfId="0" applyNumberFormat="1" applyFont="1" applyFill="1" applyBorder="1" applyAlignment="1">
      <alignment horizontal="right" vertical="center" indent="1"/>
    </xf>
    <xf numFmtId="164" fontId="14" fillId="10" borderId="8" xfId="0" applyNumberFormat="1" applyFont="1" applyFill="1" applyBorder="1" applyAlignment="1">
      <alignment horizontal="right" vertical="center"/>
    </xf>
    <xf numFmtId="0" fontId="25" fillId="12" borderId="5" xfId="0" applyFont="1" applyFill="1" applyBorder="1" applyAlignment="1">
      <alignment horizontal="left" vertical="center" indent="1"/>
    </xf>
    <xf numFmtId="9" fontId="21" fillId="10" borderId="14" xfId="1" applyFont="1" applyFill="1" applyBorder="1" applyAlignment="1">
      <alignment horizontal="left" vertical="center" indent="2"/>
    </xf>
    <xf numFmtId="9" fontId="4" fillId="10" borderId="15" xfId="1" applyFont="1" applyFill="1" applyBorder="1" applyAlignment="1">
      <alignment horizontal="right" vertical="center" indent="1"/>
    </xf>
    <xf numFmtId="9" fontId="4" fillId="10" borderId="14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 indent="1"/>
    </xf>
    <xf numFmtId="9" fontId="4" fillId="10" borderId="16" xfId="1" applyFont="1" applyFill="1" applyBorder="1" applyAlignment="1">
      <alignment horizontal="right" vertical="center"/>
    </xf>
    <xf numFmtId="164" fontId="4" fillId="9" borderId="17" xfId="0" applyNumberFormat="1" applyFont="1" applyFill="1" applyBorder="1" applyAlignment="1">
      <alignment horizontal="right" vertical="center" indent="1"/>
    </xf>
    <xf numFmtId="9" fontId="14" fillId="10" borderId="18" xfId="1" applyFont="1" applyFill="1" applyBorder="1" applyAlignment="1">
      <alignment horizontal="left" vertical="center" indent="1"/>
    </xf>
    <xf numFmtId="9" fontId="4" fillId="9" borderId="19" xfId="1" applyFont="1" applyFill="1" applyBorder="1" applyAlignment="1">
      <alignment horizontal="right" vertical="center" indent="1"/>
    </xf>
    <xf numFmtId="0" fontId="14" fillId="10" borderId="18" xfId="1" applyNumberFormat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164" fontId="4" fillId="9" borderId="19" xfId="0" applyNumberFormat="1" applyFont="1" applyFill="1" applyBorder="1" applyAlignment="1">
      <alignment horizontal="right" vertical="center" indent="1"/>
    </xf>
    <xf numFmtId="9" fontId="14" fillId="10" borderId="19" xfId="1" applyFont="1" applyFill="1" applyBorder="1" applyAlignment="1">
      <alignment horizontal="left" vertical="center" indent="1"/>
    </xf>
    <xf numFmtId="10" fontId="4" fillId="9" borderId="20" xfId="1" applyNumberFormat="1" applyFont="1" applyFill="1" applyBorder="1" applyAlignment="1">
      <alignment horizontal="right" vertical="center" indent="1"/>
    </xf>
    <xf numFmtId="0" fontId="14" fillId="10" borderId="21" xfId="1" applyNumberFormat="1" applyFont="1" applyFill="1" applyBorder="1" applyAlignment="1">
      <alignment horizontal="left" vertical="center" indent="1"/>
    </xf>
    <xf numFmtId="164" fontId="4" fillId="9" borderId="22" xfId="0" applyNumberFormat="1" applyFont="1" applyFill="1" applyBorder="1" applyAlignment="1">
      <alignment horizontal="right" vertical="center" indent="1"/>
    </xf>
    <xf numFmtId="9" fontId="14" fillId="10" borderId="12" xfId="1" applyFont="1" applyFill="1" applyBorder="1" applyAlignment="1">
      <alignment horizontal="left" vertical="center" indent="1"/>
    </xf>
    <xf numFmtId="0" fontId="14" fillId="10" borderId="12" xfId="1" applyNumberFormat="1" applyFont="1" applyFill="1" applyBorder="1" applyAlignment="1">
      <alignment horizontal="left" vertical="center" indent="1"/>
    </xf>
    <xf numFmtId="164" fontId="4" fillId="9" borderId="12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4" fillId="10" borderId="23" xfId="1" applyNumberFormat="1" applyFont="1" applyFill="1" applyBorder="1" applyAlignment="1">
      <alignment horizontal="left" vertical="center" indent="1"/>
    </xf>
    <xf numFmtId="9" fontId="27" fillId="10" borderId="12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4" fillId="10" borderId="23" xfId="1" applyFont="1" applyFill="1" applyBorder="1" applyAlignment="1">
      <alignment horizontal="left" vertical="center" indent="1"/>
    </xf>
    <xf numFmtId="167" fontId="4" fillId="9" borderId="22" xfId="0" applyNumberFormat="1" applyFont="1" applyFill="1" applyBorder="1" applyAlignment="1">
      <alignment horizontal="right" vertical="center" indent="1"/>
    </xf>
    <xf numFmtId="9" fontId="17" fillId="10" borderId="23" xfId="1" applyFont="1" applyFill="1" applyBorder="1" applyAlignment="1">
      <alignment horizontal="left" vertical="center" indent="1"/>
    </xf>
    <xf numFmtId="167" fontId="4" fillId="9" borderId="24" xfId="0" applyNumberFormat="1" applyFont="1" applyFill="1" applyBorder="1" applyAlignment="1">
      <alignment horizontal="right" vertical="center" indent="1"/>
    </xf>
    <xf numFmtId="9" fontId="14" fillId="10" borderId="25" xfId="1" applyFont="1" applyFill="1" applyBorder="1" applyAlignment="1">
      <alignment horizontal="left" vertical="center" indent="1"/>
    </xf>
    <xf numFmtId="165" fontId="4" fillId="9" borderId="26" xfId="1" applyNumberFormat="1" applyFont="1" applyFill="1" applyBorder="1" applyAlignment="1">
      <alignment horizontal="right" vertical="center" indent="1"/>
    </xf>
    <xf numFmtId="9" fontId="4" fillId="9" borderId="26" xfId="1" applyFont="1" applyFill="1" applyBorder="1" applyAlignment="1">
      <alignment horizontal="right" vertical="center" indent="1"/>
    </xf>
    <xf numFmtId="2" fontId="4" fillId="9" borderId="25" xfId="0" applyNumberFormat="1" applyFont="1" applyFill="1" applyBorder="1" applyAlignment="1">
      <alignment horizontal="right" vertical="center" indent="1"/>
    </xf>
    <xf numFmtId="0" fontId="14" fillId="10" borderId="25" xfId="1" applyNumberFormat="1" applyFont="1" applyFill="1" applyBorder="1" applyAlignment="1">
      <alignment horizontal="left" vertical="center" indent="1"/>
    </xf>
    <xf numFmtId="165" fontId="4" fillId="14" borderId="26" xfId="1" applyNumberFormat="1" applyFont="1" applyFill="1" applyBorder="1" applyAlignment="1">
      <alignment horizontal="right" vertical="center" indent="1"/>
    </xf>
    <xf numFmtId="9" fontId="18" fillId="10" borderId="25" xfId="1" applyFont="1" applyFill="1" applyBorder="1" applyAlignment="1">
      <alignment horizontal="left" vertical="center" indent="1"/>
    </xf>
    <xf numFmtId="9" fontId="3" fillId="13" borderId="26" xfId="1" applyFont="1" applyFill="1" applyBorder="1" applyAlignment="1">
      <alignment horizontal="right" vertical="center" indent="1"/>
    </xf>
    <xf numFmtId="9" fontId="17" fillId="10" borderId="27" xfId="1" applyFont="1" applyFill="1" applyBorder="1" applyAlignment="1">
      <alignment horizontal="left" vertical="center" indent="1"/>
    </xf>
    <xf numFmtId="0" fontId="15" fillId="12" borderId="5" xfId="0" applyFont="1" applyFill="1" applyBorder="1" applyAlignment="1">
      <alignment horizontal="left" vertical="center" wrapText="1"/>
    </xf>
    <xf numFmtId="164" fontId="16" fillId="12" borderId="12" xfId="0" applyNumberFormat="1" applyFont="1" applyFill="1" applyBorder="1" applyAlignment="1">
      <alignment vertical="center"/>
    </xf>
    <xf numFmtId="0" fontId="19" fillId="12" borderId="5" xfId="0" applyFont="1" applyFill="1" applyBorder="1" applyAlignment="1">
      <alignment horizontal="left" vertical="center" wrapText="1"/>
    </xf>
    <xf numFmtId="10" fontId="20" fillId="12" borderId="12" xfId="0" applyNumberFormat="1" applyFont="1" applyFill="1" applyBorder="1" applyAlignment="1">
      <alignment vertical="center"/>
    </xf>
    <xf numFmtId="10" fontId="16" fillId="12" borderId="12" xfId="0" applyNumberFormat="1" applyFont="1" applyFill="1" applyBorder="1" applyAlignment="1">
      <alignment vertical="center"/>
    </xf>
    <xf numFmtId="2" fontId="16" fillId="12" borderId="12" xfId="0" applyNumberFormat="1" applyFont="1" applyFill="1" applyBorder="1" applyAlignment="1">
      <alignment vertical="center"/>
    </xf>
    <xf numFmtId="0" fontId="19" fillId="12" borderId="14" xfId="0" applyFont="1" applyFill="1" applyBorder="1" applyAlignment="1">
      <alignment horizontal="left" vertical="center" wrapText="1"/>
    </xf>
    <xf numFmtId="10" fontId="20" fillId="12" borderId="16" xfId="0" applyNumberFormat="1" applyFont="1" applyFill="1" applyBorder="1" applyAlignment="1">
      <alignment vertical="center"/>
    </xf>
    <xf numFmtId="164" fontId="16" fillId="12" borderId="12" xfId="0" applyNumberFormat="1" applyFont="1" applyFill="1" applyBorder="1" applyAlignment="1">
      <alignment horizontal="right" vertical="center"/>
    </xf>
    <xf numFmtId="10" fontId="20" fillId="12" borderId="12" xfId="0" applyNumberFormat="1" applyFont="1" applyFill="1" applyBorder="1" applyAlignment="1">
      <alignment horizontal="right" vertical="center"/>
    </xf>
    <xf numFmtId="10" fontId="20" fillId="12" borderId="16" xfId="0" applyNumberFormat="1" applyFont="1" applyFill="1" applyBorder="1" applyAlignment="1">
      <alignment horizontal="right" vertical="center"/>
    </xf>
    <xf numFmtId="9" fontId="4" fillId="10" borderId="14" xfId="1" applyFont="1" applyFill="1" applyBorder="1" applyAlignment="1">
      <alignment horizontal="center" vertical="center"/>
    </xf>
    <xf numFmtId="9" fontId="4" fillId="10" borderId="16" xfId="1" applyFont="1" applyFill="1" applyBorder="1" applyAlignment="1">
      <alignment horizontal="center" vertical="center"/>
    </xf>
    <xf numFmtId="10" fontId="21" fillId="9" borderId="14" xfId="1" applyNumberFormat="1" applyFont="1" applyFill="1" applyBorder="1" applyAlignment="1">
      <alignment horizontal="center" vertical="center"/>
    </xf>
    <xf numFmtId="10" fontId="21" fillId="9" borderId="16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2"/>
    </xf>
    <xf numFmtId="0" fontId="26" fillId="0" borderId="0" xfId="0" applyFont="1" applyAlignment="1">
      <alignment horizontal="left" vertical="center" indent="2"/>
    </xf>
    <xf numFmtId="9" fontId="21" fillId="12" borderId="6" xfId="1" applyFont="1" applyFill="1" applyBorder="1" applyAlignment="1">
      <alignment horizontal="center" vertical="center"/>
    </xf>
    <xf numFmtId="9" fontId="21" fillId="12" borderId="8" xfId="1" applyFont="1" applyFill="1" applyBorder="1" applyAlignment="1">
      <alignment horizontal="center" vertical="center"/>
    </xf>
    <xf numFmtId="9" fontId="4" fillId="10" borderId="6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 wrapText="1" indent="3"/>
    </xf>
    <xf numFmtId="0" fontId="14" fillId="11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Basic Materials"/>
      <sheetName val="US Treasury Bonds"/>
      <sheetName val="Fidelity"/>
      <sheetName val="Schwab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https://www.bing.com/financeapi/forcetrigger?t=a22k9c&amp;q=XNAS%3aSBUX&amp;form=skydnc</v>
    <v>Learn more on Bing</v>
  </rv>
  <rv s="1">
    <v>0</v>
    <v>STARBUCKS CORPORATION (XNAS:SBUX)</v>
    <v>2</v>
    <v>3</v>
    <v>Finance</v>
    <v>4</v>
    <v>en-US</v>
    <v>a22k9c</v>
    <v>268435456</v>
    <v>1</v>
    <v>Powered by Refinitiv</v>
    <v>115.48</v>
    <v>89.21</v>
    <v>0.99870000000000003</v>
    <v>0.17</v>
    <v>1.763E-3</v>
    <v>0.14000000000000001</v>
    <v>1.449E-3</v>
    <v>USD</v>
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<v>381000</v>
    <v>Nasdaq Stock Market</v>
    <v>XNAS</v>
    <v>XNAS</v>
    <v>P O Box 34067, SEATTLE, WA, 98124-1067 US</v>
    <v>96.86</v>
    <v>Hotels &amp; Entertainment Services</v>
    <v>Stock</v>
    <v>45269.04146663125</v>
    <v>0</v>
    <v>95.81</v>
    <v>109623400000</v>
    <v>STARBUCKS CORPORATION</v>
    <v>STARBUCKS CORPORATION</v>
    <v>96.08</v>
    <v>30.902699999999999</v>
    <v>96.44</v>
    <v>96.61</v>
    <v>96.75</v>
    <v>1136700000</v>
    <v>SBUX</v>
    <v>STARBUCKS CORPORATION (XNAS:SBUX)</v>
    <v>7125234</v>
    <v>9276506</v>
    <v>1985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SBU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96"/>
  <sheetViews>
    <sheetView topLeftCell="A116" workbookViewId="0">
      <pane xSplit="1" topLeftCell="B1" activePane="topRight" state="frozen"/>
      <selection pane="topRight" activeCell="K188" sqref="K188:N188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30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30" ht="16" x14ac:dyDescent="0.2">
      <c r="A2" s="2" t="s">
        <v>18</v>
      </c>
      <c r="B2" s="3">
        <v>10707400000</v>
      </c>
      <c r="C2" s="3">
        <v>11700400000</v>
      </c>
      <c r="D2" s="3">
        <v>13299500000</v>
      </c>
      <c r="E2" s="3">
        <v>14892200000</v>
      </c>
      <c r="F2" s="3">
        <v>16447800000</v>
      </c>
      <c r="G2" s="3">
        <v>19162700000</v>
      </c>
      <c r="H2" s="3">
        <v>21315900000</v>
      </c>
      <c r="I2" s="3">
        <v>22386800000</v>
      </c>
      <c r="J2" s="3">
        <v>24719500000</v>
      </c>
      <c r="K2" s="3">
        <v>26508600000</v>
      </c>
      <c r="L2" s="3">
        <v>23518000000</v>
      </c>
      <c r="M2" s="3">
        <v>29060600000</v>
      </c>
      <c r="N2" s="3">
        <v>32250300000</v>
      </c>
      <c r="O2" s="4">
        <v>35016200000</v>
      </c>
      <c r="P2" s="3">
        <v>8414200000</v>
      </c>
      <c r="Q2" s="3">
        <v>8713900000</v>
      </c>
      <c r="R2" s="3">
        <v>8719800000</v>
      </c>
      <c r="S2" s="3">
        <v>9168300000</v>
      </c>
    </row>
    <row r="3" spans="1:30" ht="19" x14ac:dyDescent="0.25">
      <c r="A3" s="9" t="s">
        <v>191</v>
      </c>
      <c r="B3" s="10"/>
      <c r="C3" s="11">
        <f t="shared" ref="C3:O3" si="0">(C2/B2)-1</f>
        <v>9.273960065001785E-2</v>
      </c>
      <c r="D3" s="11">
        <f t="shared" si="0"/>
        <v>0.13667054117807931</v>
      </c>
      <c r="E3" s="11">
        <f t="shared" si="0"/>
        <v>0.11975638181886539</v>
      </c>
      <c r="F3" s="11">
        <f t="shared" si="0"/>
        <v>0.10445736694376917</v>
      </c>
      <c r="G3" s="11">
        <f t="shared" si="0"/>
        <v>0.16506158878391042</v>
      </c>
      <c r="H3" s="11">
        <f t="shared" si="0"/>
        <v>0.11236412405349983</v>
      </c>
      <c r="I3" s="11">
        <f t="shared" si="0"/>
        <v>5.0239492585347101E-2</v>
      </c>
      <c r="J3" s="11">
        <f t="shared" si="0"/>
        <v>0.10419979630853904</v>
      </c>
      <c r="K3" s="11">
        <f t="shared" si="0"/>
        <v>7.2376059386314529E-2</v>
      </c>
      <c r="L3" s="11">
        <f t="shared" si="0"/>
        <v>-0.11281621813298326</v>
      </c>
      <c r="M3" s="11">
        <f t="shared" si="0"/>
        <v>0.23567480227910531</v>
      </c>
      <c r="N3" s="11">
        <f t="shared" si="0"/>
        <v>0.10976029400631782</v>
      </c>
      <c r="O3" s="11">
        <f t="shared" si="0"/>
        <v>8.5763543284868682E-2</v>
      </c>
      <c r="P3" s="11"/>
      <c r="Q3" s="11">
        <f>(Q2/P2)-1</f>
        <v>3.5618359439994363E-2</v>
      </c>
      <c r="R3" s="11">
        <f>(R2/Q2)-1</f>
        <v>6.7707914940506875E-4</v>
      </c>
      <c r="S3" s="11">
        <f>(S2/R2)-1</f>
        <v>5.1434665932704959E-2</v>
      </c>
      <c r="T3" s="12"/>
      <c r="U3" s="12"/>
      <c r="V3" s="12"/>
      <c r="W3" s="12"/>
      <c r="X3" s="12"/>
      <c r="Y3" s="12"/>
      <c r="Z3" s="12"/>
      <c r="AA3" s="13"/>
      <c r="AB3" s="13"/>
      <c r="AC3" s="13"/>
      <c r="AD3" s="13"/>
    </row>
    <row r="4" spans="1:30" ht="16" x14ac:dyDescent="0.2">
      <c r="A4" s="2" t="s">
        <v>19</v>
      </c>
      <c r="B4" s="3">
        <v>10707400000</v>
      </c>
      <c r="C4" s="3">
        <v>11700400000</v>
      </c>
      <c r="D4" s="3">
        <v>13299500000</v>
      </c>
      <c r="E4" s="3">
        <v>14892200000</v>
      </c>
      <c r="F4" s="3">
        <v>16447800000</v>
      </c>
      <c r="G4" s="3">
        <v>19162700000</v>
      </c>
      <c r="H4" s="3">
        <v>21315900000</v>
      </c>
      <c r="I4" s="3">
        <v>22386800000</v>
      </c>
      <c r="J4" s="3">
        <v>24719500000</v>
      </c>
      <c r="K4" s="3">
        <v>26508600000</v>
      </c>
      <c r="L4" s="3">
        <v>23518000000</v>
      </c>
      <c r="M4" s="3">
        <v>29060600000</v>
      </c>
      <c r="N4" s="3">
        <v>32250300000</v>
      </c>
      <c r="O4" s="4">
        <v>35016200000</v>
      </c>
      <c r="P4" s="3">
        <v>8414200000</v>
      </c>
      <c r="Q4" s="3">
        <v>8713900000</v>
      </c>
      <c r="R4" s="3">
        <v>8719800000</v>
      </c>
      <c r="S4" s="3">
        <v>9168300000</v>
      </c>
    </row>
    <row r="5" spans="1:30" ht="16" x14ac:dyDescent="0.2">
      <c r="A5" s="2" t="s">
        <v>20</v>
      </c>
      <c r="B5" s="3">
        <v>4458600000</v>
      </c>
      <c r="C5" s="3">
        <v>4949300000</v>
      </c>
      <c r="D5" s="3">
        <v>5813300000</v>
      </c>
      <c r="E5" s="3">
        <v>10668400000</v>
      </c>
      <c r="F5" s="3">
        <v>11497000000</v>
      </c>
      <c r="G5" s="3">
        <v>13198600000</v>
      </c>
      <c r="H5" s="3">
        <v>14575400000</v>
      </c>
      <c r="I5" s="3">
        <v>15531500000</v>
      </c>
      <c r="J5" s="3">
        <v>17367700000</v>
      </c>
      <c r="K5" s="3">
        <v>19020500000</v>
      </c>
      <c r="L5" s="3">
        <v>18458900000</v>
      </c>
      <c r="M5" s="3">
        <v>20669600000</v>
      </c>
      <c r="N5" s="3">
        <v>23879200000</v>
      </c>
      <c r="O5" s="4">
        <v>25730700000</v>
      </c>
      <c r="P5" s="3">
        <v>6255700000</v>
      </c>
      <c r="Q5" s="3">
        <v>6475500000</v>
      </c>
      <c r="R5" s="3">
        <v>6437700000</v>
      </c>
      <c r="S5" s="3">
        <v>6561800000</v>
      </c>
    </row>
    <row r="6" spans="1:30" ht="16" x14ac:dyDescent="0.2">
      <c r="A6" s="2" t="s">
        <v>21</v>
      </c>
      <c r="B6" s="3">
        <v>4458600000</v>
      </c>
      <c r="C6" s="3">
        <v>4949300000</v>
      </c>
      <c r="D6" s="3">
        <v>5813300000</v>
      </c>
      <c r="E6" s="3">
        <v>10668400000</v>
      </c>
      <c r="F6" s="3">
        <v>11497000000</v>
      </c>
      <c r="G6" s="3">
        <v>13198600000</v>
      </c>
      <c r="H6" s="3">
        <v>14575400000</v>
      </c>
      <c r="I6" s="3">
        <v>15531500000</v>
      </c>
      <c r="J6" s="3">
        <v>17367700000</v>
      </c>
      <c r="K6" s="3">
        <v>19020500000</v>
      </c>
      <c r="L6" s="3">
        <v>18458900000</v>
      </c>
      <c r="M6" s="3">
        <v>20669600000</v>
      </c>
      <c r="N6" s="3">
        <v>23879200000</v>
      </c>
      <c r="O6" s="4">
        <v>25730700000</v>
      </c>
      <c r="P6" s="3">
        <v>6255700000</v>
      </c>
      <c r="Q6" s="3">
        <v>6475500000</v>
      </c>
      <c r="R6" s="3">
        <v>6437700000</v>
      </c>
      <c r="S6" s="3">
        <v>6561800000</v>
      </c>
    </row>
    <row r="7" spans="1:30" ht="16" x14ac:dyDescent="0.2">
      <c r="A7" s="2" t="s">
        <v>22</v>
      </c>
      <c r="B7" s="3">
        <v>6248800000</v>
      </c>
      <c r="C7" s="3">
        <v>6751100000</v>
      </c>
      <c r="D7" s="3">
        <v>7486200000</v>
      </c>
      <c r="E7" s="3">
        <v>4223800000</v>
      </c>
      <c r="F7" s="3">
        <v>4950800000</v>
      </c>
      <c r="G7" s="3">
        <v>5964100000</v>
      </c>
      <c r="H7" s="3">
        <v>6740500000</v>
      </c>
      <c r="I7" s="3">
        <v>6855300000</v>
      </c>
      <c r="J7" s="3">
        <v>7351800000</v>
      </c>
      <c r="K7" s="3">
        <v>7488100000</v>
      </c>
      <c r="L7" s="3">
        <v>5059100000</v>
      </c>
      <c r="M7" s="3">
        <v>8391000000</v>
      </c>
      <c r="N7" s="3">
        <v>8371100000</v>
      </c>
      <c r="O7" s="4">
        <v>9285500000</v>
      </c>
      <c r="P7" s="3">
        <v>2158500000</v>
      </c>
      <c r="Q7" s="3">
        <v>2238400000</v>
      </c>
      <c r="R7" s="3">
        <v>2282100000</v>
      </c>
      <c r="S7" s="3">
        <v>2606500000</v>
      </c>
    </row>
    <row r="8" spans="1:30" ht="16" x14ac:dyDescent="0.2">
      <c r="A8" s="2" t="s">
        <v>58</v>
      </c>
      <c r="B8" s="5">
        <v>58.36</v>
      </c>
      <c r="C8" s="5">
        <v>57.7</v>
      </c>
      <c r="D8" s="5">
        <v>56.29</v>
      </c>
      <c r="E8" s="5">
        <v>28.36</v>
      </c>
      <c r="F8" s="5">
        <v>30.1</v>
      </c>
      <c r="G8" s="5">
        <v>31.12</v>
      </c>
      <c r="H8" s="5">
        <v>31.62</v>
      </c>
      <c r="I8" s="5">
        <v>30.62</v>
      </c>
      <c r="J8" s="5">
        <v>29.74</v>
      </c>
      <c r="K8" s="5">
        <v>28.25</v>
      </c>
      <c r="L8" s="5">
        <v>21.51</v>
      </c>
      <c r="M8" s="5">
        <v>28.87</v>
      </c>
      <c r="N8" s="5">
        <v>25.96</v>
      </c>
      <c r="O8" s="6">
        <v>26.52</v>
      </c>
      <c r="P8" s="5">
        <v>25.65</v>
      </c>
      <c r="Q8" s="5">
        <v>25.69</v>
      </c>
      <c r="R8" s="5">
        <v>26.17</v>
      </c>
      <c r="S8" s="5">
        <v>28.43</v>
      </c>
    </row>
    <row r="9" spans="1:30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30" ht="16" x14ac:dyDescent="0.2">
      <c r="A10" s="2" t="s">
        <v>25</v>
      </c>
      <c r="B10" s="3">
        <v>4924500000</v>
      </c>
      <c r="C10" s="3">
        <v>5226500000</v>
      </c>
      <c r="D10" s="3">
        <v>5699500000</v>
      </c>
      <c r="E10" s="3">
        <v>2016500000</v>
      </c>
      <c r="F10" s="3">
        <v>2158200000</v>
      </c>
      <c r="G10" s="3">
        <v>2613000000</v>
      </c>
      <c r="H10" s="3">
        <v>2886800000</v>
      </c>
      <c r="I10" s="3">
        <v>2958500000</v>
      </c>
      <c r="J10" s="3">
        <v>3545300000</v>
      </c>
      <c r="K10" s="3">
        <v>3572400000</v>
      </c>
      <c r="L10" s="3">
        <v>3541200000</v>
      </c>
      <c r="M10" s="3">
        <v>3733800000</v>
      </c>
      <c r="N10" s="3">
        <v>3941400000</v>
      </c>
      <c r="O10" s="4">
        <v>4229500000</v>
      </c>
      <c r="P10" s="3">
        <v>1018500000</v>
      </c>
      <c r="Q10" s="3">
        <v>1037300000</v>
      </c>
      <c r="R10" s="3">
        <v>1088500000</v>
      </c>
      <c r="S10" s="3">
        <v>1085200000</v>
      </c>
    </row>
    <row r="11" spans="1:30" ht="16" x14ac:dyDescent="0.2">
      <c r="A11" s="2" t="s">
        <v>26</v>
      </c>
      <c r="B11" s="3">
        <v>4120900000</v>
      </c>
      <c r="C11" s="3">
        <v>4301200000</v>
      </c>
      <c r="D11" s="3">
        <v>4719300000</v>
      </c>
      <c r="E11" s="3">
        <v>937900000</v>
      </c>
      <c r="F11" s="3">
        <v>991300000</v>
      </c>
      <c r="G11" s="3">
        <v>1196700000</v>
      </c>
      <c r="H11" s="3">
        <v>1360600000</v>
      </c>
      <c r="I11" s="3">
        <v>1393300000</v>
      </c>
      <c r="J11" s="3">
        <v>1759000000</v>
      </c>
      <c r="K11" s="3">
        <v>1824100000</v>
      </c>
      <c r="L11" s="3">
        <v>1679600000</v>
      </c>
      <c r="M11" s="3">
        <v>1932600000</v>
      </c>
      <c r="N11" s="3">
        <v>2032000000</v>
      </c>
      <c r="O11" s="4">
        <v>2343600000</v>
      </c>
      <c r="P11" s="3">
        <v>538000000</v>
      </c>
      <c r="Q11" s="3">
        <v>580900000</v>
      </c>
      <c r="R11" s="3">
        <v>620400000</v>
      </c>
      <c r="S11" s="3">
        <v>604300000</v>
      </c>
    </row>
    <row r="12" spans="1:30" ht="19" x14ac:dyDescent="0.25">
      <c r="A12" s="14" t="s">
        <v>192</v>
      </c>
      <c r="B12" s="11">
        <f t="shared" ref="B12:S12" si="1">B11/B2</f>
        <v>0.38486467302986721</v>
      </c>
      <c r="C12" s="11">
        <f t="shared" si="1"/>
        <v>0.36761136371406106</v>
      </c>
      <c r="D12" s="11">
        <f t="shared" si="1"/>
        <v>0.35484792661378245</v>
      </c>
      <c r="E12" s="11">
        <f t="shared" si="1"/>
        <v>6.2979277742710948E-2</v>
      </c>
      <c r="F12" s="11">
        <f t="shared" si="1"/>
        <v>6.0269458529408189E-2</v>
      </c>
      <c r="G12" s="11">
        <f t="shared" si="1"/>
        <v>6.2449446059271399E-2</v>
      </c>
      <c r="H12" s="11">
        <f t="shared" si="1"/>
        <v>6.3830286312095669E-2</v>
      </c>
      <c r="I12" s="11">
        <f t="shared" si="1"/>
        <v>6.2237568567191377E-2</v>
      </c>
      <c r="J12" s="11">
        <f t="shared" si="1"/>
        <v>7.1158397216772182E-2</v>
      </c>
      <c r="K12" s="11">
        <f t="shared" si="1"/>
        <v>6.8811630942411148E-2</v>
      </c>
      <c r="L12" s="11">
        <f t="shared" si="1"/>
        <v>7.1417637554213792E-2</v>
      </c>
      <c r="M12" s="11">
        <f t="shared" si="1"/>
        <v>6.6502412200711611E-2</v>
      </c>
      <c r="N12" s="11">
        <f t="shared" si="1"/>
        <v>6.3007165824814027E-2</v>
      </c>
      <c r="O12" s="11">
        <f t="shared" si="1"/>
        <v>6.6929021424369295E-2</v>
      </c>
      <c r="P12" s="11">
        <f t="shared" si="1"/>
        <v>6.3939530793182958E-2</v>
      </c>
      <c r="Q12" s="11">
        <f t="shared" si="1"/>
        <v>6.6663606421923594E-2</v>
      </c>
      <c r="R12" s="11">
        <f t="shared" si="1"/>
        <v>7.1148420835340259E-2</v>
      </c>
      <c r="S12" s="11">
        <f t="shared" si="1"/>
        <v>6.5911892062868793E-2</v>
      </c>
      <c r="T12" s="12"/>
      <c r="U12" s="12"/>
      <c r="V12" s="12"/>
      <c r="W12" s="12"/>
      <c r="X12" s="12"/>
      <c r="Y12" s="12"/>
      <c r="Z12" s="12"/>
      <c r="AA12" s="13"/>
      <c r="AB12" s="13"/>
      <c r="AC12" s="13"/>
      <c r="AD12" s="13"/>
    </row>
    <row r="13" spans="1:30" ht="16" x14ac:dyDescent="0.2">
      <c r="A13" s="2" t="s">
        <v>27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4">
        <v>0</v>
      </c>
      <c r="P13" s="3">
        <v>0</v>
      </c>
      <c r="Q13" s="3">
        <v>0</v>
      </c>
      <c r="R13" s="3">
        <v>0</v>
      </c>
      <c r="S13" s="3">
        <v>0</v>
      </c>
    </row>
    <row r="14" spans="1:30" ht="19" x14ac:dyDescent="0.25">
      <c r="A14" s="14" t="s">
        <v>193</v>
      </c>
      <c r="B14" s="11">
        <f t="shared" ref="B14:S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  <c r="R14" s="11">
        <f t="shared" si="2"/>
        <v>0</v>
      </c>
      <c r="S14" s="11">
        <f t="shared" si="2"/>
        <v>0</v>
      </c>
      <c r="T14" s="12"/>
      <c r="U14" s="12"/>
      <c r="V14" s="12"/>
      <c r="W14" s="12"/>
      <c r="X14" s="12"/>
      <c r="Y14" s="12"/>
      <c r="Z14" s="12"/>
      <c r="AA14" s="13"/>
      <c r="AB14" s="13"/>
      <c r="AC14" s="13"/>
      <c r="AD14" s="13"/>
    </row>
    <row r="15" spans="1:30" ht="16" x14ac:dyDescent="0.2">
      <c r="A15" s="2" t="s">
        <v>28</v>
      </c>
      <c r="B15" s="3">
        <v>803600000</v>
      </c>
      <c r="C15" s="3">
        <v>925300000</v>
      </c>
      <c r="D15" s="3">
        <v>980200000</v>
      </c>
      <c r="E15" s="3">
        <v>1078600000</v>
      </c>
      <c r="F15" s="3">
        <v>1166900000</v>
      </c>
      <c r="G15" s="3">
        <v>1416300000</v>
      </c>
      <c r="H15" s="3">
        <v>1526200000</v>
      </c>
      <c r="I15" s="3">
        <v>1565200000</v>
      </c>
      <c r="J15" s="3">
        <v>1786300000</v>
      </c>
      <c r="K15" s="3">
        <v>1748300000</v>
      </c>
      <c r="L15" s="3">
        <v>1861600000</v>
      </c>
      <c r="M15" s="3">
        <v>1801200000</v>
      </c>
      <c r="N15" s="3">
        <v>1909400000</v>
      </c>
      <c r="O15" s="4">
        <v>1885900000</v>
      </c>
      <c r="P15" s="3">
        <v>480500000</v>
      </c>
      <c r="Q15" s="3">
        <v>456400000</v>
      </c>
      <c r="R15" s="3">
        <v>468100000</v>
      </c>
      <c r="S15" s="3">
        <v>480900000</v>
      </c>
    </row>
    <row r="16" spans="1:30" ht="16" x14ac:dyDescent="0.2">
      <c r="A16" s="2" t="s">
        <v>29</v>
      </c>
      <c r="B16" s="3">
        <v>1324300000</v>
      </c>
      <c r="C16" s="3">
        <v>1524600000</v>
      </c>
      <c r="D16" s="3">
        <v>1786700000</v>
      </c>
      <c r="E16" s="3">
        <v>2207300000</v>
      </c>
      <c r="F16" s="3">
        <v>2792600000</v>
      </c>
      <c r="G16" s="3">
        <v>3351100000</v>
      </c>
      <c r="H16" s="3">
        <v>3853700000</v>
      </c>
      <c r="I16" s="3">
        <v>3896800000</v>
      </c>
      <c r="J16" s="3">
        <v>3806500000</v>
      </c>
      <c r="K16" s="3">
        <v>3915700000</v>
      </c>
      <c r="L16" s="3">
        <v>1517900000</v>
      </c>
      <c r="M16" s="3">
        <v>4657200000</v>
      </c>
      <c r="N16" s="3">
        <v>4429700000</v>
      </c>
      <c r="O16" s="4">
        <v>5056000000</v>
      </c>
      <c r="P16" s="3">
        <v>1140000000</v>
      </c>
      <c r="Q16" s="3">
        <v>1201100000</v>
      </c>
      <c r="R16" s="3">
        <v>1193600000</v>
      </c>
      <c r="S16" s="3">
        <v>1521300000</v>
      </c>
    </row>
    <row r="17" spans="1:30" ht="16" x14ac:dyDescent="0.2">
      <c r="A17" s="2" t="s">
        <v>59</v>
      </c>
      <c r="B17" s="5">
        <v>12.37</v>
      </c>
      <c r="C17" s="5">
        <v>13.03</v>
      </c>
      <c r="D17" s="5">
        <v>13.43</v>
      </c>
      <c r="E17" s="5">
        <v>14.82</v>
      </c>
      <c r="F17" s="5">
        <v>16.98</v>
      </c>
      <c r="G17" s="5">
        <v>17.489999999999998</v>
      </c>
      <c r="H17" s="5">
        <v>18.079999999999998</v>
      </c>
      <c r="I17" s="5">
        <v>17.41</v>
      </c>
      <c r="J17" s="5">
        <v>15.4</v>
      </c>
      <c r="K17" s="5">
        <v>14.77</v>
      </c>
      <c r="L17" s="5">
        <v>6.45</v>
      </c>
      <c r="M17" s="5">
        <v>16.03</v>
      </c>
      <c r="N17" s="5">
        <v>13.74</v>
      </c>
      <c r="O17" s="6">
        <v>14.44</v>
      </c>
      <c r="P17" s="5">
        <v>13.55</v>
      </c>
      <c r="Q17" s="5">
        <v>13.78</v>
      </c>
      <c r="R17" s="5">
        <v>13.69</v>
      </c>
      <c r="S17" s="5">
        <v>16.59</v>
      </c>
    </row>
    <row r="18" spans="1:30" ht="19" x14ac:dyDescent="0.25">
      <c r="A18" s="15" t="s">
        <v>194</v>
      </c>
      <c r="B18" s="10"/>
      <c r="C18" s="11">
        <f>(C16/B16)-1</f>
        <v>0.15124971683153365</v>
      </c>
      <c r="D18" s="11">
        <f>(D16/C16)-1</f>
        <v>0.17191394464121745</v>
      </c>
      <c r="E18" s="11">
        <f>(E16/D16)-1</f>
        <v>0.2354060558571669</v>
      </c>
      <c r="F18" s="11">
        <f t="shared" ref="F18:N18" si="3">(F16/E16)-1</f>
        <v>0.26516558691614178</v>
      </c>
      <c r="G18" s="11">
        <f t="shared" si="3"/>
        <v>0.19999283821528335</v>
      </c>
      <c r="H18" s="11">
        <f t="shared" si="3"/>
        <v>0.14998060338396346</v>
      </c>
      <c r="I18" s="11">
        <f t="shared" si="3"/>
        <v>1.1184056880400695E-2</v>
      </c>
      <c r="J18" s="11">
        <f t="shared" si="3"/>
        <v>-2.3172859782385591E-2</v>
      </c>
      <c r="K18" s="11">
        <f t="shared" si="3"/>
        <v>2.8687770918166322E-2</v>
      </c>
      <c r="L18" s="11">
        <f t="shared" si="3"/>
        <v>-0.61235538984089688</v>
      </c>
      <c r="M18" s="11">
        <f t="shared" si="3"/>
        <v>2.0681863100335991</v>
      </c>
      <c r="N18" s="11">
        <f t="shared" si="3"/>
        <v>-4.8849093876148775E-2</v>
      </c>
      <c r="O18" s="11">
        <f>(O16/N16)-1</f>
        <v>0.14138654987922439</v>
      </c>
      <c r="P18" s="11"/>
      <c r="Q18" s="11">
        <f>(Q16/P16)-1</f>
        <v>5.3596491228070198E-2</v>
      </c>
      <c r="R18" s="11">
        <f>(R16/Q16)-1</f>
        <v>-6.2442760802597919E-3</v>
      </c>
      <c r="S18" s="11">
        <f>(S16/R16)-1</f>
        <v>0.2745475871313674</v>
      </c>
      <c r="T18" s="12"/>
      <c r="U18" s="12"/>
      <c r="V18" s="12"/>
      <c r="W18" s="12"/>
      <c r="X18" s="12"/>
      <c r="Y18" s="12"/>
      <c r="Z18" s="12"/>
      <c r="AA18" s="13"/>
      <c r="AB18" s="13"/>
      <c r="AC18" s="13"/>
      <c r="AD18" s="13"/>
    </row>
    <row r="19" spans="1:30" ht="16" x14ac:dyDescent="0.2">
      <c r="A19" s="2" t="s">
        <v>30</v>
      </c>
      <c r="B19" s="3">
        <v>-112700000</v>
      </c>
      <c r="C19" s="3">
        <v>-286500000</v>
      </c>
      <c r="D19" s="3">
        <v>-272400000</v>
      </c>
      <c r="E19" s="3">
        <v>2437200000</v>
      </c>
      <c r="F19" s="3">
        <v>-367100000</v>
      </c>
      <c r="G19" s="3">
        <v>-551900000</v>
      </c>
      <c r="H19" s="3">
        <v>-344900000</v>
      </c>
      <c r="I19" s="3">
        <v>-420700000</v>
      </c>
      <c r="J19" s="3">
        <v>-1973500000</v>
      </c>
      <c r="K19" s="3">
        <v>-550500000</v>
      </c>
      <c r="L19" s="3">
        <v>353500000</v>
      </c>
      <c r="M19" s="3">
        <v>-699700000</v>
      </c>
      <c r="N19" s="3">
        <v>197800000</v>
      </c>
      <c r="O19" s="4">
        <v>145900000</v>
      </c>
      <c r="P19" s="3">
        <v>38800000</v>
      </c>
      <c r="Q19" s="3">
        <v>66100000</v>
      </c>
      <c r="R19" s="3">
        <v>-16000000</v>
      </c>
      <c r="S19" s="3">
        <v>57000000</v>
      </c>
    </row>
    <row r="20" spans="1:30" ht="16" x14ac:dyDescent="0.2">
      <c r="A20" s="2" t="s">
        <v>31</v>
      </c>
      <c r="B20" s="3">
        <v>-17600000</v>
      </c>
      <c r="C20" s="3">
        <v>-82600000</v>
      </c>
      <c r="D20" s="3">
        <v>-61700000</v>
      </c>
      <c r="E20" s="3">
        <v>-95500000</v>
      </c>
      <c r="F20" s="3">
        <v>-78600000</v>
      </c>
      <c r="G20" s="3">
        <v>27500000</v>
      </c>
      <c r="H20" s="3">
        <v>-26700000</v>
      </c>
      <c r="I20" s="3">
        <v>-182800000</v>
      </c>
      <c r="J20" s="3">
        <v>-21100000</v>
      </c>
      <c r="K20" s="3">
        <v>234500000</v>
      </c>
      <c r="L20" s="3">
        <v>397300000</v>
      </c>
      <c r="M20" s="3">
        <v>379700000</v>
      </c>
      <c r="N20" s="3">
        <v>385900000</v>
      </c>
      <c r="O20" s="4">
        <v>449900000</v>
      </c>
      <c r="P20" s="3">
        <v>94300000</v>
      </c>
      <c r="Q20" s="3">
        <v>118100000</v>
      </c>
      <c r="R20" s="3">
        <v>117900000</v>
      </c>
      <c r="S20" s="3">
        <v>119600000</v>
      </c>
    </row>
    <row r="21" spans="1:30" ht="16" x14ac:dyDescent="0.2">
      <c r="A21" s="2" t="s">
        <v>32</v>
      </c>
      <c r="B21" s="3">
        <v>32700000</v>
      </c>
      <c r="C21" s="3">
        <v>33300000</v>
      </c>
      <c r="D21" s="3">
        <v>32700000</v>
      </c>
      <c r="E21" s="3">
        <v>28100000</v>
      </c>
      <c r="F21" s="3">
        <v>64100000</v>
      </c>
      <c r="G21" s="3">
        <v>70500000</v>
      </c>
      <c r="H21" s="3">
        <v>81300000</v>
      </c>
      <c r="I21" s="3">
        <v>92500000</v>
      </c>
      <c r="J21" s="3">
        <v>170300000</v>
      </c>
      <c r="K21" s="3">
        <v>331000000</v>
      </c>
      <c r="L21" s="3">
        <v>437000000</v>
      </c>
      <c r="M21" s="3">
        <v>469800000</v>
      </c>
      <c r="N21" s="3">
        <v>482900000</v>
      </c>
      <c r="O21" s="4">
        <v>532200000</v>
      </c>
      <c r="P21" s="3">
        <v>125300000</v>
      </c>
      <c r="Q21" s="3">
        <v>129700000</v>
      </c>
      <c r="R21" s="3">
        <v>136300000</v>
      </c>
      <c r="S21" s="3">
        <v>140900000</v>
      </c>
    </row>
    <row r="22" spans="1:30" ht="16" x14ac:dyDescent="0.2">
      <c r="A22" s="2" t="s">
        <v>33</v>
      </c>
      <c r="B22" s="3">
        <v>50300000</v>
      </c>
      <c r="C22" s="3">
        <v>115900000</v>
      </c>
      <c r="D22" s="3">
        <v>94400000</v>
      </c>
      <c r="E22" s="3">
        <v>123600000</v>
      </c>
      <c r="F22" s="3">
        <v>142700000</v>
      </c>
      <c r="G22" s="3">
        <v>43000000</v>
      </c>
      <c r="H22" s="3">
        <v>108000000</v>
      </c>
      <c r="I22" s="3">
        <v>275300000</v>
      </c>
      <c r="J22" s="3">
        <v>191400000</v>
      </c>
      <c r="K22" s="3">
        <v>96500000</v>
      </c>
      <c r="L22" s="3">
        <v>39700000</v>
      </c>
      <c r="M22" s="3">
        <v>90100000</v>
      </c>
      <c r="N22" s="3">
        <v>97000000</v>
      </c>
      <c r="O22" s="4">
        <v>82300000</v>
      </c>
      <c r="P22" s="3">
        <v>31000000</v>
      </c>
      <c r="Q22" s="3">
        <v>11600000</v>
      </c>
      <c r="R22" s="3">
        <v>18400000</v>
      </c>
      <c r="S22" s="3">
        <v>21300000</v>
      </c>
    </row>
    <row r="23" spans="1:30" ht="16" x14ac:dyDescent="0.2">
      <c r="A23" s="2" t="s">
        <v>34</v>
      </c>
      <c r="B23" s="3">
        <v>-95100000</v>
      </c>
      <c r="C23" s="3">
        <v>-203900000</v>
      </c>
      <c r="D23" s="3">
        <v>-210700000</v>
      </c>
      <c r="E23" s="3">
        <v>2532700000</v>
      </c>
      <c r="F23" s="3">
        <v>-288500000</v>
      </c>
      <c r="G23" s="3">
        <v>-579400000</v>
      </c>
      <c r="H23" s="3">
        <v>-318200000</v>
      </c>
      <c r="I23" s="3">
        <v>-237900000</v>
      </c>
      <c r="J23" s="3">
        <v>-1952400000</v>
      </c>
      <c r="K23" s="3">
        <v>-785000000</v>
      </c>
      <c r="L23" s="3">
        <v>-43800000</v>
      </c>
      <c r="M23" s="3">
        <v>-1079400000</v>
      </c>
      <c r="N23" s="3">
        <v>-188100000</v>
      </c>
      <c r="O23" s="4">
        <v>-304000000</v>
      </c>
      <c r="P23" s="3">
        <v>-55500000</v>
      </c>
      <c r="Q23" s="3">
        <v>-52000000</v>
      </c>
      <c r="R23" s="3">
        <v>-133900000</v>
      </c>
      <c r="S23" s="3">
        <v>-62600000</v>
      </c>
    </row>
    <row r="24" spans="1:30" ht="16" x14ac:dyDescent="0.2">
      <c r="A24" s="2" t="s">
        <v>35</v>
      </c>
      <c r="B24" s="3">
        <v>1437000000</v>
      </c>
      <c r="C24" s="3">
        <v>1811100000</v>
      </c>
      <c r="D24" s="3">
        <v>2059100000</v>
      </c>
      <c r="E24" s="3">
        <v>-229900000</v>
      </c>
      <c r="F24" s="3">
        <v>3159700000</v>
      </c>
      <c r="G24" s="3">
        <v>3903000000</v>
      </c>
      <c r="H24" s="3">
        <v>4198600000</v>
      </c>
      <c r="I24" s="3">
        <v>4317500000</v>
      </c>
      <c r="J24" s="3">
        <v>5780000000</v>
      </c>
      <c r="K24" s="3">
        <v>4466200000</v>
      </c>
      <c r="L24" s="3">
        <v>1164400000</v>
      </c>
      <c r="M24" s="3">
        <v>5356900000</v>
      </c>
      <c r="N24" s="3">
        <v>4231900000</v>
      </c>
      <c r="O24" s="4">
        <v>4910100000</v>
      </c>
      <c r="P24" s="3">
        <v>1101200000</v>
      </c>
      <c r="Q24" s="3">
        <v>1135000000</v>
      </c>
      <c r="R24" s="3">
        <v>1209600000</v>
      </c>
      <c r="S24" s="3">
        <v>1464300000</v>
      </c>
    </row>
    <row r="25" spans="1:30" ht="16" x14ac:dyDescent="0.2">
      <c r="A25" s="2" t="s">
        <v>36</v>
      </c>
      <c r="B25" s="3">
        <v>488700000</v>
      </c>
      <c r="C25" s="3">
        <v>563100000</v>
      </c>
      <c r="D25" s="3">
        <v>674400000</v>
      </c>
      <c r="E25" s="3">
        <v>-238700000</v>
      </c>
      <c r="F25" s="3">
        <v>1092000000</v>
      </c>
      <c r="G25" s="3">
        <v>1143700000</v>
      </c>
      <c r="H25" s="3">
        <v>1379700000</v>
      </c>
      <c r="I25" s="3">
        <v>1432600000</v>
      </c>
      <c r="J25" s="3">
        <v>1262000000</v>
      </c>
      <c r="K25" s="3">
        <v>871600000</v>
      </c>
      <c r="L25" s="3">
        <v>239700000</v>
      </c>
      <c r="M25" s="3">
        <v>1156600000</v>
      </c>
      <c r="N25" s="3">
        <v>948500000</v>
      </c>
      <c r="O25" s="4">
        <v>1126200000</v>
      </c>
      <c r="P25" s="3">
        <v>222700000</v>
      </c>
      <c r="Q25" s="3">
        <v>279800000</v>
      </c>
      <c r="R25" s="3">
        <v>301300000</v>
      </c>
      <c r="S25" s="3">
        <v>322400000</v>
      </c>
    </row>
    <row r="26" spans="1:30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30" ht="16" x14ac:dyDescent="0.2">
      <c r="A27" s="2" t="s">
        <v>38</v>
      </c>
      <c r="B27" s="3">
        <v>948300000</v>
      </c>
      <c r="C27" s="3">
        <v>1248000000</v>
      </c>
      <c r="D27" s="3">
        <v>1384700000</v>
      </c>
      <c r="E27" s="3">
        <v>8800000</v>
      </c>
      <c r="F27" s="3">
        <v>2067700000</v>
      </c>
      <c r="G27" s="3">
        <v>2759300000</v>
      </c>
      <c r="H27" s="3">
        <v>2818900000</v>
      </c>
      <c r="I27" s="3">
        <v>2884900000</v>
      </c>
      <c r="J27" s="3">
        <v>4518000000</v>
      </c>
      <c r="K27" s="3">
        <v>3594600000</v>
      </c>
      <c r="L27" s="3">
        <v>924700000</v>
      </c>
      <c r="M27" s="3">
        <v>4200300000</v>
      </c>
      <c r="N27" s="3">
        <v>3283400000</v>
      </c>
      <c r="O27" s="4">
        <v>3783900000</v>
      </c>
      <c r="P27" s="3">
        <v>878500000</v>
      </c>
      <c r="Q27" s="3">
        <v>855200000</v>
      </c>
      <c r="R27" s="3">
        <v>908300000</v>
      </c>
      <c r="S27" s="3">
        <v>1141900000</v>
      </c>
    </row>
    <row r="28" spans="1:30" ht="16" x14ac:dyDescent="0.2">
      <c r="A28" s="2" t="s">
        <v>39</v>
      </c>
      <c r="B28" s="3">
        <v>5400000</v>
      </c>
      <c r="C28" s="3">
        <v>4600000</v>
      </c>
      <c r="D28" s="3">
        <v>1800000</v>
      </c>
      <c r="E28" s="3">
        <v>1000000</v>
      </c>
      <c r="F28" s="3">
        <v>-800000</v>
      </c>
      <c r="G28" s="3">
        <v>3800000</v>
      </c>
      <c r="H28" s="3">
        <v>2400000</v>
      </c>
      <c r="I28" s="3">
        <v>400000</v>
      </c>
      <c r="J28" s="3">
        <v>-600000</v>
      </c>
      <c r="K28" s="3">
        <v>-9200000</v>
      </c>
      <c r="L28" s="3">
        <v>-7200000</v>
      </c>
      <c r="M28" s="3">
        <v>2000000</v>
      </c>
      <c r="N28" s="3">
        <v>3600000</v>
      </c>
      <c r="O28" s="4">
        <v>800000</v>
      </c>
      <c r="P28" s="3">
        <v>400000</v>
      </c>
      <c r="Q28" s="3" t="s">
        <v>24</v>
      </c>
      <c r="R28" s="3" t="s">
        <v>24</v>
      </c>
      <c r="S28" s="3">
        <v>400000</v>
      </c>
    </row>
    <row r="29" spans="1:30" ht="16" x14ac:dyDescent="0.2">
      <c r="A29" s="2" t="s">
        <v>40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30" ht="16" x14ac:dyDescent="0.2">
      <c r="A30" s="2" t="s">
        <v>41</v>
      </c>
      <c r="B30" s="3">
        <v>5400000</v>
      </c>
      <c r="C30" s="3">
        <v>4600000</v>
      </c>
      <c r="D30" s="3">
        <v>1800000</v>
      </c>
      <c r="E30" s="3">
        <v>1000000</v>
      </c>
      <c r="F30" s="3">
        <v>-800000</v>
      </c>
      <c r="G30" s="3">
        <v>3800000</v>
      </c>
      <c r="H30" s="3">
        <v>2400000</v>
      </c>
      <c r="I30" s="3">
        <v>400000</v>
      </c>
      <c r="J30" s="3">
        <v>-600000</v>
      </c>
      <c r="K30" s="3">
        <v>-9200000</v>
      </c>
      <c r="L30" s="3">
        <v>-7200000</v>
      </c>
      <c r="M30" s="3">
        <v>2000000</v>
      </c>
      <c r="N30" s="3">
        <v>3600000</v>
      </c>
      <c r="O30" s="4">
        <v>800000</v>
      </c>
      <c r="P30" s="3">
        <v>400000</v>
      </c>
      <c r="Q30" s="3" t="s">
        <v>24</v>
      </c>
      <c r="R30" s="3" t="s">
        <v>24</v>
      </c>
      <c r="S30" s="3">
        <v>400000</v>
      </c>
    </row>
    <row r="31" spans="1:30" ht="16" x14ac:dyDescent="0.2">
      <c r="A31" s="2" t="s">
        <v>42</v>
      </c>
      <c r="B31" s="3">
        <v>942900000</v>
      </c>
      <c r="C31" s="3">
        <v>1243400000</v>
      </c>
      <c r="D31" s="3">
        <v>1382900000</v>
      </c>
      <c r="E31" s="3">
        <v>7800000</v>
      </c>
      <c r="F31" s="3">
        <v>2068500000</v>
      </c>
      <c r="G31" s="3">
        <v>2755500000</v>
      </c>
      <c r="H31" s="3">
        <v>2816500000</v>
      </c>
      <c r="I31" s="3">
        <v>2884500000</v>
      </c>
      <c r="J31" s="3">
        <v>4518600000</v>
      </c>
      <c r="K31" s="3">
        <v>3603800000</v>
      </c>
      <c r="L31" s="3">
        <v>931900000</v>
      </c>
      <c r="M31" s="3">
        <v>4198300000</v>
      </c>
      <c r="N31" s="3">
        <v>3279800000</v>
      </c>
      <c r="O31" s="4">
        <v>3783100000</v>
      </c>
      <c r="P31" s="3">
        <v>878100000</v>
      </c>
      <c r="Q31" s="3">
        <v>855200000</v>
      </c>
      <c r="R31" s="3">
        <v>908300000</v>
      </c>
      <c r="S31" s="3">
        <v>1141500000</v>
      </c>
    </row>
    <row r="32" spans="1:30" ht="16" x14ac:dyDescent="0.2">
      <c r="A32" s="2" t="s">
        <v>43</v>
      </c>
      <c r="B32" s="3">
        <v>-2700000</v>
      </c>
      <c r="C32" s="3">
        <v>-2300000</v>
      </c>
      <c r="D32" s="3">
        <v>-900000</v>
      </c>
      <c r="E32" s="3">
        <v>-500000</v>
      </c>
      <c r="F32" s="3">
        <v>400000</v>
      </c>
      <c r="G32" s="3">
        <v>-1900000</v>
      </c>
      <c r="H32" s="3">
        <v>-1200000</v>
      </c>
      <c r="I32" s="3">
        <v>-200000</v>
      </c>
      <c r="J32" s="3">
        <v>300000</v>
      </c>
      <c r="K32" s="3">
        <v>4600000</v>
      </c>
      <c r="L32" s="3">
        <v>3600000</v>
      </c>
      <c r="M32" s="3">
        <v>-1000000</v>
      </c>
      <c r="N32" s="3">
        <v>-1800000</v>
      </c>
      <c r="O32" s="4">
        <v>-400000</v>
      </c>
      <c r="P32" s="3">
        <v>-200000</v>
      </c>
      <c r="Q32" s="3" t="s">
        <v>24</v>
      </c>
      <c r="R32" s="3" t="s">
        <v>24</v>
      </c>
      <c r="S32" s="3">
        <v>-200000</v>
      </c>
    </row>
    <row r="33" spans="1:30" ht="16" x14ac:dyDescent="0.2">
      <c r="A33" s="2" t="s">
        <v>44</v>
      </c>
      <c r="B33" s="3">
        <v>945600000</v>
      </c>
      <c r="C33" s="3">
        <v>1245700000</v>
      </c>
      <c r="D33" s="3">
        <v>1383800000</v>
      </c>
      <c r="E33" s="3">
        <v>8300000</v>
      </c>
      <c r="F33" s="3">
        <v>2068100000</v>
      </c>
      <c r="G33" s="3">
        <v>2757400000</v>
      </c>
      <c r="H33" s="3">
        <v>2817700000</v>
      </c>
      <c r="I33" s="3">
        <v>2884700000</v>
      </c>
      <c r="J33" s="3">
        <v>4518300000</v>
      </c>
      <c r="K33" s="3">
        <v>3599200000</v>
      </c>
      <c r="L33" s="3">
        <v>928300000</v>
      </c>
      <c r="M33" s="3">
        <v>4199300000</v>
      </c>
      <c r="N33" s="3">
        <v>3281600000</v>
      </c>
      <c r="O33" s="4">
        <v>3783500000</v>
      </c>
      <c r="P33" s="3">
        <v>878300000</v>
      </c>
      <c r="Q33" s="3">
        <v>855200000</v>
      </c>
      <c r="R33" s="3">
        <v>908300000</v>
      </c>
      <c r="S33" s="3">
        <v>1141700000</v>
      </c>
    </row>
    <row r="34" spans="1:30" ht="16" x14ac:dyDescent="0.2">
      <c r="A34" s="2" t="s">
        <v>60</v>
      </c>
      <c r="B34" s="5">
        <v>8.83</v>
      </c>
      <c r="C34" s="5">
        <v>10.65</v>
      </c>
      <c r="D34" s="5">
        <v>10.4</v>
      </c>
      <c r="E34" s="5">
        <v>0.06</v>
      </c>
      <c r="F34" s="5">
        <v>12.57</v>
      </c>
      <c r="G34" s="5">
        <v>14.39</v>
      </c>
      <c r="H34" s="5">
        <v>13.22</v>
      </c>
      <c r="I34" s="5">
        <v>12.89</v>
      </c>
      <c r="J34" s="5">
        <v>18.28</v>
      </c>
      <c r="K34" s="5">
        <v>13.58</v>
      </c>
      <c r="L34" s="5">
        <v>3.95</v>
      </c>
      <c r="M34" s="5">
        <v>14.45</v>
      </c>
      <c r="N34" s="5">
        <v>10.18</v>
      </c>
      <c r="O34" s="6">
        <v>10.8</v>
      </c>
      <c r="P34" s="5">
        <v>10.44</v>
      </c>
      <c r="Q34" s="5">
        <v>9.81</v>
      </c>
      <c r="R34" s="5">
        <v>10.42</v>
      </c>
      <c r="S34" s="5">
        <v>12.45</v>
      </c>
    </row>
    <row r="35" spans="1:30" ht="19" x14ac:dyDescent="0.25">
      <c r="A35" s="16" t="s">
        <v>195</v>
      </c>
      <c r="B35" s="17"/>
      <c r="C35" s="18">
        <f>(C33/B33)-1</f>
        <v>0.31736463620981392</v>
      </c>
      <c r="D35" s="18">
        <f>(D33/C33)-1</f>
        <v>0.11086136308902628</v>
      </c>
      <c r="E35" s="18">
        <f>(E33/D33)-1</f>
        <v>-0.99400202341378807</v>
      </c>
      <c r="F35" s="18">
        <f t="shared" ref="F35:N35" si="4">(F33/E33)-1</f>
        <v>248.16867469879517</v>
      </c>
      <c r="G35" s="18">
        <f t="shared" si="4"/>
        <v>0.33330109762584015</v>
      </c>
      <c r="H35" s="18">
        <f t="shared" si="4"/>
        <v>2.1868426778849592E-2</v>
      </c>
      <c r="I35" s="18">
        <f t="shared" si="4"/>
        <v>2.3778258863612178E-2</v>
      </c>
      <c r="J35" s="18">
        <f t="shared" si="4"/>
        <v>0.5662980552570458</v>
      </c>
      <c r="K35" s="18">
        <f t="shared" si="4"/>
        <v>-0.20341721443905891</v>
      </c>
      <c r="L35" s="18">
        <f t="shared" si="4"/>
        <v>-0.74208157368304062</v>
      </c>
      <c r="M35" s="18">
        <f t="shared" si="4"/>
        <v>3.523645373262954</v>
      </c>
      <c r="N35" s="18">
        <f t="shared" si="4"/>
        <v>-0.21853642273712282</v>
      </c>
      <c r="O35" s="18">
        <f>(O33/N33)-1</f>
        <v>0.15294368600682584</v>
      </c>
      <c r="P35" s="18"/>
      <c r="Q35" s="18">
        <f>(Q33/P33)-1</f>
        <v>-2.6300808379824625E-2</v>
      </c>
      <c r="R35" s="18">
        <f>(R33/Q33)-1</f>
        <v>6.2090739008419105E-2</v>
      </c>
      <c r="S35" s="18">
        <f>(S33/R33)-1</f>
        <v>0.25696355829571726</v>
      </c>
      <c r="T35" s="12"/>
      <c r="U35" s="12"/>
      <c r="V35" s="12"/>
      <c r="W35" s="12"/>
      <c r="X35" s="12"/>
      <c r="Y35" s="12"/>
      <c r="Z35" s="12"/>
      <c r="AA35" s="13"/>
      <c r="AB35" s="13"/>
      <c r="AC35" s="13"/>
      <c r="AD35" s="13"/>
    </row>
    <row r="36" spans="1:30" ht="19" customHeight="1" x14ac:dyDescent="0.2">
      <c r="A36" s="19" t="s">
        <v>196</v>
      </c>
      <c r="B36" s="20" t="e">
        <f t="shared" ref="B36:S36" si="5">(B16*(1-0.25))/(B126+B105+B96)</f>
        <v>#VALUE!</v>
      </c>
      <c r="C36" s="20" t="e">
        <f t="shared" si="5"/>
        <v>#VALUE!</v>
      </c>
      <c r="D36" s="20" t="e">
        <f t="shared" si="5"/>
        <v>#VALUE!</v>
      </c>
      <c r="E36" s="20" t="e">
        <f t="shared" si="5"/>
        <v>#VALUE!</v>
      </c>
      <c r="F36" s="20" t="e">
        <f t="shared" si="5"/>
        <v>#VALUE!</v>
      </c>
      <c r="G36" s="20" t="e">
        <f t="shared" si="5"/>
        <v>#VALUE!</v>
      </c>
      <c r="H36" s="20">
        <f t="shared" si="5"/>
        <v>0.30446702272224507</v>
      </c>
      <c r="I36" s="20">
        <f t="shared" si="5"/>
        <v>0.31125926557041833</v>
      </c>
      <c r="J36" s="20">
        <f t="shared" si="5"/>
        <v>0.26892444352339417</v>
      </c>
      <c r="K36" s="20">
        <f t="shared" si="5"/>
        <v>0.59497062398703404</v>
      </c>
      <c r="L36" s="20">
        <f t="shared" si="5"/>
        <v>6.5204130726141799E-2</v>
      </c>
      <c r="M36" s="20">
        <f t="shared" si="5"/>
        <v>0.19096694476944442</v>
      </c>
      <c r="N36" s="20">
        <f t="shared" si="5"/>
        <v>0.21992936628249515</v>
      </c>
      <c r="O36" s="20">
        <f t="shared" si="5"/>
        <v>0.23656235963467584</v>
      </c>
      <c r="P36" s="20">
        <f t="shared" si="5"/>
        <v>5.6599651796294212E-2</v>
      </c>
      <c r="Q36" s="20">
        <f t="shared" si="5"/>
        <v>5.9448624034844584E-2</v>
      </c>
      <c r="R36" s="20">
        <f t="shared" si="5"/>
        <v>5.5915402344799157E-2</v>
      </c>
      <c r="S36" s="20">
        <f t="shared" si="5"/>
        <v>7.1179255876628239E-2</v>
      </c>
    </row>
    <row r="37" spans="1:30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30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30" ht="16" x14ac:dyDescent="0.2">
      <c r="A39" s="2" t="s">
        <v>47</v>
      </c>
      <c r="B39" s="3">
        <v>945600000</v>
      </c>
      <c r="C39" s="3">
        <v>1245700000</v>
      </c>
      <c r="D39" s="3">
        <v>1383800000</v>
      </c>
      <c r="E39" s="3">
        <v>8300000</v>
      </c>
      <c r="F39" s="3">
        <v>2068100000</v>
      </c>
      <c r="G39" s="3">
        <v>2757400000</v>
      </c>
      <c r="H39" s="3">
        <v>2817700000</v>
      </c>
      <c r="I39" s="3">
        <v>2884700000</v>
      </c>
      <c r="J39" s="3">
        <v>4518300000</v>
      </c>
      <c r="K39" s="3">
        <v>3599200000</v>
      </c>
      <c r="L39" s="3">
        <v>928300000</v>
      </c>
      <c r="M39" s="3">
        <v>4199300000</v>
      </c>
      <c r="N39" s="3">
        <v>3281600000</v>
      </c>
      <c r="O39" s="4">
        <v>3783500000</v>
      </c>
      <c r="P39" s="3">
        <v>878300000</v>
      </c>
      <c r="Q39" s="3">
        <v>855200000</v>
      </c>
      <c r="R39" s="3">
        <v>908300000</v>
      </c>
      <c r="S39" s="3">
        <v>1141700000</v>
      </c>
    </row>
    <row r="40" spans="1:30" ht="16" x14ac:dyDescent="0.2">
      <c r="A40" s="2" t="s">
        <v>48</v>
      </c>
      <c r="B40" s="3">
        <v>1488800000</v>
      </c>
      <c r="C40" s="3">
        <v>1496600000</v>
      </c>
      <c r="D40" s="3">
        <v>1508800000</v>
      </c>
      <c r="E40" s="3">
        <v>1498500000</v>
      </c>
      <c r="F40" s="3">
        <v>1506300000</v>
      </c>
      <c r="G40" s="3">
        <v>1495900000</v>
      </c>
      <c r="H40" s="3">
        <v>1471600000</v>
      </c>
      <c r="I40" s="3">
        <v>1449500000</v>
      </c>
      <c r="J40" s="3">
        <v>1382700000</v>
      </c>
      <c r="K40" s="3">
        <v>1221200000</v>
      </c>
      <c r="L40" s="3">
        <v>1172800000</v>
      </c>
      <c r="M40" s="3">
        <v>1177600000</v>
      </c>
      <c r="N40" s="3">
        <v>1153300000</v>
      </c>
      <c r="O40" s="4">
        <v>1147050000</v>
      </c>
      <c r="P40" s="3">
        <v>1147300000</v>
      </c>
      <c r="Q40" s="3">
        <v>1148500000</v>
      </c>
      <c r="R40" s="3">
        <v>1147000000</v>
      </c>
      <c r="S40" s="3">
        <v>1145400000</v>
      </c>
    </row>
    <row r="41" spans="1:30" ht="16" x14ac:dyDescent="0.2">
      <c r="A41" s="2" t="s">
        <v>49</v>
      </c>
      <c r="B41" s="5">
        <v>0.64</v>
      </c>
      <c r="C41" s="5">
        <v>0.83</v>
      </c>
      <c r="D41" s="5">
        <v>0.92</v>
      </c>
      <c r="E41" s="5">
        <v>0.01</v>
      </c>
      <c r="F41" s="5">
        <v>1.37</v>
      </c>
      <c r="G41" s="5">
        <v>1.84</v>
      </c>
      <c r="H41" s="5">
        <v>1.91</v>
      </c>
      <c r="I41" s="5">
        <v>1.99</v>
      </c>
      <c r="J41" s="5">
        <v>3.27</v>
      </c>
      <c r="K41" s="5">
        <v>2.95</v>
      </c>
      <c r="L41" s="5">
        <v>0.79</v>
      </c>
      <c r="M41" s="5">
        <v>3.57</v>
      </c>
      <c r="N41" s="5">
        <v>2.85</v>
      </c>
      <c r="O41" s="6">
        <v>3.3</v>
      </c>
      <c r="P41" s="5">
        <v>0.77</v>
      </c>
      <c r="Q41" s="5">
        <v>0.74</v>
      </c>
      <c r="R41" s="5">
        <v>0.79</v>
      </c>
      <c r="S41" s="3">
        <v>1</v>
      </c>
    </row>
    <row r="42" spans="1:30" ht="16" x14ac:dyDescent="0.2">
      <c r="A42" s="2" t="s">
        <v>50</v>
      </c>
      <c r="B42" s="5">
        <v>0.64</v>
      </c>
      <c r="C42" s="5">
        <v>0.83</v>
      </c>
      <c r="D42" s="5">
        <v>0.92</v>
      </c>
      <c r="E42" s="5">
        <v>0.01</v>
      </c>
      <c r="F42" s="5">
        <v>1.37</v>
      </c>
      <c r="G42" s="5">
        <v>1.84</v>
      </c>
      <c r="H42" s="5">
        <v>1.92</v>
      </c>
      <c r="I42" s="5">
        <v>1.99</v>
      </c>
      <c r="J42" s="5">
        <v>3.27</v>
      </c>
      <c r="K42" s="5">
        <v>2.94</v>
      </c>
      <c r="L42" s="5">
        <v>0.79</v>
      </c>
      <c r="M42" s="5">
        <v>3.57</v>
      </c>
      <c r="N42" s="5">
        <v>2.85</v>
      </c>
      <c r="O42" s="6">
        <v>3.3</v>
      </c>
      <c r="P42" s="5">
        <v>0.77</v>
      </c>
      <c r="Q42" s="5">
        <v>0.74</v>
      </c>
      <c r="R42" s="5">
        <v>0.79</v>
      </c>
      <c r="S42" s="3">
        <v>1</v>
      </c>
    </row>
    <row r="43" spans="1:30" ht="16" x14ac:dyDescent="0.2">
      <c r="A43" s="2" t="s">
        <v>51</v>
      </c>
      <c r="B43" s="3">
        <v>1528400000</v>
      </c>
      <c r="C43" s="3">
        <v>1539400000</v>
      </c>
      <c r="D43" s="3">
        <v>1546000000</v>
      </c>
      <c r="E43" s="3">
        <v>1524500000</v>
      </c>
      <c r="F43" s="3">
        <v>1526300000</v>
      </c>
      <c r="G43" s="3">
        <v>1513400000</v>
      </c>
      <c r="H43" s="3">
        <v>1486700000</v>
      </c>
      <c r="I43" s="3">
        <v>1461500000</v>
      </c>
      <c r="J43" s="3">
        <v>1394600000</v>
      </c>
      <c r="K43" s="3">
        <v>1233200000</v>
      </c>
      <c r="L43" s="3">
        <v>1181800000</v>
      </c>
      <c r="M43" s="3">
        <v>1185500000</v>
      </c>
      <c r="N43" s="3">
        <v>1158500000</v>
      </c>
      <c r="O43" s="4">
        <v>1152150000</v>
      </c>
      <c r="P43" s="3">
        <v>1152500000</v>
      </c>
      <c r="Q43" s="3">
        <v>1152900000</v>
      </c>
      <c r="R43" s="3">
        <v>1152700000</v>
      </c>
      <c r="S43" s="3">
        <v>1150500000</v>
      </c>
    </row>
    <row r="44" spans="1:30" ht="16" x14ac:dyDescent="0.2">
      <c r="A44" s="2" t="s">
        <v>52</v>
      </c>
      <c r="B44" s="5">
        <v>0.62</v>
      </c>
      <c r="C44" s="5">
        <v>0.81</v>
      </c>
      <c r="D44" s="5">
        <v>0.9</v>
      </c>
      <c r="E44" s="5">
        <v>0.01</v>
      </c>
      <c r="F44" s="5">
        <v>1.35</v>
      </c>
      <c r="G44" s="5">
        <v>1.82</v>
      </c>
      <c r="H44" s="5">
        <v>1.9</v>
      </c>
      <c r="I44" s="5">
        <v>1.97</v>
      </c>
      <c r="J44" s="5">
        <v>3.24</v>
      </c>
      <c r="K44" s="5">
        <v>2.92</v>
      </c>
      <c r="L44" s="5">
        <v>0.79</v>
      </c>
      <c r="M44" s="5">
        <v>3.54</v>
      </c>
      <c r="N44" s="5">
        <v>2.83</v>
      </c>
      <c r="O44" s="6">
        <v>3.28</v>
      </c>
      <c r="P44" s="5">
        <v>0.76</v>
      </c>
      <c r="Q44" s="5">
        <v>0.74</v>
      </c>
      <c r="R44" s="5">
        <v>0.79</v>
      </c>
      <c r="S44" s="5">
        <v>0.99</v>
      </c>
    </row>
    <row r="45" spans="1:30" ht="16" x14ac:dyDescent="0.2">
      <c r="A45" s="2" t="s">
        <v>53</v>
      </c>
      <c r="B45" s="5">
        <v>0.62</v>
      </c>
      <c r="C45" s="5">
        <v>0.81</v>
      </c>
      <c r="D45" s="5">
        <v>0.9</v>
      </c>
      <c r="E45" s="5">
        <v>0.01</v>
      </c>
      <c r="F45" s="5">
        <v>1.35</v>
      </c>
      <c r="G45" s="5">
        <v>1.82</v>
      </c>
      <c r="H45" s="5">
        <v>1.9</v>
      </c>
      <c r="I45" s="5">
        <v>1.97</v>
      </c>
      <c r="J45" s="5">
        <v>3.24</v>
      </c>
      <c r="K45" s="5">
        <v>2.91</v>
      </c>
      <c r="L45" s="5">
        <v>0.78</v>
      </c>
      <c r="M45" s="5">
        <v>3.54</v>
      </c>
      <c r="N45" s="5">
        <v>2.83</v>
      </c>
      <c r="O45" s="6">
        <v>3.28</v>
      </c>
      <c r="P45" s="5">
        <v>0.76</v>
      </c>
      <c r="Q45" s="5">
        <v>0.74</v>
      </c>
      <c r="R45" s="5">
        <v>0.79</v>
      </c>
      <c r="S45" s="5">
        <v>0.99</v>
      </c>
    </row>
    <row r="46" spans="1:30" ht="16" x14ac:dyDescent="0.2">
      <c r="A46" s="2" t="s">
        <v>54</v>
      </c>
      <c r="B46" s="3">
        <v>1865100000</v>
      </c>
      <c r="C46" s="3">
        <v>2074600000</v>
      </c>
      <c r="D46" s="3">
        <v>2367300000</v>
      </c>
      <c r="E46" s="3">
        <v>2862900000</v>
      </c>
      <c r="F46" s="3">
        <v>3541000000</v>
      </c>
      <c r="G46" s="3">
        <v>4284900000</v>
      </c>
      <c r="H46" s="3">
        <v>4883800000</v>
      </c>
      <c r="I46" s="3">
        <v>4963900000</v>
      </c>
      <c r="J46" s="3">
        <v>5112400000</v>
      </c>
      <c r="K46" s="3">
        <v>5365000000</v>
      </c>
      <c r="L46" s="3">
        <v>3021100000</v>
      </c>
      <c r="M46" s="3">
        <v>6181300000</v>
      </c>
      <c r="N46" s="3">
        <v>5959100000</v>
      </c>
      <c r="O46" s="4">
        <v>6490200000</v>
      </c>
      <c r="P46" s="3">
        <v>1500400000</v>
      </c>
      <c r="Q46" s="3">
        <v>1543600000</v>
      </c>
      <c r="R46" s="3">
        <v>1560400000</v>
      </c>
      <c r="S46" s="3">
        <v>1885800000</v>
      </c>
    </row>
    <row r="47" spans="1:30" ht="16" x14ac:dyDescent="0.2">
      <c r="A47" s="2" t="s">
        <v>55</v>
      </c>
      <c r="B47" s="5">
        <v>17.420000000000002</v>
      </c>
      <c r="C47" s="5">
        <v>17.73</v>
      </c>
      <c r="D47" s="5">
        <v>17.8</v>
      </c>
      <c r="E47" s="5">
        <v>19.22</v>
      </c>
      <c r="F47" s="5">
        <v>21.53</v>
      </c>
      <c r="G47" s="5">
        <v>22.36</v>
      </c>
      <c r="H47" s="5">
        <v>22.91</v>
      </c>
      <c r="I47" s="5">
        <v>22.17</v>
      </c>
      <c r="J47" s="5">
        <v>20.68</v>
      </c>
      <c r="K47" s="5">
        <v>20.239999999999998</v>
      </c>
      <c r="L47" s="5">
        <v>12.85</v>
      </c>
      <c r="M47" s="5">
        <v>21.27</v>
      </c>
      <c r="N47" s="5">
        <v>18.48</v>
      </c>
      <c r="O47" s="6">
        <v>18.53</v>
      </c>
      <c r="P47" s="5">
        <v>18.48</v>
      </c>
      <c r="Q47" s="5">
        <v>18.190000000000001</v>
      </c>
      <c r="R47" s="5">
        <v>18.39</v>
      </c>
      <c r="S47" s="5">
        <v>18.53</v>
      </c>
    </row>
    <row r="48" spans="1:30" ht="16" x14ac:dyDescent="0.2">
      <c r="A48" s="2" t="s">
        <v>56</v>
      </c>
      <c r="B48" s="3">
        <v>1324300000</v>
      </c>
      <c r="C48" s="3">
        <v>1524600000</v>
      </c>
      <c r="D48" s="3">
        <v>1786700000</v>
      </c>
      <c r="E48" s="3">
        <v>2241500000</v>
      </c>
      <c r="F48" s="3">
        <v>2792600000</v>
      </c>
      <c r="G48" s="3">
        <v>3351100000</v>
      </c>
      <c r="H48" s="3">
        <v>3853700000</v>
      </c>
      <c r="I48" s="3">
        <v>3896800000</v>
      </c>
      <c r="J48" s="3">
        <v>3806500000</v>
      </c>
      <c r="K48" s="3">
        <v>3915700000</v>
      </c>
      <c r="L48" s="3">
        <v>1517900000</v>
      </c>
      <c r="M48" s="3">
        <v>4657200000</v>
      </c>
      <c r="N48" s="3">
        <v>4429700000</v>
      </c>
      <c r="O48" s="4">
        <v>5059000000</v>
      </c>
      <c r="P48" s="3">
        <v>1143000000</v>
      </c>
      <c r="Q48" s="3">
        <v>1201100000</v>
      </c>
      <c r="R48" s="3">
        <v>1193600000</v>
      </c>
      <c r="S48" s="3">
        <v>1521300000</v>
      </c>
    </row>
    <row r="49" spans="1:19" ht="16" x14ac:dyDescent="0.2">
      <c r="A49" s="2" t="s">
        <v>57</v>
      </c>
      <c r="B49" s="3">
        <v>1324300000</v>
      </c>
      <c r="C49" s="3">
        <v>1524600000</v>
      </c>
      <c r="D49" s="3">
        <v>1786700000</v>
      </c>
      <c r="E49" s="3">
        <v>2207300000</v>
      </c>
      <c r="F49" s="3">
        <v>2792600000</v>
      </c>
      <c r="G49" s="3">
        <v>3351100000</v>
      </c>
      <c r="H49" s="3">
        <v>3853700000</v>
      </c>
      <c r="I49" s="3">
        <v>3896800000</v>
      </c>
      <c r="J49" s="3">
        <v>3806500000</v>
      </c>
      <c r="K49" s="3">
        <v>3915700000</v>
      </c>
      <c r="L49" s="3">
        <v>1517900000</v>
      </c>
      <c r="M49" s="3">
        <v>4657200000</v>
      </c>
      <c r="N49" s="3">
        <v>4429700000</v>
      </c>
      <c r="O49" s="4">
        <v>5056000000</v>
      </c>
      <c r="P49" s="3">
        <v>1140000000</v>
      </c>
      <c r="Q49" s="3">
        <v>1201100000</v>
      </c>
      <c r="R49" s="3">
        <v>1193600000</v>
      </c>
      <c r="S49" s="3">
        <v>1521300000</v>
      </c>
    </row>
    <row r="50" spans="1:19" ht="16" x14ac:dyDescent="0.2">
      <c r="A50" s="2" t="s">
        <v>61</v>
      </c>
      <c r="B50" s="3">
        <v>78156</v>
      </c>
      <c r="C50" s="3">
        <v>78526</v>
      </c>
      <c r="D50" s="3">
        <v>83122</v>
      </c>
      <c r="E50" s="3">
        <v>81825</v>
      </c>
      <c r="F50" s="3">
        <v>86114</v>
      </c>
      <c r="G50" s="3">
        <v>80516</v>
      </c>
      <c r="H50" s="3">
        <v>83921</v>
      </c>
      <c r="I50" s="3">
        <v>80819</v>
      </c>
      <c r="J50" s="3">
        <v>84947</v>
      </c>
      <c r="K50" s="3">
        <v>76614</v>
      </c>
      <c r="L50" s="3">
        <v>67387</v>
      </c>
      <c r="M50" s="3" t="s">
        <v>24</v>
      </c>
      <c r="N50" s="3" t="s">
        <v>24</v>
      </c>
      <c r="O50" s="4" t="s">
        <v>24</v>
      </c>
      <c r="P50" s="3" t="s">
        <v>24</v>
      </c>
      <c r="Q50" s="3" t="s">
        <v>24</v>
      </c>
      <c r="R50" s="3" t="s">
        <v>24</v>
      </c>
      <c r="S50" s="3" t="s">
        <v>24</v>
      </c>
    </row>
    <row r="51" spans="1:19" ht="16" x14ac:dyDescent="0.2">
      <c r="A51" s="2" t="s">
        <v>62</v>
      </c>
      <c r="B51" s="5">
        <v>0.11</v>
      </c>
      <c r="C51" s="5">
        <v>0.26</v>
      </c>
      <c r="D51" s="5">
        <v>0.34</v>
      </c>
      <c r="E51" s="5">
        <v>0.42</v>
      </c>
      <c r="F51" s="5">
        <v>0.52</v>
      </c>
      <c r="G51" s="5">
        <v>0.62</v>
      </c>
      <c r="H51" s="5">
        <v>0.8</v>
      </c>
      <c r="I51" s="3">
        <v>1</v>
      </c>
      <c r="J51" s="5">
        <v>1.26</v>
      </c>
      <c r="K51" s="5">
        <v>1.44</v>
      </c>
      <c r="L51" s="5">
        <v>1.64</v>
      </c>
      <c r="M51" s="5">
        <v>1.8</v>
      </c>
      <c r="N51" s="5">
        <v>1.96</v>
      </c>
      <c r="O51" s="6">
        <v>2.08</v>
      </c>
      <c r="P51" s="5">
        <v>0.49</v>
      </c>
      <c r="Q51" s="5">
        <v>0.53</v>
      </c>
      <c r="R51" s="5">
        <v>0.53</v>
      </c>
      <c r="S51" s="5">
        <v>0.53</v>
      </c>
    </row>
    <row r="52" spans="1:19" ht="16" x14ac:dyDescent="0.2">
      <c r="A52" s="2" t="s">
        <v>63</v>
      </c>
      <c r="B52" s="3">
        <v>540800000</v>
      </c>
      <c r="C52" s="3">
        <v>550000000</v>
      </c>
      <c r="D52" s="3">
        <v>580600000</v>
      </c>
      <c r="E52" s="3">
        <v>621400000</v>
      </c>
      <c r="F52" s="3">
        <v>748400000</v>
      </c>
      <c r="G52" s="3">
        <v>933800000</v>
      </c>
      <c r="H52" s="3">
        <v>1030100000</v>
      </c>
      <c r="I52" s="3">
        <v>1067100000</v>
      </c>
      <c r="J52" s="3">
        <v>1305900000</v>
      </c>
      <c r="K52" s="3">
        <v>1449300000</v>
      </c>
      <c r="L52" s="3">
        <v>1503200000</v>
      </c>
      <c r="M52" s="3">
        <v>1524100000</v>
      </c>
      <c r="N52" s="3">
        <v>1529400000</v>
      </c>
      <c r="O52" s="4">
        <v>1431200000</v>
      </c>
      <c r="P52" s="3">
        <v>357400000</v>
      </c>
      <c r="Q52" s="3">
        <v>342500000</v>
      </c>
      <c r="R52" s="3">
        <v>366800000</v>
      </c>
      <c r="S52" s="3">
        <v>364500000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2756400000</v>
      </c>
      <c r="C55" s="3">
        <v>3794900000</v>
      </c>
      <c r="D55" s="3">
        <v>4199600000</v>
      </c>
      <c r="E55" s="3">
        <v>5471400000</v>
      </c>
      <c r="F55" s="3">
        <v>4168700000</v>
      </c>
      <c r="G55" s="3">
        <v>4352700000</v>
      </c>
      <c r="H55" s="3">
        <v>4760500000</v>
      </c>
      <c r="I55" s="3">
        <v>5283400000</v>
      </c>
      <c r="J55" s="3">
        <v>12494200000</v>
      </c>
      <c r="K55" s="3">
        <v>5653900000</v>
      </c>
      <c r="L55" s="3">
        <v>7806400000</v>
      </c>
      <c r="M55" s="3">
        <v>9756400000</v>
      </c>
      <c r="N55" s="3">
        <v>7018700000</v>
      </c>
      <c r="O55" s="4">
        <v>7170700000</v>
      </c>
      <c r="P55" s="3">
        <v>7018700000</v>
      </c>
      <c r="Q55" s="3">
        <v>6934900000</v>
      </c>
      <c r="R55" s="3">
        <v>7046200000</v>
      </c>
      <c r="S55" s="3">
        <v>7170700000</v>
      </c>
    </row>
    <row r="56" spans="1:19" ht="16" x14ac:dyDescent="0.2">
      <c r="A56" s="2" t="s">
        <v>65</v>
      </c>
      <c r="B56" s="3">
        <v>1449700000</v>
      </c>
      <c r="C56" s="3">
        <v>2050700000</v>
      </c>
      <c r="D56" s="3">
        <v>2037000000</v>
      </c>
      <c r="E56" s="3">
        <v>3233800000</v>
      </c>
      <c r="F56" s="3">
        <v>1843800000</v>
      </c>
      <c r="G56" s="3">
        <v>1611400000</v>
      </c>
      <c r="H56" s="3">
        <v>2263200000</v>
      </c>
      <c r="I56" s="3">
        <v>2690900000</v>
      </c>
      <c r="J56" s="3">
        <v>8937800000</v>
      </c>
      <c r="K56" s="3">
        <v>2757100000</v>
      </c>
      <c r="L56" s="3">
        <v>4632100000</v>
      </c>
      <c r="M56" s="3">
        <v>6617900000</v>
      </c>
      <c r="N56" s="3">
        <v>3182900000</v>
      </c>
      <c r="O56" s="4">
        <v>3620000000</v>
      </c>
      <c r="P56" s="3">
        <v>3182900000</v>
      </c>
      <c r="Q56" s="3">
        <v>3310400000</v>
      </c>
      <c r="R56" s="3">
        <v>3451200000</v>
      </c>
      <c r="S56" s="3">
        <v>3620000000</v>
      </c>
    </row>
    <row r="57" spans="1:19" ht="16" x14ac:dyDescent="0.2">
      <c r="A57" s="2" t="s">
        <v>66</v>
      </c>
      <c r="B57" s="3">
        <v>1164000000</v>
      </c>
      <c r="C57" s="3">
        <v>1148100000</v>
      </c>
      <c r="D57" s="3">
        <v>1188600000</v>
      </c>
      <c r="E57" s="3">
        <v>2575700000</v>
      </c>
      <c r="F57" s="3">
        <v>1708400000</v>
      </c>
      <c r="G57" s="3">
        <v>1530100000</v>
      </c>
      <c r="H57" s="3">
        <v>2128800000</v>
      </c>
      <c r="I57" s="3">
        <v>2462300000</v>
      </c>
      <c r="J57" s="3">
        <v>8756300000</v>
      </c>
      <c r="K57" s="3">
        <v>2686600000</v>
      </c>
      <c r="L57" s="3">
        <v>4350900000</v>
      </c>
      <c r="M57" s="3">
        <v>6455700000</v>
      </c>
      <c r="N57" s="3">
        <v>2818400000</v>
      </c>
      <c r="O57" s="4">
        <v>3357000000</v>
      </c>
      <c r="P57" s="3">
        <v>2818400000</v>
      </c>
      <c r="Q57" s="3">
        <v>3186500000</v>
      </c>
      <c r="R57" s="3">
        <v>3071800000</v>
      </c>
      <c r="S57" s="3">
        <v>3357000000</v>
      </c>
    </row>
    <row r="58" spans="1:19" ht="16" x14ac:dyDescent="0.2">
      <c r="A58" s="2" t="s">
        <v>67</v>
      </c>
      <c r="B58" s="3">
        <v>285700000</v>
      </c>
      <c r="C58" s="3">
        <v>902600000</v>
      </c>
      <c r="D58" s="3">
        <v>848400000</v>
      </c>
      <c r="E58" s="3">
        <v>658100000</v>
      </c>
      <c r="F58" s="3">
        <v>135400000</v>
      </c>
      <c r="G58" s="3">
        <v>81300000</v>
      </c>
      <c r="H58" s="3">
        <v>134400000</v>
      </c>
      <c r="I58" s="3">
        <v>228600000</v>
      </c>
      <c r="J58" s="3">
        <v>181500000</v>
      </c>
      <c r="K58" s="3">
        <v>70500000</v>
      </c>
      <c r="L58" s="3">
        <v>281200000</v>
      </c>
      <c r="M58" s="3">
        <v>162200000</v>
      </c>
      <c r="N58" s="3">
        <v>364500000</v>
      </c>
      <c r="O58" s="4">
        <v>263000000</v>
      </c>
      <c r="P58" s="3">
        <v>364500000</v>
      </c>
      <c r="Q58" s="3">
        <v>123900000</v>
      </c>
      <c r="R58" s="3">
        <v>379400000</v>
      </c>
      <c r="S58" s="3">
        <v>263000000</v>
      </c>
    </row>
    <row r="59" spans="1:19" ht="16" x14ac:dyDescent="0.2">
      <c r="A59" s="2" t="s">
        <v>68</v>
      </c>
      <c r="B59" s="3">
        <v>302700000</v>
      </c>
      <c r="C59" s="3">
        <v>386500000</v>
      </c>
      <c r="D59" s="3">
        <v>485900000</v>
      </c>
      <c r="E59" s="3">
        <v>561400000</v>
      </c>
      <c r="F59" s="3">
        <v>631000000</v>
      </c>
      <c r="G59" s="3">
        <v>719000000</v>
      </c>
      <c r="H59" s="3">
        <v>768800000</v>
      </c>
      <c r="I59" s="3">
        <v>870400000</v>
      </c>
      <c r="J59" s="3">
        <v>693100000</v>
      </c>
      <c r="K59" s="3">
        <v>879200000</v>
      </c>
      <c r="L59" s="3">
        <v>883400000</v>
      </c>
      <c r="M59" s="3">
        <v>940000000</v>
      </c>
      <c r="N59" s="3">
        <v>1175500000</v>
      </c>
      <c r="O59" s="4">
        <v>1140200000</v>
      </c>
      <c r="P59" s="3">
        <v>1175500000</v>
      </c>
      <c r="Q59" s="3">
        <v>1162900000</v>
      </c>
      <c r="R59" s="3">
        <v>1185800000</v>
      </c>
      <c r="S59" s="3">
        <v>1140200000</v>
      </c>
    </row>
    <row r="60" spans="1:19" ht="16" x14ac:dyDescent="0.2">
      <c r="A60" s="2" t="s">
        <v>69</v>
      </c>
      <c r="B60" s="3">
        <v>302700000</v>
      </c>
      <c r="C60" s="3">
        <v>386500000</v>
      </c>
      <c r="D60" s="3">
        <v>485900000</v>
      </c>
      <c r="E60" s="3">
        <v>561400000</v>
      </c>
      <c r="F60" s="3">
        <v>631000000</v>
      </c>
      <c r="G60" s="3">
        <v>719000000</v>
      </c>
      <c r="H60" s="3">
        <v>768800000</v>
      </c>
      <c r="I60" s="3">
        <v>870400000</v>
      </c>
      <c r="J60" s="3">
        <v>693100000</v>
      </c>
      <c r="K60" s="3">
        <v>879200000</v>
      </c>
      <c r="L60" s="3">
        <v>883400000</v>
      </c>
      <c r="M60" s="3">
        <v>940000000</v>
      </c>
      <c r="N60" s="3">
        <v>1175500000</v>
      </c>
      <c r="O60" s="4">
        <v>1140200000</v>
      </c>
      <c r="P60" s="3">
        <v>1175500000</v>
      </c>
      <c r="Q60" s="3">
        <v>1162900000</v>
      </c>
      <c r="R60" s="3">
        <v>1185800000</v>
      </c>
      <c r="S60" s="3">
        <v>1140200000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>
        <v>543300000</v>
      </c>
      <c r="C64" s="3">
        <v>965800000</v>
      </c>
      <c r="D64" s="3">
        <v>1241500000</v>
      </c>
      <c r="E64" s="3">
        <v>1111200000</v>
      </c>
      <c r="F64" s="3">
        <v>1090900000</v>
      </c>
      <c r="G64" s="3">
        <v>1306400000</v>
      </c>
      <c r="H64" s="3">
        <v>1378500000</v>
      </c>
      <c r="I64" s="3">
        <v>1364000000</v>
      </c>
      <c r="J64" s="3">
        <v>1400500000</v>
      </c>
      <c r="K64" s="3">
        <v>1529400000</v>
      </c>
      <c r="L64" s="3">
        <v>1551400000</v>
      </c>
      <c r="M64" s="3">
        <v>1603900000</v>
      </c>
      <c r="N64" s="3">
        <v>2176600000</v>
      </c>
      <c r="O64" s="4">
        <v>1987000000</v>
      </c>
      <c r="P64" s="3">
        <v>2176600000</v>
      </c>
      <c r="Q64" s="3">
        <v>2088100000</v>
      </c>
      <c r="R64" s="3">
        <v>2000600000</v>
      </c>
      <c r="S64" s="3">
        <v>1987000000</v>
      </c>
    </row>
    <row r="65" spans="1:19" ht="16" x14ac:dyDescent="0.2">
      <c r="A65" s="2" t="s">
        <v>74</v>
      </c>
      <c r="B65" s="3">
        <v>427700000</v>
      </c>
      <c r="C65" s="3">
        <v>815000000</v>
      </c>
      <c r="D65" s="3">
        <v>1059900000</v>
      </c>
      <c r="E65" s="3">
        <v>632500000</v>
      </c>
      <c r="F65" s="3">
        <v>586300000</v>
      </c>
      <c r="G65" s="3">
        <v>708400000</v>
      </c>
      <c r="H65" s="3">
        <v>769500000</v>
      </c>
      <c r="I65" s="3">
        <v>761800000</v>
      </c>
      <c r="J65" s="3">
        <v>846200000</v>
      </c>
      <c r="K65" s="3">
        <v>964900000</v>
      </c>
      <c r="L65" s="3">
        <v>1034000000</v>
      </c>
      <c r="M65" s="3">
        <v>1041100000</v>
      </c>
      <c r="N65" s="3">
        <v>1435400000</v>
      </c>
      <c r="O65" s="4">
        <v>1370300000</v>
      </c>
      <c r="P65" s="3">
        <v>1435400000</v>
      </c>
      <c r="Q65" s="3">
        <v>1411400000</v>
      </c>
      <c r="R65" s="3">
        <v>1345100000</v>
      </c>
      <c r="S65" s="3">
        <v>1370300000</v>
      </c>
    </row>
    <row r="66" spans="1:19" ht="16" x14ac:dyDescent="0.2">
      <c r="A66" s="2" t="s">
        <v>75</v>
      </c>
      <c r="B66" s="3" t="s">
        <v>24</v>
      </c>
      <c r="C66" s="3" t="s">
        <v>24</v>
      </c>
      <c r="D66" s="3" t="s">
        <v>24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4" t="s">
        <v>24</v>
      </c>
      <c r="P66" s="3" t="s">
        <v>24</v>
      </c>
      <c r="Q66" s="3" t="s">
        <v>24</v>
      </c>
      <c r="R66" s="3" t="s">
        <v>24</v>
      </c>
      <c r="S66" s="3" t="s">
        <v>24</v>
      </c>
    </row>
    <row r="67" spans="1:19" ht="16" x14ac:dyDescent="0.2">
      <c r="A67" s="2" t="s">
        <v>76</v>
      </c>
      <c r="B67" s="3">
        <v>115600000</v>
      </c>
      <c r="C67" s="3">
        <v>150800000</v>
      </c>
      <c r="D67" s="3">
        <v>181600000</v>
      </c>
      <c r="E67" s="3">
        <v>478700000</v>
      </c>
      <c r="F67" s="3">
        <v>504600000</v>
      </c>
      <c r="G67" s="3">
        <v>598000000</v>
      </c>
      <c r="H67" s="3">
        <v>609000000</v>
      </c>
      <c r="I67" s="3">
        <v>602200000</v>
      </c>
      <c r="J67" s="3">
        <v>554300000</v>
      </c>
      <c r="K67" s="3">
        <v>564500000</v>
      </c>
      <c r="L67" s="3">
        <v>517400000</v>
      </c>
      <c r="M67" s="3">
        <v>562800000</v>
      </c>
      <c r="N67" s="3">
        <v>741200000</v>
      </c>
      <c r="O67" s="4">
        <v>616700000</v>
      </c>
      <c r="P67" s="3">
        <v>741200000</v>
      </c>
      <c r="Q67" s="3">
        <v>676700000</v>
      </c>
      <c r="R67" s="3">
        <v>655500000</v>
      </c>
      <c r="S67" s="3">
        <v>616700000</v>
      </c>
    </row>
    <row r="68" spans="1:19" ht="16" x14ac:dyDescent="0.2">
      <c r="A68" s="2" t="s">
        <v>77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  <c r="N68" s="3" t="s">
        <v>24</v>
      </c>
      <c r="O68" s="4" t="s">
        <v>24</v>
      </c>
      <c r="P68" s="3" t="s">
        <v>24</v>
      </c>
      <c r="Q68" s="3" t="s">
        <v>24</v>
      </c>
      <c r="R68" s="3" t="s">
        <v>24</v>
      </c>
      <c r="S68" s="3" t="s">
        <v>24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 t="s">
        <v>24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4" t="s">
        <v>24</v>
      </c>
      <c r="P69" s="3" t="s">
        <v>24</v>
      </c>
      <c r="Q69" s="3" t="s">
        <v>24</v>
      </c>
      <c r="R69" s="3" t="s">
        <v>24</v>
      </c>
      <c r="S69" s="3" t="s">
        <v>24</v>
      </c>
    </row>
    <row r="70" spans="1:19" ht="16" x14ac:dyDescent="0.2">
      <c r="A70" s="2" t="s">
        <v>79</v>
      </c>
      <c r="B70" s="3">
        <v>460700000</v>
      </c>
      <c r="C70" s="3">
        <v>391900000</v>
      </c>
      <c r="D70" s="3">
        <v>435200000</v>
      </c>
      <c r="E70" s="3">
        <v>565000000</v>
      </c>
      <c r="F70" s="3">
        <v>603000000</v>
      </c>
      <c r="G70" s="3">
        <v>715900000</v>
      </c>
      <c r="H70" s="3">
        <v>350000000</v>
      </c>
      <c r="I70" s="3">
        <v>358100000</v>
      </c>
      <c r="J70" s="3">
        <v>1462800000</v>
      </c>
      <c r="K70" s="3">
        <v>488200000</v>
      </c>
      <c r="L70" s="3">
        <v>739500000</v>
      </c>
      <c r="M70" s="3">
        <v>594600000</v>
      </c>
      <c r="N70" s="3">
        <v>483700000</v>
      </c>
      <c r="O70" s="4">
        <v>423500000</v>
      </c>
      <c r="P70" s="3">
        <v>483700000</v>
      </c>
      <c r="Q70" s="3">
        <v>373500000</v>
      </c>
      <c r="R70" s="3">
        <v>408600000</v>
      </c>
      <c r="S70" s="3">
        <v>423500000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3629500000</v>
      </c>
      <c r="C76" s="3">
        <v>3565500000</v>
      </c>
      <c r="D76" s="3">
        <v>4019600000</v>
      </c>
      <c r="E76" s="3">
        <v>6045300000</v>
      </c>
      <c r="F76" s="3">
        <v>6584200000</v>
      </c>
      <c r="G76" s="3">
        <v>8093400000</v>
      </c>
      <c r="H76" s="3">
        <v>9569000000</v>
      </c>
      <c r="I76" s="3">
        <v>9082200000</v>
      </c>
      <c r="J76" s="3">
        <v>11662200000</v>
      </c>
      <c r="K76" s="3">
        <v>13565700000</v>
      </c>
      <c r="L76" s="3">
        <v>21568100000</v>
      </c>
      <c r="M76" s="3">
        <v>21636200000</v>
      </c>
      <c r="N76" s="3">
        <v>20959700000</v>
      </c>
      <c r="O76" s="4">
        <v>21562300000</v>
      </c>
      <c r="P76" s="3">
        <v>20959700000</v>
      </c>
      <c r="Q76" s="3">
        <v>21321200000</v>
      </c>
      <c r="R76" s="3">
        <v>21562800000</v>
      </c>
      <c r="S76" s="3">
        <v>21562300000</v>
      </c>
    </row>
    <row r="77" spans="1:19" ht="16" x14ac:dyDescent="0.2">
      <c r="A77" s="2" t="s">
        <v>86</v>
      </c>
      <c r="B77" s="3">
        <v>2416500000</v>
      </c>
      <c r="C77" s="3">
        <v>2355000000</v>
      </c>
      <c r="D77" s="3">
        <v>2658900000</v>
      </c>
      <c r="E77" s="3">
        <v>3200500000</v>
      </c>
      <c r="F77" s="3">
        <v>-1543100000</v>
      </c>
      <c r="G77" s="3">
        <v>-1465200000</v>
      </c>
      <c r="H77" s="3">
        <v>-1505700000</v>
      </c>
      <c r="I77" s="3">
        <v>-1745000000</v>
      </c>
      <c r="J77" s="3">
        <v>-1338900000</v>
      </c>
      <c r="K77" s="3">
        <v>-1410100000</v>
      </c>
      <c r="L77" s="3">
        <v>6461600000</v>
      </c>
      <c r="M77" s="3">
        <v>6146200000</v>
      </c>
      <c r="N77" s="3">
        <v>5526800000</v>
      </c>
      <c r="O77" s="4">
        <v>5544300000</v>
      </c>
      <c r="P77" s="3">
        <v>5526800000</v>
      </c>
      <c r="Q77" s="3">
        <v>5474200000</v>
      </c>
      <c r="R77" s="3">
        <v>5437900000</v>
      </c>
      <c r="S77" s="3">
        <v>5544300000</v>
      </c>
    </row>
    <row r="78" spans="1:19" ht="16" x14ac:dyDescent="0.2">
      <c r="A78" s="2" t="s">
        <v>87</v>
      </c>
      <c r="B78" s="3">
        <v>5888700000</v>
      </c>
      <c r="C78" s="3">
        <v>6163100000</v>
      </c>
      <c r="D78" s="3">
        <v>6903100000</v>
      </c>
      <c r="E78" s="3">
        <v>7782100000</v>
      </c>
      <c r="F78" s="3">
        <v>3519000000</v>
      </c>
      <c r="G78" s="3">
        <v>4088300000</v>
      </c>
      <c r="H78" s="3">
        <v>4533800000</v>
      </c>
      <c r="I78" s="3">
        <v>4919500000</v>
      </c>
      <c r="J78" s="3">
        <v>5929100000</v>
      </c>
      <c r="K78" s="3">
        <v>6431700000</v>
      </c>
      <c r="L78" s="3">
        <v>14375500000</v>
      </c>
      <c r="M78" s="3">
        <v>14605500000</v>
      </c>
      <c r="N78" s="3">
        <v>14576100000</v>
      </c>
      <c r="O78" s="4">
        <v>15232000000</v>
      </c>
      <c r="P78" s="3">
        <v>14576100000</v>
      </c>
      <c r="Q78" s="3">
        <v>14833300000</v>
      </c>
      <c r="R78" s="3">
        <v>15070200000</v>
      </c>
      <c r="S78" s="3">
        <v>15232000000</v>
      </c>
    </row>
    <row r="79" spans="1:19" ht="16" x14ac:dyDescent="0.2">
      <c r="A79" s="2" t="s">
        <v>88</v>
      </c>
      <c r="B79" s="3">
        <v>3472200000</v>
      </c>
      <c r="C79" s="3">
        <v>3808100000</v>
      </c>
      <c r="D79" s="3">
        <v>4244200000</v>
      </c>
      <c r="E79" s="3">
        <v>4581600000</v>
      </c>
      <c r="F79" s="3">
        <v>5062100000</v>
      </c>
      <c r="G79" s="3">
        <v>5553500000</v>
      </c>
      <c r="H79" s="3">
        <v>6039500000</v>
      </c>
      <c r="I79" s="3">
        <v>6664500000</v>
      </c>
      <c r="J79" s="3">
        <v>7268000000</v>
      </c>
      <c r="K79" s="3">
        <v>7841800000</v>
      </c>
      <c r="L79" s="3">
        <v>7913900000</v>
      </c>
      <c r="M79" s="3">
        <v>8459300000</v>
      </c>
      <c r="N79" s="3">
        <v>9049300000</v>
      </c>
      <c r="O79" s="4">
        <v>9687700000</v>
      </c>
      <c r="P79" s="3">
        <v>9049300000</v>
      </c>
      <c r="Q79" s="3">
        <v>9359100000</v>
      </c>
      <c r="R79" s="3">
        <v>9632300000</v>
      </c>
      <c r="S79" s="3">
        <v>9687700000</v>
      </c>
    </row>
    <row r="80" spans="1:19" ht="16" x14ac:dyDescent="0.2">
      <c r="A80" s="2" t="s">
        <v>89</v>
      </c>
      <c r="B80" s="3">
        <v>533300000</v>
      </c>
      <c r="C80" s="3">
        <v>479300000</v>
      </c>
      <c r="D80" s="3">
        <v>575900000</v>
      </c>
      <c r="E80" s="3">
        <v>554800000</v>
      </c>
      <c r="F80" s="3">
        <v>833300000</v>
      </c>
      <c r="G80" s="3">
        <v>664500000</v>
      </c>
      <c r="H80" s="3">
        <v>1496200000</v>
      </c>
      <c r="I80" s="3">
        <v>1023900000</v>
      </c>
      <c r="J80" s="3">
        <v>602400000</v>
      </c>
      <c r="K80" s="3">
        <v>616000000</v>
      </c>
      <c r="L80" s="3">
        <v>684800000</v>
      </c>
      <c r="M80" s="3">
        <v>550200000</v>
      </c>
      <c r="N80" s="3">
        <v>590300000</v>
      </c>
      <c r="O80" s="4">
        <v>623000000</v>
      </c>
      <c r="P80" s="3">
        <v>590300000</v>
      </c>
      <c r="Q80" s="3">
        <v>614100000</v>
      </c>
      <c r="R80" s="3">
        <v>611700000</v>
      </c>
      <c r="S80" s="3">
        <v>623000000</v>
      </c>
    </row>
    <row r="81" spans="1:19" ht="16" x14ac:dyDescent="0.2">
      <c r="A81" s="2" t="s">
        <v>90</v>
      </c>
      <c r="B81" s="3">
        <v>533300000</v>
      </c>
      <c r="C81" s="3">
        <v>479300000</v>
      </c>
      <c r="D81" s="3">
        <v>575900000</v>
      </c>
      <c r="E81" s="3">
        <v>554800000</v>
      </c>
      <c r="F81" s="3">
        <v>833300000</v>
      </c>
      <c r="G81" s="3">
        <v>664500000</v>
      </c>
      <c r="H81" s="3">
        <v>1496200000</v>
      </c>
      <c r="I81" s="3">
        <v>1023900000</v>
      </c>
      <c r="J81" s="3">
        <v>602400000</v>
      </c>
      <c r="K81" s="3">
        <v>616000000</v>
      </c>
      <c r="L81" s="3">
        <v>684800000</v>
      </c>
      <c r="M81" s="3">
        <v>550200000</v>
      </c>
      <c r="N81" s="3">
        <v>590300000</v>
      </c>
      <c r="O81" s="4">
        <v>623000000</v>
      </c>
      <c r="P81" s="3">
        <v>590300000</v>
      </c>
      <c r="Q81" s="3">
        <v>614100000</v>
      </c>
      <c r="R81" s="3">
        <v>611700000</v>
      </c>
      <c r="S81" s="3">
        <v>623000000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679700000</v>
      </c>
      <c r="C83" s="3">
        <v>731200000</v>
      </c>
      <c r="D83" s="3">
        <v>784800000</v>
      </c>
      <c r="E83" s="3">
        <v>2290000000</v>
      </c>
      <c r="F83" s="3">
        <v>7294000000</v>
      </c>
      <c r="G83" s="3">
        <v>8894100000</v>
      </c>
      <c r="H83" s="3">
        <v>9578500000</v>
      </c>
      <c r="I83" s="3">
        <v>9803300000</v>
      </c>
      <c r="J83" s="3">
        <v>12398700000</v>
      </c>
      <c r="K83" s="3">
        <v>14359800000</v>
      </c>
      <c r="L83" s="3">
        <v>14421700000</v>
      </c>
      <c r="M83" s="3">
        <v>14939800000</v>
      </c>
      <c r="N83" s="3">
        <v>14842600000</v>
      </c>
      <c r="O83" s="4">
        <v>15395000000</v>
      </c>
      <c r="P83" s="3">
        <v>14842600000</v>
      </c>
      <c r="Q83" s="3">
        <v>15232900000</v>
      </c>
      <c r="R83" s="3">
        <v>15513200000</v>
      </c>
      <c r="S83" s="3">
        <v>15395000000</v>
      </c>
    </row>
    <row r="84" spans="1:19" ht="16" x14ac:dyDescent="0.2">
      <c r="A84" s="2" t="s">
        <v>93</v>
      </c>
      <c r="B84" s="3">
        <v>333200000</v>
      </c>
      <c r="C84" s="3">
        <v>433500000</v>
      </c>
      <c r="D84" s="3">
        <v>399100000</v>
      </c>
      <c r="E84" s="3">
        <v>1137700000</v>
      </c>
      <c r="F84" s="3">
        <v>1129700000</v>
      </c>
      <c r="G84" s="3">
        <v>2095800000</v>
      </c>
      <c r="H84" s="3">
        <v>2235900000</v>
      </c>
      <c r="I84" s="3">
        <v>1980600000</v>
      </c>
      <c r="J84" s="3">
        <v>4583800000</v>
      </c>
      <c r="K84" s="3">
        <v>4272600000</v>
      </c>
      <c r="L84" s="3">
        <v>4149300000</v>
      </c>
      <c r="M84" s="3">
        <v>4027200000</v>
      </c>
      <c r="N84" s="3">
        <v>3439400000</v>
      </c>
      <c r="O84" s="4">
        <v>3375300000</v>
      </c>
      <c r="P84" s="3">
        <v>3439400000</v>
      </c>
      <c r="Q84" s="3">
        <v>3534400000</v>
      </c>
      <c r="R84" s="3">
        <v>3543100000</v>
      </c>
      <c r="S84" s="3">
        <v>3375300000</v>
      </c>
    </row>
    <row r="85" spans="1:19" ht="16" x14ac:dyDescent="0.2">
      <c r="A85" s="2" t="s">
        <v>94</v>
      </c>
      <c r="B85" s="3">
        <v>262400000</v>
      </c>
      <c r="C85" s="3">
        <v>321600000</v>
      </c>
      <c r="D85" s="3">
        <v>399100000</v>
      </c>
      <c r="E85" s="3">
        <v>862900000</v>
      </c>
      <c r="F85" s="3">
        <v>856200000</v>
      </c>
      <c r="G85" s="3">
        <v>1575400000</v>
      </c>
      <c r="H85" s="3">
        <v>1719600000</v>
      </c>
      <c r="I85" s="3">
        <v>1539200000</v>
      </c>
      <c r="J85" s="3">
        <v>3541600000</v>
      </c>
      <c r="K85" s="3">
        <v>3490800000</v>
      </c>
      <c r="L85" s="3">
        <v>3597200000</v>
      </c>
      <c r="M85" s="3">
        <v>3677300000</v>
      </c>
      <c r="N85" s="3">
        <v>3283500000</v>
      </c>
      <c r="O85" s="4">
        <v>3250900000</v>
      </c>
      <c r="P85" s="3">
        <v>3283500000</v>
      </c>
      <c r="Q85" s="3">
        <v>3383000000</v>
      </c>
      <c r="R85" s="3">
        <v>3412300000</v>
      </c>
      <c r="S85" s="3">
        <v>3250900000</v>
      </c>
    </row>
    <row r="86" spans="1:19" ht="16" x14ac:dyDescent="0.2">
      <c r="A86" s="2" t="s">
        <v>95</v>
      </c>
      <c r="B86" s="3">
        <v>70800000</v>
      </c>
      <c r="C86" s="3">
        <v>111900000</v>
      </c>
      <c r="D86" s="3" t="s">
        <v>24</v>
      </c>
      <c r="E86" s="3">
        <v>274800000</v>
      </c>
      <c r="F86" s="3">
        <v>273500000</v>
      </c>
      <c r="G86" s="3">
        <v>520400000</v>
      </c>
      <c r="H86" s="3">
        <v>516300000</v>
      </c>
      <c r="I86" s="3">
        <v>441400000</v>
      </c>
      <c r="J86" s="3">
        <v>1042200000</v>
      </c>
      <c r="K86" s="3">
        <v>781800000</v>
      </c>
      <c r="L86" s="3">
        <v>552100000</v>
      </c>
      <c r="M86" s="3">
        <v>349900000</v>
      </c>
      <c r="N86" s="3">
        <v>155900000</v>
      </c>
      <c r="O86" s="4">
        <v>124400000</v>
      </c>
      <c r="P86" s="3">
        <v>155900000</v>
      </c>
      <c r="Q86" s="3">
        <v>151400000</v>
      </c>
      <c r="R86" s="3">
        <v>130800000</v>
      </c>
      <c r="S86" s="3">
        <v>124400000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346500000</v>
      </c>
      <c r="C89" s="3">
        <v>297700000</v>
      </c>
      <c r="D89" s="3">
        <v>385700000</v>
      </c>
      <c r="E89" s="3">
        <v>1152300000</v>
      </c>
      <c r="F89" s="3">
        <v>6164300000</v>
      </c>
      <c r="G89" s="3">
        <v>6798300000</v>
      </c>
      <c r="H89" s="3">
        <v>7342600000</v>
      </c>
      <c r="I89" s="3">
        <v>7822700000</v>
      </c>
      <c r="J89" s="3">
        <v>7814900000</v>
      </c>
      <c r="K89" s="3">
        <v>10087200000</v>
      </c>
      <c r="L89" s="3">
        <v>10272400000</v>
      </c>
      <c r="M89" s="3">
        <v>10912600000</v>
      </c>
      <c r="N89" s="3">
        <v>11403200000</v>
      </c>
      <c r="O89" s="4">
        <v>12019700000</v>
      </c>
      <c r="P89" s="3">
        <v>11403200000</v>
      </c>
      <c r="Q89" s="3">
        <v>11698500000</v>
      </c>
      <c r="R89" s="3">
        <v>11970100000</v>
      </c>
      <c r="S89" s="3">
        <v>12019700000</v>
      </c>
    </row>
    <row r="90" spans="1:19" ht="16" x14ac:dyDescent="0.2">
      <c r="A90" s="2" t="s">
        <v>99</v>
      </c>
      <c r="B90" s="3">
        <v>6385900000</v>
      </c>
      <c r="C90" s="3">
        <v>7360400000</v>
      </c>
      <c r="D90" s="3">
        <v>8219200000</v>
      </c>
      <c r="E90" s="3">
        <v>11516700000</v>
      </c>
      <c r="F90" s="3">
        <v>10752900000</v>
      </c>
      <c r="G90" s="3">
        <v>12446100000</v>
      </c>
      <c r="H90" s="3">
        <v>14329500000</v>
      </c>
      <c r="I90" s="3">
        <v>14365600000</v>
      </c>
      <c r="J90" s="3">
        <v>24156400000</v>
      </c>
      <c r="K90" s="3">
        <v>19219600000</v>
      </c>
      <c r="L90" s="3">
        <v>29374500000</v>
      </c>
      <c r="M90" s="3">
        <v>31392600000</v>
      </c>
      <c r="N90" s="3">
        <v>27978400000</v>
      </c>
      <c r="O90" s="4">
        <v>28733000000</v>
      </c>
      <c r="P90" s="3">
        <v>27978400000</v>
      </c>
      <c r="Q90" s="3">
        <v>28256100000</v>
      </c>
      <c r="R90" s="3">
        <v>28609000000</v>
      </c>
      <c r="S90" s="3">
        <v>28733000000</v>
      </c>
    </row>
    <row r="91" spans="1:19" ht="16" x14ac:dyDescent="0.2">
      <c r="A91" s="2" t="s">
        <v>100</v>
      </c>
      <c r="B91" s="3">
        <v>1218800000</v>
      </c>
      <c r="C91" s="3">
        <v>1007300000</v>
      </c>
      <c r="D91" s="3">
        <v>1531900000</v>
      </c>
      <c r="E91" s="3">
        <v>4124900000</v>
      </c>
      <c r="F91" s="3">
        <v>2048100000</v>
      </c>
      <c r="G91" s="3">
        <v>2444900000</v>
      </c>
      <c r="H91" s="3">
        <v>2729700000</v>
      </c>
      <c r="I91" s="3">
        <v>2717000000</v>
      </c>
      <c r="J91" s="3">
        <v>3477700000</v>
      </c>
      <c r="K91" s="3">
        <v>4689200000</v>
      </c>
      <c r="L91" s="3">
        <v>2952800000</v>
      </c>
      <c r="M91" s="3">
        <v>4305100000</v>
      </c>
      <c r="N91" s="3">
        <v>4340200000</v>
      </c>
      <c r="O91" s="4">
        <v>4319400000</v>
      </c>
      <c r="P91" s="3">
        <v>4340200000</v>
      </c>
      <c r="Q91" s="3">
        <v>4102400000</v>
      </c>
      <c r="R91" s="3">
        <v>4114900000</v>
      </c>
      <c r="S91" s="3">
        <v>4319400000</v>
      </c>
    </row>
    <row r="92" spans="1:19" ht="16" x14ac:dyDescent="0.2">
      <c r="A92" s="2" t="s">
        <v>101</v>
      </c>
      <c r="B92" s="3">
        <v>282600000</v>
      </c>
      <c r="C92" s="3">
        <v>540000000</v>
      </c>
      <c r="D92" s="3">
        <v>398100000</v>
      </c>
      <c r="E92" s="3">
        <v>491700000</v>
      </c>
      <c r="F92" s="3">
        <v>533700000</v>
      </c>
      <c r="G92" s="3">
        <v>684200000</v>
      </c>
      <c r="H92" s="3">
        <v>730600000</v>
      </c>
      <c r="I92" s="3">
        <v>782500000</v>
      </c>
      <c r="J92" s="3">
        <v>1179300000</v>
      </c>
      <c r="K92" s="3">
        <v>1189700000</v>
      </c>
      <c r="L92" s="3">
        <v>997900000</v>
      </c>
      <c r="M92" s="3">
        <v>1211600000</v>
      </c>
      <c r="N92" s="3">
        <v>1441400000</v>
      </c>
      <c r="O92" s="4">
        <v>1503500000</v>
      </c>
      <c r="P92" s="3">
        <v>1441400000</v>
      </c>
      <c r="Q92" s="3">
        <v>1348200000</v>
      </c>
      <c r="R92" s="3">
        <v>1434000000</v>
      </c>
      <c r="S92" s="3">
        <v>1503500000</v>
      </c>
    </row>
    <row r="93" spans="1:19" ht="16" x14ac:dyDescent="0.2">
      <c r="A93" s="2" t="s">
        <v>102</v>
      </c>
      <c r="B93" s="3">
        <v>100200000</v>
      </c>
      <c r="C93" s="3">
        <v>109200000</v>
      </c>
      <c r="D93" s="3">
        <v>138300000</v>
      </c>
      <c r="E93" s="3">
        <v>125000000</v>
      </c>
      <c r="F93" s="3">
        <v>272000000</v>
      </c>
      <c r="G93" s="3">
        <v>259000000</v>
      </c>
      <c r="H93" s="3">
        <v>368400000</v>
      </c>
      <c r="I93" s="3">
        <v>226600000</v>
      </c>
      <c r="J93" s="3">
        <v>286600000</v>
      </c>
      <c r="K93" s="3">
        <v>1468400000</v>
      </c>
      <c r="L93" s="3">
        <v>98200000</v>
      </c>
      <c r="M93" s="3">
        <v>348000000</v>
      </c>
      <c r="N93" s="3">
        <v>333800000</v>
      </c>
      <c r="O93" s="4">
        <v>378900000</v>
      </c>
      <c r="P93" s="3">
        <v>333800000</v>
      </c>
      <c r="Q93" s="3">
        <v>475700000</v>
      </c>
      <c r="R93" s="3">
        <v>344400000</v>
      </c>
      <c r="S93" s="3">
        <v>378900000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836000000</v>
      </c>
      <c r="C95" s="3">
        <v>358100000</v>
      </c>
      <c r="D95" s="3">
        <v>995500000</v>
      </c>
      <c r="E95" s="3">
        <v>3508200000</v>
      </c>
      <c r="F95" s="3">
        <v>1242400000</v>
      </c>
      <c r="G95" s="3">
        <v>1501700000</v>
      </c>
      <c r="H95" s="3">
        <v>1630700000</v>
      </c>
      <c r="I95" s="3">
        <v>1707900000</v>
      </c>
      <c r="J95" s="3">
        <v>2011800000</v>
      </c>
      <c r="K95" s="3">
        <v>2031100000</v>
      </c>
      <c r="L95" s="3">
        <v>1856700000</v>
      </c>
      <c r="M95" s="3">
        <v>2745500000</v>
      </c>
      <c r="N95" s="3">
        <v>2565000000</v>
      </c>
      <c r="O95" s="4">
        <v>2437000000</v>
      </c>
      <c r="P95" s="3">
        <v>2565000000</v>
      </c>
      <c r="Q95" s="3">
        <v>2278500000</v>
      </c>
      <c r="R95" s="3">
        <v>2336500000</v>
      </c>
      <c r="S95" s="3">
        <v>2437000000</v>
      </c>
    </row>
    <row r="96" spans="1:19" ht="16" x14ac:dyDescent="0.2">
      <c r="A96" s="2" t="s">
        <v>105</v>
      </c>
      <c r="B96" s="3" t="s">
        <v>24</v>
      </c>
      <c r="C96" s="3" t="s">
        <v>24</v>
      </c>
      <c r="D96" s="3" t="s">
        <v>24</v>
      </c>
      <c r="E96" s="3" t="s">
        <v>24</v>
      </c>
      <c r="F96" s="3" t="s">
        <v>24</v>
      </c>
      <c r="G96" s="3" t="s">
        <v>24</v>
      </c>
      <c r="H96" s="3">
        <v>400000000</v>
      </c>
      <c r="I96" s="3">
        <v>0</v>
      </c>
      <c r="J96" s="3">
        <v>349900000</v>
      </c>
      <c r="K96" s="3">
        <v>0</v>
      </c>
      <c r="L96" s="3">
        <v>2937500000</v>
      </c>
      <c r="M96" s="3">
        <v>2250200000</v>
      </c>
      <c r="N96" s="3">
        <v>3169700000</v>
      </c>
      <c r="O96" s="4">
        <v>3135600000</v>
      </c>
      <c r="P96" s="3">
        <v>3169700000</v>
      </c>
      <c r="Q96" s="3">
        <v>3006800000</v>
      </c>
      <c r="R96" s="3">
        <v>3211000000</v>
      </c>
      <c r="S96" s="3">
        <v>3135600000</v>
      </c>
    </row>
    <row r="97" spans="1:19" ht="16" x14ac:dyDescent="0.2">
      <c r="A97" s="2" t="s">
        <v>106</v>
      </c>
      <c r="B97" s="3" t="s">
        <v>24</v>
      </c>
      <c r="C97" s="3" t="s">
        <v>24</v>
      </c>
      <c r="D97" s="3" t="s">
        <v>24</v>
      </c>
      <c r="E97" s="3" t="s">
        <v>24</v>
      </c>
      <c r="F97" s="3" t="s">
        <v>24</v>
      </c>
      <c r="G97" s="3" t="s">
        <v>24</v>
      </c>
      <c r="H97" s="3">
        <v>400000000</v>
      </c>
      <c r="I97" s="3" t="s">
        <v>24</v>
      </c>
      <c r="J97" s="3">
        <v>349900000</v>
      </c>
      <c r="K97" s="3" t="s">
        <v>24</v>
      </c>
      <c r="L97" s="3">
        <v>1688700000</v>
      </c>
      <c r="M97" s="3">
        <v>998900000</v>
      </c>
      <c r="N97" s="3">
        <v>1924000000</v>
      </c>
      <c r="O97" s="4">
        <v>1870400000</v>
      </c>
      <c r="P97" s="3">
        <v>1924000000</v>
      </c>
      <c r="Q97" s="3">
        <v>1749300000</v>
      </c>
      <c r="R97" s="3">
        <v>1941500000</v>
      </c>
      <c r="S97" s="3">
        <v>1870400000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  <c r="I98" s="3" t="s">
        <v>24</v>
      </c>
      <c r="J98" s="3" t="s">
        <v>24</v>
      </c>
      <c r="K98" s="3" t="s">
        <v>24</v>
      </c>
      <c r="L98" s="3">
        <v>1248800000</v>
      </c>
      <c r="M98" s="3">
        <v>1251300000</v>
      </c>
      <c r="N98" s="3">
        <v>1245700000</v>
      </c>
      <c r="O98" s="4">
        <v>1265200000</v>
      </c>
      <c r="P98" s="3">
        <v>1245700000</v>
      </c>
      <c r="Q98" s="3">
        <v>1257500000</v>
      </c>
      <c r="R98" s="3">
        <v>1269500000</v>
      </c>
      <c r="S98" s="3">
        <v>1265200000</v>
      </c>
    </row>
    <row r="99" spans="1:19" ht="16" x14ac:dyDescent="0.2">
      <c r="A99" s="2" t="s">
        <v>108</v>
      </c>
      <c r="B99" s="3">
        <v>560300000</v>
      </c>
      <c r="C99" s="3">
        <v>1068500000</v>
      </c>
      <c r="D99" s="3">
        <v>677900000</v>
      </c>
      <c r="E99" s="3">
        <v>1252400000</v>
      </c>
      <c r="F99" s="3">
        <v>990600000</v>
      </c>
      <c r="G99" s="3">
        <v>1208600000</v>
      </c>
      <c r="H99" s="3">
        <v>1417200000</v>
      </c>
      <c r="I99" s="3">
        <v>1503700000</v>
      </c>
      <c r="J99" s="3">
        <v>1856600000</v>
      </c>
      <c r="K99" s="3">
        <v>1479500000</v>
      </c>
      <c r="L99" s="3">
        <v>1456500000</v>
      </c>
      <c r="M99" s="3">
        <v>1596100000</v>
      </c>
      <c r="N99" s="3">
        <v>1641900000</v>
      </c>
      <c r="O99" s="4">
        <v>1759600000</v>
      </c>
      <c r="P99" s="3">
        <v>1641900000</v>
      </c>
      <c r="Q99" s="3">
        <v>2137000000</v>
      </c>
      <c r="R99" s="3">
        <v>1795900000</v>
      </c>
      <c r="S99" s="3">
        <v>1759600000</v>
      </c>
    </row>
    <row r="100" spans="1:19" ht="16" x14ac:dyDescent="0.2">
      <c r="A100" s="2" t="s">
        <v>109</v>
      </c>
      <c r="B100" s="3">
        <v>414100000</v>
      </c>
      <c r="C100" s="3">
        <v>449300000</v>
      </c>
      <c r="D100" s="3">
        <v>510200000</v>
      </c>
      <c r="E100" s="3">
        <v>653700000</v>
      </c>
      <c r="F100" s="3">
        <v>794500000</v>
      </c>
      <c r="G100" s="3">
        <v>983800000</v>
      </c>
      <c r="H100" s="3">
        <v>1171200000</v>
      </c>
      <c r="I100" s="3">
        <v>1288500000</v>
      </c>
      <c r="J100" s="3">
        <v>1642900000</v>
      </c>
      <c r="K100" s="3">
        <v>1269000000</v>
      </c>
      <c r="L100" s="3">
        <v>1456500000</v>
      </c>
      <c r="M100" s="3">
        <v>1596100000</v>
      </c>
      <c r="N100" s="3">
        <v>1641900000</v>
      </c>
      <c r="O100" s="4">
        <v>1759600000</v>
      </c>
      <c r="P100" s="3">
        <v>1641900000</v>
      </c>
      <c r="Q100" s="3">
        <v>2137000000</v>
      </c>
      <c r="R100" s="3">
        <v>1795900000</v>
      </c>
      <c r="S100" s="3">
        <v>1759600000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 t="s">
        <v>24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>
        <v>146200000</v>
      </c>
      <c r="C103" s="3">
        <v>619200000</v>
      </c>
      <c r="D103" s="3">
        <v>167700000</v>
      </c>
      <c r="E103" s="3">
        <v>598700000</v>
      </c>
      <c r="F103" s="3">
        <v>196100000</v>
      </c>
      <c r="G103" s="3">
        <v>224800000</v>
      </c>
      <c r="H103" s="3">
        <v>246000000</v>
      </c>
      <c r="I103" s="3">
        <v>215200000</v>
      </c>
      <c r="J103" s="3">
        <v>213700000</v>
      </c>
      <c r="K103" s="3">
        <v>210500000</v>
      </c>
      <c r="L103" s="3" t="s">
        <v>24</v>
      </c>
      <c r="M103" s="3" t="s">
        <v>24</v>
      </c>
      <c r="N103" s="3" t="s">
        <v>24</v>
      </c>
      <c r="O103" s="4" t="s">
        <v>24</v>
      </c>
      <c r="P103" s="3" t="s">
        <v>24</v>
      </c>
      <c r="Q103" s="3" t="s">
        <v>24</v>
      </c>
      <c r="R103" s="3" t="s">
        <v>24</v>
      </c>
      <c r="S103" s="3" t="s">
        <v>24</v>
      </c>
    </row>
    <row r="104" spans="1:19" ht="16" x14ac:dyDescent="0.2">
      <c r="A104" s="2" t="s">
        <v>113</v>
      </c>
      <c r="B104" s="3">
        <v>1779100000</v>
      </c>
      <c r="C104" s="3">
        <v>2075800000</v>
      </c>
      <c r="D104" s="3">
        <v>2209800000</v>
      </c>
      <c r="E104" s="3">
        <v>5377300000</v>
      </c>
      <c r="F104" s="3">
        <v>3038700000</v>
      </c>
      <c r="G104" s="3">
        <v>3653500000</v>
      </c>
      <c r="H104" s="3">
        <v>4546900000</v>
      </c>
      <c r="I104" s="3">
        <v>4220700000</v>
      </c>
      <c r="J104" s="3">
        <v>5684200000</v>
      </c>
      <c r="K104" s="3">
        <v>6168700000</v>
      </c>
      <c r="L104" s="3">
        <v>7346800000</v>
      </c>
      <c r="M104" s="3">
        <v>8151400000</v>
      </c>
      <c r="N104" s="3">
        <v>9151800000</v>
      </c>
      <c r="O104" s="4">
        <v>9214600000</v>
      </c>
      <c r="P104" s="3">
        <v>9151800000</v>
      </c>
      <c r="Q104" s="3">
        <v>9246200000</v>
      </c>
      <c r="R104" s="3">
        <v>9121800000</v>
      </c>
      <c r="S104" s="3">
        <v>9214600000</v>
      </c>
    </row>
    <row r="105" spans="1:19" ht="16" x14ac:dyDescent="0.2">
      <c r="A105" s="2" t="s">
        <v>114</v>
      </c>
      <c r="B105" s="3">
        <v>549400000</v>
      </c>
      <c r="C105" s="3">
        <v>549500000</v>
      </c>
      <c r="D105" s="3">
        <v>549600000</v>
      </c>
      <c r="E105" s="3">
        <v>1299400000</v>
      </c>
      <c r="F105" s="3">
        <v>2048300000</v>
      </c>
      <c r="G105" s="3">
        <v>2347500000</v>
      </c>
      <c r="H105" s="3">
        <v>3202200000</v>
      </c>
      <c r="I105" s="3">
        <v>3932600000</v>
      </c>
      <c r="J105" s="3">
        <v>9090200000</v>
      </c>
      <c r="K105" s="3">
        <v>11167000000</v>
      </c>
      <c r="L105" s="3">
        <v>22321300000</v>
      </c>
      <c r="M105" s="3">
        <v>21354900000</v>
      </c>
      <c r="N105" s="3">
        <v>20635100000</v>
      </c>
      <c r="O105" s="4">
        <v>21235600000</v>
      </c>
      <c r="P105" s="3">
        <v>20635100000</v>
      </c>
      <c r="Q105" s="3">
        <v>20812100000</v>
      </c>
      <c r="R105" s="3">
        <v>21298300000</v>
      </c>
      <c r="S105" s="3">
        <v>21235600000</v>
      </c>
    </row>
    <row r="106" spans="1:19" ht="16" x14ac:dyDescent="0.2">
      <c r="A106" s="2" t="s">
        <v>115</v>
      </c>
      <c r="B106" s="3">
        <v>549400000</v>
      </c>
      <c r="C106" s="3">
        <v>549500000</v>
      </c>
      <c r="D106" s="3">
        <v>549600000</v>
      </c>
      <c r="E106" s="3">
        <v>1299400000</v>
      </c>
      <c r="F106" s="3">
        <v>2048300000</v>
      </c>
      <c r="G106" s="3">
        <v>2347500000</v>
      </c>
      <c r="H106" s="3">
        <v>3202200000</v>
      </c>
      <c r="I106" s="3">
        <v>3932600000</v>
      </c>
      <c r="J106" s="3">
        <v>9090200000</v>
      </c>
      <c r="K106" s="3">
        <v>11167000000</v>
      </c>
      <c r="L106" s="3">
        <v>14659600000</v>
      </c>
      <c r="M106" s="3">
        <v>13616900000</v>
      </c>
      <c r="N106" s="3">
        <v>13119900000</v>
      </c>
      <c r="O106" s="4">
        <v>13544400000</v>
      </c>
      <c r="P106" s="3">
        <v>13119900000</v>
      </c>
      <c r="Q106" s="3">
        <v>13176700000</v>
      </c>
      <c r="R106" s="3">
        <v>13544800000</v>
      </c>
      <c r="S106" s="3">
        <v>13544400000</v>
      </c>
    </row>
    <row r="107" spans="1:19" ht="16" x14ac:dyDescent="0.2">
      <c r="A107" s="2" t="s">
        <v>116</v>
      </c>
      <c r="B107" s="3" t="s">
        <v>24</v>
      </c>
      <c r="C107" s="3" t="s">
        <v>24</v>
      </c>
      <c r="D107" s="3" t="s">
        <v>24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3" t="s">
        <v>24</v>
      </c>
      <c r="L107" s="3">
        <v>7661700000</v>
      </c>
      <c r="M107" s="3">
        <v>7738000000</v>
      </c>
      <c r="N107" s="3">
        <v>7515200000</v>
      </c>
      <c r="O107" s="4">
        <v>7691200000</v>
      </c>
      <c r="P107" s="3">
        <v>7515200000</v>
      </c>
      <c r="Q107" s="3">
        <v>7635400000</v>
      </c>
      <c r="R107" s="3">
        <v>7753500000</v>
      </c>
      <c r="S107" s="3">
        <v>7691200000</v>
      </c>
    </row>
    <row r="108" spans="1:19" ht="16" x14ac:dyDescent="0.2">
      <c r="A108" s="2" t="s">
        <v>117</v>
      </c>
      <c r="B108" s="3">
        <v>375100000</v>
      </c>
      <c r="C108" s="3">
        <v>347800000</v>
      </c>
      <c r="D108" s="3">
        <v>345300000</v>
      </c>
      <c r="E108" s="3">
        <v>357700000</v>
      </c>
      <c r="F108" s="3">
        <v>392200000</v>
      </c>
      <c r="G108" s="3">
        <v>625300000</v>
      </c>
      <c r="H108" s="3">
        <v>689700000</v>
      </c>
      <c r="I108" s="3">
        <v>755300000</v>
      </c>
      <c r="J108" s="3">
        <v>8206200000</v>
      </c>
      <c r="K108" s="3">
        <v>8114900000</v>
      </c>
      <c r="L108" s="3">
        <v>7505800000</v>
      </c>
      <c r="M108" s="3">
        <v>7200800000</v>
      </c>
      <c r="N108" s="3">
        <v>6890200000</v>
      </c>
      <c r="O108" s="4">
        <v>6624400000</v>
      </c>
      <c r="P108" s="3">
        <v>6890200000</v>
      </c>
      <c r="Q108" s="3">
        <v>6863700000</v>
      </c>
      <c r="R108" s="3">
        <v>6688300000</v>
      </c>
      <c r="S108" s="3">
        <v>6624400000</v>
      </c>
    </row>
    <row r="109" spans="1:19" ht="16" x14ac:dyDescent="0.2">
      <c r="A109" s="2" t="s">
        <v>118</v>
      </c>
      <c r="B109" s="3" t="s">
        <v>24</v>
      </c>
      <c r="C109" s="3">
        <v>215200000</v>
      </c>
      <c r="D109" s="3" t="s">
        <v>24</v>
      </c>
      <c r="E109" s="3" t="s">
        <v>24</v>
      </c>
      <c r="F109" s="3" t="s">
        <v>24</v>
      </c>
      <c r="G109" s="3" t="s">
        <v>24</v>
      </c>
      <c r="H109" s="3" t="s">
        <v>24</v>
      </c>
      <c r="I109" s="3">
        <v>4400000</v>
      </c>
      <c r="J109" s="3">
        <v>6775700000</v>
      </c>
      <c r="K109" s="3">
        <v>6744400000</v>
      </c>
      <c r="L109" s="3">
        <v>6598500000</v>
      </c>
      <c r="M109" s="3">
        <v>6463000000</v>
      </c>
      <c r="N109" s="3">
        <v>6279700000</v>
      </c>
      <c r="O109" s="4">
        <v>6152500000</v>
      </c>
      <c r="P109" s="3">
        <v>6279700000</v>
      </c>
      <c r="Q109" s="3">
        <v>6263200000</v>
      </c>
      <c r="R109" s="3">
        <v>6200200000</v>
      </c>
      <c r="S109" s="3">
        <v>6152500000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375100000</v>
      </c>
      <c r="C114" s="3">
        <v>132600000</v>
      </c>
      <c r="D114" s="3">
        <v>345300000</v>
      </c>
      <c r="E114" s="3">
        <v>357700000</v>
      </c>
      <c r="F114" s="3">
        <v>392200000</v>
      </c>
      <c r="G114" s="3">
        <v>625300000</v>
      </c>
      <c r="H114" s="3">
        <v>689700000</v>
      </c>
      <c r="I114" s="3">
        <v>750900000</v>
      </c>
      <c r="J114" s="3">
        <v>1430500000</v>
      </c>
      <c r="K114" s="3">
        <v>1370500000</v>
      </c>
      <c r="L114" s="3">
        <v>907300000</v>
      </c>
      <c r="M114" s="3">
        <v>737800000</v>
      </c>
      <c r="N114" s="3">
        <v>610500000</v>
      </c>
      <c r="O114" s="4">
        <v>471900000</v>
      </c>
      <c r="P114" s="3">
        <v>610500000</v>
      </c>
      <c r="Q114" s="3">
        <v>600500000</v>
      </c>
      <c r="R114" s="3">
        <v>488100000</v>
      </c>
      <c r="S114" s="3">
        <v>471900000</v>
      </c>
    </row>
    <row r="115" spans="1:19" ht="16" x14ac:dyDescent="0.2">
      <c r="A115" s="2" t="s">
        <v>121</v>
      </c>
      <c r="B115" s="3">
        <v>924500000</v>
      </c>
      <c r="C115" s="3">
        <v>897300000</v>
      </c>
      <c r="D115" s="3">
        <v>894900000</v>
      </c>
      <c r="E115" s="3">
        <v>1657100000</v>
      </c>
      <c r="F115" s="3">
        <v>2440500000</v>
      </c>
      <c r="G115" s="3">
        <v>2972800000</v>
      </c>
      <c r="H115" s="3">
        <v>3891900000</v>
      </c>
      <c r="I115" s="3">
        <v>4687900000</v>
      </c>
      <c r="J115" s="3">
        <v>17296400000</v>
      </c>
      <c r="K115" s="3">
        <v>19281900000</v>
      </c>
      <c r="L115" s="3">
        <v>29827100000</v>
      </c>
      <c r="M115" s="3">
        <v>28555700000</v>
      </c>
      <c r="N115" s="3">
        <v>27525300000</v>
      </c>
      <c r="O115" s="4">
        <v>27860000000</v>
      </c>
      <c r="P115" s="3">
        <v>27525300000</v>
      </c>
      <c r="Q115" s="3">
        <v>27675800000</v>
      </c>
      <c r="R115" s="3">
        <v>27986600000</v>
      </c>
      <c r="S115" s="3">
        <v>27860000000</v>
      </c>
    </row>
    <row r="116" spans="1:19" ht="16" x14ac:dyDescent="0.2">
      <c r="A116" s="2" t="s">
        <v>122</v>
      </c>
      <c r="B116" s="3">
        <v>2703600000</v>
      </c>
      <c r="C116" s="3">
        <v>2973100000</v>
      </c>
      <c r="D116" s="3">
        <v>3104700000</v>
      </c>
      <c r="E116" s="3">
        <v>7034400000</v>
      </c>
      <c r="F116" s="3">
        <v>5479200000</v>
      </c>
      <c r="G116" s="3">
        <v>6626300000</v>
      </c>
      <c r="H116" s="3">
        <v>8438800000</v>
      </c>
      <c r="I116" s="3">
        <v>8908600000</v>
      </c>
      <c r="J116" s="3">
        <v>22980600000</v>
      </c>
      <c r="K116" s="3">
        <v>25450600000</v>
      </c>
      <c r="L116" s="3">
        <v>37173900000</v>
      </c>
      <c r="M116" s="3">
        <v>36707100000</v>
      </c>
      <c r="N116" s="3">
        <v>36677100000</v>
      </c>
      <c r="O116" s="4">
        <v>37074600000</v>
      </c>
      <c r="P116" s="3">
        <v>36677100000</v>
      </c>
      <c r="Q116" s="3">
        <v>36922000000</v>
      </c>
      <c r="R116" s="3">
        <v>37108400000</v>
      </c>
      <c r="S116" s="3">
        <v>37074600000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146300000</v>
      </c>
      <c r="C118" s="3">
        <v>41200000</v>
      </c>
      <c r="D118" s="3">
        <v>40100000</v>
      </c>
      <c r="E118" s="3">
        <v>282900000</v>
      </c>
      <c r="F118" s="3">
        <v>40100000</v>
      </c>
      <c r="G118" s="3">
        <v>42600000</v>
      </c>
      <c r="H118" s="3">
        <v>42600000</v>
      </c>
      <c r="I118" s="3">
        <v>42500000</v>
      </c>
      <c r="J118" s="3">
        <v>42400000</v>
      </c>
      <c r="K118" s="3">
        <v>42300000</v>
      </c>
      <c r="L118" s="3">
        <v>375100000</v>
      </c>
      <c r="M118" s="3">
        <v>847300000</v>
      </c>
      <c r="N118" s="3">
        <v>206400000</v>
      </c>
      <c r="O118" s="4">
        <v>39400000</v>
      </c>
      <c r="P118" s="3">
        <v>206400000</v>
      </c>
      <c r="Q118" s="3">
        <v>68300000</v>
      </c>
      <c r="R118" s="3">
        <v>39300000</v>
      </c>
      <c r="S118" s="3">
        <v>39400000</v>
      </c>
    </row>
    <row r="119" spans="1:19" ht="16" x14ac:dyDescent="0.2">
      <c r="A119" s="2" t="s">
        <v>125</v>
      </c>
      <c r="B119" s="3">
        <v>700000</v>
      </c>
      <c r="C119" s="3">
        <v>700000</v>
      </c>
      <c r="D119" s="3">
        <v>700000</v>
      </c>
      <c r="E119" s="3">
        <v>800000</v>
      </c>
      <c r="F119" s="3">
        <v>700000</v>
      </c>
      <c r="G119" s="3">
        <v>1500000</v>
      </c>
      <c r="H119" s="3">
        <v>1500000</v>
      </c>
      <c r="I119" s="3">
        <v>1400000</v>
      </c>
      <c r="J119" s="3">
        <v>1300000</v>
      </c>
      <c r="K119" s="3">
        <v>1200000</v>
      </c>
      <c r="L119" s="3">
        <v>1200000</v>
      </c>
      <c r="M119" s="3">
        <v>1200000</v>
      </c>
      <c r="N119" s="3">
        <v>1100000</v>
      </c>
      <c r="O119" s="4">
        <v>1100000</v>
      </c>
      <c r="P119" s="3">
        <v>1100000</v>
      </c>
      <c r="Q119" s="3">
        <v>1100000</v>
      </c>
      <c r="R119" s="3">
        <v>1100000</v>
      </c>
      <c r="S119" s="3">
        <v>1100000</v>
      </c>
    </row>
    <row r="120" spans="1:19" ht="16" x14ac:dyDescent="0.2">
      <c r="A120" s="2" t="s">
        <v>126</v>
      </c>
      <c r="B120" s="3">
        <v>145600000</v>
      </c>
      <c r="C120" s="3">
        <v>40500000</v>
      </c>
      <c r="D120" s="3">
        <v>39400000</v>
      </c>
      <c r="E120" s="3">
        <v>282100000</v>
      </c>
      <c r="F120" s="3">
        <v>39400000</v>
      </c>
      <c r="G120" s="3">
        <v>41100000</v>
      </c>
      <c r="H120" s="3">
        <v>41100000</v>
      </c>
      <c r="I120" s="3">
        <v>41100000</v>
      </c>
      <c r="J120" s="3">
        <v>41100000</v>
      </c>
      <c r="K120" s="3">
        <v>41100000</v>
      </c>
      <c r="L120" s="3">
        <v>373900000</v>
      </c>
      <c r="M120" s="3">
        <v>846100000</v>
      </c>
      <c r="N120" s="3">
        <v>205300000</v>
      </c>
      <c r="O120" s="4">
        <v>38300000</v>
      </c>
      <c r="P120" s="3">
        <v>205300000</v>
      </c>
      <c r="Q120" s="3">
        <v>67200000</v>
      </c>
      <c r="R120" s="3">
        <v>38200000</v>
      </c>
      <c r="S120" s="3">
        <v>38300000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3471200000</v>
      </c>
      <c r="C122" s="3">
        <v>4297400000</v>
      </c>
      <c r="D122" s="3">
        <v>5046200000</v>
      </c>
      <c r="E122" s="3">
        <v>4130300000</v>
      </c>
      <c r="F122" s="3">
        <v>5206600000</v>
      </c>
      <c r="G122" s="3">
        <v>5974800000</v>
      </c>
      <c r="H122" s="3">
        <v>5949800000</v>
      </c>
      <c r="I122" s="3">
        <v>5563200000</v>
      </c>
      <c r="J122" s="3">
        <v>1457400000</v>
      </c>
      <c r="K122" s="3">
        <v>-5771200000</v>
      </c>
      <c r="L122" s="3">
        <v>-7815600000</v>
      </c>
      <c r="M122" s="3">
        <v>-6315700000</v>
      </c>
      <c r="N122" s="3">
        <v>-8449800000</v>
      </c>
      <c r="O122" s="4">
        <v>-7610500000</v>
      </c>
      <c r="P122" s="3">
        <v>-8449800000</v>
      </c>
      <c r="Q122" s="3">
        <v>-8203200000</v>
      </c>
      <c r="R122" s="3">
        <v>-8024600000</v>
      </c>
      <c r="S122" s="3">
        <v>-7610500000</v>
      </c>
    </row>
    <row r="123" spans="1:19" ht="16" x14ac:dyDescent="0.2">
      <c r="A123" s="2" t="s">
        <v>129</v>
      </c>
      <c r="B123" s="3">
        <v>57200000</v>
      </c>
      <c r="C123" s="3">
        <v>46300000</v>
      </c>
      <c r="D123" s="3">
        <v>22700000</v>
      </c>
      <c r="E123" s="3">
        <v>67000000</v>
      </c>
      <c r="F123" s="3">
        <v>25300000</v>
      </c>
      <c r="G123" s="3">
        <v>-199400000</v>
      </c>
      <c r="H123" s="3">
        <v>-108400000</v>
      </c>
      <c r="I123" s="3">
        <v>-155600000</v>
      </c>
      <c r="J123" s="3">
        <v>-330300000</v>
      </c>
      <c r="K123" s="3">
        <v>-503300000</v>
      </c>
      <c r="L123" s="3">
        <v>-364600000</v>
      </c>
      <c r="M123" s="3">
        <v>147200000</v>
      </c>
      <c r="N123" s="3">
        <v>-463200000</v>
      </c>
      <c r="O123" s="4">
        <v>-777500000</v>
      </c>
      <c r="P123" s="3">
        <v>-463200000</v>
      </c>
      <c r="Q123" s="3">
        <v>-538900000</v>
      </c>
      <c r="R123" s="3">
        <v>-521600000</v>
      </c>
      <c r="S123" s="3">
        <v>-777500000</v>
      </c>
    </row>
    <row r="124" spans="1:19" ht="16" x14ac:dyDescent="0.2">
      <c r="A124" s="2" t="s">
        <v>130</v>
      </c>
      <c r="B124" s="3">
        <v>3674700000</v>
      </c>
      <c r="C124" s="3">
        <v>4384900000</v>
      </c>
      <c r="D124" s="3">
        <v>5109000000</v>
      </c>
      <c r="E124" s="3">
        <v>4480200000</v>
      </c>
      <c r="F124" s="3">
        <v>5272000000</v>
      </c>
      <c r="G124" s="3">
        <v>5818000000</v>
      </c>
      <c r="H124" s="3">
        <v>5884000000</v>
      </c>
      <c r="I124" s="3">
        <v>5450100000</v>
      </c>
      <c r="J124" s="3">
        <v>1169500000</v>
      </c>
      <c r="K124" s="3">
        <v>-6232200000</v>
      </c>
      <c r="L124" s="3">
        <v>-7805100000</v>
      </c>
      <c r="M124" s="3">
        <v>-5321200000</v>
      </c>
      <c r="N124" s="3">
        <v>-8706600000</v>
      </c>
      <c r="O124" s="4">
        <v>-8348600000</v>
      </c>
      <c r="P124" s="3">
        <v>-8706600000</v>
      </c>
      <c r="Q124" s="3">
        <v>-8673800000</v>
      </c>
      <c r="R124" s="3">
        <v>-8506900000</v>
      </c>
      <c r="S124" s="3">
        <v>-8348600000</v>
      </c>
    </row>
    <row r="125" spans="1:19" ht="16" x14ac:dyDescent="0.2">
      <c r="A125" s="2" t="s">
        <v>131</v>
      </c>
      <c r="B125" s="3">
        <v>7600000</v>
      </c>
      <c r="C125" s="3">
        <v>2400000</v>
      </c>
      <c r="D125" s="3">
        <v>5500000</v>
      </c>
      <c r="E125" s="3">
        <v>2100000</v>
      </c>
      <c r="F125" s="3">
        <v>1700000</v>
      </c>
      <c r="G125" s="3">
        <v>1800000</v>
      </c>
      <c r="H125" s="3">
        <v>6700000</v>
      </c>
      <c r="I125" s="3">
        <v>6900000</v>
      </c>
      <c r="J125" s="3">
        <v>6300000</v>
      </c>
      <c r="K125" s="3">
        <v>1200000</v>
      </c>
      <c r="L125" s="3">
        <v>5700000</v>
      </c>
      <c r="M125" s="3">
        <v>6700000</v>
      </c>
      <c r="N125" s="3">
        <v>7900000</v>
      </c>
      <c r="O125" s="4">
        <v>7000000</v>
      </c>
      <c r="P125" s="3">
        <v>7900000</v>
      </c>
      <c r="Q125" s="3">
        <v>7900000</v>
      </c>
      <c r="R125" s="3">
        <v>7500000</v>
      </c>
      <c r="S125" s="3">
        <v>7000000</v>
      </c>
    </row>
    <row r="126" spans="1:19" ht="16" x14ac:dyDescent="0.2">
      <c r="A126" s="2" t="s">
        <v>132</v>
      </c>
      <c r="B126" s="3">
        <v>3682300000</v>
      </c>
      <c r="C126" s="3">
        <v>4387300000</v>
      </c>
      <c r="D126" s="3">
        <v>5114500000</v>
      </c>
      <c r="E126" s="3">
        <v>4482300000</v>
      </c>
      <c r="F126" s="3">
        <v>5273700000</v>
      </c>
      <c r="G126" s="3">
        <v>5819800000</v>
      </c>
      <c r="H126" s="3">
        <v>5890700000</v>
      </c>
      <c r="I126" s="3">
        <v>5457000000</v>
      </c>
      <c r="J126" s="3">
        <v>1175800000</v>
      </c>
      <c r="K126" s="3">
        <v>-6231000000</v>
      </c>
      <c r="L126" s="3">
        <v>-7799400000</v>
      </c>
      <c r="M126" s="3">
        <v>-5314500000</v>
      </c>
      <c r="N126" s="3">
        <v>-8698700000</v>
      </c>
      <c r="O126" s="4">
        <v>-8341600000</v>
      </c>
      <c r="P126" s="3">
        <v>-8698700000</v>
      </c>
      <c r="Q126" s="3">
        <v>-8665900000</v>
      </c>
      <c r="R126" s="3">
        <v>-8499400000</v>
      </c>
      <c r="S126" s="3">
        <v>-8341600000</v>
      </c>
    </row>
    <row r="127" spans="1:19" ht="16" x14ac:dyDescent="0.2">
      <c r="A127" s="2" t="s">
        <v>133</v>
      </c>
      <c r="B127" s="3">
        <v>6385900000</v>
      </c>
      <c r="C127" s="3">
        <v>7360400000</v>
      </c>
      <c r="D127" s="3">
        <v>8219200000</v>
      </c>
      <c r="E127" s="3">
        <v>11516700000</v>
      </c>
      <c r="F127" s="3">
        <v>10752900000</v>
      </c>
      <c r="G127" s="3">
        <v>12446100000</v>
      </c>
      <c r="H127" s="3">
        <v>14329500000</v>
      </c>
      <c r="I127" s="3">
        <v>14365600000</v>
      </c>
      <c r="J127" s="3">
        <v>24156400000</v>
      </c>
      <c r="K127" s="3">
        <v>19219600000</v>
      </c>
      <c r="L127" s="3">
        <v>29374500000</v>
      </c>
      <c r="M127" s="3">
        <v>31392600000</v>
      </c>
      <c r="N127" s="3">
        <v>27978400000</v>
      </c>
      <c r="O127" s="4">
        <v>28733000000</v>
      </c>
      <c r="P127" s="3">
        <v>27978400000</v>
      </c>
      <c r="Q127" s="3">
        <v>28256100000</v>
      </c>
      <c r="R127" s="3">
        <v>28609000000</v>
      </c>
      <c r="S127" s="3">
        <v>28733000000</v>
      </c>
    </row>
    <row r="128" spans="1:19" ht="16" x14ac:dyDescent="0.2">
      <c r="A128" s="2" t="s">
        <v>134</v>
      </c>
      <c r="B128" s="3">
        <v>1485200000</v>
      </c>
      <c r="C128" s="3">
        <v>1482800000</v>
      </c>
      <c r="D128" s="3">
        <v>1498600000</v>
      </c>
      <c r="E128" s="3">
        <v>1506400000</v>
      </c>
      <c r="F128" s="3">
        <v>1499000000</v>
      </c>
      <c r="G128" s="3">
        <v>1485100000</v>
      </c>
      <c r="H128" s="3">
        <v>1460500000</v>
      </c>
      <c r="I128" s="3">
        <v>1431600000</v>
      </c>
      <c r="J128" s="3">
        <v>1309100000</v>
      </c>
      <c r="K128" s="3">
        <v>1184600000</v>
      </c>
      <c r="L128" s="3">
        <v>1173300000</v>
      </c>
      <c r="M128" s="3">
        <v>1180000000</v>
      </c>
      <c r="N128" s="3">
        <v>1147900000</v>
      </c>
      <c r="O128" s="4">
        <v>1145400000</v>
      </c>
      <c r="P128" s="3">
        <v>1147900000</v>
      </c>
      <c r="Q128" s="3">
        <v>1148500000</v>
      </c>
      <c r="R128" s="3">
        <v>1147000000</v>
      </c>
      <c r="S128" s="3">
        <v>1145400000</v>
      </c>
    </row>
    <row r="129" spans="1:30" ht="19" x14ac:dyDescent="0.25">
      <c r="A129" s="15" t="s">
        <v>197</v>
      </c>
      <c r="B129" s="10"/>
      <c r="C129" s="11">
        <f>(C128/B128)-1</f>
        <v>-1.6159439806087139E-3</v>
      </c>
      <c r="D129" s="11">
        <f>(D128/C128)-1</f>
        <v>1.065551659023467E-2</v>
      </c>
      <c r="E129" s="11">
        <f>(E128/D128)-1</f>
        <v>5.2048578673429269E-3</v>
      </c>
      <c r="F129" s="11">
        <f t="shared" ref="F129:N129" si="6">(F128/E128)-1</f>
        <v>-4.91237387148169E-3</v>
      </c>
      <c r="G129" s="11">
        <f t="shared" si="6"/>
        <v>-9.2728485657104232E-3</v>
      </c>
      <c r="H129" s="11">
        <f t="shared" si="6"/>
        <v>-1.6564541108342823E-2</v>
      </c>
      <c r="I129" s="11">
        <f t="shared" si="6"/>
        <v>-1.978774392331395E-2</v>
      </c>
      <c r="J129" s="11">
        <f t="shared" si="6"/>
        <v>-8.5568594579491508E-2</v>
      </c>
      <c r="K129" s="11">
        <f t="shared" si="6"/>
        <v>-9.5103506225651224E-2</v>
      </c>
      <c r="L129" s="11">
        <f t="shared" si="6"/>
        <v>-9.539084923180785E-3</v>
      </c>
      <c r="M129" s="11">
        <f t="shared" si="6"/>
        <v>5.7103894997017068E-3</v>
      </c>
      <c r="N129" s="11">
        <f t="shared" si="6"/>
        <v>-2.7203389830508518E-2</v>
      </c>
      <c r="O129" s="11">
        <f>(O128/N128)-1</f>
        <v>-2.1778900601097106E-3</v>
      </c>
      <c r="P129" s="11"/>
      <c r="Q129" s="11">
        <f>(Q128/P128)-1</f>
        <v>5.2269361442625062E-4</v>
      </c>
      <c r="R129" s="11">
        <f>(R128/Q128)-1</f>
        <v>-1.3060513713539779E-3</v>
      </c>
      <c r="S129" s="11">
        <f>(S128/R128)-1</f>
        <v>-1.394943330427223E-3</v>
      </c>
      <c r="T129" s="12"/>
      <c r="U129" s="12"/>
      <c r="V129" s="12"/>
      <c r="W129" s="12"/>
      <c r="X129" s="12"/>
      <c r="Y129" s="12"/>
      <c r="Z129" s="12"/>
      <c r="AA129" s="13"/>
      <c r="AB129" s="13"/>
      <c r="AC129" s="13"/>
      <c r="AD129" s="13"/>
    </row>
    <row r="130" spans="1:30" ht="16" x14ac:dyDescent="0.2">
      <c r="A130" s="2" t="s">
        <v>135</v>
      </c>
      <c r="B130" s="3" t="s">
        <v>24</v>
      </c>
      <c r="C130" s="3" t="s">
        <v>24</v>
      </c>
      <c r="D130" s="3" t="s">
        <v>24</v>
      </c>
      <c r="E130" s="3" t="s">
        <v>24</v>
      </c>
      <c r="F130" s="3" t="s">
        <v>24</v>
      </c>
      <c r="G130" s="3" t="s">
        <v>24</v>
      </c>
      <c r="H130" s="3" t="s">
        <v>24</v>
      </c>
      <c r="I130" s="3" t="s">
        <v>24</v>
      </c>
      <c r="J130" s="3" t="s">
        <v>24</v>
      </c>
      <c r="K130" s="3" t="s">
        <v>24</v>
      </c>
      <c r="L130" s="3">
        <v>8910500000</v>
      </c>
      <c r="M130" s="3">
        <v>8989300000</v>
      </c>
      <c r="N130" s="3">
        <v>8760900000</v>
      </c>
      <c r="O130" s="4">
        <v>8956400000</v>
      </c>
      <c r="P130" s="3">
        <v>8760900000</v>
      </c>
      <c r="Q130" s="3">
        <v>8892900000</v>
      </c>
      <c r="R130" s="3">
        <v>9023000000</v>
      </c>
      <c r="S130" s="3">
        <v>8956400000</v>
      </c>
    </row>
    <row r="131" spans="1:30" ht="16" x14ac:dyDescent="0.2">
      <c r="A131" s="2" t="s">
        <v>136</v>
      </c>
      <c r="B131" s="3">
        <v>-614600000</v>
      </c>
      <c r="C131" s="3">
        <v>-598600000</v>
      </c>
      <c r="D131" s="3">
        <v>-639000000</v>
      </c>
      <c r="E131" s="3">
        <v>-1276300000</v>
      </c>
      <c r="F131" s="3">
        <v>339900000</v>
      </c>
      <c r="G131" s="3">
        <v>817400000</v>
      </c>
      <c r="H131" s="3">
        <v>1473400000</v>
      </c>
      <c r="I131" s="3">
        <v>1470300000</v>
      </c>
      <c r="J131" s="3">
        <v>683800000</v>
      </c>
      <c r="K131" s="3">
        <v>8480400000</v>
      </c>
      <c r="L131" s="3">
        <v>11997400000</v>
      </c>
      <c r="M131" s="3">
        <v>8160100000</v>
      </c>
      <c r="N131" s="3">
        <v>12225500000</v>
      </c>
      <c r="O131" s="4">
        <v>12057800000</v>
      </c>
      <c r="P131" s="3">
        <v>12225500000</v>
      </c>
      <c r="Q131" s="3">
        <v>11739500000</v>
      </c>
      <c r="R131" s="3">
        <v>12414500000</v>
      </c>
      <c r="S131" s="3">
        <v>12057800000</v>
      </c>
    </row>
    <row r="132" spans="1:30" ht="16" x14ac:dyDescent="0.2">
      <c r="A132" s="2" t="s">
        <v>137</v>
      </c>
      <c r="B132" s="5">
        <v>-16.690000000000001</v>
      </c>
      <c r="C132" s="5">
        <v>-13.64</v>
      </c>
      <c r="D132" s="5">
        <v>-12.49</v>
      </c>
      <c r="E132" s="5">
        <v>-28.47</v>
      </c>
      <c r="F132" s="5">
        <v>6.45</v>
      </c>
      <c r="G132" s="5">
        <v>14.05</v>
      </c>
      <c r="H132" s="5">
        <v>25.01</v>
      </c>
      <c r="I132" s="5">
        <v>26.94</v>
      </c>
      <c r="J132" s="5">
        <v>58.16</v>
      </c>
      <c r="K132" s="5">
        <v>-136.1</v>
      </c>
      <c r="L132" s="5">
        <v>-153.82</v>
      </c>
      <c r="M132" s="5">
        <v>-153.54</v>
      </c>
      <c r="N132" s="5">
        <v>-140.54</v>
      </c>
      <c r="O132" s="6">
        <v>-144.55000000000001</v>
      </c>
      <c r="P132" s="5">
        <v>-140.54</v>
      </c>
      <c r="Q132" s="5">
        <v>-135.47</v>
      </c>
      <c r="R132" s="5">
        <v>-146.06</v>
      </c>
      <c r="S132" s="5">
        <v>-144.55000000000001</v>
      </c>
    </row>
    <row r="133" spans="1:30" ht="16" x14ac:dyDescent="0.2">
      <c r="A133" s="2" t="s">
        <v>138</v>
      </c>
      <c r="B133" s="5">
        <v>55.33</v>
      </c>
      <c r="C133" s="5">
        <v>57.08</v>
      </c>
      <c r="D133" s="5">
        <v>60.3</v>
      </c>
      <c r="E133" s="5">
        <v>32.22</v>
      </c>
      <c r="F133" s="5">
        <v>43.06</v>
      </c>
      <c r="G133" s="5">
        <v>35.979999999999997</v>
      </c>
      <c r="H133" s="5">
        <v>30.22</v>
      </c>
      <c r="I133" s="5">
        <v>28.07</v>
      </c>
      <c r="J133" s="5">
        <v>-17.41</v>
      </c>
      <c r="K133" s="5">
        <v>-70.27</v>
      </c>
      <c r="L133" s="5">
        <v>-47.37</v>
      </c>
      <c r="M133" s="5">
        <v>-34.14</v>
      </c>
      <c r="N133" s="5">
        <v>-49.46</v>
      </c>
      <c r="O133" s="6">
        <v>-46.21</v>
      </c>
      <c r="P133" s="5">
        <v>-49.46</v>
      </c>
      <c r="Q133" s="5">
        <v>-49.35</v>
      </c>
      <c r="R133" s="5">
        <v>-48.04</v>
      </c>
      <c r="S133" s="5">
        <v>-46.21</v>
      </c>
    </row>
    <row r="134" spans="1:30" ht="16" x14ac:dyDescent="0.2">
      <c r="A134" s="2" t="s">
        <v>139</v>
      </c>
      <c r="B134" s="5">
        <v>1.55</v>
      </c>
      <c r="C134" s="5">
        <v>1.83</v>
      </c>
      <c r="D134" s="5">
        <v>1.9</v>
      </c>
      <c r="E134" s="5">
        <v>1.02</v>
      </c>
      <c r="F134" s="5">
        <v>1.37</v>
      </c>
      <c r="G134" s="5">
        <v>1.19</v>
      </c>
      <c r="H134" s="5">
        <v>1.05</v>
      </c>
      <c r="I134" s="5">
        <v>1.25</v>
      </c>
      <c r="J134" s="5">
        <v>2.2000000000000002</v>
      </c>
      <c r="K134" s="5">
        <v>0.92</v>
      </c>
      <c r="L134" s="5">
        <v>1.06</v>
      </c>
      <c r="M134" s="5">
        <v>1.2</v>
      </c>
      <c r="N134" s="5">
        <v>0.77</v>
      </c>
      <c r="O134" s="6">
        <v>0.78</v>
      </c>
      <c r="P134" s="5">
        <v>0.77</v>
      </c>
      <c r="Q134" s="5">
        <v>0.75</v>
      </c>
      <c r="R134" s="5">
        <v>0.77</v>
      </c>
      <c r="S134" s="5">
        <v>0.78</v>
      </c>
    </row>
    <row r="135" spans="1:30" ht="16" x14ac:dyDescent="0.2">
      <c r="A135" s="2" t="s">
        <v>140</v>
      </c>
      <c r="B135" s="5">
        <v>36.1</v>
      </c>
      <c r="C135" s="5">
        <v>38.450000000000003</v>
      </c>
      <c r="D135" s="5">
        <v>53.15</v>
      </c>
      <c r="E135" s="5">
        <v>37.67</v>
      </c>
      <c r="F135" s="5">
        <v>31.88</v>
      </c>
      <c r="G135" s="5">
        <v>29.44</v>
      </c>
      <c r="H135" s="5">
        <v>28.73</v>
      </c>
      <c r="I135" s="5">
        <v>27.79</v>
      </c>
      <c r="J135" s="5">
        <v>20.02</v>
      </c>
      <c r="K135" s="5">
        <v>16.36</v>
      </c>
      <c r="L135" s="5">
        <v>22.53</v>
      </c>
      <c r="M135" s="5">
        <v>19.850000000000001</v>
      </c>
      <c r="N135" s="5">
        <v>21.06</v>
      </c>
      <c r="O135" s="6">
        <v>19.79</v>
      </c>
      <c r="P135" s="5">
        <v>21.06</v>
      </c>
      <c r="Q135" s="5">
        <v>20.65</v>
      </c>
      <c r="R135" s="5">
        <v>20.23</v>
      </c>
      <c r="S135" s="5">
        <v>19.79</v>
      </c>
    </row>
    <row r="136" spans="1:30" ht="16" x14ac:dyDescent="0.2">
      <c r="A136" s="2" t="s">
        <v>141</v>
      </c>
      <c r="B136" s="3">
        <v>137000</v>
      </c>
      <c r="C136" s="3">
        <v>149000</v>
      </c>
      <c r="D136" s="3">
        <v>160000</v>
      </c>
      <c r="E136" s="3">
        <v>182000</v>
      </c>
      <c r="F136" s="3">
        <v>191000</v>
      </c>
      <c r="G136" s="3">
        <v>238000</v>
      </c>
      <c r="H136" s="3">
        <v>254000</v>
      </c>
      <c r="I136" s="3">
        <v>277000</v>
      </c>
      <c r="J136" s="3">
        <v>291000</v>
      </c>
      <c r="K136" s="3">
        <v>346000</v>
      </c>
      <c r="L136" s="3">
        <v>349000</v>
      </c>
      <c r="M136" s="3" t="s">
        <v>24</v>
      </c>
      <c r="N136" s="3" t="s">
        <v>24</v>
      </c>
      <c r="O136" s="4" t="s">
        <v>24</v>
      </c>
      <c r="P136" s="3" t="s">
        <v>24</v>
      </c>
      <c r="Q136" s="3" t="s">
        <v>24</v>
      </c>
      <c r="R136" s="3" t="s">
        <v>24</v>
      </c>
      <c r="S136" s="3" t="s">
        <v>24</v>
      </c>
    </row>
    <row r="138" spans="1:30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30" ht="16" x14ac:dyDescent="0.2">
      <c r="A139" s="2" t="s">
        <v>142</v>
      </c>
      <c r="B139" s="3">
        <v>948300000</v>
      </c>
      <c r="C139" s="3">
        <v>1248000000</v>
      </c>
      <c r="D139" s="3">
        <v>1384700000</v>
      </c>
      <c r="E139" s="3">
        <v>8800000</v>
      </c>
      <c r="F139" s="3">
        <v>2067700000</v>
      </c>
      <c r="G139" s="3">
        <v>2759300000</v>
      </c>
      <c r="H139" s="3">
        <v>2818900000</v>
      </c>
      <c r="I139" s="3">
        <v>2884900000</v>
      </c>
      <c r="J139" s="3">
        <v>4518300000</v>
      </c>
      <c r="K139" s="3">
        <v>3594600000</v>
      </c>
      <c r="L139" s="3">
        <v>924700000</v>
      </c>
      <c r="M139" s="3">
        <v>4200300000</v>
      </c>
      <c r="N139" s="3">
        <v>3283400000</v>
      </c>
      <c r="O139" s="4">
        <v>3784000000</v>
      </c>
      <c r="P139" s="3">
        <v>878600000</v>
      </c>
      <c r="Q139" s="3">
        <v>855200000</v>
      </c>
      <c r="R139" s="3">
        <v>908400000</v>
      </c>
      <c r="S139" s="3">
        <v>1141800000</v>
      </c>
    </row>
    <row r="140" spans="1:30" ht="16" x14ac:dyDescent="0.2">
      <c r="A140" s="2" t="s">
        <v>143</v>
      </c>
      <c r="B140" s="3">
        <v>540800000</v>
      </c>
      <c r="C140" s="3">
        <v>550000000</v>
      </c>
      <c r="D140" s="3">
        <v>580600000</v>
      </c>
      <c r="E140" s="3">
        <v>655600000</v>
      </c>
      <c r="F140" s="3">
        <v>748400000</v>
      </c>
      <c r="G140" s="3">
        <v>933800000</v>
      </c>
      <c r="H140" s="3">
        <v>1030100000</v>
      </c>
      <c r="I140" s="3">
        <v>1067100000</v>
      </c>
      <c r="J140" s="3">
        <v>1305900000</v>
      </c>
      <c r="K140" s="3">
        <v>1449300000</v>
      </c>
      <c r="L140" s="3">
        <v>1503200000</v>
      </c>
      <c r="M140" s="3">
        <v>1524100000</v>
      </c>
      <c r="N140" s="3">
        <v>1529400000</v>
      </c>
      <c r="O140" s="4">
        <v>1434200000</v>
      </c>
      <c r="P140" s="3">
        <v>360400000</v>
      </c>
      <c r="Q140" s="3">
        <v>342500000</v>
      </c>
      <c r="R140" s="3">
        <v>366800000</v>
      </c>
      <c r="S140" s="3">
        <v>364500000</v>
      </c>
    </row>
    <row r="141" spans="1:30" ht="16" x14ac:dyDescent="0.2">
      <c r="A141" s="2" t="s">
        <v>144</v>
      </c>
      <c r="B141" s="3">
        <v>83400000</v>
      </c>
      <c r="C141" s="3">
        <v>62500000</v>
      </c>
      <c r="D141" s="3">
        <v>189000000</v>
      </c>
      <c r="E141" s="3">
        <v>1767200000</v>
      </c>
      <c r="F141" s="3">
        <v>1500000</v>
      </c>
      <c r="G141" s="3">
        <v>-222800000</v>
      </c>
      <c r="H141" s="3">
        <v>373100000</v>
      </c>
      <c r="I141" s="3">
        <v>132600000</v>
      </c>
      <c r="J141" s="3">
        <v>-799800000</v>
      </c>
      <c r="K141" s="3">
        <v>-1645600000</v>
      </c>
      <c r="L141" s="3">
        <v>1846300000</v>
      </c>
      <c r="M141" s="3">
        <v>765900000</v>
      </c>
      <c r="N141" s="3">
        <v>1717500000</v>
      </c>
      <c r="O141" s="4">
        <v>1540900000</v>
      </c>
      <c r="P141" s="3">
        <v>369700000</v>
      </c>
      <c r="Q141" s="3">
        <v>381300000</v>
      </c>
      <c r="R141" s="3">
        <v>350300000</v>
      </c>
      <c r="S141" s="3">
        <v>439600000</v>
      </c>
    </row>
    <row r="142" spans="1:30" ht="16" x14ac:dyDescent="0.2">
      <c r="A142" s="2" t="s">
        <v>145</v>
      </c>
      <c r="B142" s="3">
        <v>113600000</v>
      </c>
      <c r="C142" s="3">
        <v>145200000</v>
      </c>
      <c r="D142" s="3">
        <v>153600000</v>
      </c>
      <c r="E142" s="3">
        <v>142300000</v>
      </c>
      <c r="F142" s="3">
        <v>183200000</v>
      </c>
      <c r="G142" s="3">
        <v>209800000</v>
      </c>
      <c r="H142" s="3">
        <v>218100000</v>
      </c>
      <c r="I142" s="3">
        <v>176000000</v>
      </c>
      <c r="J142" s="3">
        <v>250300000</v>
      </c>
      <c r="K142" s="3">
        <v>308000000</v>
      </c>
      <c r="L142" s="3">
        <v>248600000</v>
      </c>
      <c r="M142" s="3">
        <v>319100000</v>
      </c>
      <c r="N142" s="3">
        <v>271500000</v>
      </c>
      <c r="O142" s="4">
        <v>293400000</v>
      </c>
      <c r="P142" s="3">
        <v>64900000</v>
      </c>
      <c r="Q142" s="3">
        <v>85200000</v>
      </c>
      <c r="R142" s="3">
        <v>74100000</v>
      </c>
      <c r="S142" s="3">
        <v>69200000</v>
      </c>
    </row>
    <row r="143" spans="1:30" ht="19" x14ac:dyDescent="0.25">
      <c r="A143" s="14" t="s">
        <v>198</v>
      </c>
      <c r="B143" s="21">
        <f t="shared" ref="B143:S143" si="7">B142/B2</f>
        <v>1.0609485029045334E-2</v>
      </c>
      <c r="C143" s="21">
        <f t="shared" si="7"/>
        <v>1.2409832142490855E-2</v>
      </c>
      <c r="D143" s="21">
        <f t="shared" si="7"/>
        <v>1.1549306364900936E-2</v>
      </c>
      <c r="E143" s="21">
        <f t="shared" si="7"/>
        <v>9.5553376935577014E-3</v>
      </c>
      <c r="F143" s="21">
        <f t="shared" si="7"/>
        <v>1.1138267731854716E-2</v>
      </c>
      <c r="G143" s="21">
        <f t="shared" si="7"/>
        <v>1.0948352789533834E-2</v>
      </c>
      <c r="H143" s="21">
        <f t="shared" si="7"/>
        <v>1.0231798798080307E-2</v>
      </c>
      <c r="I143" s="21">
        <f t="shared" si="7"/>
        <v>7.8617756892454486E-3</v>
      </c>
      <c r="J143" s="21">
        <f t="shared" si="7"/>
        <v>1.0125609336758429E-2</v>
      </c>
      <c r="K143" s="21">
        <f t="shared" si="7"/>
        <v>1.1618870857004896E-2</v>
      </c>
      <c r="L143" s="21">
        <f t="shared" si="7"/>
        <v>1.0570626753975678E-2</v>
      </c>
      <c r="M143" s="21">
        <f t="shared" si="7"/>
        <v>1.0980502811366593E-2</v>
      </c>
      <c r="N143" s="21">
        <f t="shared" si="7"/>
        <v>8.4185263392898679E-3</v>
      </c>
      <c r="O143" s="21">
        <f t="shared" si="7"/>
        <v>8.3789788726360941E-3</v>
      </c>
      <c r="P143" s="21">
        <f t="shared" si="7"/>
        <v>7.7131515770958621E-3</v>
      </c>
      <c r="Q143" s="21">
        <f t="shared" si="7"/>
        <v>9.7774819541192812E-3</v>
      </c>
      <c r="R143" s="21">
        <f t="shared" si="7"/>
        <v>8.4979013280121109E-3</v>
      </c>
      <c r="S143" s="21">
        <f t="shared" si="7"/>
        <v>7.5477460379786872E-3</v>
      </c>
      <c r="T143" s="12"/>
      <c r="U143" s="12"/>
      <c r="V143" s="12"/>
      <c r="W143" s="12"/>
      <c r="X143" s="12"/>
      <c r="Y143" s="12"/>
      <c r="Z143" s="12"/>
      <c r="AA143" s="13"/>
      <c r="AB143" s="13"/>
      <c r="AC143" s="13"/>
      <c r="AD143" s="13"/>
    </row>
    <row r="144" spans="1:30" ht="16" x14ac:dyDescent="0.2">
      <c r="A144" s="2" t="s">
        <v>146</v>
      </c>
      <c r="B144" s="3">
        <v>-42000000</v>
      </c>
      <c r="C144" s="3">
        <v>106200000</v>
      </c>
      <c r="D144" s="3">
        <v>61100000</v>
      </c>
      <c r="E144" s="3">
        <v>-1045900000</v>
      </c>
      <c r="F144" s="3">
        <v>10200000</v>
      </c>
      <c r="G144" s="3">
        <v>21200000</v>
      </c>
      <c r="H144" s="3">
        <v>265700000</v>
      </c>
      <c r="I144" s="3">
        <v>95100000</v>
      </c>
      <c r="J144" s="3">
        <v>714900000</v>
      </c>
      <c r="K144" s="3">
        <v>-1495400000</v>
      </c>
      <c r="L144" s="3">
        <v>-25800000</v>
      </c>
      <c r="M144" s="3">
        <v>-146200000</v>
      </c>
      <c r="N144" s="3">
        <v>-37800000</v>
      </c>
      <c r="O144" s="4">
        <v>-103000000</v>
      </c>
      <c r="P144" s="3">
        <v>-72800000</v>
      </c>
      <c r="Q144" s="3">
        <v>15800000</v>
      </c>
      <c r="R144" s="3">
        <v>-13200000</v>
      </c>
      <c r="S144" s="3">
        <v>-32800000</v>
      </c>
    </row>
    <row r="145" spans="1:19" ht="16" x14ac:dyDescent="0.2">
      <c r="A145" s="2" t="s">
        <v>147</v>
      </c>
      <c r="B145" s="3">
        <v>67700000</v>
      </c>
      <c r="C145" s="3">
        <v>36200000</v>
      </c>
      <c r="D145" s="3" t="s">
        <v>24</v>
      </c>
      <c r="E145" s="3" t="s">
        <v>24</v>
      </c>
      <c r="F145" s="3" t="s">
        <v>24</v>
      </c>
      <c r="G145" s="3" t="s">
        <v>24</v>
      </c>
      <c r="H145" s="3" t="s">
        <v>24</v>
      </c>
      <c r="I145" s="3">
        <v>87200000</v>
      </c>
      <c r="J145" s="3">
        <v>37600000</v>
      </c>
      <c r="K145" s="3">
        <v>10500000</v>
      </c>
      <c r="L145" s="3" t="s">
        <v>24</v>
      </c>
      <c r="M145" s="3" t="s">
        <v>24</v>
      </c>
      <c r="N145" s="3" t="s">
        <v>24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-55900000</v>
      </c>
      <c r="C146" s="3">
        <v>-225100000</v>
      </c>
      <c r="D146" s="3">
        <v>-25700000</v>
      </c>
      <c r="E146" s="3">
        <v>2670800000</v>
      </c>
      <c r="F146" s="3">
        <v>-191900000</v>
      </c>
      <c r="G146" s="3">
        <v>-453800000</v>
      </c>
      <c r="H146" s="3">
        <v>-110700000</v>
      </c>
      <c r="I146" s="3">
        <v>-225700000</v>
      </c>
      <c r="J146" s="3">
        <v>-1802600000</v>
      </c>
      <c r="K146" s="3">
        <v>-468700000</v>
      </c>
      <c r="L146" s="3">
        <v>1623500000</v>
      </c>
      <c r="M146" s="3">
        <v>593000000</v>
      </c>
      <c r="N146" s="3">
        <v>1483800000</v>
      </c>
      <c r="O146" s="4">
        <v>1350500000</v>
      </c>
      <c r="P146" s="3">
        <v>377600000</v>
      </c>
      <c r="Q146" s="3">
        <v>280300000</v>
      </c>
      <c r="R146" s="3">
        <v>289400000</v>
      </c>
      <c r="S146" s="3">
        <v>403200000</v>
      </c>
    </row>
    <row r="147" spans="1:19" ht="16" x14ac:dyDescent="0.2">
      <c r="A147" s="2" t="s">
        <v>149</v>
      </c>
      <c r="B147" s="3">
        <v>132400000</v>
      </c>
      <c r="C147" s="3">
        <v>-248100000</v>
      </c>
      <c r="D147" s="3">
        <v>-434800000</v>
      </c>
      <c r="E147" s="3">
        <v>476700000</v>
      </c>
      <c r="F147" s="3">
        <v>-2209800000</v>
      </c>
      <c r="G147" s="3">
        <v>278800000</v>
      </c>
      <c r="H147" s="3">
        <v>353000000</v>
      </c>
      <c r="I147" s="3">
        <v>89700000</v>
      </c>
      <c r="J147" s="3">
        <v>6913400000</v>
      </c>
      <c r="K147" s="3">
        <v>1648700000</v>
      </c>
      <c r="L147" s="3">
        <v>-2676400000</v>
      </c>
      <c r="M147" s="3">
        <v>-501200000</v>
      </c>
      <c r="N147" s="3">
        <v>-2133000000</v>
      </c>
      <c r="O147" s="4">
        <v>-1595700000</v>
      </c>
      <c r="P147" s="3">
        <v>-509000000</v>
      </c>
      <c r="Q147" s="3">
        <v>14200000</v>
      </c>
      <c r="R147" s="3">
        <v>-857900000</v>
      </c>
      <c r="S147" s="3">
        <v>-243000000</v>
      </c>
    </row>
    <row r="148" spans="1:19" ht="16" x14ac:dyDescent="0.2">
      <c r="A148" s="2" t="s">
        <v>150</v>
      </c>
      <c r="B148" s="3">
        <v>-33400000</v>
      </c>
      <c r="C148" s="3">
        <v>-88700000</v>
      </c>
      <c r="D148" s="3">
        <v>-90300000</v>
      </c>
      <c r="E148" s="3">
        <v>-68300000</v>
      </c>
      <c r="F148" s="3">
        <v>-79700000</v>
      </c>
      <c r="G148" s="3">
        <v>-82800000</v>
      </c>
      <c r="H148" s="3">
        <v>-55600000</v>
      </c>
      <c r="I148" s="3">
        <v>-96800000</v>
      </c>
      <c r="J148" s="3">
        <v>131000000</v>
      </c>
      <c r="K148" s="3">
        <v>-197700000</v>
      </c>
      <c r="L148" s="3">
        <v>-2700000</v>
      </c>
      <c r="M148" s="3">
        <v>-43000000</v>
      </c>
      <c r="N148" s="3">
        <v>-326100000</v>
      </c>
      <c r="O148" s="4">
        <v>-36300000</v>
      </c>
      <c r="P148" s="3">
        <v>-80600000</v>
      </c>
      <c r="Q148" s="3">
        <v>42000000</v>
      </c>
      <c r="R148" s="3">
        <v>-15800000</v>
      </c>
      <c r="S148" s="3">
        <v>18100000</v>
      </c>
    </row>
    <row r="149" spans="1:19" ht="16" x14ac:dyDescent="0.2">
      <c r="A149" s="2" t="s">
        <v>151</v>
      </c>
      <c r="B149" s="3">
        <v>123200000</v>
      </c>
      <c r="C149" s="3">
        <v>-422300000</v>
      </c>
      <c r="D149" s="3">
        <v>-273300000</v>
      </c>
      <c r="E149" s="3">
        <v>152500000</v>
      </c>
      <c r="F149" s="3">
        <v>14300000</v>
      </c>
      <c r="G149" s="3">
        <v>-207900000</v>
      </c>
      <c r="H149" s="3">
        <v>-67500000</v>
      </c>
      <c r="I149" s="3">
        <v>14000000</v>
      </c>
      <c r="J149" s="3">
        <v>-41200000</v>
      </c>
      <c r="K149" s="3">
        <v>-173000000</v>
      </c>
      <c r="L149" s="3">
        <v>-10900000</v>
      </c>
      <c r="M149" s="3">
        <v>-49800000</v>
      </c>
      <c r="N149" s="3">
        <v>-641000000</v>
      </c>
      <c r="O149" s="4">
        <v>110800000</v>
      </c>
      <c r="P149" s="3">
        <v>-83700000</v>
      </c>
      <c r="Q149" s="3">
        <v>108500000</v>
      </c>
      <c r="R149" s="3">
        <v>86100000</v>
      </c>
      <c r="S149" s="3">
        <v>-100000</v>
      </c>
    </row>
    <row r="150" spans="1:19" ht="16" x14ac:dyDescent="0.2">
      <c r="A150" s="2" t="s">
        <v>152</v>
      </c>
      <c r="B150" s="3">
        <v>17300000</v>
      </c>
      <c r="C150" s="3">
        <v>-22500000</v>
      </c>
      <c r="D150" s="3">
        <v>-19700000</v>
      </c>
      <c r="E150" s="3">
        <v>76300000</v>
      </c>
      <c r="F150" s="3">
        <v>4600000</v>
      </c>
      <c r="G150" s="3">
        <v>49500000</v>
      </c>
      <c r="H150" s="3">
        <v>248800000</v>
      </c>
      <c r="I150" s="3">
        <v>-4700000</v>
      </c>
      <c r="J150" s="3">
        <v>-677400000</v>
      </c>
      <c r="K150" s="3">
        <v>922000000</v>
      </c>
      <c r="L150" s="3">
        <v>-317500000</v>
      </c>
      <c r="M150" s="3">
        <v>251100000</v>
      </c>
      <c r="N150" s="3" t="s">
        <v>24</v>
      </c>
      <c r="O150" s="4" t="s">
        <v>24</v>
      </c>
      <c r="P150" s="3" t="s">
        <v>24</v>
      </c>
      <c r="Q150" s="3" t="s">
        <v>24</v>
      </c>
      <c r="R150" s="3" t="s">
        <v>24</v>
      </c>
      <c r="S150" s="3" t="s">
        <v>24</v>
      </c>
    </row>
    <row r="151" spans="1:19" ht="16" x14ac:dyDescent="0.2">
      <c r="A151" s="2" t="s">
        <v>153</v>
      </c>
      <c r="B151" s="3">
        <v>-16500000</v>
      </c>
      <c r="C151" s="3">
        <v>331500000</v>
      </c>
      <c r="D151" s="3">
        <v>-112300000</v>
      </c>
      <c r="E151" s="3">
        <v>176300000</v>
      </c>
      <c r="F151" s="3">
        <v>-2289800000</v>
      </c>
      <c r="G151" s="3">
        <v>349700000</v>
      </c>
      <c r="H151" s="3">
        <v>46900000</v>
      </c>
      <c r="I151" s="3">
        <v>46400000</v>
      </c>
      <c r="J151" s="3">
        <v>391600000</v>
      </c>
      <c r="K151" s="3">
        <v>1269000000</v>
      </c>
      <c r="L151" s="3">
        <v>-1425400000</v>
      </c>
      <c r="M151" s="3">
        <v>476000000</v>
      </c>
      <c r="N151" s="3">
        <v>195900000</v>
      </c>
      <c r="O151" s="4">
        <v>-98500000</v>
      </c>
      <c r="P151" s="3">
        <v>-145800000</v>
      </c>
      <c r="Q151" s="3">
        <v>-117300000</v>
      </c>
      <c r="R151" s="3">
        <v>66100000</v>
      </c>
      <c r="S151" s="3">
        <v>98500000</v>
      </c>
    </row>
    <row r="152" spans="1:19" ht="16" x14ac:dyDescent="0.2">
      <c r="A152" s="2" t="s">
        <v>154</v>
      </c>
      <c r="B152" s="3">
        <v>41800000</v>
      </c>
      <c r="C152" s="3">
        <v>-46100000</v>
      </c>
      <c r="D152" s="3">
        <v>60800000</v>
      </c>
      <c r="E152" s="3">
        <v>139900000</v>
      </c>
      <c r="F152" s="3">
        <v>140800000</v>
      </c>
      <c r="G152" s="3">
        <v>170300000</v>
      </c>
      <c r="H152" s="3">
        <v>180400000</v>
      </c>
      <c r="I152" s="3">
        <v>130800000</v>
      </c>
      <c r="J152" s="3">
        <v>7109400000</v>
      </c>
      <c r="K152" s="3">
        <v>-171600000</v>
      </c>
      <c r="L152" s="3">
        <v>-919900000</v>
      </c>
      <c r="M152" s="3">
        <v>-1135500000</v>
      </c>
      <c r="N152" s="3">
        <v>-1361800000</v>
      </c>
      <c r="O152" s="4">
        <v>-1571700000</v>
      </c>
      <c r="P152" s="3">
        <v>-198900000</v>
      </c>
      <c r="Q152" s="3">
        <v>-19000000</v>
      </c>
      <c r="R152" s="3">
        <v>-994300000</v>
      </c>
      <c r="S152" s="3">
        <v>-359500000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1704900000</v>
      </c>
      <c r="C154" s="3">
        <v>1612400000</v>
      </c>
      <c r="D154" s="3">
        <v>1719500000</v>
      </c>
      <c r="E154" s="3">
        <v>2908300000</v>
      </c>
      <c r="F154" s="3">
        <v>607800000</v>
      </c>
      <c r="G154" s="3">
        <v>3749100000</v>
      </c>
      <c r="H154" s="3">
        <v>4575100000</v>
      </c>
      <c r="I154" s="3">
        <v>4174300000</v>
      </c>
      <c r="J154" s="3">
        <v>11937800000</v>
      </c>
      <c r="K154" s="3">
        <v>5047000000</v>
      </c>
      <c r="L154" s="3">
        <v>1597800000</v>
      </c>
      <c r="M154" s="3">
        <v>5989100000</v>
      </c>
      <c r="N154" s="3">
        <v>4397300000</v>
      </c>
      <c r="O154" s="4">
        <v>5163400000</v>
      </c>
      <c r="P154" s="3">
        <v>1099700000</v>
      </c>
      <c r="Q154" s="3">
        <v>1593200000</v>
      </c>
      <c r="R154" s="3">
        <v>767600000</v>
      </c>
      <c r="S154" s="3">
        <v>1702900000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>
        <v>5100000</v>
      </c>
      <c r="C156" s="3">
        <v>117400000</v>
      </c>
      <c r="D156" s="3">
        <v>5300000</v>
      </c>
      <c r="E156" s="3">
        <v>15300000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>
        <v>5100000</v>
      </c>
      <c r="C157" s="3">
        <v>117400000</v>
      </c>
      <c r="D157" s="3">
        <v>5300000</v>
      </c>
      <c r="E157" s="3">
        <v>15300000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-440700000</v>
      </c>
      <c r="C159" s="3">
        <v>-531900000</v>
      </c>
      <c r="D159" s="3">
        <v>-856200000</v>
      </c>
      <c r="E159" s="3">
        <v>-1151200000</v>
      </c>
      <c r="F159" s="3">
        <v>-1160900000</v>
      </c>
      <c r="G159" s="3">
        <v>-1303700000</v>
      </c>
      <c r="H159" s="3">
        <v>-1440300000</v>
      </c>
      <c r="I159" s="3">
        <v>-1519400000</v>
      </c>
      <c r="J159" s="3">
        <v>-1976400000</v>
      </c>
      <c r="K159" s="3">
        <v>-1806600000</v>
      </c>
      <c r="L159" s="3">
        <v>-1483600000</v>
      </c>
      <c r="M159" s="3">
        <v>-1470000000</v>
      </c>
      <c r="N159" s="3">
        <v>-1841300000</v>
      </c>
      <c r="O159" s="4">
        <v>-2180000000</v>
      </c>
      <c r="P159" s="3">
        <v>-545900000</v>
      </c>
      <c r="Q159" s="3">
        <v>-516800000</v>
      </c>
      <c r="R159" s="3">
        <v>-485200000</v>
      </c>
      <c r="S159" s="3">
        <v>-632100000</v>
      </c>
    </row>
    <row r="160" spans="1:19" ht="16" x14ac:dyDescent="0.2">
      <c r="A160" s="2" t="s">
        <v>162</v>
      </c>
      <c r="B160" s="3">
        <v>-440700000</v>
      </c>
      <c r="C160" s="3">
        <v>-531900000</v>
      </c>
      <c r="D160" s="3">
        <v>-856200000</v>
      </c>
      <c r="E160" s="3">
        <v>-1151200000</v>
      </c>
      <c r="F160" s="3">
        <v>-1160900000</v>
      </c>
      <c r="G160" s="3">
        <v>-1303700000</v>
      </c>
      <c r="H160" s="3">
        <v>-1440300000</v>
      </c>
      <c r="I160" s="3">
        <v>-1519400000</v>
      </c>
      <c r="J160" s="3">
        <v>-1976400000</v>
      </c>
      <c r="K160" s="3">
        <v>-1806600000</v>
      </c>
      <c r="L160" s="3">
        <v>-1483600000</v>
      </c>
      <c r="M160" s="3">
        <v>-1470000000</v>
      </c>
      <c r="N160" s="3">
        <v>-1841300000</v>
      </c>
      <c r="O160" s="4">
        <v>-2180000000</v>
      </c>
      <c r="P160" s="3">
        <v>-545900000</v>
      </c>
      <c r="Q160" s="3">
        <v>-516800000</v>
      </c>
      <c r="R160" s="3">
        <v>-485200000</v>
      </c>
      <c r="S160" s="3">
        <v>-632100000</v>
      </c>
    </row>
    <row r="161" spans="1:19" ht="16" x14ac:dyDescent="0.2">
      <c r="A161" s="2" t="s">
        <v>163</v>
      </c>
      <c r="B161" s="3" t="s">
        <v>24</v>
      </c>
      <c r="C161" s="3" t="s">
        <v>24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>
        <v>-546700000</v>
      </c>
      <c r="C162" s="3">
        <v>-549200000</v>
      </c>
      <c r="D162" s="3">
        <v>47800000</v>
      </c>
      <c r="E162" s="3">
        <v>254300000</v>
      </c>
      <c r="F162" s="3">
        <v>258400000</v>
      </c>
      <c r="G162" s="3">
        <v>52000000</v>
      </c>
      <c r="H162" s="3">
        <v>-877100000</v>
      </c>
      <c r="I162" s="3">
        <v>529700000</v>
      </c>
      <c r="J162" s="3">
        <v>312400000</v>
      </c>
      <c r="K162" s="3">
        <v>167700000</v>
      </c>
      <c r="L162" s="3">
        <v>-183500000</v>
      </c>
      <c r="M162" s="3">
        <v>56700000</v>
      </c>
      <c r="N162" s="3">
        <v>-238000000</v>
      </c>
      <c r="O162" s="4">
        <v>-92900000</v>
      </c>
      <c r="P162" s="3">
        <v>-252800000</v>
      </c>
      <c r="Q162" s="3">
        <v>243600000</v>
      </c>
      <c r="R162" s="3">
        <v>-219400000</v>
      </c>
      <c r="S162" s="3">
        <v>135700000</v>
      </c>
    </row>
    <row r="163" spans="1:19" ht="16" x14ac:dyDescent="0.2">
      <c r="A163" s="2" t="s">
        <v>165</v>
      </c>
      <c r="B163" s="3">
        <v>2300000</v>
      </c>
      <c r="C163" s="3">
        <v>430000000</v>
      </c>
      <c r="D163" s="3">
        <v>1796400000</v>
      </c>
      <c r="E163" s="3">
        <v>1040200000</v>
      </c>
      <c r="F163" s="3">
        <v>1910900000</v>
      </c>
      <c r="G163" s="3">
        <v>619400000</v>
      </c>
      <c r="H163" s="3">
        <v>708600000</v>
      </c>
      <c r="I163" s="3">
        <v>1204100000</v>
      </c>
      <c r="J163" s="3">
        <v>504300000</v>
      </c>
      <c r="K163" s="3">
        <v>358100000</v>
      </c>
      <c r="L163" s="3">
        <v>260400000</v>
      </c>
      <c r="M163" s="3">
        <v>488700000</v>
      </c>
      <c r="N163" s="3">
        <v>139900000</v>
      </c>
      <c r="O163" s="4">
        <v>524800000</v>
      </c>
      <c r="P163" s="3">
        <v>7800000</v>
      </c>
      <c r="Q163" s="3">
        <v>254100000</v>
      </c>
      <c r="R163" s="3">
        <v>17800000</v>
      </c>
      <c r="S163" s="3">
        <v>245100000</v>
      </c>
    </row>
    <row r="164" spans="1:19" ht="16" x14ac:dyDescent="0.2">
      <c r="A164" s="2" t="s">
        <v>166</v>
      </c>
      <c r="B164" s="3">
        <v>-549000000</v>
      </c>
      <c r="C164" s="3">
        <v>-979200000</v>
      </c>
      <c r="D164" s="3">
        <v>-1748600000</v>
      </c>
      <c r="E164" s="3">
        <v>-785900000</v>
      </c>
      <c r="F164" s="3">
        <v>-1652500000</v>
      </c>
      <c r="G164" s="3">
        <v>-567400000</v>
      </c>
      <c r="H164" s="3">
        <v>-1585700000</v>
      </c>
      <c r="I164" s="3">
        <v>-674400000</v>
      </c>
      <c r="J164" s="3">
        <v>-191900000</v>
      </c>
      <c r="K164" s="3">
        <v>-190400000</v>
      </c>
      <c r="L164" s="3">
        <v>-443900000</v>
      </c>
      <c r="M164" s="3">
        <v>-432000000</v>
      </c>
      <c r="N164" s="3">
        <v>-377900000</v>
      </c>
      <c r="O164" s="4">
        <v>-617700000</v>
      </c>
      <c r="P164" s="3">
        <v>-260600000</v>
      </c>
      <c r="Q164" s="3">
        <v>-10500000</v>
      </c>
      <c r="R164" s="3">
        <v>-237200000</v>
      </c>
      <c r="S164" s="3">
        <v>-109400000</v>
      </c>
    </row>
    <row r="165" spans="1:19" ht="16" x14ac:dyDescent="0.2">
      <c r="A165" s="2" t="s">
        <v>167</v>
      </c>
      <c r="B165" s="3">
        <v>-12000000</v>
      </c>
      <c r="C165" s="3">
        <v>-55800000</v>
      </c>
      <c r="D165" s="3">
        <v>-129100000</v>
      </c>
      <c r="E165" s="3">
        <v>-502400000</v>
      </c>
      <c r="F165" s="3">
        <v>103900000</v>
      </c>
      <c r="G165" s="3">
        <v>-275400000</v>
      </c>
      <c r="H165" s="3">
        <v>69600000</v>
      </c>
      <c r="I165" s="3">
        <v>85400000</v>
      </c>
      <c r="J165" s="3">
        <v>-703100000</v>
      </c>
      <c r="K165" s="3">
        <v>684300000</v>
      </c>
      <c r="L165" s="3" t="s">
        <v>24</v>
      </c>
      <c r="M165" s="3">
        <v>1175000000</v>
      </c>
      <c r="N165" s="3">
        <v>59300000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>
        <v>108000000</v>
      </c>
      <c r="F166" s="3">
        <v>103900000</v>
      </c>
      <c r="G166" s="3">
        <v>8900000</v>
      </c>
      <c r="H166" s="3">
        <v>69600000</v>
      </c>
      <c r="I166" s="3">
        <v>85400000</v>
      </c>
      <c r="J166" s="3">
        <v>608200000</v>
      </c>
      <c r="K166" s="3">
        <v>684300000</v>
      </c>
      <c r="L166" s="3" t="s">
        <v>24</v>
      </c>
      <c r="M166" s="3">
        <v>1175000000</v>
      </c>
      <c r="N166" s="3">
        <v>59300000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>
        <v>-12000000</v>
      </c>
      <c r="C167" s="3">
        <v>-55800000</v>
      </c>
      <c r="D167" s="3">
        <v>-129100000</v>
      </c>
      <c r="E167" s="3">
        <v>-610400000</v>
      </c>
      <c r="F167" s="3" t="s">
        <v>24</v>
      </c>
      <c r="G167" s="3">
        <v>-284300000</v>
      </c>
      <c r="H167" s="3" t="s">
        <v>24</v>
      </c>
      <c r="I167" s="3" t="s">
        <v>24</v>
      </c>
      <c r="J167" s="3">
        <v>-1311300000</v>
      </c>
      <c r="K167" s="3" t="s">
        <v>24</v>
      </c>
      <c r="L167" s="3" t="s">
        <v>24</v>
      </c>
      <c r="M167" s="3" t="s">
        <v>24</v>
      </c>
      <c r="N167" s="3" t="s">
        <v>24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>
        <v>204800000</v>
      </c>
      <c r="C169" s="3" t="s">
        <v>24</v>
      </c>
      <c r="D169" s="3">
        <v>-41800000</v>
      </c>
      <c r="E169" s="3">
        <v>-27200000</v>
      </c>
      <c r="F169" s="3">
        <v>-19100000</v>
      </c>
      <c r="G169" s="3">
        <v>6800000</v>
      </c>
      <c r="H169" s="3">
        <v>24900000</v>
      </c>
      <c r="I169" s="3">
        <v>54300000</v>
      </c>
      <c r="J169" s="3">
        <v>5600000</v>
      </c>
      <c r="K169" s="3">
        <v>-56200000</v>
      </c>
      <c r="L169" s="3">
        <v>-44400000</v>
      </c>
      <c r="M169" s="3">
        <v>-81200000</v>
      </c>
      <c r="N169" s="3">
        <v>-126300000</v>
      </c>
      <c r="O169" s="4">
        <v>96700000</v>
      </c>
      <c r="P169" s="3">
        <v>28700000</v>
      </c>
      <c r="Q169" s="3">
        <v>-6100000</v>
      </c>
      <c r="R169" s="3">
        <v>76900000</v>
      </c>
      <c r="S169" s="3">
        <v>-2800000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-789500000</v>
      </c>
      <c r="C171" s="3">
        <v>-1019500000</v>
      </c>
      <c r="D171" s="3">
        <v>-974000000</v>
      </c>
      <c r="E171" s="3">
        <v>-1411200000</v>
      </c>
      <c r="F171" s="3">
        <v>-817700000</v>
      </c>
      <c r="G171" s="3">
        <v>-1520300000</v>
      </c>
      <c r="H171" s="3">
        <v>-2222900000</v>
      </c>
      <c r="I171" s="3">
        <v>-850000000</v>
      </c>
      <c r="J171" s="3">
        <v>-2361500000</v>
      </c>
      <c r="K171" s="3">
        <v>-1010800000</v>
      </c>
      <c r="L171" s="3">
        <v>-1711500000</v>
      </c>
      <c r="M171" s="3">
        <v>-319500000</v>
      </c>
      <c r="N171" s="3">
        <v>-2146300000</v>
      </c>
      <c r="O171" s="4">
        <v>-2176200000</v>
      </c>
      <c r="P171" s="3">
        <v>-770000000</v>
      </c>
      <c r="Q171" s="3">
        <v>-279300000</v>
      </c>
      <c r="R171" s="3">
        <v>-627700000</v>
      </c>
      <c r="S171" s="3">
        <v>-499200000</v>
      </c>
    </row>
    <row r="172" spans="1:19" ht="16" x14ac:dyDescent="0.2">
      <c r="A172" s="2" t="s">
        <v>173</v>
      </c>
      <c r="B172" s="3">
        <v>-171000000</v>
      </c>
      <c r="C172" s="3">
        <v>-389500000</v>
      </c>
      <c r="D172" s="3">
        <v>-513000000</v>
      </c>
      <c r="E172" s="3">
        <v>-628900000</v>
      </c>
      <c r="F172" s="3">
        <v>-783100000</v>
      </c>
      <c r="G172" s="3">
        <v>-928600000</v>
      </c>
      <c r="H172" s="3">
        <v>-1178000000</v>
      </c>
      <c r="I172" s="3">
        <v>-1450400000</v>
      </c>
      <c r="J172" s="3">
        <v>-1743400000</v>
      </c>
      <c r="K172" s="3">
        <v>-1761300000</v>
      </c>
      <c r="L172" s="3">
        <v>-1923500000</v>
      </c>
      <c r="M172" s="3">
        <v>-2119000000</v>
      </c>
      <c r="N172" s="3">
        <v>-2263300000</v>
      </c>
      <c r="O172" s="4">
        <v>-2387000000</v>
      </c>
      <c r="P172" s="3">
        <v>-562200000</v>
      </c>
      <c r="Q172" s="3">
        <v>-608300000</v>
      </c>
      <c r="R172" s="3">
        <v>-609100000</v>
      </c>
      <c r="S172" s="3">
        <v>-607400000</v>
      </c>
    </row>
    <row r="173" spans="1:19" ht="16" x14ac:dyDescent="0.2">
      <c r="A173" s="2" t="s">
        <v>174</v>
      </c>
      <c r="B173" s="3">
        <v>-6600000</v>
      </c>
      <c r="C173" s="3">
        <v>26500000</v>
      </c>
      <c r="D173" s="3" t="s">
        <v>24</v>
      </c>
      <c r="E173" s="3">
        <v>714500000</v>
      </c>
      <c r="F173" s="3">
        <v>748500000</v>
      </c>
      <c r="G173" s="3">
        <v>238400000</v>
      </c>
      <c r="H173" s="3">
        <v>1254500000</v>
      </c>
      <c r="I173" s="3">
        <v>350200000</v>
      </c>
      <c r="J173" s="3">
        <v>5584100000</v>
      </c>
      <c r="K173" s="3">
        <v>1646000000</v>
      </c>
      <c r="L173" s="3">
        <v>5166500000</v>
      </c>
      <c r="M173" s="3">
        <v>-1681200000</v>
      </c>
      <c r="N173" s="3">
        <v>673100000</v>
      </c>
      <c r="O173" s="4">
        <v>-40800000</v>
      </c>
      <c r="P173" s="3">
        <v>-25000000</v>
      </c>
      <c r="Q173" s="3" t="s">
        <v>24</v>
      </c>
      <c r="R173" s="3" t="s">
        <v>24</v>
      </c>
      <c r="S173" s="3">
        <v>-15800000</v>
      </c>
    </row>
    <row r="174" spans="1:19" ht="16" x14ac:dyDescent="0.2">
      <c r="A174" s="2" t="s">
        <v>175</v>
      </c>
      <c r="B174" s="3" t="s">
        <v>24</v>
      </c>
      <c r="C174" s="3">
        <v>30800000</v>
      </c>
      <c r="D174" s="3" t="s">
        <v>24</v>
      </c>
      <c r="E174" s="3">
        <v>749700000</v>
      </c>
      <c r="F174" s="3">
        <v>748500000</v>
      </c>
      <c r="G174" s="3">
        <v>848500000</v>
      </c>
      <c r="H174" s="3">
        <v>1254500000</v>
      </c>
      <c r="I174" s="3">
        <v>750200000</v>
      </c>
      <c r="J174" s="3">
        <v>5584100000</v>
      </c>
      <c r="K174" s="3">
        <v>1996000000</v>
      </c>
      <c r="L174" s="3">
        <v>6134200000</v>
      </c>
      <c r="M174" s="3">
        <v>215100000</v>
      </c>
      <c r="N174" s="3">
        <v>1709700000</v>
      </c>
      <c r="O174" s="4">
        <v>3600000</v>
      </c>
      <c r="P174" s="3">
        <v>-27300000</v>
      </c>
      <c r="Q174" s="3" t="s">
        <v>24</v>
      </c>
      <c r="R174" s="3" t="s">
        <v>24</v>
      </c>
      <c r="S174" s="3">
        <v>30900000</v>
      </c>
    </row>
    <row r="175" spans="1:19" ht="16" x14ac:dyDescent="0.2">
      <c r="A175" s="2" t="s">
        <v>176</v>
      </c>
      <c r="B175" s="3">
        <v>-6600000</v>
      </c>
      <c r="C175" s="3">
        <v>-4300000</v>
      </c>
      <c r="D175" s="3" t="s">
        <v>24</v>
      </c>
      <c r="E175" s="3">
        <v>-35200000</v>
      </c>
      <c r="F175" s="3" t="s">
        <v>24</v>
      </c>
      <c r="G175" s="3">
        <v>-610100000</v>
      </c>
      <c r="H175" s="3" t="s">
        <v>24</v>
      </c>
      <c r="I175" s="3">
        <v>-400000000</v>
      </c>
      <c r="J175" s="3" t="s">
        <v>24</v>
      </c>
      <c r="K175" s="3">
        <v>-350000000</v>
      </c>
      <c r="L175" s="3">
        <v>-967700000</v>
      </c>
      <c r="M175" s="3">
        <v>-1896300000</v>
      </c>
      <c r="N175" s="3">
        <v>-1036600000</v>
      </c>
      <c r="O175" s="4">
        <v>-44400000</v>
      </c>
      <c r="P175" s="3">
        <v>2300000</v>
      </c>
      <c r="Q175" s="3" t="s">
        <v>24</v>
      </c>
      <c r="R175" s="3" t="s">
        <v>24</v>
      </c>
      <c r="S175" s="3">
        <v>-46700000</v>
      </c>
    </row>
    <row r="176" spans="1:19" ht="16" x14ac:dyDescent="0.2">
      <c r="A176" s="2" t="s">
        <v>177</v>
      </c>
      <c r="B176" s="3">
        <v>-157700000</v>
      </c>
      <c r="C176" s="3">
        <v>-320500000</v>
      </c>
      <c r="D176" s="3">
        <v>-312500000</v>
      </c>
      <c r="E176" s="3">
        <v>-340900000</v>
      </c>
      <c r="F176" s="3">
        <v>-618900000</v>
      </c>
      <c r="G176" s="3">
        <v>-1244300000</v>
      </c>
      <c r="H176" s="3">
        <v>-1834900000</v>
      </c>
      <c r="I176" s="3">
        <v>-1891700000</v>
      </c>
      <c r="J176" s="3">
        <v>-6979600000</v>
      </c>
      <c r="K176" s="3">
        <v>-9812500000</v>
      </c>
      <c r="L176" s="3">
        <v>-1400100000</v>
      </c>
      <c r="M176" s="3">
        <v>246200000</v>
      </c>
      <c r="N176" s="3">
        <v>-3911400000</v>
      </c>
      <c r="O176" s="4">
        <v>-523800000</v>
      </c>
      <c r="P176" s="3">
        <v>26100000</v>
      </c>
      <c r="Q176" s="3">
        <v>-145500000</v>
      </c>
      <c r="R176" s="3">
        <v>-204000000</v>
      </c>
      <c r="S176" s="3">
        <v>-200400000</v>
      </c>
    </row>
    <row r="177" spans="1:1022 1027:2048 2053:3060 3074:4086 4100:5112 5126:6138 6152:7164 7178:8190 8204:9216 9230:10237 10242:11263 11268:12275 12289:13301 13315:14327 14341:15353 15367:16379" ht="16" x14ac:dyDescent="0.2">
      <c r="A177" s="2" t="s">
        <v>178</v>
      </c>
      <c r="B177" s="3">
        <v>127900000</v>
      </c>
      <c r="C177" s="3">
        <v>235400000</v>
      </c>
      <c r="D177" s="3">
        <v>236600000</v>
      </c>
      <c r="E177" s="3">
        <v>247200000</v>
      </c>
      <c r="F177" s="3">
        <v>139700000</v>
      </c>
      <c r="G177" s="3">
        <v>191800000</v>
      </c>
      <c r="H177" s="3">
        <v>160700000</v>
      </c>
      <c r="I177" s="3">
        <v>150800000</v>
      </c>
      <c r="J177" s="3">
        <v>153900000</v>
      </c>
      <c r="K177" s="3">
        <v>409800000</v>
      </c>
      <c r="L177" s="3">
        <v>298800000</v>
      </c>
      <c r="M177" s="3">
        <v>246200000</v>
      </c>
      <c r="N177" s="3">
        <v>101600000</v>
      </c>
      <c r="O177" s="4">
        <v>175500000</v>
      </c>
      <c r="P177" s="3">
        <v>26100000</v>
      </c>
      <c r="Q177" s="3">
        <v>45900000</v>
      </c>
      <c r="R177" s="3">
        <v>83900000</v>
      </c>
      <c r="S177" s="3">
        <v>19600000</v>
      </c>
    </row>
    <row r="178" spans="1:1022 1027:2048 2053:3060 3074:4086 4100:5112 5126:6138 6152:7164 7178:8190 8204:9216 9230:10237 10242:11263 11268:12275 12289:13301 13315:14327 14341:15353 15367:16379" ht="16" x14ac:dyDescent="0.2">
      <c r="A178" s="2" t="s">
        <v>179</v>
      </c>
      <c r="B178" s="3">
        <v>-285600000</v>
      </c>
      <c r="C178" s="3">
        <v>-555900000</v>
      </c>
      <c r="D178" s="3">
        <v>-549100000</v>
      </c>
      <c r="E178" s="3">
        <v>-588100000</v>
      </c>
      <c r="F178" s="3">
        <v>-758600000</v>
      </c>
      <c r="G178" s="3">
        <v>-1436100000</v>
      </c>
      <c r="H178" s="3">
        <v>-1995600000</v>
      </c>
      <c r="I178" s="3">
        <v>-2042500000</v>
      </c>
      <c r="J178" s="3">
        <v>-7133500000</v>
      </c>
      <c r="K178" s="3">
        <v>-10222300000</v>
      </c>
      <c r="L178" s="3">
        <v>-1698900000</v>
      </c>
      <c r="M178" s="3" t="s">
        <v>24</v>
      </c>
      <c r="N178" s="3">
        <v>-4013000000</v>
      </c>
      <c r="O178" s="4">
        <v>-699300000</v>
      </c>
      <c r="P178" s="3" t="s">
        <v>24</v>
      </c>
      <c r="Q178" s="3">
        <v>-191400000</v>
      </c>
      <c r="R178" s="3">
        <v>-287900000</v>
      </c>
      <c r="S178" s="3">
        <v>-220000000</v>
      </c>
    </row>
    <row r="179" spans="1:1022 1027:2048 2053:3060 3074:4086 4100:5112 5126:6138 6152:7164 7178:8190 8204:9216 9230:10237 10242:11263 11268:12275 12289:13301 13315:14327 14341:15353 15367:16379" ht="16" x14ac:dyDescent="0.2">
      <c r="A179" s="2" t="s">
        <v>180</v>
      </c>
      <c r="B179" s="3">
        <v>-10700000</v>
      </c>
      <c r="C179" s="3">
        <v>75500000</v>
      </c>
      <c r="D179" s="3">
        <v>110800000</v>
      </c>
      <c r="E179" s="3">
        <v>147100000</v>
      </c>
      <c r="F179" s="3">
        <v>30200000</v>
      </c>
      <c r="G179" s="3">
        <v>-322000000</v>
      </c>
      <c r="H179" s="3">
        <v>8400000</v>
      </c>
      <c r="I179" s="3">
        <v>-9700000</v>
      </c>
      <c r="J179" s="3">
        <v>-103900000</v>
      </c>
      <c r="K179" s="3">
        <v>-129100000</v>
      </c>
      <c r="L179" s="3">
        <v>-129600000</v>
      </c>
      <c r="M179" s="3">
        <v>-97000000</v>
      </c>
      <c r="N179" s="3">
        <v>-136400000</v>
      </c>
      <c r="O179" s="4">
        <v>273900000</v>
      </c>
      <c r="P179" s="3">
        <v>-3700000</v>
      </c>
      <c r="Q179" s="3">
        <v>-254000000</v>
      </c>
      <c r="R179" s="3">
        <v>537500000</v>
      </c>
      <c r="S179" s="3">
        <v>-5900000</v>
      </c>
    </row>
    <row r="180" spans="1:1022 1027:2048 2053:3060 3074:4086 4100:5112 5126:6138 6152:7164 7178:8190 8204:9216 9230:10237 10242:11263 11268:12275 12289:13301 13315:14327 14341:15353 15367:1637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022 1027:2048 2053:3060 3074:4086 4100:5112 5126:6138 6152:7164 7178:8190 8204:9216 9230:10237 10242:11263 11268:12275 12289:13301 13315:14327 14341:15353 15367:16379" ht="16" x14ac:dyDescent="0.2">
      <c r="A181" s="2" t="s">
        <v>181</v>
      </c>
      <c r="B181" s="3">
        <v>-346000000</v>
      </c>
      <c r="C181" s="3">
        <v>-608000000</v>
      </c>
      <c r="D181" s="3">
        <v>-714700000</v>
      </c>
      <c r="E181" s="3">
        <v>-108200000</v>
      </c>
      <c r="F181" s="3">
        <v>-623300000</v>
      </c>
      <c r="G181" s="3">
        <v>-2256500000</v>
      </c>
      <c r="H181" s="3">
        <v>-1750000000</v>
      </c>
      <c r="I181" s="3">
        <v>-3001600000</v>
      </c>
      <c r="J181" s="3">
        <v>-3242800000</v>
      </c>
      <c r="K181" s="3">
        <v>-10056900000</v>
      </c>
      <c r="L181" s="3">
        <v>1713300000</v>
      </c>
      <c r="M181" s="3">
        <v>-3651000000</v>
      </c>
      <c r="N181" s="3">
        <v>-5638000000</v>
      </c>
      <c r="O181" s="4">
        <v>-2677700000</v>
      </c>
      <c r="P181" s="3">
        <v>-564800000</v>
      </c>
      <c r="Q181" s="3">
        <v>-1007800000</v>
      </c>
      <c r="R181" s="3">
        <v>-275600000</v>
      </c>
      <c r="S181" s="3">
        <v>-829500000</v>
      </c>
    </row>
    <row r="182" spans="1:1022 1027:2048 2053:3060 3074:4086 4100:5112 5126:6138 6152:7164 7178:8190 8204:9216 9230:10237 10242:11263 11268:12275 12289:13301 13315:14327 14341:15353 15367:16379" ht="16" x14ac:dyDescent="0.2">
      <c r="A182" s="2" t="s">
        <v>182</v>
      </c>
      <c r="B182" s="3">
        <v>-5200000</v>
      </c>
      <c r="C182" s="3">
        <v>-800000</v>
      </c>
      <c r="D182" s="3">
        <v>9700000</v>
      </c>
      <c r="E182" s="3">
        <v>-1800000</v>
      </c>
      <c r="F182" s="3">
        <v>-34100000</v>
      </c>
      <c r="G182" s="3">
        <v>-150600000</v>
      </c>
      <c r="H182" s="3">
        <v>-3500000</v>
      </c>
      <c r="I182" s="3">
        <v>10800000</v>
      </c>
      <c r="J182" s="3">
        <v>-39500000</v>
      </c>
      <c r="K182" s="3">
        <v>-49000000</v>
      </c>
      <c r="L182" s="3">
        <v>64700000</v>
      </c>
      <c r="M182" s="3">
        <v>86200000</v>
      </c>
      <c r="N182" s="3">
        <v>-250300000</v>
      </c>
      <c r="O182" s="4">
        <v>-130000000</v>
      </c>
      <c r="P182" s="3">
        <v>-124000000</v>
      </c>
      <c r="Q182" s="3">
        <v>62000000</v>
      </c>
      <c r="R182" s="3">
        <v>21000000</v>
      </c>
      <c r="S182" s="3">
        <v>-89000000</v>
      </c>
    </row>
    <row r="183" spans="1:1022 1027:2048 2053:3060 3074:4086 4100:5112 5126:6138 6152:7164 7178:8190 8204:9216 9230:10237 10242:11263 11268:12275 12289:13301 13315:14327 14341:15353 15367:16379" ht="16" x14ac:dyDescent="0.2">
      <c r="A183" s="2" t="s">
        <v>183</v>
      </c>
      <c r="B183" s="3">
        <v>569400000</v>
      </c>
      <c r="C183" s="3">
        <v>-15100000</v>
      </c>
      <c r="D183" s="3">
        <v>30800000</v>
      </c>
      <c r="E183" s="3">
        <v>1388900000</v>
      </c>
      <c r="F183" s="3">
        <v>-833200000</v>
      </c>
      <c r="G183" s="3">
        <v>-27700000</v>
      </c>
      <c r="H183" s="3">
        <v>602200000</v>
      </c>
      <c r="I183" s="3">
        <v>322700000</v>
      </c>
      <c r="J183" s="3">
        <v>6333500000</v>
      </c>
      <c r="K183" s="3">
        <v>-6020700000</v>
      </c>
      <c r="L183" s="3">
        <v>1599600000</v>
      </c>
      <c r="M183" s="3">
        <v>2018600000</v>
      </c>
      <c r="N183" s="3">
        <v>-3387000000</v>
      </c>
      <c r="O183" s="4">
        <v>309500000</v>
      </c>
      <c r="P183" s="3">
        <v>-235100000</v>
      </c>
      <c r="Q183" s="3">
        <v>306100000</v>
      </c>
      <c r="R183" s="3">
        <v>-135700000</v>
      </c>
      <c r="S183" s="3">
        <v>374200000</v>
      </c>
    </row>
    <row r="184" spans="1:1022 1027:2048 2053:3060 3074:4086 4100:5112 5126:6138 6152:7164 7178:8190 8204:9216 9230:10237 10242:11263 11268:12275 12289:13301 13315:14327 14341:15353 15367:16379" ht="16" x14ac:dyDescent="0.2">
      <c r="A184" s="2" t="s">
        <v>54</v>
      </c>
      <c r="B184" s="3">
        <v>1865100000</v>
      </c>
      <c r="C184" s="3">
        <v>2074600000</v>
      </c>
      <c r="D184" s="3">
        <v>2367300000</v>
      </c>
      <c r="E184" s="3">
        <v>2862900000</v>
      </c>
      <c r="F184" s="3">
        <v>3541000000</v>
      </c>
      <c r="G184" s="3">
        <v>4284900000</v>
      </c>
      <c r="H184" s="3">
        <v>4883800000</v>
      </c>
      <c r="I184" s="3">
        <v>4963900000</v>
      </c>
      <c r="J184" s="3">
        <v>5112400000</v>
      </c>
      <c r="K184" s="3">
        <v>5365000000</v>
      </c>
      <c r="L184" s="3">
        <v>3021100000</v>
      </c>
      <c r="M184" s="3">
        <v>6181300000</v>
      </c>
      <c r="N184" s="3">
        <v>5959100000</v>
      </c>
      <c r="O184" s="4">
        <v>6490200000</v>
      </c>
      <c r="P184" s="3">
        <v>1500400000</v>
      </c>
      <c r="Q184" s="3">
        <v>1543600000</v>
      </c>
      <c r="R184" s="3">
        <v>1560400000</v>
      </c>
      <c r="S184" s="3">
        <v>1885800000</v>
      </c>
    </row>
    <row r="185" spans="1:1022 1027:2048 2053:3060 3074:4086 4100:5112 5126:6138 6152:7164 7178:8190 8204:9216 9230:10237 10242:11263 11268:12275 12289:13301 13315:14327 14341:15353 15367:16379" ht="16" x14ac:dyDescent="0.2">
      <c r="A185" s="2" t="s">
        <v>55</v>
      </c>
      <c r="B185" s="5">
        <v>17.420000000000002</v>
      </c>
      <c r="C185" s="5">
        <v>17.73</v>
      </c>
      <c r="D185" s="5">
        <v>17.8</v>
      </c>
      <c r="E185" s="5">
        <v>19.22</v>
      </c>
      <c r="F185" s="5">
        <v>21.53</v>
      </c>
      <c r="G185" s="5">
        <v>22.36</v>
      </c>
      <c r="H185" s="5">
        <v>22.91</v>
      </c>
      <c r="I185" s="5">
        <v>22.17</v>
      </c>
      <c r="J185" s="5">
        <v>20.68</v>
      </c>
      <c r="K185" s="5">
        <v>20.239999999999998</v>
      </c>
      <c r="L185" s="5">
        <v>12.85</v>
      </c>
      <c r="M185" s="5">
        <v>21.27</v>
      </c>
      <c r="N185" s="5">
        <v>18.48</v>
      </c>
      <c r="O185" s="6">
        <v>18.53</v>
      </c>
      <c r="P185" s="5">
        <v>18.48</v>
      </c>
      <c r="Q185" s="5">
        <v>18.190000000000001</v>
      </c>
      <c r="R185" s="5">
        <v>18.39</v>
      </c>
      <c r="S185" s="5">
        <v>18.53</v>
      </c>
    </row>
    <row r="186" spans="1:1022 1027:2048 2053:3060 3074:4086 4100:5112 5126:6138 6152:7164 7178:8190 8204:9216 9230:10237 10242:11263 11268:12275 12289:13301 13315:14327 14341:15353 15367:16379" ht="16" x14ac:dyDescent="0.2">
      <c r="A186" s="2" t="s">
        <v>184</v>
      </c>
      <c r="B186" s="3">
        <v>12000000</v>
      </c>
      <c r="C186" s="3">
        <v>55800000</v>
      </c>
      <c r="D186" s="3">
        <v>129100000</v>
      </c>
      <c r="E186" s="3">
        <v>502400000</v>
      </c>
      <c r="F186" s="3">
        <v>-103900000</v>
      </c>
      <c r="G186" s="3">
        <v>275400000</v>
      </c>
      <c r="H186" s="3">
        <v>-69600000</v>
      </c>
      <c r="I186" s="3">
        <v>-85400000</v>
      </c>
      <c r="J186" s="3">
        <v>703100000</v>
      </c>
      <c r="K186" s="3">
        <v>-684300000</v>
      </c>
      <c r="L186" s="3" t="s">
        <v>24</v>
      </c>
      <c r="M186" s="3">
        <v>-1175000000</v>
      </c>
      <c r="N186" s="3">
        <v>-59300000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022 1027:2048 2053:3060 3074:4086 4100:5112 5126:6138 6152:7164 7178:8190 8204:9216 9230:10237 10242:11263 11268:12275 12289:13301 13315:14327 14341:15353 15367:16379" ht="16" x14ac:dyDescent="0.2">
      <c r="A187" s="2" t="s">
        <v>185</v>
      </c>
      <c r="B187" s="3">
        <v>1264200000</v>
      </c>
      <c r="C187" s="3">
        <v>1080500000</v>
      </c>
      <c r="D187" s="3">
        <v>863300000</v>
      </c>
      <c r="E187" s="3">
        <v>1757100000</v>
      </c>
      <c r="F187" s="3">
        <v>-553100000</v>
      </c>
      <c r="G187" s="3">
        <v>2445400000</v>
      </c>
      <c r="H187" s="3">
        <v>3134800000</v>
      </c>
      <c r="I187" s="3">
        <v>2654900000</v>
      </c>
      <c r="J187" s="3">
        <v>9961400000</v>
      </c>
      <c r="K187" s="3">
        <v>3240400000</v>
      </c>
      <c r="L187" s="3">
        <v>114200000</v>
      </c>
      <c r="M187" s="3">
        <v>4519100000</v>
      </c>
      <c r="N187" s="3">
        <v>2556000000</v>
      </c>
      <c r="O187" s="4">
        <v>2983400000</v>
      </c>
      <c r="P187" s="3">
        <v>553800000</v>
      </c>
      <c r="Q187" s="3">
        <v>1076400000</v>
      </c>
      <c r="R187" s="3">
        <v>282400000</v>
      </c>
      <c r="S187" s="3">
        <v>1070800000</v>
      </c>
    </row>
    <row r="188" spans="1:1022 1027:2048 2053:3060 3074:4086 4100:5112 5126:6138 6152:7164 7178:8190 8204:9216 9230:10237 10242:11263 11268:12275 12289:13301 13315:14327 14341:15353 15367:16379" ht="16" x14ac:dyDescent="0.2">
      <c r="A188" s="2" t="s">
        <v>186</v>
      </c>
      <c r="B188" s="3">
        <v>1285779269</v>
      </c>
      <c r="C188" s="3">
        <v>1103446497</v>
      </c>
      <c r="D188" s="3">
        <v>885290039</v>
      </c>
      <c r="E188" s="3" t="s">
        <v>24</v>
      </c>
      <c r="F188" s="3">
        <v>-511153116</v>
      </c>
      <c r="G188" s="3">
        <v>2495241314</v>
      </c>
      <c r="H188" s="3">
        <v>3189384045</v>
      </c>
      <c r="I188" s="3">
        <v>2716707354</v>
      </c>
      <c r="J188" s="3">
        <v>10094516851</v>
      </c>
      <c r="K188" s="3">
        <v>3506803788</v>
      </c>
      <c r="L188" s="3">
        <v>461240450</v>
      </c>
      <c r="M188" s="3">
        <v>4887466208</v>
      </c>
      <c r="N188" s="3">
        <v>2930667138</v>
      </c>
      <c r="O188" s="4">
        <v>3393532498</v>
      </c>
      <c r="P188" s="3">
        <v>653760089</v>
      </c>
      <c r="Q188" s="3">
        <v>1174126379</v>
      </c>
      <c r="R188" s="3">
        <v>384748950</v>
      </c>
      <c r="S188" s="3">
        <v>1180677559</v>
      </c>
    </row>
    <row r="189" spans="1:1022 1027:2048 2053:3060 3074:4086 4100:5112 5126:6138 6152:7164 7178:8190 8204:9216 9230:10237 10242:11263 11268:12275 12289:13301 13315:14327 14341:15353 15367:16379" ht="19" x14ac:dyDescent="0.25">
      <c r="A189" s="22" t="s">
        <v>199</v>
      </c>
      <c r="B189" s="23"/>
      <c r="C189" s="24">
        <f>(C188/B188)-1</f>
        <v>-0.141807210923386</v>
      </c>
      <c r="D189" s="24">
        <f>(D188/C188)-1</f>
        <v>-0.19770460878086416</v>
      </c>
      <c r="E189" s="24" t="e">
        <f>(E188/D188)-1</f>
        <v>#VALUE!</v>
      </c>
      <c r="F189" s="24" t="e">
        <f t="shared" ref="F189:L189" si="8">(F188/E188)-1</f>
        <v>#VALUE!</v>
      </c>
      <c r="G189" s="24">
        <f t="shared" si="8"/>
        <v>-5.8815926889507608</v>
      </c>
      <c r="H189" s="24">
        <f t="shared" si="8"/>
        <v>0.27818661349721463</v>
      </c>
      <c r="I189" s="24">
        <f t="shared" si="8"/>
        <v>-0.14820312772963662</v>
      </c>
      <c r="J189" s="24">
        <f t="shared" si="8"/>
        <v>2.7157174239386257</v>
      </c>
      <c r="K189" s="24">
        <f t="shared" si="8"/>
        <v>-0.65260310723513193</v>
      </c>
      <c r="L189" s="24">
        <f t="shared" si="8"/>
        <v>-0.8684726953990618</v>
      </c>
      <c r="M189" s="24">
        <f>(M188/L188)-1</f>
        <v>9.596352093577222</v>
      </c>
      <c r="N189" s="24">
        <f>(N188/M187)-1</f>
        <v>-0.3514931871390321</v>
      </c>
      <c r="O189" s="24">
        <f>(O188/N188)-1</f>
        <v>0.15793856422598607</v>
      </c>
      <c r="P189" s="24"/>
      <c r="Q189" s="24">
        <f>(Q188/P188)-1</f>
        <v>0.7959590968545649</v>
      </c>
      <c r="R189" s="24">
        <f>(R188/Q188)-1</f>
        <v>-0.67231044555213082</v>
      </c>
      <c r="S189" s="24">
        <f>(S188/R188)-1</f>
        <v>2.068695987344475</v>
      </c>
      <c r="T189" s="12"/>
      <c r="U189" s="12"/>
      <c r="V189" s="12"/>
      <c r="W189" s="12"/>
      <c r="X189" s="12"/>
      <c r="Y189" s="12"/>
      <c r="Z189" s="12"/>
      <c r="AA189" s="13"/>
      <c r="AB189" s="13"/>
      <c r="AC189" s="13"/>
      <c r="AD189" s="13"/>
    </row>
    <row r="190" spans="1:1022 1027:2048 2053:3060 3074:4086 4100:5112 5126:6138 6152:7164 7178:8190 8204:9216 9230:10237 10242:11263 11268:12275 12289:13301 13315:14327 14341:15353 15367:16379" s="28" customFormat="1" ht="16" customHeight="1" x14ac:dyDescent="0.2">
      <c r="A190" s="25" t="s">
        <v>200</v>
      </c>
      <c r="B190" s="26">
        <f t="shared" ref="B190:S190" si="9">B188/B2</f>
        <v>0.12008323860134112</v>
      </c>
      <c r="C190" s="26">
        <f t="shared" si="9"/>
        <v>9.4308442190010597E-2</v>
      </c>
      <c r="D190" s="26">
        <f t="shared" si="9"/>
        <v>6.6565663295612615E-2</v>
      </c>
      <c r="E190" s="26" t="e">
        <f t="shared" si="9"/>
        <v>#VALUE!</v>
      </c>
      <c r="F190" s="26">
        <f t="shared" si="9"/>
        <v>-3.1077293984605844E-2</v>
      </c>
      <c r="G190" s="26">
        <f t="shared" si="9"/>
        <v>0.13021345186221148</v>
      </c>
      <c r="H190" s="26">
        <f t="shared" si="9"/>
        <v>0.14962464850182258</v>
      </c>
      <c r="I190" s="26">
        <f t="shared" si="9"/>
        <v>0.12135308994586096</v>
      </c>
      <c r="J190" s="26">
        <f t="shared" si="9"/>
        <v>0.40836250130463803</v>
      </c>
      <c r="K190" s="26">
        <f t="shared" si="9"/>
        <v>0.13228928679749213</v>
      </c>
      <c r="L190" s="26">
        <f t="shared" si="9"/>
        <v>1.9612231057062675E-2</v>
      </c>
      <c r="M190" s="26">
        <f t="shared" si="9"/>
        <v>0.16818187539142343</v>
      </c>
      <c r="N190" s="26">
        <f t="shared" si="9"/>
        <v>9.0872554301820452E-2</v>
      </c>
      <c r="O190" s="27">
        <f t="shared" si="9"/>
        <v>9.691321439790726E-2</v>
      </c>
      <c r="P190" s="26">
        <f t="shared" si="9"/>
        <v>7.7697236695110652E-2</v>
      </c>
      <c r="Q190" s="26">
        <f t="shared" si="9"/>
        <v>0.13474177796394265</v>
      </c>
      <c r="R190" s="26">
        <f t="shared" si="9"/>
        <v>4.4123598018303171E-2</v>
      </c>
      <c r="S190" s="26">
        <f t="shared" si="9"/>
        <v>0.12877824231318782</v>
      </c>
      <c r="T190" s="2"/>
      <c r="AH190" s="29"/>
      <c r="AM190" s="2"/>
      <c r="BA190" s="29"/>
      <c r="BF190" s="2"/>
      <c r="BT190" s="29"/>
      <c r="BY190" s="2"/>
      <c r="CM190" s="29"/>
      <c r="CR190" s="2"/>
      <c r="DF190" s="29"/>
      <c r="DK190" s="2"/>
      <c r="DY190" s="29"/>
      <c r="ED190" s="2"/>
      <c r="ER190" s="29"/>
      <c r="EW190" s="2"/>
      <c r="FK190" s="29"/>
      <c r="FP190" s="2"/>
      <c r="GD190" s="29"/>
      <c r="GI190" s="2"/>
      <c r="GW190" s="29"/>
      <c r="HB190" s="2"/>
      <c r="HP190" s="29"/>
      <c r="HU190" s="2"/>
      <c r="II190" s="29"/>
      <c r="IN190" s="2"/>
      <c r="JB190" s="29"/>
      <c r="JG190" s="2"/>
      <c r="JU190" s="29"/>
      <c r="JZ190" s="2"/>
      <c r="KN190" s="29"/>
      <c r="KS190" s="2"/>
      <c r="LG190" s="29"/>
      <c r="LL190" s="2"/>
      <c r="LZ190" s="29"/>
      <c r="ME190" s="2"/>
      <c r="MS190" s="29"/>
      <c r="MX190" s="2"/>
      <c r="NL190" s="29"/>
      <c r="NQ190" s="2"/>
      <c r="OE190" s="29"/>
      <c r="OJ190" s="2"/>
      <c r="OX190" s="29"/>
      <c r="PC190" s="2"/>
      <c r="PQ190" s="29"/>
      <c r="PV190" s="2"/>
      <c r="QJ190" s="29"/>
      <c r="QO190" s="2"/>
      <c r="RC190" s="29"/>
      <c r="RH190" s="2"/>
      <c r="RV190" s="29"/>
      <c r="SA190" s="2"/>
      <c r="SO190" s="29"/>
      <c r="ST190" s="2"/>
      <c r="TH190" s="29"/>
      <c r="TM190" s="2"/>
      <c r="UA190" s="29"/>
      <c r="UF190" s="2"/>
      <c r="UT190" s="29"/>
      <c r="UY190" s="2"/>
      <c r="VM190" s="29"/>
      <c r="VR190" s="2"/>
      <c r="WF190" s="29"/>
      <c r="WK190" s="2"/>
      <c r="WY190" s="29"/>
      <c r="XD190" s="2"/>
      <c r="XR190" s="29"/>
      <c r="XW190" s="2"/>
      <c r="YK190" s="29"/>
      <c r="YP190" s="2"/>
      <c r="ZD190" s="29"/>
      <c r="ZI190" s="2"/>
      <c r="ZW190" s="29"/>
      <c r="AAB190" s="2"/>
      <c r="AAP190" s="29"/>
      <c r="AAU190" s="2"/>
      <c r="ABI190" s="29"/>
      <c r="ABN190" s="2"/>
      <c r="ACB190" s="29"/>
      <c r="ACG190" s="2"/>
      <c r="ACU190" s="29"/>
      <c r="ACZ190" s="2"/>
      <c r="ADN190" s="29"/>
      <c r="ADS190" s="2"/>
      <c r="AEG190" s="29"/>
      <c r="AEL190" s="2"/>
      <c r="AEZ190" s="29"/>
      <c r="AFE190" s="2"/>
      <c r="AFS190" s="29"/>
      <c r="AFX190" s="2"/>
      <c r="AGL190" s="29"/>
      <c r="AGQ190" s="2"/>
      <c r="AHE190" s="29"/>
      <c r="AHJ190" s="2"/>
      <c r="AHX190" s="29"/>
      <c r="AIC190" s="2"/>
      <c r="AIQ190" s="29"/>
      <c r="AIV190" s="2"/>
      <c r="AJJ190" s="29"/>
      <c r="AJO190" s="2"/>
      <c r="AKC190" s="29"/>
      <c r="AKH190" s="2"/>
      <c r="AKV190" s="29"/>
      <c r="ALA190" s="2"/>
      <c r="ALO190" s="29"/>
      <c r="ALT190" s="2"/>
      <c r="AMH190" s="29"/>
      <c r="AMM190" s="2"/>
      <c r="ANA190" s="29"/>
      <c r="ANF190" s="2"/>
      <c r="ANT190" s="29"/>
      <c r="ANY190" s="2"/>
      <c r="AOM190" s="29"/>
      <c r="AOR190" s="2"/>
      <c r="APF190" s="29"/>
      <c r="APK190" s="2"/>
      <c r="APY190" s="29"/>
      <c r="AQD190" s="2"/>
      <c r="AQR190" s="29"/>
      <c r="AQW190" s="2"/>
      <c r="ARK190" s="29"/>
      <c r="ARP190" s="2"/>
      <c r="ASD190" s="29"/>
      <c r="ASI190" s="2"/>
      <c r="ASW190" s="29"/>
      <c r="ATB190" s="2"/>
      <c r="ATP190" s="29"/>
      <c r="ATU190" s="2"/>
      <c r="AUI190" s="29"/>
      <c r="AUN190" s="2"/>
      <c r="AVB190" s="29"/>
      <c r="AVG190" s="2"/>
      <c r="AVU190" s="29"/>
      <c r="AVZ190" s="2"/>
      <c r="AWN190" s="29"/>
      <c r="AWS190" s="2"/>
      <c r="AXG190" s="29"/>
      <c r="AXL190" s="2"/>
      <c r="AXZ190" s="29"/>
      <c r="AYE190" s="2"/>
      <c r="AYS190" s="29"/>
      <c r="AYX190" s="2"/>
      <c r="AZL190" s="29"/>
      <c r="AZQ190" s="2"/>
      <c r="BAE190" s="29"/>
      <c r="BAJ190" s="2"/>
      <c r="BAX190" s="29"/>
      <c r="BBC190" s="2"/>
      <c r="BBQ190" s="29"/>
      <c r="BBV190" s="2"/>
      <c r="BCJ190" s="29"/>
      <c r="BCO190" s="2"/>
      <c r="BDC190" s="29"/>
      <c r="BDH190" s="2"/>
      <c r="BDV190" s="29"/>
      <c r="BEA190" s="2"/>
      <c r="BEO190" s="29"/>
      <c r="BET190" s="2"/>
      <c r="BFH190" s="29"/>
      <c r="BFM190" s="2"/>
      <c r="BGA190" s="29"/>
      <c r="BGF190" s="2"/>
      <c r="BGT190" s="29"/>
      <c r="BGY190" s="2"/>
      <c r="BHM190" s="29"/>
      <c r="BHR190" s="2"/>
      <c r="BIF190" s="29"/>
      <c r="BIK190" s="2"/>
      <c r="BIY190" s="29"/>
      <c r="BJD190" s="2"/>
      <c r="BJR190" s="29"/>
      <c r="BJW190" s="2"/>
      <c r="BKK190" s="29"/>
      <c r="BKP190" s="2"/>
      <c r="BLD190" s="29"/>
      <c r="BLI190" s="2"/>
      <c r="BLW190" s="29"/>
      <c r="BMB190" s="2"/>
      <c r="BMP190" s="29"/>
      <c r="BMU190" s="2"/>
      <c r="BNI190" s="29"/>
      <c r="BNN190" s="2"/>
      <c r="BOB190" s="29"/>
      <c r="BOG190" s="2"/>
      <c r="BOU190" s="29"/>
      <c r="BOZ190" s="2"/>
      <c r="BPN190" s="29"/>
      <c r="BPS190" s="2"/>
      <c r="BQG190" s="29"/>
      <c r="BQL190" s="2"/>
      <c r="BQZ190" s="29"/>
      <c r="BRE190" s="2"/>
      <c r="BRS190" s="29"/>
      <c r="BRX190" s="2"/>
      <c r="BSL190" s="29"/>
      <c r="BSQ190" s="2"/>
      <c r="BTE190" s="29"/>
      <c r="BTJ190" s="2"/>
      <c r="BTX190" s="29"/>
      <c r="BUC190" s="2"/>
      <c r="BUQ190" s="29"/>
      <c r="BUV190" s="2"/>
      <c r="BVJ190" s="29"/>
      <c r="BVO190" s="2"/>
      <c r="BWC190" s="29"/>
      <c r="BWH190" s="2"/>
      <c r="BWV190" s="29"/>
      <c r="BXA190" s="2"/>
      <c r="BXO190" s="29"/>
      <c r="BXT190" s="2"/>
      <c r="BYH190" s="29"/>
      <c r="BYM190" s="2"/>
      <c r="BZA190" s="29"/>
      <c r="BZF190" s="2"/>
      <c r="BZT190" s="29"/>
      <c r="BZY190" s="2"/>
      <c r="CAM190" s="29"/>
      <c r="CAR190" s="2"/>
      <c r="CBF190" s="29"/>
      <c r="CBK190" s="2"/>
      <c r="CBY190" s="29"/>
      <c r="CCD190" s="2"/>
      <c r="CCR190" s="29"/>
      <c r="CCW190" s="2"/>
      <c r="CDK190" s="29"/>
      <c r="CDP190" s="2"/>
      <c r="CED190" s="29"/>
      <c r="CEI190" s="2"/>
      <c r="CEW190" s="29"/>
      <c r="CFB190" s="2"/>
      <c r="CFP190" s="29"/>
      <c r="CFU190" s="2"/>
      <c r="CGI190" s="29"/>
      <c r="CGN190" s="2"/>
      <c r="CHB190" s="29"/>
      <c r="CHG190" s="2"/>
      <c r="CHU190" s="29"/>
      <c r="CHZ190" s="2"/>
      <c r="CIN190" s="29"/>
      <c r="CIS190" s="2"/>
      <c r="CJG190" s="29"/>
      <c r="CJL190" s="2"/>
      <c r="CJZ190" s="29"/>
      <c r="CKE190" s="2"/>
      <c r="CKS190" s="29"/>
      <c r="CKX190" s="2"/>
      <c r="CLL190" s="29"/>
      <c r="CLQ190" s="2"/>
      <c r="CME190" s="29"/>
      <c r="CMJ190" s="2"/>
      <c r="CMX190" s="29"/>
      <c r="CNC190" s="2"/>
      <c r="CNQ190" s="29"/>
      <c r="CNV190" s="2"/>
      <c r="COJ190" s="29"/>
      <c r="COO190" s="2"/>
      <c r="CPC190" s="29"/>
      <c r="CPH190" s="2"/>
      <c r="CPV190" s="29"/>
      <c r="CQA190" s="2"/>
      <c r="CQO190" s="29"/>
      <c r="CQT190" s="2"/>
      <c r="CRH190" s="29"/>
      <c r="CRM190" s="2"/>
      <c r="CSA190" s="29"/>
      <c r="CSF190" s="2"/>
      <c r="CST190" s="29"/>
      <c r="CSY190" s="2"/>
      <c r="CTM190" s="29"/>
      <c r="CTR190" s="2"/>
      <c r="CUF190" s="29"/>
      <c r="CUK190" s="2"/>
      <c r="CUY190" s="29"/>
      <c r="CVD190" s="2"/>
      <c r="CVR190" s="29"/>
      <c r="CVW190" s="2"/>
      <c r="CWK190" s="29"/>
      <c r="CWP190" s="2"/>
      <c r="CXD190" s="29"/>
      <c r="CXI190" s="2"/>
      <c r="CXW190" s="29"/>
      <c r="CYB190" s="2"/>
      <c r="CYP190" s="29"/>
      <c r="CYU190" s="2"/>
      <c r="CZI190" s="29"/>
      <c r="CZN190" s="2"/>
      <c r="DAB190" s="29"/>
      <c r="DAG190" s="2"/>
      <c r="DAU190" s="29"/>
      <c r="DAZ190" s="2"/>
      <c r="DBN190" s="29"/>
      <c r="DBS190" s="2"/>
      <c r="DCG190" s="29"/>
      <c r="DCL190" s="2"/>
      <c r="DCZ190" s="29"/>
      <c r="DDE190" s="2"/>
      <c r="DDS190" s="29"/>
      <c r="DDX190" s="2"/>
      <c r="DEL190" s="29"/>
      <c r="DEQ190" s="2"/>
      <c r="DFE190" s="29"/>
      <c r="DFJ190" s="2"/>
      <c r="DFX190" s="29"/>
      <c r="DGC190" s="2"/>
      <c r="DGQ190" s="29"/>
      <c r="DGV190" s="2"/>
      <c r="DHJ190" s="29"/>
      <c r="DHO190" s="2"/>
      <c r="DIC190" s="29"/>
      <c r="DIH190" s="2"/>
      <c r="DIV190" s="29"/>
      <c r="DJA190" s="2"/>
      <c r="DJO190" s="29"/>
      <c r="DJT190" s="2"/>
      <c r="DKH190" s="29"/>
      <c r="DKM190" s="2"/>
      <c r="DLA190" s="29"/>
      <c r="DLF190" s="2"/>
      <c r="DLT190" s="29"/>
      <c r="DLY190" s="2"/>
      <c r="DMM190" s="29"/>
      <c r="DMR190" s="2"/>
      <c r="DNF190" s="29"/>
      <c r="DNK190" s="2"/>
      <c r="DNY190" s="29"/>
      <c r="DOD190" s="2"/>
      <c r="DOR190" s="29"/>
      <c r="DOW190" s="2"/>
      <c r="DPK190" s="29"/>
      <c r="DPP190" s="2"/>
      <c r="DQD190" s="29"/>
      <c r="DQI190" s="2"/>
      <c r="DQW190" s="29"/>
      <c r="DRB190" s="2"/>
      <c r="DRP190" s="29"/>
      <c r="DRU190" s="2"/>
      <c r="DSI190" s="29"/>
      <c r="DSN190" s="2"/>
      <c r="DTB190" s="29"/>
      <c r="DTG190" s="2"/>
      <c r="DTU190" s="29"/>
      <c r="DTZ190" s="2"/>
      <c r="DUN190" s="29"/>
      <c r="DUS190" s="2"/>
      <c r="DVG190" s="29"/>
      <c r="DVL190" s="2"/>
      <c r="DVZ190" s="29"/>
      <c r="DWE190" s="2"/>
      <c r="DWS190" s="29"/>
      <c r="DWX190" s="2"/>
      <c r="DXL190" s="29"/>
      <c r="DXQ190" s="2"/>
      <c r="DYE190" s="29"/>
      <c r="DYJ190" s="2"/>
      <c r="DYX190" s="29"/>
      <c r="DZC190" s="2"/>
      <c r="DZQ190" s="29"/>
      <c r="DZV190" s="2"/>
      <c r="EAJ190" s="29"/>
      <c r="EAO190" s="2"/>
      <c r="EBC190" s="29"/>
      <c r="EBH190" s="2"/>
      <c r="EBV190" s="29"/>
      <c r="ECA190" s="2"/>
      <c r="ECO190" s="29"/>
      <c r="ECT190" s="2"/>
      <c r="EDH190" s="29"/>
      <c r="EDM190" s="2"/>
      <c r="EEA190" s="29"/>
      <c r="EEF190" s="2"/>
      <c r="EET190" s="29"/>
      <c r="EEY190" s="2"/>
      <c r="EFM190" s="29"/>
      <c r="EFR190" s="2"/>
      <c r="EGF190" s="29"/>
      <c r="EGK190" s="2"/>
      <c r="EGY190" s="29"/>
      <c r="EHD190" s="2"/>
      <c r="EHR190" s="29"/>
      <c r="EHW190" s="2"/>
      <c r="EIK190" s="29"/>
      <c r="EIP190" s="2"/>
      <c r="EJD190" s="29"/>
      <c r="EJI190" s="2"/>
      <c r="EJW190" s="29"/>
      <c r="EKB190" s="2"/>
      <c r="EKP190" s="29"/>
      <c r="EKU190" s="2"/>
      <c r="ELI190" s="29"/>
      <c r="ELN190" s="2"/>
      <c r="EMB190" s="29"/>
      <c r="EMG190" s="2"/>
      <c r="EMU190" s="29"/>
      <c r="EMZ190" s="2"/>
      <c r="ENN190" s="29"/>
      <c r="ENS190" s="2"/>
      <c r="EOG190" s="29"/>
      <c r="EOL190" s="2"/>
      <c r="EOZ190" s="29"/>
      <c r="EPE190" s="2"/>
      <c r="EPS190" s="29"/>
      <c r="EPX190" s="2"/>
      <c r="EQL190" s="29"/>
      <c r="EQQ190" s="2"/>
      <c r="ERE190" s="29"/>
      <c r="ERJ190" s="2"/>
      <c r="ERX190" s="29"/>
      <c r="ESC190" s="2"/>
      <c r="ESQ190" s="29"/>
      <c r="ESV190" s="2"/>
      <c r="ETJ190" s="29"/>
      <c r="ETO190" s="2"/>
      <c r="EUC190" s="29"/>
      <c r="EUH190" s="2"/>
      <c r="EUV190" s="29"/>
      <c r="EVA190" s="2"/>
      <c r="EVO190" s="29"/>
      <c r="EVT190" s="2"/>
      <c r="EWH190" s="29"/>
      <c r="EWM190" s="2"/>
      <c r="EXA190" s="29"/>
      <c r="EXF190" s="2"/>
      <c r="EXT190" s="29"/>
      <c r="EXY190" s="2"/>
      <c r="EYM190" s="29"/>
      <c r="EYR190" s="2"/>
      <c r="EZF190" s="29"/>
      <c r="EZK190" s="2"/>
      <c r="EZY190" s="29"/>
      <c r="FAD190" s="2"/>
      <c r="FAR190" s="29"/>
      <c r="FAW190" s="2"/>
      <c r="FBK190" s="29"/>
      <c r="FBP190" s="2"/>
      <c r="FCD190" s="29"/>
      <c r="FCI190" s="2"/>
      <c r="FCW190" s="29"/>
      <c r="FDB190" s="2"/>
      <c r="FDP190" s="29"/>
      <c r="FDU190" s="2"/>
      <c r="FEI190" s="29"/>
      <c r="FEN190" s="2"/>
      <c r="FFB190" s="29"/>
      <c r="FFG190" s="2"/>
      <c r="FFU190" s="29"/>
      <c r="FFZ190" s="2"/>
      <c r="FGN190" s="29"/>
      <c r="FGS190" s="2"/>
      <c r="FHG190" s="29"/>
      <c r="FHL190" s="2"/>
      <c r="FHZ190" s="29"/>
      <c r="FIE190" s="2"/>
      <c r="FIS190" s="29"/>
      <c r="FIX190" s="2"/>
      <c r="FJL190" s="29"/>
      <c r="FJQ190" s="2"/>
      <c r="FKE190" s="29"/>
      <c r="FKJ190" s="2"/>
      <c r="FKX190" s="29"/>
      <c r="FLC190" s="2"/>
      <c r="FLQ190" s="29"/>
      <c r="FLV190" s="2"/>
      <c r="FMJ190" s="29"/>
      <c r="FMO190" s="2"/>
      <c r="FNC190" s="29"/>
      <c r="FNH190" s="2"/>
      <c r="FNV190" s="29"/>
      <c r="FOA190" s="2"/>
      <c r="FOO190" s="29"/>
      <c r="FOT190" s="2"/>
      <c r="FPH190" s="29"/>
      <c r="FPM190" s="2"/>
      <c r="FQA190" s="29"/>
      <c r="FQF190" s="2"/>
      <c r="FQT190" s="29"/>
      <c r="FQY190" s="2"/>
      <c r="FRM190" s="29"/>
      <c r="FRR190" s="2"/>
      <c r="FSF190" s="29"/>
      <c r="FSK190" s="2"/>
      <c r="FSY190" s="29"/>
      <c r="FTD190" s="2"/>
      <c r="FTR190" s="29"/>
      <c r="FTW190" s="2"/>
      <c r="FUK190" s="29"/>
      <c r="FUP190" s="2"/>
      <c r="FVD190" s="29"/>
      <c r="FVI190" s="2"/>
      <c r="FVW190" s="29"/>
      <c r="FWB190" s="2"/>
      <c r="FWP190" s="29"/>
      <c r="FWU190" s="2"/>
      <c r="FXI190" s="29"/>
      <c r="FXN190" s="2"/>
      <c r="FYB190" s="29"/>
      <c r="FYG190" s="2"/>
      <c r="FYU190" s="29"/>
      <c r="FYZ190" s="2"/>
      <c r="FZN190" s="29"/>
      <c r="FZS190" s="2"/>
      <c r="GAG190" s="29"/>
      <c r="GAL190" s="2"/>
      <c r="GAZ190" s="29"/>
      <c r="GBE190" s="2"/>
      <c r="GBS190" s="29"/>
      <c r="GBX190" s="2"/>
      <c r="GCL190" s="29"/>
      <c r="GCQ190" s="2"/>
      <c r="GDE190" s="29"/>
      <c r="GDJ190" s="2"/>
      <c r="GDX190" s="29"/>
      <c r="GEC190" s="2"/>
      <c r="GEQ190" s="29"/>
      <c r="GEV190" s="2"/>
      <c r="GFJ190" s="29"/>
      <c r="GFO190" s="2"/>
      <c r="GGC190" s="29"/>
      <c r="GGH190" s="2"/>
      <c r="GGV190" s="29"/>
      <c r="GHA190" s="2"/>
      <c r="GHO190" s="29"/>
      <c r="GHT190" s="2"/>
      <c r="GIH190" s="29"/>
      <c r="GIM190" s="2"/>
      <c r="GJA190" s="29"/>
      <c r="GJF190" s="2"/>
      <c r="GJT190" s="29"/>
      <c r="GJY190" s="2"/>
      <c r="GKM190" s="29"/>
      <c r="GKR190" s="2"/>
      <c r="GLF190" s="29"/>
      <c r="GLK190" s="2"/>
      <c r="GLY190" s="29"/>
      <c r="GMD190" s="2"/>
      <c r="GMR190" s="29"/>
      <c r="GMW190" s="2"/>
      <c r="GNK190" s="29"/>
      <c r="GNP190" s="2"/>
      <c r="GOD190" s="29"/>
      <c r="GOI190" s="2"/>
      <c r="GOW190" s="29"/>
      <c r="GPB190" s="2"/>
      <c r="GPP190" s="29"/>
      <c r="GPU190" s="2"/>
      <c r="GQI190" s="29"/>
      <c r="GQN190" s="2"/>
      <c r="GRB190" s="29"/>
      <c r="GRG190" s="2"/>
      <c r="GRU190" s="29"/>
      <c r="GRZ190" s="2"/>
      <c r="GSN190" s="29"/>
      <c r="GSS190" s="2"/>
      <c r="GTG190" s="29"/>
      <c r="GTL190" s="2"/>
      <c r="GTZ190" s="29"/>
      <c r="GUE190" s="2"/>
      <c r="GUS190" s="29"/>
      <c r="GUX190" s="2"/>
      <c r="GVL190" s="29"/>
      <c r="GVQ190" s="2"/>
      <c r="GWE190" s="29"/>
      <c r="GWJ190" s="2"/>
      <c r="GWX190" s="29"/>
      <c r="GXC190" s="2"/>
      <c r="GXQ190" s="29"/>
      <c r="GXV190" s="2"/>
      <c r="GYJ190" s="29"/>
      <c r="GYO190" s="2"/>
      <c r="GZC190" s="29"/>
      <c r="GZH190" s="2"/>
      <c r="GZV190" s="29"/>
      <c r="HAA190" s="2"/>
      <c r="HAO190" s="29"/>
      <c r="HAT190" s="2"/>
      <c r="HBH190" s="29"/>
      <c r="HBM190" s="2"/>
      <c r="HCA190" s="29"/>
      <c r="HCF190" s="2"/>
      <c r="HCT190" s="29"/>
      <c r="HCY190" s="2"/>
      <c r="HDM190" s="29"/>
      <c r="HDR190" s="2"/>
      <c r="HEF190" s="29"/>
      <c r="HEK190" s="2"/>
      <c r="HEY190" s="29"/>
      <c r="HFD190" s="2"/>
      <c r="HFR190" s="29"/>
      <c r="HFW190" s="2"/>
      <c r="HGK190" s="29"/>
      <c r="HGP190" s="2"/>
      <c r="HHD190" s="29"/>
      <c r="HHI190" s="2"/>
      <c r="HHW190" s="29"/>
      <c r="HIB190" s="2"/>
      <c r="HIP190" s="29"/>
      <c r="HIU190" s="2"/>
      <c r="HJI190" s="29"/>
      <c r="HJN190" s="2"/>
      <c r="HKB190" s="29"/>
      <c r="HKG190" s="2"/>
      <c r="HKU190" s="29"/>
      <c r="HKZ190" s="2"/>
      <c r="HLN190" s="29"/>
      <c r="HLS190" s="2"/>
      <c r="HMG190" s="29"/>
      <c r="HML190" s="2"/>
      <c r="HMZ190" s="29"/>
      <c r="HNE190" s="2"/>
      <c r="HNS190" s="29"/>
      <c r="HNX190" s="2"/>
      <c r="HOL190" s="29"/>
      <c r="HOQ190" s="2"/>
      <c r="HPE190" s="29"/>
      <c r="HPJ190" s="2"/>
      <c r="HPX190" s="29"/>
      <c r="HQC190" s="2"/>
      <c r="HQQ190" s="29"/>
      <c r="HQV190" s="2"/>
      <c r="HRJ190" s="29"/>
      <c r="HRO190" s="2"/>
      <c r="HSC190" s="29"/>
      <c r="HSH190" s="2"/>
      <c r="HSV190" s="29"/>
      <c r="HTA190" s="2"/>
      <c r="HTO190" s="29"/>
      <c r="HTT190" s="2"/>
      <c r="HUH190" s="29"/>
      <c r="HUM190" s="2"/>
      <c r="HVA190" s="29"/>
      <c r="HVF190" s="2"/>
      <c r="HVT190" s="29"/>
      <c r="HVY190" s="2"/>
      <c r="HWM190" s="29"/>
      <c r="HWR190" s="2"/>
      <c r="HXF190" s="29"/>
      <c r="HXK190" s="2"/>
      <c r="HXY190" s="29"/>
      <c r="HYD190" s="2"/>
      <c r="HYR190" s="29"/>
      <c r="HYW190" s="2"/>
      <c r="HZK190" s="29"/>
      <c r="HZP190" s="2"/>
      <c r="IAD190" s="29"/>
      <c r="IAI190" s="2"/>
      <c r="IAW190" s="29"/>
      <c r="IBB190" s="2"/>
      <c r="IBP190" s="29"/>
      <c r="IBU190" s="2"/>
      <c r="ICI190" s="29"/>
      <c r="ICN190" s="2"/>
      <c r="IDB190" s="29"/>
      <c r="IDG190" s="2"/>
      <c r="IDU190" s="29"/>
      <c r="IDZ190" s="2"/>
      <c r="IEN190" s="29"/>
      <c r="IES190" s="2"/>
      <c r="IFG190" s="29"/>
      <c r="IFL190" s="2"/>
      <c r="IFZ190" s="29"/>
      <c r="IGE190" s="2"/>
      <c r="IGS190" s="29"/>
      <c r="IGX190" s="2"/>
      <c r="IHL190" s="29"/>
      <c r="IHQ190" s="2"/>
      <c r="IIE190" s="29"/>
      <c r="IIJ190" s="2"/>
      <c r="IIX190" s="29"/>
      <c r="IJC190" s="2"/>
      <c r="IJQ190" s="29"/>
      <c r="IJV190" s="2"/>
      <c r="IKJ190" s="29"/>
      <c r="IKO190" s="2"/>
      <c r="ILC190" s="29"/>
      <c r="ILH190" s="2"/>
      <c r="ILV190" s="29"/>
      <c r="IMA190" s="2"/>
      <c r="IMO190" s="29"/>
      <c r="IMT190" s="2"/>
      <c r="INH190" s="29"/>
      <c r="INM190" s="2"/>
      <c r="IOA190" s="29"/>
      <c r="IOF190" s="2"/>
      <c r="IOT190" s="29"/>
      <c r="IOY190" s="2"/>
      <c r="IPM190" s="29"/>
      <c r="IPR190" s="2"/>
      <c r="IQF190" s="29"/>
      <c r="IQK190" s="2"/>
      <c r="IQY190" s="29"/>
      <c r="IRD190" s="2"/>
      <c r="IRR190" s="29"/>
      <c r="IRW190" s="2"/>
      <c r="ISK190" s="29"/>
      <c r="ISP190" s="2"/>
      <c r="ITD190" s="29"/>
      <c r="ITI190" s="2"/>
      <c r="ITW190" s="29"/>
      <c r="IUB190" s="2"/>
      <c r="IUP190" s="29"/>
      <c r="IUU190" s="2"/>
      <c r="IVI190" s="29"/>
      <c r="IVN190" s="2"/>
      <c r="IWB190" s="29"/>
      <c r="IWG190" s="2"/>
      <c r="IWU190" s="29"/>
      <c r="IWZ190" s="2"/>
      <c r="IXN190" s="29"/>
      <c r="IXS190" s="2"/>
      <c r="IYG190" s="29"/>
      <c r="IYL190" s="2"/>
      <c r="IYZ190" s="29"/>
      <c r="IZE190" s="2"/>
      <c r="IZS190" s="29"/>
      <c r="IZX190" s="2"/>
      <c r="JAL190" s="29"/>
      <c r="JAQ190" s="2"/>
      <c r="JBE190" s="29"/>
      <c r="JBJ190" s="2"/>
      <c r="JBX190" s="29"/>
      <c r="JCC190" s="2"/>
      <c r="JCQ190" s="29"/>
      <c r="JCV190" s="2"/>
      <c r="JDJ190" s="29"/>
      <c r="JDO190" s="2"/>
      <c r="JEC190" s="29"/>
      <c r="JEH190" s="2"/>
      <c r="JEV190" s="29"/>
      <c r="JFA190" s="2"/>
      <c r="JFO190" s="29"/>
      <c r="JFT190" s="2"/>
      <c r="JGH190" s="29"/>
      <c r="JGM190" s="2"/>
      <c r="JHA190" s="29"/>
      <c r="JHF190" s="2"/>
      <c r="JHT190" s="29"/>
      <c r="JHY190" s="2"/>
      <c r="JIM190" s="29"/>
      <c r="JIR190" s="2"/>
      <c r="JJF190" s="29"/>
      <c r="JJK190" s="2"/>
      <c r="JJY190" s="29"/>
      <c r="JKD190" s="2"/>
      <c r="JKR190" s="29"/>
      <c r="JKW190" s="2"/>
      <c r="JLK190" s="29"/>
      <c r="JLP190" s="2"/>
      <c r="JMD190" s="29"/>
      <c r="JMI190" s="2"/>
      <c r="JMW190" s="29"/>
      <c r="JNB190" s="2"/>
      <c r="JNP190" s="29"/>
      <c r="JNU190" s="2"/>
      <c r="JOI190" s="29"/>
      <c r="JON190" s="2"/>
      <c r="JPB190" s="29"/>
      <c r="JPG190" s="2"/>
      <c r="JPU190" s="29"/>
      <c r="JPZ190" s="2"/>
      <c r="JQN190" s="29"/>
      <c r="JQS190" s="2"/>
      <c r="JRG190" s="29"/>
      <c r="JRL190" s="2"/>
      <c r="JRZ190" s="29"/>
      <c r="JSE190" s="2"/>
      <c r="JSS190" s="29"/>
      <c r="JSX190" s="2"/>
      <c r="JTL190" s="29"/>
      <c r="JTQ190" s="2"/>
      <c r="JUE190" s="29"/>
      <c r="JUJ190" s="2"/>
      <c r="JUX190" s="29"/>
      <c r="JVC190" s="2"/>
      <c r="JVQ190" s="29"/>
      <c r="JVV190" s="2"/>
      <c r="JWJ190" s="29"/>
      <c r="JWO190" s="2"/>
      <c r="JXC190" s="29"/>
      <c r="JXH190" s="2"/>
      <c r="JXV190" s="29"/>
      <c r="JYA190" s="2"/>
      <c r="JYO190" s="29"/>
      <c r="JYT190" s="2"/>
      <c r="JZH190" s="29"/>
      <c r="JZM190" s="2"/>
      <c r="KAA190" s="29"/>
      <c r="KAF190" s="2"/>
      <c r="KAT190" s="29"/>
      <c r="KAY190" s="2"/>
      <c r="KBM190" s="29"/>
      <c r="KBR190" s="2"/>
      <c r="KCF190" s="29"/>
      <c r="KCK190" s="2"/>
      <c r="KCY190" s="29"/>
      <c r="KDD190" s="2"/>
      <c r="KDR190" s="29"/>
      <c r="KDW190" s="2"/>
      <c r="KEK190" s="29"/>
      <c r="KEP190" s="2"/>
      <c r="KFD190" s="29"/>
      <c r="KFI190" s="2"/>
      <c r="KFW190" s="29"/>
      <c r="KGB190" s="2"/>
      <c r="KGP190" s="29"/>
      <c r="KGU190" s="2"/>
      <c r="KHI190" s="29"/>
      <c r="KHN190" s="2"/>
      <c r="KIB190" s="29"/>
      <c r="KIG190" s="2"/>
      <c r="KIU190" s="29"/>
      <c r="KIZ190" s="2"/>
      <c r="KJN190" s="29"/>
      <c r="KJS190" s="2"/>
      <c r="KKG190" s="29"/>
      <c r="KKL190" s="2"/>
      <c r="KKZ190" s="29"/>
      <c r="KLE190" s="2"/>
      <c r="KLS190" s="29"/>
      <c r="KLX190" s="2"/>
      <c r="KML190" s="29"/>
      <c r="KMQ190" s="2"/>
      <c r="KNE190" s="29"/>
      <c r="KNJ190" s="2"/>
      <c r="KNX190" s="29"/>
      <c r="KOC190" s="2"/>
      <c r="KOQ190" s="29"/>
      <c r="KOV190" s="2"/>
      <c r="KPJ190" s="29"/>
      <c r="KPO190" s="2"/>
      <c r="KQC190" s="29"/>
      <c r="KQH190" s="2"/>
      <c r="KQV190" s="29"/>
      <c r="KRA190" s="2"/>
      <c r="KRO190" s="29"/>
      <c r="KRT190" s="2"/>
      <c r="KSH190" s="29"/>
      <c r="KSM190" s="2"/>
      <c r="KTA190" s="29"/>
      <c r="KTF190" s="2"/>
      <c r="KTT190" s="29"/>
      <c r="KTY190" s="2"/>
      <c r="KUM190" s="29"/>
      <c r="KUR190" s="2"/>
      <c r="KVF190" s="29"/>
      <c r="KVK190" s="2"/>
      <c r="KVY190" s="29"/>
      <c r="KWD190" s="2"/>
      <c r="KWR190" s="29"/>
      <c r="KWW190" s="2"/>
      <c r="KXK190" s="29"/>
      <c r="KXP190" s="2"/>
      <c r="KYD190" s="29"/>
      <c r="KYI190" s="2"/>
      <c r="KYW190" s="29"/>
      <c r="KZB190" s="2"/>
      <c r="KZP190" s="29"/>
      <c r="KZU190" s="2"/>
      <c r="LAI190" s="29"/>
      <c r="LAN190" s="2"/>
      <c r="LBB190" s="29"/>
      <c r="LBG190" s="2"/>
      <c r="LBU190" s="29"/>
      <c r="LBZ190" s="2"/>
      <c r="LCN190" s="29"/>
      <c r="LCS190" s="2"/>
      <c r="LDG190" s="29"/>
      <c r="LDL190" s="2"/>
      <c r="LDZ190" s="29"/>
      <c r="LEE190" s="2"/>
      <c r="LES190" s="29"/>
      <c r="LEX190" s="2"/>
      <c r="LFL190" s="29"/>
      <c r="LFQ190" s="2"/>
      <c r="LGE190" s="29"/>
      <c r="LGJ190" s="2"/>
      <c r="LGX190" s="29"/>
      <c r="LHC190" s="2"/>
      <c r="LHQ190" s="29"/>
      <c r="LHV190" s="2"/>
      <c r="LIJ190" s="29"/>
      <c r="LIO190" s="2"/>
      <c r="LJC190" s="29"/>
      <c r="LJH190" s="2"/>
      <c r="LJV190" s="29"/>
      <c r="LKA190" s="2"/>
      <c r="LKO190" s="29"/>
      <c r="LKT190" s="2"/>
      <c r="LLH190" s="29"/>
      <c r="LLM190" s="2"/>
      <c r="LMA190" s="29"/>
      <c r="LMF190" s="2"/>
      <c r="LMT190" s="29"/>
      <c r="LMY190" s="2"/>
      <c r="LNM190" s="29"/>
      <c r="LNR190" s="2"/>
      <c r="LOF190" s="29"/>
      <c r="LOK190" s="2"/>
      <c r="LOY190" s="29"/>
      <c r="LPD190" s="2"/>
      <c r="LPR190" s="29"/>
      <c r="LPW190" s="2"/>
      <c r="LQK190" s="29"/>
      <c r="LQP190" s="2"/>
      <c r="LRD190" s="29"/>
      <c r="LRI190" s="2"/>
      <c r="LRW190" s="29"/>
      <c r="LSB190" s="2"/>
      <c r="LSP190" s="29"/>
      <c r="LSU190" s="2"/>
      <c r="LTI190" s="29"/>
      <c r="LTN190" s="2"/>
      <c r="LUB190" s="29"/>
      <c r="LUG190" s="2"/>
      <c r="LUU190" s="29"/>
      <c r="LUZ190" s="2"/>
      <c r="LVN190" s="29"/>
      <c r="LVS190" s="2"/>
      <c r="LWG190" s="29"/>
      <c r="LWL190" s="2"/>
      <c r="LWZ190" s="29"/>
      <c r="LXE190" s="2"/>
      <c r="LXS190" s="29"/>
      <c r="LXX190" s="2"/>
      <c r="LYL190" s="29"/>
      <c r="LYQ190" s="2"/>
      <c r="LZE190" s="29"/>
      <c r="LZJ190" s="2"/>
      <c r="LZX190" s="29"/>
      <c r="MAC190" s="2"/>
      <c r="MAQ190" s="29"/>
      <c r="MAV190" s="2"/>
      <c r="MBJ190" s="29"/>
      <c r="MBO190" s="2"/>
      <c r="MCC190" s="29"/>
      <c r="MCH190" s="2"/>
      <c r="MCV190" s="29"/>
      <c r="MDA190" s="2"/>
      <c r="MDO190" s="29"/>
      <c r="MDT190" s="2"/>
      <c r="MEH190" s="29"/>
      <c r="MEM190" s="2"/>
      <c r="MFA190" s="29"/>
      <c r="MFF190" s="2"/>
      <c r="MFT190" s="29"/>
      <c r="MFY190" s="2"/>
      <c r="MGM190" s="29"/>
      <c r="MGR190" s="2"/>
      <c r="MHF190" s="29"/>
      <c r="MHK190" s="2"/>
      <c r="MHY190" s="29"/>
      <c r="MID190" s="2"/>
      <c r="MIR190" s="29"/>
      <c r="MIW190" s="2"/>
      <c r="MJK190" s="29"/>
      <c r="MJP190" s="2"/>
      <c r="MKD190" s="29"/>
      <c r="MKI190" s="2"/>
      <c r="MKW190" s="29"/>
      <c r="MLB190" s="2"/>
      <c r="MLP190" s="29"/>
      <c r="MLU190" s="2"/>
      <c r="MMI190" s="29"/>
      <c r="MMN190" s="2"/>
      <c r="MNB190" s="29"/>
      <c r="MNG190" s="2"/>
      <c r="MNU190" s="29"/>
      <c r="MNZ190" s="2"/>
      <c r="MON190" s="29"/>
      <c r="MOS190" s="2"/>
      <c r="MPG190" s="29"/>
      <c r="MPL190" s="2"/>
      <c r="MPZ190" s="29"/>
      <c r="MQE190" s="2"/>
      <c r="MQS190" s="29"/>
      <c r="MQX190" s="2"/>
      <c r="MRL190" s="29"/>
      <c r="MRQ190" s="2"/>
      <c r="MSE190" s="29"/>
      <c r="MSJ190" s="2"/>
      <c r="MSX190" s="29"/>
      <c r="MTC190" s="2"/>
      <c r="MTQ190" s="29"/>
      <c r="MTV190" s="2"/>
      <c r="MUJ190" s="29"/>
      <c r="MUO190" s="2"/>
      <c r="MVC190" s="29"/>
      <c r="MVH190" s="2"/>
      <c r="MVV190" s="29"/>
      <c r="MWA190" s="2"/>
      <c r="MWO190" s="29"/>
      <c r="MWT190" s="2"/>
      <c r="MXH190" s="29"/>
      <c r="MXM190" s="2"/>
      <c r="MYA190" s="29"/>
      <c r="MYF190" s="2"/>
      <c r="MYT190" s="29"/>
      <c r="MYY190" s="2"/>
      <c r="MZM190" s="29"/>
      <c r="MZR190" s="2"/>
      <c r="NAF190" s="29"/>
      <c r="NAK190" s="2"/>
      <c r="NAY190" s="29"/>
      <c r="NBD190" s="2"/>
      <c r="NBR190" s="29"/>
      <c r="NBW190" s="2"/>
      <c r="NCK190" s="29"/>
      <c r="NCP190" s="2"/>
      <c r="NDD190" s="29"/>
      <c r="NDI190" s="2"/>
      <c r="NDW190" s="29"/>
      <c r="NEB190" s="2"/>
      <c r="NEP190" s="29"/>
      <c r="NEU190" s="2"/>
      <c r="NFI190" s="29"/>
      <c r="NFN190" s="2"/>
      <c r="NGB190" s="29"/>
      <c r="NGG190" s="2"/>
      <c r="NGU190" s="29"/>
      <c r="NGZ190" s="2"/>
      <c r="NHN190" s="29"/>
      <c r="NHS190" s="2"/>
      <c r="NIG190" s="29"/>
      <c r="NIL190" s="2"/>
      <c r="NIZ190" s="29"/>
      <c r="NJE190" s="2"/>
      <c r="NJS190" s="29"/>
      <c r="NJX190" s="2"/>
      <c r="NKL190" s="29"/>
      <c r="NKQ190" s="2"/>
      <c r="NLE190" s="29"/>
      <c r="NLJ190" s="2"/>
      <c r="NLX190" s="29"/>
      <c r="NMC190" s="2"/>
      <c r="NMQ190" s="29"/>
      <c r="NMV190" s="2"/>
      <c r="NNJ190" s="29"/>
      <c r="NNO190" s="2"/>
      <c r="NOC190" s="29"/>
      <c r="NOH190" s="2"/>
      <c r="NOV190" s="29"/>
      <c r="NPA190" s="2"/>
      <c r="NPO190" s="29"/>
      <c r="NPT190" s="2"/>
      <c r="NQH190" s="29"/>
      <c r="NQM190" s="2"/>
      <c r="NRA190" s="29"/>
      <c r="NRF190" s="2"/>
      <c r="NRT190" s="29"/>
      <c r="NRY190" s="2"/>
      <c r="NSM190" s="29"/>
      <c r="NSR190" s="2"/>
      <c r="NTF190" s="29"/>
      <c r="NTK190" s="2"/>
      <c r="NTY190" s="29"/>
      <c r="NUD190" s="2"/>
      <c r="NUR190" s="29"/>
      <c r="NUW190" s="2"/>
      <c r="NVK190" s="29"/>
      <c r="NVP190" s="2"/>
      <c r="NWD190" s="29"/>
      <c r="NWI190" s="2"/>
      <c r="NWW190" s="29"/>
      <c r="NXB190" s="2"/>
      <c r="NXP190" s="29"/>
      <c r="NXU190" s="2"/>
      <c r="NYI190" s="29"/>
      <c r="NYN190" s="2"/>
      <c r="NZB190" s="29"/>
      <c r="NZG190" s="2"/>
      <c r="NZU190" s="29"/>
      <c r="NZZ190" s="2"/>
      <c r="OAN190" s="29"/>
      <c r="OAS190" s="2"/>
      <c r="OBG190" s="29"/>
      <c r="OBL190" s="2"/>
      <c r="OBZ190" s="29"/>
      <c r="OCE190" s="2"/>
      <c r="OCS190" s="29"/>
      <c r="OCX190" s="2"/>
      <c r="ODL190" s="29"/>
      <c r="ODQ190" s="2"/>
      <c r="OEE190" s="29"/>
      <c r="OEJ190" s="2"/>
      <c r="OEX190" s="29"/>
      <c r="OFC190" s="2"/>
      <c r="OFQ190" s="29"/>
      <c r="OFV190" s="2"/>
      <c r="OGJ190" s="29"/>
      <c r="OGO190" s="2"/>
      <c r="OHC190" s="29"/>
      <c r="OHH190" s="2"/>
      <c r="OHV190" s="29"/>
      <c r="OIA190" s="2"/>
      <c r="OIO190" s="29"/>
      <c r="OIT190" s="2"/>
      <c r="OJH190" s="29"/>
      <c r="OJM190" s="2"/>
      <c r="OKA190" s="29"/>
      <c r="OKF190" s="2"/>
      <c r="OKT190" s="29"/>
      <c r="OKY190" s="2"/>
      <c r="OLM190" s="29"/>
      <c r="OLR190" s="2"/>
      <c r="OMF190" s="29"/>
      <c r="OMK190" s="2"/>
      <c r="OMY190" s="29"/>
      <c r="OND190" s="2"/>
      <c r="ONR190" s="29"/>
      <c r="ONW190" s="2"/>
      <c r="OOK190" s="29"/>
      <c r="OOP190" s="2"/>
      <c r="OPD190" s="29"/>
      <c r="OPI190" s="2"/>
      <c r="OPW190" s="29"/>
      <c r="OQB190" s="2"/>
      <c r="OQP190" s="29"/>
      <c r="OQU190" s="2"/>
      <c r="ORI190" s="29"/>
      <c r="ORN190" s="2"/>
      <c r="OSB190" s="29"/>
      <c r="OSG190" s="2"/>
      <c r="OSU190" s="29"/>
      <c r="OSZ190" s="2"/>
      <c r="OTN190" s="29"/>
      <c r="OTS190" s="2"/>
      <c r="OUG190" s="29"/>
      <c r="OUL190" s="2"/>
      <c r="OUZ190" s="29"/>
      <c r="OVE190" s="2"/>
      <c r="OVS190" s="29"/>
      <c r="OVX190" s="2"/>
      <c r="OWL190" s="29"/>
      <c r="OWQ190" s="2"/>
      <c r="OXE190" s="29"/>
      <c r="OXJ190" s="2"/>
      <c r="OXX190" s="29"/>
      <c r="OYC190" s="2"/>
      <c r="OYQ190" s="29"/>
      <c r="OYV190" s="2"/>
      <c r="OZJ190" s="29"/>
      <c r="OZO190" s="2"/>
      <c r="PAC190" s="29"/>
      <c r="PAH190" s="2"/>
      <c r="PAV190" s="29"/>
      <c r="PBA190" s="2"/>
      <c r="PBO190" s="29"/>
      <c r="PBT190" s="2"/>
      <c r="PCH190" s="29"/>
      <c r="PCM190" s="2"/>
      <c r="PDA190" s="29"/>
      <c r="PDF190" s="2"/>
      <c r="PDT190" s="29"/>
      <c r="PDY190" s="2"/>
      <c r="PEM190" s="29"/>
      <c r="PER190" s="2"/>
      <c r="PFF190" s="29"/>
      <c r="PFK190" s="2"/>
      <c r="PFY190" s="29"/>
      <c r="PGD190" s="2"/>
      <c r="PGR190" s="29"/>
      <c r="PGW190" s="2"/>
      <c r="PHK190" s="29"/>
      <c r="PHP190" s="2"/>
      <c r="PID190" s="29"/>
      <c r="PII190" s="2"/>
      <c r="PIW190" s="29"/>
      <c r="PJB190" s="2"/>
      <c r="PJP190" s="29"/>
      <c r="PJU190" s="2"/>
      <c r="PKI190" s="29"/>
      <c r="PKN190" s="2"/>
      <c r="PLB190" s="29"/>
      <c r="PLG190" s="2"/>
      <c r="PLU190" s="29"/>
      <c r="PLZ190" s="2"/>
      <c r="PMN190" s="29"/>
      <c r="PMS190" s="2"/>
      <c r="PNG190" s="29"/>
      <c r="PNL190" s="2"/>
      <c r="PNZ190" s="29"/>
      <c r="POE190" s="2"/>
      <c r="POS190" s="29"/>
      <c r="POX190" s="2"/>
      <c r="PPL190" s="29"/>
      <c r="PPQ190" s="2"/>
      <c r="PQE190" s="29"/>
      <c r="PQJ190" s="2"/>
      <c r="PQX190" s="29"/>
      <c r="PRC190" s="2"/>
      <c r="PRQ190" s="29"/>
      <c r="PRV190" s="2"/>
      <c r="PSJ190" s="29"/>
      <c r="PSO190" s="2"/>
      <c r="PTC190" s="29"/>
      <c r="PTH190" s="2"/>
      <c r="PTV190" s="29"/>
      <c r="PUA190" s="2"/>
      <c r="PUO190" s="29"/>
      <c r="PUT190" s="2"/>
      <c r="PVH190" s="29"/>
      <c r="PVM190" s="2"/>
      <c r="PWA190" s="29"/>
      <c r="PWF190" s="2"/>
      <c r="PWT190" s="29"/>
      <c r="PWY190" s="2"/>
      <c r="PXM190" s="29"/>
      <c r="PXR190" s="2"/>
      <c r="PYF190" s="29"/>
      <c r="PYK190" s="2"/>
      <c r="PYY190" s="29"/>
      <c r="PZD190" s="2"/>
      <c r="PZR190" s="29"/>
      <c r="PZW190" s="2"/>
      <c r="QAK190" s="29"/>
      <c r="QAP190" s="2"/>
      <c r="QBD190" s="29"/>
      <c r="QBI190" s="2"/>
      <c r="QBW190" s="29"/>
      <c r="QCB190" s="2"/>
      <c r="QCP190" s="29"/>
      <c r="QCU190" s="2"/>
      <c r="QDI190" s="29"/>
      <c r="QDN190" s="2"/>
      <c r="QEB190" s="29"/>
      <c r="QEG190" s="2"/>
      <c r="QEU190" s="29"/>
      <c r="QEZ190" s="2"/>
      <c r="QFN190" s="29"/>
      <c r="QFS190" s="2"/>
      <c r="QGG190" s="29"/>
      <c r="QGL190" s="2"/>
      <c r="QGZ190" s="29"/>
      <c r="QHE190" s="2"/>
      <c r="QHS190" s="29"/>
      <c r="QHX190" s="2"/>
      <c r="QIL190" s="29"/>
      <c r="QIQ190" s="2"/>
      <c r="QJE190" s="29"/>
      <c r="QJJ190" s="2"/>
      <c r="QJX190" s="29"/>
      <c r="QKC190" s="2"/>
      <c r="QKQ190" s="29"/>
      <c r="QKV190" s="2"/>
      <c r="QLJ190" s="29"/>
      <c r="QLO190" s="2"/>
      <c r="QMC190" s="29"/>
      <c r="QMH190" s="2"/>
      <c r="QMV190" s="29"/>
      <c r="QNA190" s="2"/>
      <c r="QNO190" s="29"/>
      <c r="QNT190" s="2"/>
      <c r="QOH190" s="29"/>
      <c r="QOM190" s="2"/>
      <c r="QPA190" s="29"/>
      <c r="QPF190" s="2"/>
      <c r="QPT190" s="29"/>
      <c r="QPY190" s="2"/>
      <c r="QQM190" s="29"/>
      <c r="QQR190" s="2"/>
      <c r="QRF190" s="29"/>
      <c r="QRK190" s="2"/>
      <c r="QRY190" s="29"/>
      <c r="QSD190" s="2"/>
      <c r="QSR190" s="29"/>
      <c r="QSW190" s="2"/>
      <c r="QTK190" s="29"/>
      <c r="QTP190" s="2"/>
      <c r="QUD190" s="29"/>
      <c r="QUI190" s="2"/>
      <c r="QUW190" s="29"/>
      <c r="QVB190" s="2"/>
      <c r="QVP190" s="29"/>
      <c r="QVU190" s="2"/>
      <c r="QWI190" s="29"/>
      <c r="QWN190" s="2"/>
      <c r="QXB190" s="29"/>
      <c r="QXG190" s="2"/>
      <c r="QXU190" s="29"/>
      <c r="QXZ190" s="2"/>
      <c r="QYN190" s="29"/>
      <c r="QYS190" s="2"/>
      <c r="QZG190" s="29"/>
      <c r="QZL190" s="2"/>
      <c r="QZZ190" s="29"/>
      <c r="RAE190" s="2"/>
      <c r="RAS190" s="29"/>
      <c r="RAX190" s="2"/>
      <c r="RBL190" s="29"/>
      <c r="RBQ190" s="2"/>
      <c r="RCE190" s="29"/>
      <c r="RCJ190" s="2"/>
      <c r="RCX190" s="29"/>
      <c r="RDC190" s="2"/>
      <c r="RDQ190" s="29"/>
      <c r="RDV190" s="2"/>
      <c r="REJ190" s="29"/>
      <c r="REO190" s="2"/>
      <c r="RFC190" s="29"/>
      <c r="RFH190" s="2"/>
      <c r="RFV190" s="29"/>
      <c r="RGA190" s="2"/>
      <c r="RGO190" s="29"/>
      <c r="RGT190" s="2"/>
      <c r="RHH190" s="29"/>
      <c r="RHM190" s="2"/>
      <c r="RIA190" s="29"/>
      <c r="RIF190" s="2"/>
      <c r="RIT190" s="29"/>
      <c r="RIY190" s="2"/>
      <c r="RJM190" s="29"/>
      <c r="RJR190" s="2"/>
      <c r="RKF190" s="29"/>
      <c r="RKK190" s="2"/>
      <c r="RKY190" s="29"/>
      <c r="RLD190" s="2"/>
      <c r="RLR190" s="29"/>
      <c r="RLW190" s="2"/>
      <c r="RMK190" s="29"/>
      <c r="RMP190" s="2"/>
      <c r="RND190" s="29"/>
      <c r="RNI190" s="2"/>
      <c r="RNW190" s="29"/>
      <c r="ROB190" s="2"/>
      <c r="ROP190" s="29"/>
      <c r="ROU190" s="2"/>
      <c r="RPI190" s="29"/>
      <c r="RPN190" s="2"/>
      <c r="RQB190" s="29"/>
      <c r="RQG190" s="2"/>
      <c r="RQU190" s="29"/>
      <c r="RQZ190" s="2"/>
      <c r="RRN190" s="29"/>
      <c r="RRS190" s="2"/>
      <c r="RSG190" s="29"/>
      <c r="RSL190" s="2"/>
      <c r="RSZ190" s="29"/>
      <c r="RTE190" s="2"/>
      <c r="RTS190" s="29"/>
      <c r="RTX190" s="2"/>
      <c r="RUL190" s="29"/>
      <c r="RUQ190" s="2"/>
      <c r="RVE190" s="29"/>
      <c r="RVJ190" s="2"/>
      <c r="RVX190" s="29"/>
      <c r="RWC190" s="2"/>
      <c r="RWQ190" s="29"/>
      <c r="RWV190" s="2"/>
      <c r="RXJ190" s="29"/>
      <c r="RXO190" s="2"/>
      <c r="RYC190" s="29"/>
      <c r="RYH190" s="2"/>
      <c r="RYV190" s="29"/>
      <c r="RZA190" s="2"/>
      <c r="RZO190" s="29"/>
      <c r="RZT190" s="2"/>
      <c r="SAH190" s="29"/>
      <c r="SAM190" s="2"/>
      <c r="SBA190" s="29"/>
      <c r="SBF190" s="2"/>
      <c r="SBT190" s="29"/>
      <c r="SBY190" s="2"/>
      <c r="SCM190" s="29"/>
      <c r="SCR190" s="2"/>
      <c r="SDF190" s="29"/>
      <c r="SDK190" s="2"/>
      <c r="SDY190" s="29"/>
      <c r="SED190" s="2"/>
      <c r="SER190" s="29"/>
      <c r="SEW190" s="2"/>
      <c r="SFK190" s="29"/>
      <c r="SFP190" s="2"/>
      <c r="SGD190" s="29"/>
      <c r="SGI190" s="2"/>
      <c r="SGW190" s="29"/>
      <c r="SHB190" s="2"/>
      <c r="SHP190" s="29"/>
      <c r="SHU190" s="2"/>
      <c r="SII190" s="29"/>
      <c r="SIN190" s="2"/>
      <c r="SJB190" s="29"/>
      <c r="SJG190" s="2"/>
      <c r="SJU190" s="29"/>
      <c r="SJZ190" s="2"/>
      <c r="SKN190" s="29"/>
      <c r="SKS190" s="2"/>
      <c r="SLG190" s="29"/>
      <c r="SLL190" s="2"/>
      <c r="SLZ190" s="29"/>
      <c r="SME190" s="2"/>
      <c r="SMS190" s="29"/>
      <c r="SMX190" s="2"/>
      <c r="SNL190" s="29"/>
      <c r="SNQ190" s="2"/>
      <c r="SOE190" s="29"/>
      <c r="SOJ190" s="2"/>
      <c r="SOX190" s="29"/>
      <c r="SPC190" s="2"/>
      <c r="SPQ190" s="29"/>
      <c r="SPV190" s="2"/>
      <c r="SQJ190" s="29"/>
      <c r="SQO190" s="2"/>
      <c r="SRC190" s="29"/>
      <c r="SRH190" s="2"/>
      <c r="SRV190" s="29"/>
      <c r="SSA190" s="2"/>
      <c r="SSO190" s="29"/>
      <c r="SST190" s="2"/>
      <c r="STH190" s="29"/>
      <c r="STM190" s="2"/>
      <c r="SUA190" s="29"/>
      <c r="SUF190" s="2"/>
      <c r="SUT190" s="29"/>
      <c r="SUY190" s="2"/>
      <c r="SVM190" s="29"/>
      <c r="SVR190" s="2"/>
      <c r="SWF190" s="29"/>
      <c r="SWK190" s="2"/>
      <c r="SWY190" s="29"/>
      <c r="SXD190" s="2"/>
      <c r="SXR190" s="29"/>
      <c r="SXW190" s="2"/>
      <c r="SYK190" s="29"/>
      <c r="SYP190" s="2"/>
      <c r="SZD190" s="29"/>
      <c r="SZI190" s="2"/>
      <c r="SZW190" s="29"/>
      <c r="TAB190" s="2"/>
      <c r="TAP190" s="29"/>
      <c r="TAU190" s="2"/>
      <c r="TBI190" s="29"/>
      <c r="TBN190" s="2"/>
      <c r="TCB190" s="29"/>
      <c r="TCG190" s="2"/>
      <c r="TCU190" s="29"/>
      <c r="TCZ190" s="2"/>
      <c r="TDN190" s="29"/>
      <c r="TDS190" s="2"/>
      <c r="TEG190" s="29"/>
      <c r="TEL190" s="2"/>
      <c r="TEZ190" s="29"/>
      <c r="TFE190" s="2"/>
      <c r="TFS190" s="29"/>
      <c r="TFX190" s="2"/>
      <c r="TGL190" s="29"/>
      <c r="TGQ190" s="2"/>
      <c r="THE190" s="29"/>
      <c r="THJ190" s="2"/>
      <c r="THX190" s="29"/>
      <c r="TIC190" s="2"/>
      <c r="TIQ190" s="29"/>
      <c r="TIV190" s="2"/>
      <c r="TJJ190" s="29"/>
      <c r="TJO190" s="2"/>
      <c r="TKC190" s="29"/>
      <c r="TKH190" s="2"/>
      <c r="TKV190" s="29"/>
      <c r="TLA190" s="2"/>
      <c r="TLO190" s="29"/>
      <c r="TLT190" s="2"/>
      <c r="TMH190" s="29"/>
      <c r="TMM190" s="2"/>
      <c r="TNA190" s="29"/>
      <c r="TNF190" s="2"/>
      <c r="TNT190" s="29"/>
      <c r="TNY190" s="2"/>
      <c r="TOM190" s="29"/>
      <c r="TOR190" s="2"/>
      <c r="TPF190" s="29"/>
      <c r="TPK190" s="2"/>
      <c r="TPY190" s="29"/>
      <c r="TQD190" s="2"/>
      <c r="TQR190" s="29"/>
      <c r="TQW190" s="2"/>
      <c r="TRK190" s="29"/>
      <c r="TRP190" s="2"/>
      <c r="TSD190" s="29"/>
      <c r="TSI190" s="2"/>
      <c r="TSW190" s="29"/>
      <c r="TTB190" s="2"/>
      <c r="TTP190" s="29"/>
      <c r="TTU190" s="2"/>
      <c r="TUI190" s="29"/>
      <c r="TUN190" s="2"/>
      <c r="TVB190" s="29"/>
      <c r="TVG190" s="2"/>
      <c r="TVU190" s="29"/>
      <c r="TVZ190" s="2"/>
      <c r="TWN190" s="29"/>
      <c r="TWS190" s="2"/>
      <c r="TXG190" s="29"/>
      <c r="TXL190" s="2"/>
      <c r="TXZ190" s="29"/>
      <c r="TYE190" s="2"/>
      <c r="TYS190" s="29"/>
      <c r="TYX190" s="2"/>
      <c r="TZL190" s="29"/>
      <c r="TZQ190" s="2"/>
      <c r="UAE190" s="29"/>
      <c r="UAJ190" s="2"/>
      <c r="UAX190" s="29"/>
      <c r="UBC190" s="2"/>
      <c r="UBQ190" s="29"/>
      <c r="UBV190" s="2"/>
      <c r="UCJ190" s="29"/>
      <c r="UCO190" s="2"/>
      <c r="UDC190" s="29"/>
      <c r="UDH190" s="2"/>
      <c r="UDV190" s="29"/>
      <c r="UEA190" s="2"/>
      <c r="UEO190" s="29"/>
      <c r="UET190" s="2"/>
      <c r="UFH190" s="29"/>
      <c r="UFM190" s="2"/>
      <c r="UGA190" s="29"/>
      <c r="UGF190" s="2"/>
      <c r="UGT190" s="29"/>
      <c r="UGY190" s="2"/>
      <c r="UHM190" s="29"/>
      <c r="UHR190" s="2"/>
      <c r="UIF190" s="29"/>
      <c r="UIK190" s="2"/>
      <c r="UIY190" s="29"/>
      <c r="UJD190" s="2"/>
      <c r="UJR190" s="29"/>
      <c r="UJW190" s="2"/>
      <c r="UKK190" s="29"/>
      <c r="UKP190" s="2"/>
      <c r="ULD190" s="29"/>
      <c r="ULI190" s="2"/>
      <c r="ULW190" s="29"/>
      <c r="UMB190" s="2"/>
      <c r="UMP190" s="29"/>
      <c r="UMU190" s="2"/>
      <c r="UNI190" s="29"/>
      <c r="UNN190" s="2"/>
      <c r="UOB190" s="29"/>
      <c r="UOG190" s="2"/>
      <c r="UOU190" s="29"/>
      <c r="UOZ190" s="2"/>
      <c r="UPN190" s="29"/>
      <c r="UPS190" s="2"/>
      <c r="UQG190" s="29"/>
      <c r="UQL190" s="2"/>
      <c r="UQZ190" s="29"/>
      <c r="URE190" s="2"/>
      <c r="URS190" s="29"/>
      <c r="URX190" s="2"/>
      <c r="USL190" s="29"/>
      <c r="USQ190" s="2"/>
      <c r="UTE190" s="29"/>
      <c r="UTJ190" s="2"/>
      <c r="UTX190" s="29"/>
      <c r="UUC190" s="2"/>
      <c r="UUQ190" s="29"/>
      <c r="UUV190" s="2"/>
      <c r="UVJ190" s="29"/>
      <c r="UVO190" s="2"/>
      <c r="UWC190" s="29"/>
      <c r="UWH190" s="2"/>
      <c r="UWV190" s="29"/>
      <c r="UXA190" s="2"/>
      <c r="UXO190" s="29"/>
      <c r="UXT190" s="2"/>
      <c r="UYH190" s="29"/>
      <c r="UYM190" s="2"/>
      <c r="UZA190" s="29"/>
      <c r="UZF190" s="2"/>
      <c r="UZT190" s="29"/>
      <c r="UZY190" s="2"/>
      <c r="VAM190" s="29"/>
      <c r="VAR190" s="2"/>
      <c r="VBF190" s="29"/>
      <c r="VBK190" s="2"/>
      <c r="VBY190" s="29"/>
      <c r="VCD190" s="2"/>
      <c r="VCR190" s="29"/>
      <c r="VCW190" s="2"/>
      <c r="VDK190" s="29"/>
      <c r="VDP190" s="2"/>
      <c r="VED190" s="29"/>
      <c r="VEI190" s="2"/>
      <c r="VEW190" s="29"/>
      <c r="VFB190" s="2"/>
      <c r="VFP190" s="29"/>
      <c r="VFU190" s="2"/>
      <c r="VGI190" s="29"/>
      <c r="VGN190" s="2"/>
      <c r="VHB190" s="29"/>
      <c r="VHG190" s="2"/>
      <c r="VHU190" s="29"/>
      <c r="VHZ190" s="2"/>
      <c r="VIN190" s="29"/>
      <c r="VIS190" s="2"/>
      <c r="VJG190" s="29"/>
      <c r="VJL190" s="2"/>
      <c r="VJZ190" s="29"/>
      <c r="VKE190" s="2"/>
      <c r="VKS190" s="29"/>
      <c r="VKX190" s="2"/>
      <c r="VLL190" s="29"/>
      <c r="VLQ190" s="2"/>
      <c r="VME190" s="29"/>
      <c r="VMJ190" s="2"/>
      <c r="VMX190" s="29"/>
      <c r="VNC190" s="2"/>
      <c r="VNQ190" s="29"/>
      <c r="VNV190" s="2"/>
      <c r="VOJ190" s="29"/>
      <c r="VOO190" s="2"/>
      <c r="VPC190" s="29"/>
      <c r="VPH190" s="2"/>
      <c r="VPV190" s="29"/>
      <c r="VQA190" s="2"/>
      <c r="VQO190" s="29"/>
      <c r="VQT190" s="2"/>
      <c r="VRH190" s="29"/>
      <c r="VRM190" s="2"/>
      <c r="VSA190" s="29"/>
      <c r="VSF190" s="2"/>
      <c r="VST190" s="29"/>
      <c r="VSY190" s="2"/>
      <c r="VTM190" s="29"/>
      <c r="VTR190" s="2"/>
      <c r="VUF190" s="29"/>
      <c r="VUK190" s="2"/>
      <c r="VUY190" s="29"/>
      <c r="VVD190" s="2"/>
      <c r="VVR190" s="29"/>
      <c r="VVW190" s="2"/>
      <c r="VWK190" s="29"/>
      <c r="VWP190" s="2"/>
      <c r="VXD190" s="29"/>
      <c r="VXI190" s="2"/>
      <c r="VXW190" s="29"/>
      <c r="VYB190" s="2"/>
      <c r="VYP190" s="29"/>
      <c r="VYU190" s="2"/>
      <c r="VZI190" s="29"/>
      <c r="VZN190" s="2"/>
      <c r="WAB190" s="29"/>
      <c r="WAG190" s="2"/>
      <c r="WAU190" s="29"/>
      <c r="WAZ190" s="2"/>
      <c r="WBN190" s="29"/>
      <c r="WBS190" s="2"/>
      <c r="WCG190" s="29"/>
      <c r="WCL190" s="2"/>
      <c r="WCZ190" s="29"/>
      <c r="WDE190" s="2"/>
      <c r="WDS190" s="29"/>
      <c r="WDX190" s="2"/>
      <c r="WEL190" s="29"/>
      <c r="WEQ190" s="2"/>
      <c r="WFE190" s="29"/>
      <c r="WFJ190" s="2"/>
      <c r="WFX190" s="29"/>
      <c r="WGC190" s="2"/>
      <c r="WGQ190" s="29"/>
      <c r="WGV190" s="2"/>
      <c r="WHJ190" s="29"/>
      <c r="WHO190" s="2"/>
      <c r="WIC190" s="29"/>
      <c r="WIH190" s="2"/>
      <c r="WIV190" s="29"/>
      <c r="WJA190" s="2"/>
      <c r="WJO190" s="29"/>
      <c r="WJT190" s="2"/>
      <c r="WKH190" s="29"/>
      <c r="WKM190" s="2"/>
      <c r="WLA190" s="29"/>
      <c r="WLF190" s="2"/>
      <c r="WLT190" s="29"/>
      <c r="WLY190" s="2"/>
      <c r="WMM190" s="29"/>
      <c r="WMR190" s="2"/>
      <c r="WNF190" s="29"/>
      <c r="WNK190" s="2"/>
      <c r="WNY190" s="29"/>
      <c r="WOD190" s="2"/>
      <c r="WOR190" s="29"/>
      <c r="WOW190" s="2"/>
      <c r="WPK190" s="29"/>
      <c r="WPP190" s="2"/>
      <c r="WQD190" s="29"/>
      <c r="WQI190" s="2"/>
      <c r="WQW190" s="29"/>
      <c r="WRB190" s="2"/>
      <c r="WRP190" s="29"/>
      <c r="WRU190" s="2"/>
      <c r="WSI190" s="29"/>
      <c r="WSN190" s="2"/>
      <c r="WTB190" s="29"/>
      <c r="WTG190" s="2"/>
      <c r="WTU190" s="29"/>
      <c r="WTZ190" s="2"/>
      <c r="WUN190" s="29"/>
      <c r="WUS190" s="2"/>
      <c r="WVG190" s="29"/>
      <c r="WVL190" s="2"/>
      <c r="WVZ190" s="29"/>
      <c r="WWE190" s="2"/>
      <c r="WWS190" s="29"/>
      <c r="WWX190" s="2"/>
      <c r="WXL190" s="29"/>
      <c r="WXQ190" s="2"/>
      <c r="WYE190" s="29"/>
      <c r="WYJ190" s="2"/>
      <c r="WYX190" s="29"/>
      <c r="WZC190" s="2"/>
      <c r="WZQ190" s="29"/>
      <c r="WZV190" s="2"/>
      <c r="XAJ190" s="29"/>
      <c r="XAO190" s="2"/>
      <c r="XBC190" s="29"/>
      <c r="XBH190" s="2"/>
      <c r="XBV190" s="29"/>
      <c r="XCA190" s="2"/>
      <c r="XCO190" s="29"/>
      <c r="XCT190" s="2"/>
      <c r="XDH190" s="29"/>
      <c r="XDM190" s="2"/>
      <c r="XEA190" s="29"/>
      <c r="XEF190" s="2"/>
      <c r="XET190" s="29"/>
      <c r="XEY190" s="2"/>
    </row>
    <row r="191" spans="1:1022 1027:2048 2053:3060 3074:4086 4100:5112 5126:6138 6152:7164 7178:8190 8204:9216 9230:10237 10242:11263 11268:12275 12289:13301 13315:14327 14341:15353 15367:16379" ht="16" x14ac:dyDescent="0.2">
      <c r="A191" s="2" t="s">
        <v>187</v>
      </c>
      <c r="B191" s="3">
        <v>1262700000</v>
      </c>
      <c r="C191" s="3">
        <v>1224400000</v>
      </c>
      <c r="D191" s="3">
        <v>868600000</v>
      </c>
      <c r="E191" s="3">
        <v>2486900000</v>
      </c>
      <c r="F191" s="3">
        <v>195400000</v>
      </c>
      <c r="G191" s="3">
        <v>2683800000</v>
      </c>
      <c r="H191" s="3">
        <v>4389300000</v>
      </c>
      <c r="I191" s="3">
        <v>3005100000</v>
      </c>
      <c r="J191" s="3">
        <v>15545500000</v>
      </c>
      <c r="K191" s="3">
        <v>4886400000</v>
      </c>
      <c r="L191" s="3">
        <v>5280700000</v>
      </c>
      <c r="M191" s="3">
        <v>2837900000</v>
      </c>
      <c r="N191" s="3">
        <v>3229100000</v>
      </c>
      <c r="O191" s="4">
        <v>2942600000</v>
      </c>
      <c r="P191" s="3">
        <v>528800000</v>
      </c>
      <c r="Q191" s="3">
        <v>1076400000</v>
      </c>
      <c r="R191" s="3">
        <v>282400000</v>
      </c>
      <c r="S191" s="3">
        <v>1055000000</v>
      </c>
    </row>
    <row r="192" spans="1:1022 1027:2048 2053:3060 3074:4086 4100:5112 5126:6138 6152:7164 7178:8190 8204:9216 9230:10237 10242:11263 11268:12275 12289:13301 13315:14327 14341:15353 15367:16379" ht="16" x14ac:dyDescent="0.2">
      <c r="A192" s="2" t="s">
        <v>188</v>
      </c>
      <c r="B192" s="5">
        <v>0.85</v>
      </c>
      <c r="C192" s="5">
        <v>0.72</v>
      </c>
      <c r="D192" s="5">
        <v>0.56999999999999995</v>
      </c>
      <c r="E192" s="5">
        <v>1.17</v>
      </c>
      <c r="F192" s="5">
        <v>-0.37</v>
      </c>
      <c r="G192" s="5">
        <v>1.63</v>
      </c>
      <c r="H192" s="5">
        <v>2.13</v>
      </c>
      <c r="I192" s="5">
        <v>1.83</v>
      </c>
      <c r="J192" s="5">
        <v>7.2</v>
      </c>
      <c r="K192" s="5">
        <v>2.65</v>
      </c>
      <c r="L192" s="5">
        <v>0.1</v>
      </c>
      <c r="M192" s="5">
        <v>3.84</v>
      </c>
      <c r="N192" s="5">
        <v>2.2200000000000002</v>
      </c>
      <c r="O192" s="6">
        <v>2.6</v>
      </c>
      <c r="P192" s="5">
        <v>0.48</v>
      </c>
      <c r="Q192" s="5">
        <v>0.94</v>
      </c>
      <c r="R192" s="5">
        <v>0.25</v>
      </c>
      <c r="S192" s="5">
        <v>0.93</v>
      </c>
    </row>
    <row r="193" spans="1:19" ht="16" x14ac:dyDescent="0.2">
      <c r="A193" s="2" t="s">
        <v>189</v>
      </c>
      <c r="B193" s="5">
        <v>9.1</v>
      </c>
      <c r="C193" s="5">
        <v>13.39</v>
      </c>
      <c r="D193" s="5">
        <v>15.22</v>
      </c>
      <c r="E193" s="5">
        <v>14.45</v>
      </c>
      <c r="F193" s="5">
        <v>32.56</v>
      </c>
      <c r="G193" s="5">
        <v>17.02</v>
      </c>
      <c r="H193" s="5">
        <v>13.38</v>
      </c>
      <c r="I193" s="5">
        <v>13.79</v>
      </c>
      <c r="J193" s="5">
        <v>5.7</v>
      </c>
      <c r="K193" s="5">
        <v>15.91</v>
      </c>
      <c r="L193" s="5">
        <v>32.950000000000003</v>
      </c>
      <c r="M193" s="5">
        <v>17.53</v>
      </c>
      <c r="N193" s="5">
        <v>15.65</v>
      </c>
      <c r="O193" s="6">
        <v>15.54</v>
      </c>
      <c r="P193" s="5">
        <v>16.77</v>
      </c>
      <c r="Q193" s="5">
        <v>20.399999999999999</v>
      </c>
      <c r="R193" s="5">
        <v>19.13</v>
      </c>
      <c r="S193" s="5">
        <v>16.79</v>
      </c>
    </row>
    <row r="194" spans="1:19" ht="16" x14ac:dyDescent="0.2">
      <c r="A194" s="2" t="s">
        <v>190</v>
      </c>
      <c r="B194" s="5">
        <v>1.8</v>
      </c>
      <c r="C194" s="5">
        <v>1.29</v>
      </c>
      <c r="D194" s="5">
        <v>1.24</v>
      </c>
      <c r="E194" s="5">
        <v>350.4</v>
      </c>
      <c r="F194" s="5">
        <v>0.28999999999999998</v>
      </c>
      <c r="G194" s="5">
        <v>1.36</v>
      </c>
      <c r="H194" s="5">
        <v>1.62</v>
      </c>
      <c r="I194" s="5">
        <v>1.45</v>
      </c>
      <c r="J194" s="5">
        <v>2.64</v>
      </c>
      <c r="K194" s="5">
        <v>1.4</v>
      </c>
      <c r="L194" s="5">
        <v>1.72</v>
      </c>
      <c r="M194" s="5">
        <v>1.43</v>
      </c>
      <c r="N194" s="5">
        <v>1.34</v>
      </c>
      <c r="O194" s="6">
        <v>1.36</v>
      </c>
      <c r="P194" s="5">
        <v>1.25</v>
      </c>
      <c r="Q194" s="5">
        <v>1.86</v>
      </c>
      <c r="R194" s="5">
        <v>0.85</v>
      </c>
      <c r="S194" s="5">
        <v>1.49</v>
      </c>
    </row>
    <row r="196" spans="1:19" ht="16" x14ac:dyDescent="0.2">
      <c r="A196" s="7"/>
    </row>
  </sheetData>
  <pageMargins left="0.7" right="0.7" top="0.75" bottom="0.75" header="0.3" footer="0.3"/>
  <ignoredErrors>
    <ignoredError sqref="B1:S1 A4:S7 A19:S33 A191:S195 A2:S2 A15:S16 A9:S11 A13 A37:S95 A130:S142 A144:S188 A97:S128 A96:H96 L96:S96 J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B14B-8732-0840-ACD9-EA7A37D5F1F0}">
  <dimension ref="A1:P110"/>
  <sheetViews>
    <sheetView tabSelected="1" workbookViewId="0">
      <selection activeCell="I10" sqref="I10"/>
    </sheetView>
  </sheetViews>
  <sheetFormatPr baseColWidth="10" defaultRowHeight="15" x14ac:dyDescent="0.2"/>
  <cols>
    <col min="1" max="16" width="18.83203125" customWidth="1"/>
  </cols>
  <sheetData>
    <row r="1" spans="1:16" s="108" customFormat="1" ht="22" customHeight="1" x14ac:dyDescent="0.2">
      <c r="A1" s="107" t="e" vm="1">
        <v>#VALUE!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</row>
    <row r="2" spans="1:16" s="108" customFormat="1" ht="22" customHeight="1" thickBot="1" x14ac:dyDescent="0.2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</row>
    <row r="3" spans="1:16" ht="22" customHeight="1" x14ac:dyDescent="0.2">
      <c r="A3" s="62" cm="1">
        <f t="array" ref="A3">_FV(A1,"Market cap",TRUE)</f>
        <v>109623400000</v>
      </c>
      <c r="B3" s="63" t="s">
        <v>201</v>
      </c>
      <c r="C3" s="64">
        <f>Financials!O8*0.01</f>
        <v>0.26519999999999999</v>
      </c>
      <c r="D3" s="63" t="s">
        <v>202</v>
      </c>
      <c r="E3" s="64">
        <f>SUM(C11:E11)/3</f>
        <v>7.7539626050813285E-2</v>
      </c>
      <c r="F3" s="65" t="s">
        <v>203</v>
      </c>
      <c r="G3" s="66">
        <f>SUM(Financials!K129:N129)/4</f>
        <v>-3.1533897869909705E-2</v>
      </c>
      <c r="H3" s="65" t="s">
        <v>204</v>
      </c>
      <c r="I3" s="67">
        <f>J15*(1+I7)/(I6-I7)</f>
        <v>156456674684.09271</v>
      </c>
      <c r="J3" s="68" t="s">
        <v>205</v>
      </c>
      <c r="K3" s="69">
        <f>(Financials!O172*-1)/Model!A3</f>
        <v>2.1774548134796037E-2</v>
      </c>
      <c r="L3" s="70" t="s">
        <v>206</v>
      </c>
      <c r="M3" s="30"/>
      <c r="N3" s="109" t="s">
        <v>207</v>
      </c>
      <c r="O3" s="110"/>
      <c r="P3" s="30"/>
    </row>
    <row r="4" spans="1:16" ht="22" customHeight="1" x14ac:dyDescent="0.2">
      <c r="A4" s="71">
        <f>Financials!O56-Financials!O96-Financials!O105</f>
        <v>-20751200000</v>
      </c>
      <c r="B4" s="72" t="s">
        <v>208</v>
      </c>
      <c r="C4" s="32">
        <f>Financials!O17*0.01</f>
        <v>0.1444</v>
      </c>
      <c r="D4" s="72" t="s">
        <v>209</v>
      </c>
      <c r="E4" s="32">
        <f>SUM(C13:E13)/3</f>
        <v>0.85434245894759686</v>
      </c>
      <c r="F4" s="73" t="s">
        <v>210</v>
      </c>
      <c r="G4" s="74">
        <f>A5*(1+(5*G3))</f>
        <v>957477091.45636821</v>
      </c>
      <c r="H4" s="73" t="s">
        <v>211</v>
      </c>
      <c r="I4" s="31">
        <f>NPV(I6,F15,G15,H15,I15,(J15+I3))</f>
        <v>131652626088.71234</v>
      </c>
      <c r="J4" s="73" t="s">
        <v>212</v>
      </c>
      <c r="K4" s="75" cm="1">
        <f t="array" ref="K4">_FV(A1,"Change (%)",TRUE)</f>
        <v>1.763E-3</v>
      </c>
      <c r="L4" s="76" t="s">
        <v>213</v>
      </c>
      <c r="M4" s="30"/>
      <c r="N4" s="111" t="s">
        <v>214</v>
      </c>
      <c r="O4" s="112"/>
      <c r="P4" s="30"/>
    </row>
    <row r="5" spans="1:16" ht="22" customHeight="1" x14ac:dyDescent="0.2">
      <c r="A5" s="71" cm="1">
        <f t="array" ref="A5">_FV(A1,"Shares outstanding",TRUE)</f>
        <v>1136700000</v>
      </c>
      <c r="B5" s="72" t="s">
        <v>215</v>
      </c>
      <c r="C5" s="32">
        <f>Financials!O34*0.01</f>
        <v>0.10800000000000001</v>
      </c>
      <c r="D5" s="77" t="s">
        <v>216</v>
      </c>
      <c r="E5" s="32">
        <f>SUM(C16:E16)/3</f>
        <v>2.7758361779548859</v>
      </c>
      <c r="F5" s="73" t="s">
        <v>217</v>
      </c>
      <c r="G5" s="74">
        <f>Financials!O56</f>
        <v>3620000000</v>
      </c>
      <c r="H5" s="73" t="s">
        <v>218</v>
      </c>
      <c r="I5" s="31">
        <f>I4+G5-G6</f>
        <v>110901426088.71234</v>
      </c>
      <c r="J5" s="73" t="s">
        <v>219</v>
      </c>
      <c r="K5" s="78" cm="1">
        <f t="array" ref="K5">_FV(A1,"Price")</f>
        <v>96.61</v>
      </c>
      <c r="L5" s="79" t="s">
        <v>220</v>
      </c>
      <c r="M5" s="30"/>
      <c r="N5" s="92" t="s">
        <v>221</v>
      </c>
      <c r="O5" s="93">
        <f>Financials!O21</f>
        <v>532200000</v>
      </c>
      <c r="P5" s="30"/>
    </row>
    <row r="6" spans="1:16" ht="22" customHeight="1" x14ac:dyDescent="0.2">
      <c r="A6" s="80">
        <f>O20/F10</f>
        <v>3.0543423142291939</v>
      </c>
      <c r="B6" s="72" t="s">
        <v>222</v>
      </c>
      <c r="C6" s="32">
        <f>Financials!O190</f>
        <v>9.691321439790726E-2</v>
      </c>
      <c r="D6" s="77" t="s">
        <v>200</v>
      </c>
      <c r="E6" s="32">
        <f>Financials!O33/Financials!O126</f>
        <v>-0.45357005850196602</v>
      </c>
      <c r="F6" s="72" t="s">
        <v>223</v>
      </c>
      <c r="G6" s="74">
        <f>Financials!O96+Financials!O105</f>
        <v>24371200000</v>
      </c>
      <c r="H6" s="73" t="s">
        <v>224</v>
      </c>
      <c r="I6" s="75">
        <f>N25</f>
        <v>7.1737219839068084E-2</v>
      </c>
      <c r="J6" s="73" t="s">
        <v>225</v>
      </c>
      <c r="K6" s="33">
        <f>I5/G4</f>
        <v>115.82671489301744</v>
      </c>
      <c r="L6" s="81" t="s">
        <v>226</v>
      </c>
      <c r="M6" s="30"/>
      <c r="N6" s="92" t="s">
        <v>227</v>
      </c>
      <c r="O6" s="93">
        <f>Financials!O96</f>
        <v>3135600000</v>
      </c>
      <c r="P6" s="30"/>
    </row>
    <row r="7" spans="1:16" ht="22" customHeight="1" thickBot="1" x14ac:dyDescent="0.25">
      <c r="A7" s="82">
        <f>O20/F12</f>
        <v>27.585153497735281</v>
      </c>
      <c r="B7" s="83" t="s">
        <v>228</v>
      </c>
      <c r="C7" s="84">
        <f>F15/A3</f>
        <v>3.375191792993102E-2</v>
      </c>
      <c r="D7" s="83" t="s">
        <v>229</v>
      </c>
      <c r="E7" s="85">
        <f>(Financials!O16*(1-0.25))/(Financials!O126+Financials!O105+Financials!O96)</f>
        <v>0.23656235963467584</v>
      </c>
      <c r="F7" s="83" t="s">
        <v>196</v>
      </c>
      <c r="G7" s="86">
        <f>(Financials!O96+Financials!O105)/Financials!O126</f>
        <v>-2.9216457274383809</v>
      </c>
      <c r="H7" s="87" t="s">
        <v>230</v>
      </c>
      <c r="I7" s="88">
        <v>2.5000000000000001E-2</v>
      </c>
      <c r="J7" s="89" t="s">
        <v>231</v>
      </c>
      <c r="K7" s="90">
        <f>K6/K5-1</f>
        <v>0.1989102048754523</v>
      </c>
      <c r="L7" s="91" t="s">
        <v>232</v>
      </c>
      <c r="M7" s="30"/>
      <c r="N7" s="92" t="s">
        <v>233</v>
      </c>
      <c r="O7" s="93">
        <f>Financials!O105</f>
        <v>21235600000</v>
      </c>
      <c r="P7" s="30"/>
    </row>
    <row r="8" spans="1:16" ht="22" customHeight="1" x14ac:dyDescent="0.2">
      <c r="A8" s="34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94" t="s">
        <v>214</v>
      </c>
      <c r="O8" s="95">
        <f>O5/(O6+O7)</f>
        <v>2.1837250525210083E-2</v>
      </c>
      <c r="P8" s="30"/>
    </row>
    <row r="9" spans="1:16" ht="22" customHeight="1" x14ac:dyDescent="0.2">
      <c r="A9" s="42"/>
      <c r="B9" s="43">
        <v>2019</v>
      </c>
      <c r="C9" s="43">
        <v>2020</v>
      </c>
      <c r="D9" s="43">
        <v>2021</v>
      </c>
      <c r="E9" s="44">
        <v>2022</v>
      </c>
      <c r="F9" s="45">
        <v>2023</v>
      </c>
      <c r="G9" s="46">
        <v>2024</v>
      </c>
      <c r="H9" s="46">
        <v>2025</v>
      </c>
      <c r="I9" s="46">
        <v>2026</v>
      </c>
      <c r="J9" s="47">
        <v>2027</v>
      </c>
      <c r="K9" s="35"/>
      <c r="L9" s="35"/>
      <c r="M9" s="35"/>
      <c r="N9" s="92" t="s">
        <v>234</v>
      </c>
      <c r="O9" s="93">
        <f>Financials!O25</f>
        <v>1126200000</v>
      </c>
      <c r="P9" s="30"/>
    </row>
    <row r="10" spans="1:16" ht="22" customHeight="1" x14ac:dyDescent="0.2">
      <c r="A10" s="48" t="s">
        <v>235</v>
      </c>
      <c r="B10" s="49">
        <v>26508600000</v>
      </c>
      <c r="C10" s="49">
        <v>23518000000</v>
      </c>
      <c r="D10" s="49">
        <v>29060600000</v>
      </c>
      <c r="E10" s="50">
        <v>32250300000</v>
      </c>
      <c r="F10" s="49">
        <v>35891000000</v>
      </c>
      <c r="G10" s="49">
        <v>39781000000</v>
      </c>
      <c r="H10" s="49">
        <v>43434000000</v>
      </c>
      <c r="I10" s="49">
        <v>47410000000</v>
      </c>
      <c r="J10" s="50">
        <v>52726000000</v>
      </c>
      <c r="K10" s="51" t="s">
        <v>236</v>
      </c>
      <c r="L10" s="35"/>
      <c r="M10" s="35"/>
      <c r="N10" s="92" t="s">
        <v>237</v>
      </c>
      <c r="O10" s="93">
        <f>Financials!O24</f>
        <v>4910100000</v>
      </c>
      <c r="P10" s="30"/>
    </row>
    <row r="11" spans="1:16" ht="22" customHeight="1" x14ac:dyDescent="0.2">
      <c r="A11" s="52"/>
      <c r="B11" s="36"/>
      <c r="C11" s="36">
        <f t="shared" ref="C11:J11" si="0">(C10/B10)-1</f>
        <v>-0.11281621813298326</v>
      </c>
      <c r="D11" s="36">
        <f t="shared" si="0"/>
        <v>0.23567480227910531</v>
      </c>
      <c r="E11" s="36">
        <f t="shared" si="0"/>
        <v>0.10976029400631782</v>
      </c>
      <c r="F11" s="37">
        <f t="shared" si="0"/>
        <v>0.11288887235157508</v>
      </c>
      <c r="G11" s="36">
        <f t="shared" si="0"/>
        <v>0.10838371736647079</v>
      </c>
      <c r="H11" s="36">
        <f t="shared" si="0"/>
        <v>9.1827756969407481E-2</v>
      </c>
      <c r="I11" s="36">
        <f t="shared" si="0"/>
        <v>9.154118893033103E-2</v>
      </c>
      <c r="J11" s="53">
        <f t="shared" si="0"/>
        <v>0.11212824298671165</v>
      </c>
      <c r="K11" s="53">
        <f>SUM(F11:J11)/5</f>
        <v>0.1033539557208992</v>
      </c>
      <c r="L11" s="35"/>
      <c r="M11" s="35"/>
      <c r="N11" s="92" t="s">
        <v>238</v>
      </c>
      <c r="O11" s="96">
        <f>O9/O10</f>
        <v>0.22936396407405144</v>
      </c>
      <c r="P11" s="30"/>
    </row>
    <row r="12" spans="1:16" ht="22" customHeight="1" x14ac:dyDescent="0.2">
      <c r="A12" s="48" t="s">
        <v>142</v>
      </c>
      <c r="B12" s="49">
        <v>3599200000</v>
      </c>
      <c r="C12" s="49">
        <v>928300000</v>
      </c>
      <c r="D12" s="49">
        <v>4199300000</v>
      </c>
      <c r="E12" s="49">
        <v>3281600000</v>
      </c>
      <c r="F12" s="54">
        <v>3974000000</v>
      </c>
      <c r="G12" s="49">
        <v>4642000000</v>
      </c>
      <c r="H12" s="49">
        <v>5233000000</v>
      </c>
      <c r="I12" s="49">
        <v>6049000000</v>
      </c>
      <c r="J12" s="50">
        <v>7500000000</v>
      </c>
      <c r="K12" s="55" t="s">
        <v>239</v>
      </c>
      <c r="L12" s="35"/>
      <c r="M12" s="35"/>
      <c r="N12" s="92" t="s">
        <v>240</v>
      </c>
      <c r="O12" s="96">
        <f>O8*(1-O11)</f>
        <v>1.6828572180269737E-2</v>
      </c>
      <c r="P12" s="30"/>
    </row>
    <row r="13" spans="1:16" ht="22" customHeight="1" x14ac:dyDescent="0.2">
      <c r="A13" s="52"/>
      <c r="B13" s="36"/>
      <c r="C13" s="36">
        <f t="shared" ref="C13:J13" si="1">(C12/B12)-1</f>
        <v>-0.74208157368304062</v>
      </c>
      <c r="D13" s="36">
        <f t="shared" si="1"/>
        <v>3.523645373262954</v>
      </c>
      <c r="E13" s="36">
        <f t="shared" si="1"/>
        <v>-0.21853642273712282</v>
      </c>
      <c r="F13" s="37">
        <f t="shared" si="1"/>
        <v>0.21099463676255481</v>
      </c>
      <c r="G13" s="36">
        <f t="shared" si="1"/>
        <v>0.16809260191243069</v>
      </c>
      <c r="H13" s="36">
        <f t="shared" si="1"/>
        <v>0.12731581214993537</v>
      </c>
      <c r="I13" s="36">
        <f t="shared" si="1"/>
        <v>0.15593349894897757</v>
      </c>
      <c r="J13" s="53">
        <f t="shared" si="1"/>
        <v>0.23987435939824775</v>
      </c>
      <c r="K13" s="53">
        <f>SUM(F13:J13)/5</f>
        <v>0.18044218183442923</v>
      </c>
      <c r="L13" s="35"/>
      <c r="M13" s="35"/>
      <c r="N13" s="111" t="s">
        <v>241</v>
      </c>
      <c r="O13" s="112"/>
      <c r="P13" s="30"/>
    </row>
    <row r="14" spans="1:16" ht="22" customHeight="1" x14ac:dyDescent="0.2">
      <c r="A14" s="38" t="s">
        <v>251</v>
      </c>
      <c r="B14" s="39">
        <f>B12/B10</f>
        <v>0.13577480515757151</v>
      </c>
      <c r="C14" s="39">
        <f t="shared" ref="C14:J14" si="2">C12/C10</f>
        <v>3.9471893868526238E-2</v>
      </c>
      <c r="D14" s="39">
        <f t="shared" si="2"/>
        <v>0.14450148998988321</v>
      </c>
      <c r="E14" s="39">
        <f t="shared" si="2"/>
        <v>0.10175409220999494</v>
      </c>
      <c r="F14" s="40">
        <f t="shared" si="2"/>
        <v>0.1107241369702711</v>
      </c>
      <c r="G14" s="39">
        <f t="shared" si="2"/>
        <v>0.11668887157185591</v>
      </c>
      <c r="H14" s="39">
        <f t="shared" si="2"/>
        <v>0.12048165032002578</v>
      </c>
      <c r="I14" s="39">
        <f t="shared" si="2"/>
        <v>0.12758911622020672</v>
      </c>
      <c r="J14" s="41">
        <f t="shared" si="2"/>
        <v>0.14224481280582635</v>
      </c>
      <c r="K14" s="41"/>
      <c r="L14" s="35"/>
      <c r="M14" s="35"/>
      <c r="N14" s="92" t="s">
        <v>243</v>
      </c>
      <c r="O14" s="96">
        <f>'[1]US Treasury Bonds'!$C$8</f>
        <v>4.1210000000000004E-2</v>
      </c>
      <c r="P14" s="30"/>
    </row>
    <row r="15" spans="1:16" ht="22" customHeight="1" x14ac:dyDescent="0.2">
      <c r="A15" s="48" t="s">
        <v>185</v>
      </c>
      <c r="B15" s="49">
        <v>3506803788</v>
      </c>
      <c r="C15" s="49">
        <v>461240450</v>
      </c>
      <c r="D15" s="49">
        <v>4887466208</v>
      </c>
      <c r="E15" s="49">
        <v>2930667138</v>
      </c>
      <c r="F15" s="54">
        <v>3700000000</v>
      </c>
      <c r="G15" s="49">
        <v>4300000000</v>
      </c>
      <c r="H15" s="49">
        <v>5000000000</v>
      </c>
      <c r="I15" s="49">
        <v>6200000000</v>
      </c>
      <c r="J15" s="50">
        <v>7134000000</v>
      </c>
      <c r="K15" s="55" t="s">
        <v>242</v>
      </c>
      <c r="L15" s="35"/>
      <c r="M15" s="35"/>
      <c r="N15" s="92" t="s">
        <v>244</v>
      </c>
      <c r="O15" s="97" cm="1">
        <f t="array" ref="O15">_FV(A1,"Beta")</f>
        <v>0.99870000000000003</v>
      </c>
      <c r="P15" s="30"/>
    </row>
    <row r="16" spans="1:16" ht="22" customHeight="1" x14ac:dyDescent="0.2">
      <c r="A16" s="56"/>
      <c r="B16" s="36"/>
      <c r="C16" s="36">
        <f t="shared" ref="C16:J16" si="3">(C15/B15)-1</f>
        <v>-0.8684726953990618</v>
      </c>
      <c r="D16" s="36">
        <f t="shared" si="3"/>
        <v>9.596352093577222</v>
      </c>
      <c r="E16" s="36">
        <f t="shared" si="3"/>
        <v>-0.40037086431350322</v>
      </c>
      <c r="F16" s="37">
        <f t="shared" si="3"/>
        <v>0.26251117092916343</v>
      </c>
      <c r="G16" s="36">
        <f t="shared" si="3"/>
        <v>0.16216216216216206</v>
      </c>
      <c r="H16" s="36">
        <f t="shared" si="3"/>
        <v>0.16279069767441867</v>
      </c>
      <c r="I16" s="36">
        <f t="shared" si="3"/>
        <v>0.24</v>
      </c>
      <c r="J16" s="53">
        <f t="shared" si="3"/>
        <v>0.15064516129032257</v>
      </c>
      <c r="K16" s="53">
        <f>SUM(F16:J16)/5</f>
        <v>0.19562183841121333</v>
      </c>
      <c r="L16" s="35"/>
      <c r="M16" s="35"/>
      <c r="N16" s="92" t="s">
        <v>245</v>
      </c>
      <c r="O16" s="96">
        <v>8.4000000000000005E-2</v>
      </c>
      <c r="P16" s="30"/>
    </row>
    <row r="17" spans="1:16" ht="22" customHeight="1" x14ac:dyDescent="0.2">
      <c r="A17" s="38" t="s">
        <v>200</v>
      </c>
      <c r="B17" s="39">
        <f>B15/B10</f>
        <v>0.13228928679749213</v>
      </c>
      <c r="C17" s="39">
        <f t="shared" ref="C17:J17" si="4">C15/C10</f>
        <v>1.9612231057062675E-2</v>
      </c>
      <c r="D17" s="39">
        <f t="shared" si="4"/>
        <v>0.16818187539142343</v>
      </c>
      <c r="E17" s="41">
        <f t="shared" si="4"/>
        <v>9.0872554301820452E-2</v>
      </c>
      <c r="F17" s="39">
        <f t="shared" si="4"/>
        <v>0.10308991111977933</v>
      </c>
      <c r="G17" s="39">
        <f t="shared" si="4"/>
        <v>0.10809180261934088</v>
      </c>
      <c r="H17" s="39">
        <f t="shared" si="4"/>
        <v>0.11511718929870608</v>
      </c>
      <c r="I17" s="39">
        <f t="shared" si="4"/>
        <v>0.13077409829149969</v>
      </c>
      <c r="J17" s="41">
        <f t="shared" si="4"/>
        <v>0.13530326594090203</v>
      </c>
      <c r="K17" s="41"/>
      <c r="L17" s="35"/>
      <c r="M17" s="35"/>
      <c r="N17" s="98" t="s">
        <v>241</v>
      </c>
      <c r="O17" s="99">
        <f>(O14)+((O15)*(O16-O14))</f>
        <v>8.3944373000000017E-2</v>
      </c>
      <c r="P17" s="30"/>
    </row>
    <row r="18" spans="1:16" ht="22" customHeight="1" x14ac:dyDescent="0.2">
      <c r="A18" s="57" t="s">
        <v>196</v>
      </c>
      <c r="B18" s="58">
        <v>0.59497062398703404</v>
      </c>
      <c r="C18" s="58">
        <v>6.5204130726141799E-2</v>
      </c>
      <c r="D18" s="58">
        <v>0.19096694476944442</v>
      </c>
      <c r="E18" s="58">
        <v>0.21992936628249515</v>
      </c>
      <c r="F18" s="59"/>
      <c r="G18" s="58"/>
      <c r="H18" s="58"/>
      <c r="I18" s="58"/>
      <c r="J18" s="60"/>
      <c r="K18" s="61"/>
      <c r="L18" s="35"/>
      <c r="M18" s="35"/>
      <c r="N18" s="111" t="s">
        <v>246</v>
      </c>
      <c r="O18" s="112"/>
      <c r="P18" s="30"/>
    </row>
    <row r="19" spans="1:16" ht="22" customHeight="1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92" t="s">
        <v>224</v>
      </c>
      <c r="O19" s="100">
        <f>O6+O7</f>
        <v>24371200000</v>
      </c>
      <c r="P19" s="30"/>
    </row>
    <row r="20" spans="1:16" ht="22" customHeight="1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92" t="s">
        <v>201</v>
      </c>
      <c r="O20" s="100" cm="1">
        <f t="array" ref="O20">_FV(A1,"Market cap",TRUE)</f>
        <v>109623400000</v>
      </c>
      <c r="P20" s="30"/>
    </row>
    <row r="21" spans="1:16" ht="22" customHeight="1" x14ac:dyDescent="0.2">
      <c r="A21" s="113" t="str" cm="1">
        <f t="array" ref="A21">_FV(A1,"Industry")</f>
        <v>Hotels &amp; Entertainment Services</v>
      </c>
      <c r="B21" s="113"/>
      <c r="C21" s="113"/>
      <c r="D21" s="114" cm="1">
        <f t="array" ref="D21">_FV(A1,"Year incorporated",TRUE)</f>
        <v>1985</v>
      </c>
      <c r="E21" s="114"/>
      <c r="F21" s="35"/>
      <c r="G21" s="35"/>
      <c r="H21" s="35"/>
      <c r="I21" s="35"/>
      <c r="J21" s="35"/>
      <c r="K21" s="35"/>
      <c r="M21" s="35"/>
      <c r="N21" s="92" t="s">
        <v>247</v>
      </c>
      <c r="O21" s="100">
        <f>O19+O20</f>
        <v>133994600000</v>
      </c>
      <c r="P21" s="30"/>
    </row>
    <row r="22" spans="1:16" ht="22" customHeight="1" x14ac:dyDescent="0.2">
      <c r="A22" s="113" t="str" cm="1">
        <f t="array" ref="A22">_FV(A1,"Description")</f>
    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  </c>
      <c r="B22" s="113"/>
      <c r="C22" s="113"/>
      <c r="D22" s="113"/>
      <c r="E22" s="113"/>
      <c r="F22" s="35"/>
      <c r="G22" s="35"/>
      <c r="H22" s="35"/>
      <c r="I22" s="35"/>
      <c r="J22" s="35"/>
      <c r="K22" s="35"/>
      <c r="L22" s="35"/>
      <c r="M22" s="35"/>
      <c r="N22" s="94" t="s">
        <v>248</v>
      </c>
      <c r="O22" s="101">
        <f>(O19/O21)</f>
        <v>0.18188195643705043</v>
      </c>
      <c r="P22" s="30"/>
    </row>
    <row r="23" spans="1:16" ht="22" customHeight="1" x14ac:dyDescent="0.2">
      <c r="A23" s="113"/>
      <c r="B23" s="113"/>
      <c r="C23" s="113"/>
      <c r="D23" s="113"/>
      <c r="E23" s="113"/>
      <c r="F23" s="35"/>
      <c r="G23" s="35"/>
      <c r="H23" s="35"/>
      <c r="I23" s="35"/>
      <c r="J23" s="35"/>
      <c r="K23" s="35"/>
      <c r="L23" s="35"/>
      <c r="M23" s="35"/>
      <c r="N23" s="98" t="s">
        <v>249</v>
      </c>
      <c r="O23" s="102">
        <f>O20/O21</f>
        <v>0.81811804356294959</v>
      </c>
      <c r="P23" s="30"/>
    </row>
    <row r="24" spans="1:16" ht="22" customHeight="1" x14ac:dyDescent="0.2">
      <c r="A24" s="113"/>
      <c r="B24" s="113"/>
      <c r="C24" s="113"/>
      <c r="D24" s="113"/>
      <c r="E24" s="113"/>
      <c r="F24" s="35"/>
      <c r="G24" s="35"/>
      <c r="H24" s="35"/>
      <c r="I24" s="35"/>
      <c r="J24" s="35"/>
      <c r="K24" s="35"/>
      <c r="L24" s="35"/>
      <c r="M24" s="35"/>
      <c r="N24" s="103" t="s">
        <v>250</v>
      </c>
      <c r="O24" s="104"/>
      <c r="P24" s="30"/>
    </row>
    <row r="25" spans="1:16" ht="22" customHeight="1" x14ac:dyDescent="0.2">
      <c r="A25" s="113"/>
      <c r="B25" s="113"/>
      <c r="C25" s="113"/>
      <c r="D25" s="113"/>
      <c r="E25" s="113"/>
      <c r="F25" s="35"/>
      <c r="G25" s="35"/>
      <c r="H25" s="35"/>
      <c r="I25" s="35"/>
      <c r="J25" s="35"/>
      <c r="K25" s="35"/>
      <c r="L25" s="35"/>
      <c r="M25" s="35"/>
      <c r="N25" s="105">
        <f>(O22*O12)+(O23*O17)</f>
        <v>7.1737219839068084E-2</v>
      </c>
      <c r="O25" s="106"/>
      <c r="P25" s="30"/>
    </row>
    <row r="26" spans="1:16" ht="22" customHeight="1" x14ac:dyDescent="0.2">
      <c r="A26" s="113"/>
      <c r="B26" s="113"/>
      <c r="C26" s="113"/>
      <c r="D26" s="113"/>
      <c r="E26" s="113"/>
      <c r="F26" s="35"/>
      <c r="G26" s="35"/>
      <c r="H26" s="35"/>
      <c r="I26" s="35"/>
      <c r="J26" s="35"/>
      <c r="K26" s="35"/>
      <c r="L26" s="35"/>
      <c r="M26" s="35"/>
      <c r="N26" s="35"/>
      <c r="O26" s="30"/>
      <c r="P26" s="30"/>
    </row>
    <row r="27" spans="1:16" ht="22" customHeight="1" x14ac:dyDescent="0.2">
      <c r="A27" s="113"/>
      <c r="B27" s="113"/>
      <c r="C27" s="113"/>
      <c r="D27" s="113"/>
      <c r="E27" s="113"/>
      <c r="F27" s="35"/>
      <c r="G27" s="35"/>
      <c r="H27" s="35"/>
      <c r="I27" s="35"/>
      <c r="J27" s="35"/>
      <c r="K27" s="35"/>
      <c r="L27" s="35"/>
      <c r="M27" s="35"/>
      <c r="N27" s="35"/>
      <c r="O27" s="30"/>
      <c r="P27" s="30"/>
    </row>
    <row r="28" spans="1:16" ht="22" customHeight="1" x14ac:dyDescent="0.2">
      <c r="A28" s="113"/>
      <c r="B28" s="113"/>
      <c r="C28" s="113"/>
      <c r="D28" s="113"/>
      <c r="E28" s="113"/>
      <c r="F28" s="35"/>
      <c r="G28" s="35"/>
      <c r="H28" s="35"/>
      <c r="I28" s="35"/>
      <c r="J28" s="35"/>
      <c r="K28" s="35"/>
      <c r="L28" s="35"/>
      <c r="M28" s="35"/>
      <c r="N28" s="35"/>
      <c r="O28" s="30"/>
      <c r="P28" s="30"/>
    </row>
    <row r="29" spans="1:16" ht="22" customHeight="1" x14ac:dyDescent="0.2">
      <c r="A29" s="113"/>
      <c r="B29" s="113"/>
      <c r="C29" s="113"/>
      <c r="D29" s="113"/>
      <c r="E29" s="113"/>
      <c r="F29" s="35"/>
      <c r="G29" s="35"/>
      <c r="H29" s="35"/>
      <c r="I29" s="35"/>
      <c r="J29" s="35"/>
      <c r="K29" s="35"/>
      <c r="L29" s="35"/>
      <c r="M29" s="35"/>
      <c r="N29" s="35"/>
      <c r="O29" s="30"/>
      <c r="P29" s="30"/>
    </row>
    <row r="30" spans="1:16" ht="22" customHeight="1" x14ac:dyDescent="0.2">
      <c r="A30" s="113"/>
      <c r="B30" s="113"/>
      <c r="C30" s="113"/>
      <c r="D30" s="113"/>
      <c r="E30" s="113"/>
      <c r="F30" s="35"/>
      <c r="G30" s="35"/>
      <c r="H30" s="35"/>
      <c r="I30" s="35"/>
      <c r="J30" s="35"/>
      <c r="K30" s="35"/>
      <c r="L30" s="35"/>
      <c r="M30" s="35"/>
      <c r="N30" s="35"/>
      <c r="O30" s="30"/>
      <c r="P30" s="30"/>
    </row>
    <row r="31" spans="1:16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x14ac:dyDescent="0.2">
      <c r="O62" s="30"/>
      <c r="P62" s="30"/>
    </row>
    <row r="63" spans="1:16" x14ac:dyDescent="0.2">
      <c r="O63" s="30"/>
      <c r="P63" s="30"/>
    </row>
    <row r="64" spans="1:16" x14ac:dyDescent="0.2">
      <c r="O64" s="30"/>
      <c r="P64" s="30"/>
    </row>
    <row r="65" spans="15:16" x14ac:dyDescent="0.2">
      <c r="O65" s="30"/>
      <c r="P65" s="30"/>
    </row>
    <row r="66" spans="15:16" x14ac:dyDescent="0.2">
      <c r="O66" s="30"/>
      <c r="P66" s="30"/>
    </row>
    <row r="67" spans="15:16" x14ac:dyDescent="0.2">
      <c r="O67" s="30"/>
      <c r="P67" s="30"/>
    </row>
    <row r="68" spans="15:16" x14ac:dyDescent="0.2">
      <c r="O68" s="30"/>
      <c r="P68" s="30"/>
    </row>
    <row r="69" spans="15:16" x14ac:dyDescent="0.2">
      <c r="O69" s="30"/>
      <c r="P69" s="30"/>
    </row>
    <row r="70" spans="15:16" x14ac:dyDescent="0.2">
      <c r="O70" s="30"/>
      <c r="P70" s="30"/>
    </row>
    <row r="71" spans="15:16" x14ac:dyDescent="0.2">
      <c r="O71" s="30"/>
      <c r="P71" s="30"/>
    </row>
    <row r="72" spans="15:16" x14ac:dyDescent="0.2">
      <c r="O72" s="30"/>
      <c r="P72" s="30"/>
    </row>
    <row r="73" spans="15:16" x14ac:dyDescent="0.2">
      <c r="O73" s="30"/>
      <c r="P73" s="30"/>
    </row>
    <row r="74" spans="15:16" x14ac:dyDescent="0.2">
      <c r="O74" s="30"/>
      <c r="P74" s="30"/>
    </row>
    <row r="75" spans="15:16" x14ac:dyDescent="0.2">
      <c r="O75" s="30"/>
      <c r="P75" s="30"/>
    </row>
    <row r="76" spans="15:16" x14ac:dyDescent="0.2">
      <c r="O76" s="30"/>
      <c r="P76" s="30"/>
    </row>
    <row r="77" spans="15:16" x14ac:dyDescent="0.2">
      <c r="O77" s="30"/>
      <c r="P77" s="30"/>
    </row>
    <row r="78" spans="15:16" x14ac:dyDescent="0.2">
      <c r="O78" s="30"/>
      <c r="P78" s="30"/>
    </row>
    <row r="79" spans="15:16" x14ac:dyDescent="0.2">
      <c r="O79" s="30"/>
      <c r="P79" s="30"/>
    </row>
    <row r="80" spans="15:16" x14ac:dyDescent="0.2">
      <c r="O80" s="30"/>
      <c r="P80" s="30"/>
    </row>
    <row r="81" spans="15:16" x14ac:dyDescent="0.2">
      <c r="O81" s="30"/>
      <c r="P81" s="30"/>
    </row>
    <row r="82" spans="15:16" x14ac:dyDescent="0.2">
      <c r="O82" s="30"/>
      <c r="P82" s="30"/>
    </row>
    <row r="83" spans="15:16" x14ac:dyDescent="0.2">
      <c r="O83" s="30"/>
      <c r="P83" s="30"/>
    </row>
    <row r="84" spans="15:16" x14ac:dyDescent="0.2">
      <c r="O84" s="30"/>
      <c r="P84" s="30"/>
    </row>
    <row r="85" spans="15:16" x14ac:dyDescent="0.2">
      <c r="O85" s="30"/>
      <c r="P85" s="30"/>
    </row>
    <row r="86" spans="15:16" x14ac:dyDescent="0.2">
      <c r="O86" s="30"/>
      <c r="P86" s="30"/>
    </row>
    <row r="87" spans="15:16" x14ac:dyDescent="0.2">
      <c r="O87" s="30"/>
      <c r="P87" s="30"/>
    </row>
    <row r="88" spans="15:16" x14ac:dyDescent="0.2">
      <c r="O88" s="30"/>
      <c r="P88" s="30"/>
    </row>
    <row r="89" spans="15:16" x14ac:dyDescent="0.2">
      <c r="O89" s="30"/>
      <c r="P89" s="30"/>
    </row>
    <row r="90" spans="15:16" x14ac:dyDescent="0.2">
      <c r="O90" s="30"/>
      <c r="P90" s="30"/>
    </row>
    <row r="91" spans="15:16" x14ac:dyDescent="0.2">
      <c r="O91" s="30"/>
      <c r="P91" s="30"/>
    </row>
    <row r="92" spans="15:16" x14ac:dyDescent="0.2">
      <c r="O92" s="30"/>
      <c r="P92" s="30"/>
    </row>
    <row r="93" spans="15:16" x14ac:dyDescent="0.2">
      <c r="O93" s="30"/>
      <c r="P93" s="30"/>
    </row>
    <row r="94" spans="15:16" x14ac:dyDescent="0.2">
      <c r="O94" s="30"/>
      <c r="P94" s="30"/>
    </row>
    <row r="95" spans="15:16" x14ac:dyDescent="0.2">
      <c r="O95" s="30"/>
      <c r="P95" s="30"/>
    </row>
    <row r="96" spans="15:16" x14ac:dyDescent="0.2">
      <c r="O96" s="30"/>
      <c r="P96" s="30"/>
    </row>
    <row r="97" spans="15:16" x14ac:dyDescent="0.2">
      <c r="O97" s="30"/>
      <c r="P97" s="30"/>
    </row>
    <row r="98" spans="15:16" x14ac:dyDescent="0.2">
      <c r="O98" s="30"/>
      <c r="P98" s="30"/>
    </row>
    <row r="99" spans="15:16" x14ac:dyDescent="0.2">
      <c r="O99" s="30"/>
      <c r="P99" s="30"/>
    </row>
    <row r="100" spans="15:16" x14ac:dyDescent="0.2">
      <c r="O100" s="30"/>
      <c r="P100" s="30"/>
    </row>
    <row r="101" spans="15:16" x14ac:dyDescent="0.2">
      <c r="O101" s="30"/>
      <c r="P101" s="30"/>
    </row>
    <row r="102" spans="15:16" x14ac:dyDescent="0.2">
      <c r="O102" s="30"/>
      <c r="P102" s="30"/>
    </row>
    <row r="103" spans="15:16" x14ac:dyDescent="0.2">
      <c r="O103" s="30"/>
      <c r="P103" s="30"/>
    </row>
    <row r="104" spans="15:16" x14ac:dyDescent="0.2">
      <c r="O104" s="30"/>
      <c r="P104" s="30"/>
    </row>
    <row r="105" spans="15:16" x14ac:dyDescent="0.2">
      <c r="O105" s="30"/>
      <c r="P105" s="30"/>
    </row>
    <row r="106" spans="15:16" x14ac:dyDescent="0.2">
      <c r="O106" s="30"/>
      <c r="P106" s="30"/>
    </row>
    <row r="107" spans="15:16" x14ac:dyDescent="0.2">
      <c r="O107" s="30"/>
      <c r="P107" s="30"/>
    </row>
    <row r="108" spans="15:16" x14ac:dyDescent="0.2">
      <c r="O108" s="30"/>
      <c r="P108" s="30"/>
    </row>
    <row r="109" spans="15:16" x14ac:dyDescent="0.2">
      <c r="O109" s="30"/>
      <c r="P109" s="30"/>
    </row>
    <row r="110" spans="15:16" x14ac:dyDescent="0.2">
      <c r="O110" s="30"/>
      <c r="P110" s="30"/>
    </row>
  </sheetData>
  <mergeCells count="10">
    <mergeCell ref="N24:O24"/>
    <mergeCell ref="N25:O25"/>
    <mergeCell ref="A1:XFD2"/>
    <mergeCell ref="N3:O3"/>
    <mergeCell ref="N4:O4"/>
    <mergeCell ref="N13:O13"/>
    <mergeCell ref="N18:O18"/>
    <mergeCell ref="A21:C21"/>
    <mergeCell ref="D21:E21"/>
    <mergeCell ref="A22:E30"/>
  </mergeCells>
  <hyperlinks>
    <hyperlink ref="F9" r:id="rId1" display="https://finbox.com/NASDAQGS:SBUX/explorer/revenue_proj" xr:uid="{68724BDE-9378-E04F-9E17-709599276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2023-12-09T12:11:16Z</dcterms:modified>
</cp:coreProperties>
</file>