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5D583C40-8813-054E-9302-F6A55ACF4DBF}"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K11" i="2"/>
  <c r="O19"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<sst xmlns="http://schemas.openxmlformats.org/spreadsheetml/2006/main" count="1275" uniqueCount="253">
  <si>
    <t>2010 Y</t>
  </si>
  <si>
    <t>2011 Y</t>
  </si>
  <si>
    <t>2012 Y</t>
  </si>
  <si>
    <t>2013 Y</t>
  </si>
  <si>
    <t>2014 Y</t>
  </si>
  <si>
    <t>2015 Y</t>
  </si>
  <si>
    <t>2016 Y</t>
  </si>
  <si>
    <t>2017 Y</t>
  </si>
  <si>
    <t>2018 Y</t>
  </si>
  <si>
    <t>2019 Y</t>
  </si>
  <si>
    <t>2020 Y</t>
  </si>
  <si>
    <t>2021 Y</t>
  </si>
  <si>
    <t>2022 Y</t>
  </si>
  <si>
    <t>TTM</t>
  </si>
  <si>
    <t>2022 Q3</t>
  </si>
  <si>
    <t>2022 Q4</t>
  </si>
  <si>
    <t>2001 Q1</t>
  </si>
  <si>
    <t>2001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</si>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</sst>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781.77</v>
    <v>596.17999999999995</v>
    <v>1.3694999999999999</v>
    <v>-0.71</v>
    <v>-9.525E-4</v>
    <v>1.27</v>
    <v>1.7050000000000001E-3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747.79</v>
    <v>Investment Banking &amp; Investment Services</v>
    <v>Stock</v>
    <v>45269.038794895314</v>
    <v>0</v>
    <v>742.22320000000002</v>
    <v>110787900000</v>
    <v>BLACKROCK, INC.</v>
    <v>BLACKROCK, INC.</v>
    <v>743.15</v>
    <v>20.907499999999999</v>
    <v>745.44</v>
    <v>744.73</v>
    <v>746</v>
    <v>148762500</v>
    <v>BLK</v>
    <v>BLACKROCK, INC. (XNYS:BLK)</v>
    <v>456111</v>
    <v>674941</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LK%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L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4" workbookViewId="0">
      <pane xSplit="1" topLeftCell="J1" activePane="topRight" state="frozen"/>
      <selection pane="topRight" activeCell="K197" sqref="K197"/>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8612000000</v>
      </c>
      <c r="C2" s="32">
        <v>9081000000</v>
      </c>
      <c r="D2" s="32">
        <v>9337000000</v>
      </c>
      <c r="E2" s="32">
        <v>10180000000</v>
      </c>
      <c r="F2" s="32">
        <v>11081000000</v>
      </c>
      <c r="G2" s="32">
        <v>11401000000</v>
      </c>
      <c r="H2" s="32">
        <v>11155000000</v>
      </c>
      <c r="I2" s="32">
        <v>13600000000</v>
      </c>
      <c r="J2" s="32">
        <v>14198000000</v>
      </c>
      <c r="K2" s="32">
        <v>14539000000</v>
      </c>
      <c r="L2" s="32">
        <v>16205000000</v>
      </c>
      <c r="M2" s="32">
        <v>19374000000</v>
      </c>
      <c r="N2" s="32">
        <v>17873000000</v>
      </c>
      <c r="O2" s="33">
        <v>17354000000</v>
      </c>
      <c r="P2" s="32">
        <v>4311000000</v>
      </c>
      <c r="Q2" s="32">
        <v>4337000000</v>
      </c>
      <c r="R2" s="32">
        <v>4243000000</v>
      </c>
      <c r="S2" s="32">
        <v>4463000000</v>
      </c>
    </row>
    <row r="3" spans="1:19" ht="16" x14ac:dyDescent="0.2">
      <c r="A3" s="9" t="s">
        <v>191</v>
      </c>
      <c r="B3" s="10"/>
      <c r="C3" s="11">
        <f t="shared" ref="C3:O3" si="0">(C2/B2)-1</f>
        <v>5.4458894565722282E-2</v>
      </c>
      <c r="D3" s="11">
        <f t="shared" si="0"/>
        <v>2.8190727893403711E-2</v>
      </c>
      <c r="E3" s="11">
        <f t="shared" si="0"/>
        <v>9.0285959087501366E-2</v>
      </c>
      <c r="F3" s="11">
        <f t="shared" si="0"/>
        <v>8.8506876227897768E-2</v>
      </c>
      <c r="G3" s="11">
        <f t="shared" si="0"/>
        <v>2.8878260084829854E-2</v>
      </c>
      <c r="H3" s="11">
        <f t="shared" si="0"/>
        <v>-2.1577054644329463E-2</v>
      </c>
      <c r="I3" s="11">
        <f t="shared" si="0"/>
        <v>0.21918422232182877</v>
      </c>
      <c r="J3" s="11">
        <f t="shared" si="0"/>
        <v>4.3970588235294095E-2</v>
      </c>
      <c r="K3" s="11">
        <f t="shared" si="0"/>
        <v>2.4017467248908186E-2</v>
      </c>
      <c r="L3" s="11">
        <f t="shared" si="0"/>
        <v>0.11458834857968214</v>
      </c>
      <c r="M3" s="11">
        <f t="shared" si="0"/>
        <v>0.1955569268744215</v>
      </c>
      <c r="N3" s="11">
        <f t="shared" si="0"/>
        <v>-7.7474966449881277E-2</v>
      </c>
      <c r="O3" s="11">
        <f t="shared" si="0"/>
        <v>-2.9038214065909451E-2</v>
      </c>
      <c r="P3" s="11"/>
      <c r="Q3" s="11">
        <f t="shared" ref="Q3:S3" si="1">(Q2/P2)-1</f>
        <v>6.0310832753420751E-3</v>
      </c>
      <c r="R3" s="11">
        <f t="shared" si="1"/>
        <v>-2.1673968180770165E-2</v>
      </c>
      <c r="S3" s="11">
        <f t="shared" si="1"/>
        <v>5.1850106057035106E-2</v>
      </c>
    </row>
    <row r="4" spans="1:19" ht="16" x14ac:dyDescent="0.2">
      <c r="A4" s="3" t="s">
        <v>19</v>
      </c>
      <c r="B4" s="4">
        <v>8612000000</v>
      </c>
      <c r="C4" s="4">
        <v>9081000000</v>
      </c>
      <c r="D4" s="4">
        <v>9337000000</v>
      </c>
      <c r="E4" s="4">
        <v>10180000000</v>
      </c>
      <c r="F4" s="4">
        <v>11081000000</v>
      </c>
      <c r="G4" s="4">
        <v>11401000000</v>
      </c>
      <c r="H4" s="4">
        <v>11155000000</v>
      </c>
      <c r="I4" s="4">
        <v>13600000000</v>
      </c>
      <c r="J4" s="4">
        <v>14198000000</v>
      </c>
      <c r="K4" s="4">
        <v>14539000000</v>
      </c>
      <c r="L4" s="4">
        <v>16205000000</v>
      </c>
      <c r="M4" s="4">
        <v>19374000000</v>
      </c>
      <c r="N4" s="4">
        <v>17873000000</v>
      </c>
      <c r="O4" s="5">
        <v>17354000000</v>
      </c>
      <c r="P4" s="4">
        <v>4311000000</v>
      </c>
      <c r="Q4" s="4">
        <v>4337000000</v>
      </c>
      <c r="R4" s="4">
        <v>4243000000</v>
      </c>
      <c r="S4" s="4">
        <v>4463000000</v>
      </c>
    </row>
    <row r="5" spans="1:19" ht="16" x14ac:dyDescent="0.2">
      <c r="A5" s="3" t="s">
        <v>20</v>
      </c>
      <c r="B5" s="4">
        <v>3505000000</v>
      </c>
      <c r="C5" s="4">
        <v>3585000000</v>
      </c>
      <c r="D5" s="4">
        <v>4297000000</v>
      </c>
      <c r="E5" s="4">
        <v>4622000000</v>
      </c>
      <c r="F5" s="4">
        <v>4997000000</v>
      </c>
      <c r="G5" s="4">
        <v>5229000000</v>
      </c>
      <c r="H5" s="4">
        <v>5109000000</v>
      </c>
      <c r="I5" s="4">
        <v>6811000000</v>
      </c>
      <c r="J5" s="4">
        <v>6993000000</v>
      </c>
      <c r="K5" s="4">
        <v>7133000000</v>
      </c>
      <c r="L5" s="4">
        <v>7939000000</v>
      </c>
      <c r="M5" s="4">
        <v>9556000000</v>
      </c>
      <c r="N5" s="4">
        <v>9086000000</v>
      </c>
      <c r="O5" s="5">
        <v>8933000000</v>
      </c>
      <c r="P5" s="4">
        <v>2193000000</v>
      </c>
      <c r="Q5" s="4">
        <v>2202000000</v>
      </c>
      <c r="R5" s="4">
        <v>2247000000</v>
      </c>
      <c r="S5" s="4">
        <v>2291000000</v>
      </c>
    </row>
    <row r="6" spans="1:19" ht="16" x14ac:dyDescent="0.2">
      <c r="A6" s="3" t="s">
        <v>21</v>
      </c>
      <c r="B6" s="4">
        <v>3505000000</v>
      </c>
      <c r="C6" s="4">
        <v>3585000000</v>
      </c>
      <c r="D6" s="4">
        <v>4297000000</v>
      </c>
      <c r="E6" s="4">
        <v>4622000000</v>
      </c>
      <c r="F6" s="4">
        <v>4997000000</v>
      </c>
      <c r="G6" s="4">
        <v>5229000000</v>
      </c>
      <c r="H6" s="4">
        <v>5109000000</v>
      </c>
      <c r="I6" s="4">
        <v>6811000000</v>
      </c>
      <c r="J6" s="4">
        <v>6993000000</v>
      </c>
      <c r="K6" s="4">
        <v>7133000000</v>
      </c>
      <c r="L6" s="4">
        <v>7939000000</v>
      </c>
      <c r="M6" s="4">
        <v>9556000000</v>
      </c>
      <c r="N6" s="4">
        <v>9086000000</v>
      </c>
      <c r="O6" s="5">
        <v>8933000000</v>
      </c>
      <c r="P6" s="4">
        <v>2193000000</v>
      </c>
      <c r="Q6" s="4">
        <v>2202000000</v>
      </c>
      <c r="R6" s="4">
        <v>2247000000</v>
      </c>
      <c r="S6" s="4">
        <v>2291000000</v>
      </c>
    </row>
    <row r="7" spans="1:19" ht="16" x14ac:dyDescent="0.2">
      <c r="A7" s="34" t="s">
        <v>22</v>
      </c>
      <c r="B7" s="32">
        <v>5107000000</v>
      </c>
      <c r="C7" s="32">
        <v>5496000000</v>
      </c>
      <c r="D7" s="32">
        <v>5040000000</v>
      </c>
      <c r="E7" s="32">
        <v>5558000000</v>
      </c>
      <c r="F7" s="32">
        <v>6084000000</v>
      </c>
      <c r="G7" s="32">
        <v>6172000000</v>
      </c>
      <c r="H7" s="32">
        <v>6046000000</v>
      </c>
      <c r="I7" s="32">
        <v>6789000000</v>
      </c>
      <c r="J7" s="32">
        <v>7205000000</v>
      </c>
      <c r="K7" s="32">
        <v>7406000000</v>
      </c>
      <c r="L7" s="32">
        <v>8266000000</v>
      </c>
      <c r="M7" s="32">
        <v>9818000000</v>
      </c>
      <c r="N7" s="32">
        <v>8787000000</v>
      </c>
      <c r="O7" s="33">
        <v>8421000000</v>
      </c>
      <c r="P7" s="32">
        <v>2118000000</v>
      </c>
      <c r="Q7" s="32">
        <v>2135000000</v>
      </c>
      <c r="R7" s="32">
        <v>1996000000</v>
      </c>
      <c r="S7" s="32">
        <v>2172000000</v>
      </c>
    </row>
    <row r="8" spans="1:19" ht="16" x14ac:dyDescent="0.2">
      <c r="A8" s="29" t="s">
        <v>58</v>
      </c>
      <c r="B8" s="30">
        <v>59.3</v>
      </c>
      <c r="C8" s="30">
        <v>60.52</v>
      </c>
      <c r="D8" s="30">
        <v>53.98</v>
      </c>
      <c r="E8" s="30">
        <v>54.6</v>
      </c>
      <c r="F8" s="30">
        <v>54.9</v>
      </c>
      <c r="G8" s="30">
        <v>54.14</v>
      </c>
      <c r="H8" s="30">
        <v>54.2</v>
      </c>
      <c r="I8" s="30">
        <v>49.92</v>
      </c>
      <c r="J8" s="30">
        <v>50.75</v>
      </c>
      <c r="K8" s="30">
        <v>50.94</v>
      </c>
      <c r="L8" s="30">
        <v>51.01</v>
      </c>
      <c r="M8" s="30">
        <v>50.68</v>
      </c>
      <c r="N8" s="30">
        <v>49.16</v>
      </c>
      <c r="O8" s="31">
        <v>48.52</v>
      </c>
      <c r="P8" s="30">
        <v>49.13</v>
      </c>
      <c r="Q8" s="30">
        <v>49.23</v>
      </c>
      <c r="R8" s="30">
        <v>47.04</v>
      </c>
      <c r="S8" s="30">
        <v>48.67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2109000000</v>
      </c>
      <c r="C10" s="4">
        <v>2215000000</v>
      </c>
      <c r="D10" s="4">
        <v>1516000000</v>
      </c>
      <c r="E10" s="4">
        <v>1701000000</v>
      </c>
      <c r="F10" s="4">
        <v>1610000000</v>
      </c>
      <c r="G10" s="4">
        <v>1508000000</v>
      </c>
      <c r="H10" s="4">
        <v>1400000000</v>
      </c>
      <c r="I10" s="4">
        <v>1535000000</v>
      </c>
      <c r="J10" s="4">
        <v>1607000000</v>
      </c>
      <c r="K10" s="4">
        <v>1771000000</v>
      </c>
      <c r="L10" s="4">
        <v>1953000000</v>
      </c>
      <c r="M10" s="4">
        <v>2330000000</v>
      </c>
      <c r="N10" s="4">
        <v>2298000000</v>
      </c>
      <c r="O10" s="5">
        <v>2309000000</v>
      </c>
      <c r="P10" s="4">
        <v>588000000</v>
      </c>
      <c r="Q10" s="4">
        <v>608000000</v>
      </c>
      <c r="R10" s="4">
        <v>559000000</v>
      </c>
      <c r="S10" s="4">
        <v>554000000</v>
      </c>
    </row>
    <row r="11" spans="1:19" ht="16" x14ac:dyDescent="0.2">
      <c r="A11" s="24" t="s">
        <v>26</v>
      </c>
      <c r="B11" s="26">
        <v>1847000000</v>
      </c>
      <c r="C11" s="26">
        <v>1978000000</v>
      </c>
      <c r="D11" s="26">
        <v>1359000000</v>
      </c>
      <c r="E11" s="26">
        <v>1540000000</v>
      </c>
      <c r="F11" s="26">
        <v>1453000000</v>
      </c>
      <c r="G11" s="26">
        <v>1380000000</v>
      </c>
      <c r="H11" s="26">
        <v>1301000000</v>
      </c>
      <c r="I11" s="26">
        <v>1446000000</v>
      </c>
      <c r="J11" s="26">
        <v>1557000000</v>
      </c>
      <c r="K11" s="26">
        <v>1674000000</v>
      </c>
      <c r="L11" s="26">
        <v>1847000000</v>
      </c>
      <c r="M11" s="26">
        <v>2183000000</v>
      </c>
      <c r="N11" s="26">
        <v>2147000000</v>
      </c>
      <c r="O11" s="27">
        <v>2160000000</v>
      </c>
      <c r="P11" s="26">
        <v>550000000</v>
      </c>
      <c r="Q11" s="26">
        <v>571000000</v>
      </c>
      <c r="R11" s="26">
        <v>522000000</v>
      </c>
      <c r="S11" s="26">
        <v>517000000</v>
      </c>
    </row>
    <row r="12" spans="1:19" ht="16" x14ac:dyDescent="0.2">
      <c r="A12" s="12" t="s">
        <v>192</v>
      </c>
      <c r="B12" s="11">
        <f t="shared" ref="B12:S12" si="2">B11/B2</f>
        <v>0.21446818392940084</v>
      </c>
      <c r="C12" s="11">
        <f t="shared" si="2"/>
        <v>0.21781742098887788</v>
      </c>
      <c r="D12" s="11">
        <f t="shared" si="2"/>
        <v>0.14554996251472635</v>
      </c>
      <c r="E12" s="11">
        <f t="shared" si="2"/>
        <v>0.15127701375245581</v>
      </c>
      <c r="F12" s="11">
        <f t="shared" si="2"/>
        <v>0.13112534969768072</v>
      </c>
      <c r="G12" s="11">
        <f t="shared" si="2"/>
        <v>0.12104201385843347</v>
      </c>
      <c r="H12" s="11">
        <f t="shared" si="2"/>
        <v>0.11662931420887494</v>
      </c>
      <c r="I12" s="11">
        <f t="shared" si="2"/>
        <v>0.10632352941176471</v>
      </c>
      <c r="J12" s="11">
        <f t="shared" si="2"/>
        <v>0.10966333286378363</v>
      </c>
      <c r="K12" s="11">
        <f t="shared" si="2"/>
        <v>0.11513859275053305</v>
      </c>
      <c r="L12" s="11">
        <f t="shared" si="2"/>
        <v>0.11397716754088244</v>
      </c>
      <c r="M12" s="11">
        <f t="shared" si="2"/>
        <v>0.11267678331784867</v>
      </c>
      <c r="N12" s="11">
        <f t="shared" si="2"/>
        <v>0.1201253287081072</v>
      </c>
      <c r="O12" s="11">
        <f t="shared" si="2"/>
        <v>0.12446698167569437</v>
      </c>
      <c r="P12" s="11">
        <f t="shared" si="2"/>
        <v>0.12758060774762237</v>
      </c>
      <c r="Q12" s="11">
        <f t="shared" si="2"/>
        <v>0.13165782799169934</v>
      </c>
      <c r="R12" s="11">
        <f t="shared" si="2"/>
        <v>0.12302616073532878</v>
      </c>
      <c r="S12" s="11">
        <f t="shared" si="2"/>
        <v>0.11584136231234596</v>
      </c>
    </row>
    <row r="13" spans="1:19" ht="16" x14ac:dyDescent="0.2">
      <c r="A13" s="24"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28</v>
      </c>
      <c r="B15" s="4">
        <v>262000000</v>
      </c>
      <c r="C15" s="4">
        <v>237000000</v>
      </c>
      <c r="D15" s="4">
        <v>157000000</v>
      </c>
      <c r="E15" s="4">
        <v>161000000</v>
      </c>
      <c r="F15" s="4">
        <v>157000000</v>
      </c>
      <c r="G15" s="4">
        <v>128000000</v>
      </c>
      <c r="H15" s="4">
        <v>99000000</v>
      </c>
      <c r="I15" s="4">
        <v>89000000</v>
      </c>
      <c r="J15" s="4">
        <v>50000000</v>
      </c>
      <c r="K15" s="4">
        <v>97000000</v>
      </c>
      <c r="L15" s="4">
        <v>106000000</v>
      </c>
      <c r="M15" s="4">
        <v>147000000</v>
      </c>
      <c r="N15" s="4">
        <v>151000000</v>
      </c>
      <c r="O15" s="5">
        <v>149000000</v>
      </c>
      <c r="P15" s="4">
        <v>38000000</v>
      </c>
      <c r="Q15" s="4">
        <v>37000000</v>
      </c>
      <c r="R15" s="4">
        <v>37000000</v>
      </c>
      <c r="S15" s="4">
        <v>37000000</v>
      </c>
    </row>
    <row r="16" spans="1:19" ht="16" x14ac:dyDescent="0.2">
      <c r="A16" s="34" t="s">
        <v>29</v>
      </c>
      <c r="B16" s="32">
        <v>2998000000</v>
      </c>
      <c r="C16" s="32">
        <v>3281000000</v>
      </c>
      <c r="D16" s="32">
        <v>3524000000</v>
      </c>
      <c r="E16" s="32">
        <v>3857000000</v>
      </c>
      <c r="F16" s="32">
        <v>4474000000</v>
      </c>
      <c r="G16" s="32">
        <v>4664000000</v>
      </c>
      <c r="H16" s="32">
        <v>4646000000</v>
      </c>
      <c r="I16" s="32">
        <v>5254000000</v>
      </c>
      <c r="J16" s="32">
        <v>5598000000</v>
      </c>
      <c r="K16" s="32">
        <v>5635000000</v>
      </c>
      <c r="L16" s="32">
        <v>6313000000</v>
      </c>
      <c r="M16" s="32">
        <v>7488000000</v>
      </c>
      <c r="N16" s="32">
        <v>6489000000</v>
      </c>
      <c r="O16" s="33">
        <v>6112000000</v>
      </c>
      <c r="P16" s="32">
        <v>1530000000</v>
      </c>
      <c r="Q16" s="32">
        <v>1527000000</v>
      </c>
      <c r="R16" s="32">
        <v>1437000000</v>
      </c>
      <c r="S16" s="32">
        <v>1618000000</v>
      </c>
    </row>
    <row r="17" spans="1:19" ht="16" x14ac:dyDescent="0.2">
      <c r="A17" s="29" t="s">
        <v>59</v>
      </c>
      <c r="B17" s="30">
        <v>34.81</v>
      </c>
      <c r="C17" s="30">
        <v>36.130000000000003</v>
      </c>
      <c r="D17" s="30">
        <v>37.74</v>
      </c>
      <c r="E17" s="30">
        <v>37.89</v>
      </c>
      <c r="F17" s="30">
        <v>40.380000000000003</v>
      </c>
      <c r="G17" s="30">
        <v>40.909999999999997</v>
      </c>
      <c r="H17" s="30">
        <v>41.65</v>
      </c>
      <c r="I17" s="30">
        <v>38.630000000000003</v>
      </c>
      <c r="J17" s="30">
        <v>39.43</v>
      </c>
      <c r="K17" s="30">
        <v>38.76</v>
      </c>
      <c r="L17" s="30">
        <v>38.96</v>
      </c>
      <c r="M17" s="30">
        <v>38.65</v>
      </c>
      <c r="N17" s="30">
        <v>36.31</v>
      </c>
      <c r="O17" s="31">
        <v>35.22</v>
      </c>
      <c r="P17" s="30">
        <v>35.49</v>
      </c>
      <c r="Q17" s="30">
        <v>35.21</v>
      </c>
      <c r="R17" s="30">
        <v>33.869999999999997</v>
      </c>
      <c r="S17" s="30">
        <v>36.25</v>
      </c>
    </row>
    <row r="18" spans="1:19" ht="16" x14ac:dyDescent="0.2">
      <c r="A18" s="15" t="s">
        <v>194</v>
      </c>
      <c r="B18" s="10"/>
      <c r="C18" s="11">
        <f>(C16/B16)-1</f>
        <v>9.439626417611735E-2</v>
      </c>
      <c r="D18" s="11">
        <f>(D16/C16)-1</f>
        <v>7.4062785736056069E-2</v>
      </c>
      <c r="E18" s="11">
        <f>(E16/D16)-1</f>
        <v>9.4494892167990896E-2</v>
      </c>
      <c r="F18" s="11">
        <f t="shared" ref="F18:O18" si="4">(F16/E16)-1</f>
        <v>0.1599688877365828</v>
      </c>
      <c r="G18" s="11">
        <f t="shared" si="4"/>
        <v>4.2467590523021848E-2</v>
      </c>
      <c r="H18" s="11">
        <f t="shared" si="4"/>
        <v>-3.8593481989708245E-3</v>
      </c>
      <c r="I18" s="11">
        <f t="shared" si="4"/>
        <v>0.13086526043908742</v>
      </c>
      <c r="J18" s="11">
        <f t="shared" si="4"/>
        <v>6.5473924628854263E-2</v>
      </c>
      <c r="K18" s="11">
        <f t="shared" si="4"/>
        <v>6.6095033940694048E-3</v>
      </c>
      <c r="L18" s="11">
        <f t="shared" si="4"/>
        <v>0.12031943212067442</v>
      </c>
      <c r="M18" s="11">
        <f t="shared" si="4"/>
        <v>0.18612387137652453</v>
      </c>
      <c r="N18" s="11">
        <f t="shared" si="4"/>
        <v>-0.13341346153846156</v>
      </c>
      <c r="O18" s="11">
        <f t="shared" si="4"/>
        <v>-5.8098320234242551E-2</v>
      </c>
      <c r="P18" s="11"/>
      <c r="Q18" s="11">
        <f t="shared" ref="Q18:S18" si="5">(Q16/P16)-1</f>
        <v>-1.9607843137254832E-3</v>
      </c>
      <c r="R18" s="11">
        <f t="shared" si="5"/>
        <v>-5.8939096267190516E-2</v>
      </c>
      <c r="S18" s="11">
        <f t="shared" si="5"/>
        <v>0.12595685455810712</v>
      </c>
    </row>
    <row r="19" spans="1:19" ht="16" x14ac:dyDescent="0.2">
      <c r="A19" s="3" t="s">
        <v>30</v>
      </c>
      <c r="B19" s="4">
        <v>-23000000</v>
      </c>
      <c r="C19" s="4">
        <v>146000000</v>
      </c>
      <c r="D19" s="4">
        <v>54000000</v>
      </c>
      <c r="E19" s="4">
        <v>-116000000</v>
      </c>
      <c r="F19" s="4">
        <v>79000000</v>
      </c>
      <c r="G19" s="4">
        <v>62000000</v>
      </c>
      <c r="H19" s="4">
        <v>186000000</v>
      </c>
      <c r="I19" s="4">
        <v>-5000000</v>
      </c>
      <c r="J19" s="4">
        <v>220000000</v>
      </c>
      <c r="K19" s="4">
        <v>-152000000</v>
      </c>
      <c r="L19" s="4">
        <v>-211000000</v>
      </c>
      <c r="M19" s="4">
        <v>-685000000</v>
      </c>
      <c r="N19" s="4">
        <v>199000000</v>
      </c>
      <c r="O19" s="5">
        <v>-651000000</v>
      </c>
      <c r="P19" s="4">
        <v>-161000000</v>
      </c>
      <c r="Q19" s="4">
        <v>-125000000</v>
      </c>
      <c r="R19" s="4">
        <v>-117000000</v>
      </c>
      <c r="S19" s="4">
        <v>-248000000</v>
      </c>
    </row>
    <row r="20" spans="1:19" ht="16" x14ac:dyDescent="0.2">
      <c r="A20" s="3" t="s">
        <v>31</v>
      </c>
      <c r="B20" s="4">
        <v>121000000</v>
      </c>
      <c r="C20" s="4">
        <v>142000000</v>
      </c>
      <c r="D20" s="4">
        <v>179000000</v>
      </c>
      <c r="E20" s="4">
        <v>189000000</v>
      </c>
      <c r="F20" s="4">
        <v>203000000</v>
      </c>
      <c r="G20" s="4">
        <v>178000000</v>
      </c>
      <c r="H20" s="4">
        <v>165000000</v>
      </c>
      <c r="I20" s="4">
        <v>156000000</v>
      </c>
      <c r="J20" s="4">
        <v>80000000</v>
      </c>
      <c r="K20" s="4">
        <v>106000000</v>
      </c>
      <c r="L20" s="4">
        <v>143000000</v>
      </c>
      <c r="M20" s="4">
        <v>118000000</v>
      </c>
      <c r="N20" s="4">
        <v>60000000</v>
      </c>
      <c r="O20" s="5">
        <v>-56000000</v>
      </c>
      <c r="P20" s="4">
        <v>9000000</v>
      </c>
      <c r="Q20" s="4">
        <v>-18000000</v>
      </c>
      <c r="R20" s="4">
        <v>-27000000</v>
      </c>
      <c r="S20" s="4">
        <v>-20000000</v>
      </c>
    </row>
    <row r="21" spans="1:19" ht="16" x14ac:dyDescent="0.2">
      <c r="A21" s="3" t="s">
        <v>32</v>
      </c>
      <c r="B21" s="4">
        <v>150000000</v>
      </c>
      <c r="C21" s="4">
        <v>176000000</v>
      </c>
      <c r="D21" s="4">
        <v>215000000</v>
      </c>
      <c r="E21" s="4">
        <v>211000000</v>
      </c>
      <c r="F21" s="4">
        <v>232000000</v>
      </c>
      <c r="G21" s="4">
        <v>204000000</v>
      </c>
      <c r="H21" s="4">
        <v>205000000</v>
      </c>
      <c r="I21" s="4">
        <v>205000000</v>
      </c>
      <c r="J21" s="4">
        <v>184000000</v>
      </c>
      <c r="K21" s="4">
        <v>203000000</v>
      </c>
      <c r="L21" s="4">
        <v>205000000</v>
      </c>
      <c r="M21" s="4">
        <v>205000000</v>
      </c>
      <c r="N21" s="4">
        <v>212000000</v>
      </c>
      <c r="O21" s="5">
        <v>232000000</v>
      </c>
      <c r="P21" s="4">
        <v>50000000</v>
      </c>
      <c r="Q21" s="4">
        <v>54000000</v>
      </c>
      <c r="R21" s="4">
        <v>59000000</v>
      </c>
      <c r="S21" s="4">
        <v>69000000</v>
      </c>
    </row>
    <row r="22" spans="1:19" ht="16" x14ac:dyDescent="0.2">
      <c r="A22" s="3" t="s">
        <v>33</v>
      </c>
      <c r="B22" s="4">
        <v>29000000</v>
      </c>
      <c r="C22" s="4">
        <v>34000000</v>
      </c>
      <c r="D22" s="4">
        <v>36000000</v>
      </c>
      <c r="E22" s="4">
        <v>22000000</v>
      </c>
      <c r="F22" s="4">
        <v>29000000</v>
      </c>
      <c r="G22" s="4">
        <v>26000000</v>
      </c>
      <c r="H22" s="4">
        <v>40000000</v>
      </c>
      <c r="I22" s="4">
        <v>49000000</v>
      </c>
      <c r="J22" s="4">
        <v>104000000</v>
      </c>
      <c r="K22" s="4">
        <v>97000000</v>
      </c>
      <c r="L22" s="4">
        <v>62000000</v>
      </c>
      <c r="M22" s="4">
        <v>87000000</v>
      </c>
      <c r="N22" s="4">
        <v>152000000</v>
      </c>
      <c r="O22" s="5">
        <v>288000000</v>
      </c>
      <c r="P22" s="4">
        <v>41000000</v>
      </c>
      <c r="Q22" s="4">
        <v>72000000</v>
      </c>
      <c r="R22" s="4">
        <v>86000000</v>
      </c>
      <c r="S22" s="4">
        <v>89000000</v>
      </c>
    </row>
    <row r="23" spans="1:19" ht="16" x14ac:dyDescent="0.2">
      <c r="A23" s="3" t="s">
        <v>34</v>
      </c>
      <c r="B23" s="4">
        <v>-144000000</v>
      </c>
      <c r="C23" s="4">
        <v>4000000</v>
      </c>
      <c r="D23" s="4">
        <v>-125000000</v>
      </c>
      <c r="E23" s="4">
        <v>-305000000</v>
      </c>
      <c r="F23" s="4">
        <v>-124000000</v>
      </c>
      <c r="G23" s="4">
        <v>-116000000</v>
      </c>
      <c r="H23" s="4">
        <v>21000000</v>
      </c>
      <c r="I23" s="4">
        <v>-161000000</v>
      </c>
      <c r="J23" s="4">
        <v>140000000</v>
      </c>
      <c r="K23" s="4">
        <v>-258000000</v>
      </c>
      <c r="L23" s="4">
        <v>-354000000</v>
      </c>
      <c r="M23" s="4">
        <v>-803000000</v>
      </c>
      <c r="N23" s="4">
        <v>139000000</v>
      </c>
      <c r="O23" s="5">
        <v>-595000000</v>
      </c>
      <c r="P23" s="4">
        <v>-170000000</v>
      </c>
      <c r="Q23" s="4">
        <v>-107000000</v>
      </c>
      <c r="R23" s="4">
        <v>-90000000</v>
      </c>
      <c r="S23" s="4">
        <v>-228000000</v>
      </c>
    </row>
    <row r="24" spans="1:19" ht="16" x14ac:dyDescent="0.2">
      <c r="A24" s="3" t="s">
        <v>35</v>
      </c>
      <c r="B24" s="4">
        <v>3021000000</v>
      </c>
      <c r="C24" s="4">
        <v>3135000000</v>
      </c>
      <c r="D24" s="4">
        <v>3470000000</v>
      </c>
      <c r="E24" s="4">
        <v>3973000000</v>
      </c>
      <c r="F24" s="4">
        <v>4395000000</v>
      </c>
      <c r="G24" s="4">
        <v>4602000000</v>
      </c>
      <c r="H24" s="4">
        <v>4460000000</v>
      </c>
      <c r="I24" s="4">
        <v>5259000000</v>
      </c>
      <c r="J24" s="4">
        <v>5378000000</v>
      </c>
      <c r="K24" s="4">
        <v>5787000000</v>
      </c>
      <c r="L24" s="4">
        <v>6524000000</v>
      </c>
      <c r="M24" s="4">
        <v>8173000000</v>
      </c>
      <c r="N24" s="4">
        <v>6290000000</v>
      </c>
      <c r="O24" s="5">
        <v>6763000000</v>
      </c>
      <c r="P24" s="4">
        <v>1691000000</v>
      </c>
      <c r="Q24" s="4">
        <v>1652000000</v>
      </c>
      <c r="R24" s="4">
        <v>1554000000</v>
      </c>
      <c r="S24" s="4">
        <v>1866000000</v>
      </c>
    </row>
    <row r="25" spans="1:19" ht="16" x14ac:dyDescent="0.2">
      <c r="A25" s="3" t="s">
        <v>36</v>
      </c>
      <c r="B25" s="4">
        <v>971000000</v>
      </c>
      <c r="C25" s="4">
        <v>796000000</v>
      </c>
      <c r="D25" s="4">
        <v>1030000000</v>
      </c>
      <c r="E25" s="4">
        <v>1022000000</v>
      </c>
      <c r="F25" s="4">
        <v>1131000000</v>
      </c>
      <c r="G25" s="4">
        <v>1250000000</v>
      </c>
      <c r="H25" s="4">
        <v>1290000000</v>
      </c>
      <c r="I25" s="4">
        <v>270000000</v>
      </c>
      <c r="J25" s="4">
        <v>1076000000</v>
      </c>
      <c r="K25" s="4">
        <v>1261000000</v>
      </c>
      <c r="L25" s="4">
        <v>1238000000</v>
      </c>
      <c r="M25" s="4">
        <v>1968000000</v>
      </c>
      <c r="N25" s="4">
        <v>1296000000</v>
      </c>
      <c r="O25" s="5">
        <v>1503000000</v>
      </c>
      <c r="P25" s="4">
        <v>330000000</v>
      </c>
      <c r="Q25" s="4">
        <v>345000000</v>
      </c>
      <c r="R25" s="4">
        <v>385000000</v>
      </c>
      <c r="S25" s="4">
        <v>443000000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2050000000</v>
      </c>
      <c r="C27" s="4">
        <v>2339000000</v>
      </c>
      <c r="D27" s="4">
        <v>2440000000</v>
      </c>
      <c r="E27" s="4">
        <v>2951000000</v>
      </c>
      <c r="F27" s="4">
        <v>3264000000</v>
      </c>
      <c r="G27" s="4">
        <v>3352000000</v>
      </c>
      <c r="H27" s="4">
        <v>3170000000</v>
      </c>
      <c r="I27" s="4">
        <v>4989000000</v>
      </c>
      <c r="J27" s="4">
        <v>4302000000</v>
      </c>
      <c r="K27" s="4">
        <v>4526000000</v>
      </c>
      <c r="L27" s="4">
        <v>5286000000</v>
      </c>
      <c r="M27" s="4">
        <v>6205000000</v>
      </c>
      <c r="N27" s="4">
        <v>4994000000</v>
      </c>
      <c r="O27" s="5">
        <v>5260000000</v>
      </c>
      <c r="P27" s="4">
        <v>1361000000</v>
      </c>
      <c r="Q27" s="4">
        <v>1307000000</v>
      </c>
      <c r="R27" s="4">
        <v>1169000000</v>
      </c>
      <c r="S27" s="4">
        <v>1423000000</v>
      </c>
    </row>
    <row r="28" spans="1:19" ht="16" x14ac:dyDescent="0.2">
      <c r="A28" s="3" t="s">
        <v>39</v>
      </c>
      <c r="B28" s="4">
        <v>-26000000</v>
      </c>
      <c r="C28" s="4">
        <v>4000000</v>
      </c>
      <c r="D28" s="4">
        <v>-36000000</v>
      </c>
      <c r="E28" s="4">
        <v>38000000</v>
      </c>
      <c r="F28" s="4">
        <v>-60000000</v>
      </c>
      <c r="G28" s="4">
        <v>14000000</v>
      </c>
      <c r="H28" s="4">
        <v>-4000000</v>
      </c>
      <c r="I28" s="4">
        <v>74000000</v>
      </c>
      <c r="J28" s="4">
        <v>-6000000</v>
      </c>
      <c r="K28" s="4">
        <v>100000000</v>
      </c>
      <c r="L28" s="4">
        <v>708000000</v>
      </c>
      <c r="M28" s="4">
        <v>608000000</v>
      </c>
      <c r="N28" s="4">
        <v>-368000000</v>
      </c>
      <c r="O28" s="5">
        <v>144000000</v>
      </c>
      <c r="P28" s="4">
        <v>-90000000</v>
      </c>
      <c r="Q28" s="4">
        <v>96000000</v>
      </c>
      <c r="R28" s="4">
        <v>24000000</v>
      </c>
      <c r="S28" s="4">
        <v>114000000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-26000000</v>
      </c>
      <c r="C30" s="4">
        <v>4000000</v>
      </c>
      <c r="D30" s="4">
        <v>-36000000</v>
      </c>
      <c r="E30" s="4">
        <v>38000000</v>
      </c>
      <c r="F30" s="4">
        <v>-60000000</v>
      </c>
      <c r="G30" s="4">
        <v>14000000</v>
      </c>
      <c r="H30" s="4">
        <v>-4000000</v>
      </c>
      <c r="I30" s="4">
        <v>74000000</v>
      </c>
      <c r="J30" s="4">
        <v>-6000000</v>
      </c>
      <c r="K30" s="4">
        <v>100000000</v>
      </c>
      <c r="L30" s="4">
        <v>708000000</v>
      </c>
      <c r="M30" s="4">
        <v>608000000</v>
      </c>
      <c r="N30" s="4">
        <v>-368000000</v>
      </c>
      <c r="O30" s="5">
        <v>144000000</v>
      </c>
      <c r="P30" s="4">
        <v>-90000000</v>
      </c>
      <c r="Q30" s="4">
        <v>96000000</v>
      </c>
      <c r="R30" s="4">
        <v>24000000</v>
      </c>
      <c r="S30" s="4">
        <v>114000000</v>
      </c>
    </row>
    <row r="31" spans="1:19" ht="16" x14ac:dyDescent="0.2">
      <c r="A31" s="3" t="s">
        <v>42</v>
      </c>
      <c r="B31" s="4">
        <v>2076000000</v>
      </c>
      <c r="C31" s="4">
        <v>2335000000</v>
      </c>
      <c r="D31" s="4">
        <v>2476000000</v>
      </c>
      <c r="E31" s="4">
        <v>2913000000</v>
      </c>
      <c r="F31" s="4">
        <v>3324000000</v>
      </c>
      <c r="G31" s="4">
        <v>3338000000</v>
      </c>
      <c r="H31" s="4">
        <v>3174000000</v>
      </c>
      <c r="I31" s="4">
        <v>4915000000</v>
      </c>
      <c r="J31" s="4">
        <v>4308000000</v>
      </c>
      <c r="K31" s="4">
        <v>4426000000</v>
      </c>
      <c r="L31" s="4">
        <v>4578000000</v>
      </c>
      <c r="M31" s="4">
        <v>5597000000</v>
      </c>
      <c r="N31" s="4">
        <v>5362000000</v>
      </c>
      <c r="O31" s="5">
        <v>5116000000</v>
      </c>
      <c r="P31" s="4">
        <v>1451000000</v>
      </c>
      <c r="Q31" s="4">
        <v>1211000000</v>
      </c>
      <c r="R31" s="4">
        <v>1145000000</v>
      </c>
      <c r="S31" s="4">
        <v>1309000000</v>
      </c>
    </row>
    <row r="32" spans="1:19" ht="16" x14ac:dyDescent="0.2">
      <c r="A32" s="3" t="s">
        <v>43</v>
      </c>
      <c r="B32" s="4">
        <v>13000000</v>
      </c>
      <c r="C32" s="4">
        <v>-2000000</v>
      </c>
      <c r="D32" s="4">
        <v>18000000</v>
      </c>
      <c r="E32" s="4">
        <v>-19000000</v>
      </c>
      <c r="F32" s="4">
        <v>30000000</v>
      </c>
      <c r="G32" s="4">
        <v>-7000000</v>
      </c>
      <c r="H32" s="4">
        <v>2000000</v>
      </c>
      <c r="I32" s="4">
        <v>-37000000</v>
      </c>
      <c r="J32" s="4">
        <v>3000000</v>
      </c>
      <c r="K32" s="4">
        <v>-50000000</v>
      </c>
      <c r="L32" s="4">
        <v>-354000000</v>
      </c>
      <c r="M32" s="4">
        <v>-304000000</v>
      </c>
      <c r="N32" s="4">
        <v>184000000</v>
      </c>
      <c r="O32" s="5">
        <v>-72000000</v>
      </c>
      <c r="P32" s="4">
        <v>45000000</v>
      </c>
      <c r="Q32" s="4">
        <v>-48000000</v>
      </c>
      <c r="R32" s="4">
        <v>-12000000</v>
      </c>
      <c r="S32" s="4">
        <v>-57000000</v>
      </c>
    </row>
    <row r="33" spans="1:19" ht="16" x14ac:dyDescent="0.2">
      <c r="A33" s="34" t="s">
        <v>44</v>
      </c>
      <c r="B33" s="32">
        <v>2063000000</v>
      </c>
      <c r="C33" s="32">
        <v>2337000000</v>
      </c>
      <c r="D33" s="32">
        <v>2458000000</v>
      </c>
      <c r="E33" s="32">
        <v>2932000000</v>
      </c>
      <c r="F33" s="32">
        <v>3294000000</v>
      </c>
      <c r="G33" s="32">
        <v>3345000000</v>
      </c>
      <c r="H33" s="32">
        <v>3172000000</v>
      </c>
      <c r="I33" s="32">
        <v>4952000000</v>
      </c>
      <c r="J33" s="32">
        <v>4305000000</v>
      </c>
      <c r="K33" s="32">
        <v>4476000000</v>
      </c>
      <c r="L33" s="32">
        <v>4932000000</v>
      </c>
      <c r="M33" s="32">
        <v>5901000000</v>
      </c>
      <c r="N33" s="32">
        <v>5178000000</v>
      </c>
      <c r="O33" s="33">
        <v>5188000000</v>
      </c>
      <c r="P33" s="32">
        <v>1406000000</v>
      </c>
      <c r="Q33" s="32">
        <v>1259000000</v>
      </c>
      <c r="R33" s="32">
        <v>1157000000</v>
      </c>
      <c r="S33" s="32">
        <v>1366000000</v>
      </c>
    </row>
    <row r="34" spans="1:19" ht="16" x14ac:dyDescent="0.2">
      <c r="A34" s="29" t="s">
        <v>60</v>
      </c>
      <c r="B34" s="30">
        <v>23.95</v>
      </c>
      <c r="C34" s="30">
        <v>25.74</v>
      </c>
      <c r="D34" s="30">
        <v>26.33</v>
      </c>
      <c r="E34" s="30">
        <v>28.8</v>
      </c>
      <c r="F34" s="30">
        <v>29.73</v>
      </c>
      <c r="G34" s="30">
        <v>29.34</v>
      </c>
      <c r="H34" s="30">
        <v>28.44</v>
      </c>
      <c r="I34" s="30">
        <v>36.409999999999997</v>
      </c>
      <c r="J34" s="30">
        <v>30.32</v>
      </c>
      <c r="K34" s="30">
        <v>30.79</v>
      </c>
      <c r="L34" s="30">
        <v>30.44</v>
      </c>
      <c r="M34" s="30">
        <v>30.46</v>
      </c>
      <c r="N34" s="30">
        <v>28.97</v>
      </c>
      <c r="O34" s="31">
        <v>29.9</v>
      </c>
      <c r="P34" s="30">
        <v>32.61</v>
      </c>
      <c r="Q34" s="30">
        <v>29.03</v>
      </c>
      <c r="R34" s="30">
        <v>27.27</v>
      </c>
      <c r="S34" s="30">
        <v>30.61</v>
      </c>
    </row>
    <row r="35" spans="1:19" ht="16" x14ac:dyDescent="0.2">
      <c r="A35" s="16" t="s">
        <v>195</v>
      </c>
      <c r="B35" s="17"/>
      <c r="C35" s="14">
        <f>(C33/B33)-1</f>
        <v>0.13281628696073677</v>
      </c>
      <c r="D35" s="14">
        <f>(D33/C33)-1</f>
        <v>5.1775780915703784E-2</v>
      </c>
      <c r="E35" s="14">
        <f>(E33/D33)-1</f>
        <v>0.19283970707892606</v>
      </c>
      <c r="F35" s="14">
        <f t="shared" ref="F35:O35" si="6">(F33/E33)-1</f>
        <v>0.12346521145975453</v>
      </c>
      <c r="G35" s="14">
        <f t="shared" si="6"/>
        <v>1.5482695810564717E-2</v>
      </c>
      <c r="H35" s="14">
        <f t="shared" si="6"/>
        <v>-5.1718983557548559E-2</v>
      </c>
      <c r="I35" s="14">
        <f t="shared" si="6"/>
        <v>0.56116015132408581</v>
      </c>
      <c r="J35" s="14">
        <f t="shared" si="6"/>
        <v>-0.13065428109854604</v>
      </c>
      <c r="K35" s="14">
        <f t="shared" si="6"/>
        <v>3.9721254355400637E-2</v>
      </c>
      <c r="L35" s="14">
        <f t="shared" si="6"/>
        <v>0.10187667560321723</v>
      </c>
      <c r="M35" s="14">
        <f t="shared" si="6"/>
        <v>0.19647201946472026</v>
      </c>
      <c r="N35" s="14">
        <f t="shared" si="6"/>
        <v>-0.12252160650737165</v>
      </c>
      <c r="O35" s="14">
        <f t="shared" si="6"/>
        <v>1.9312475859405431E-3</v>
      </c>
      <c r="P35" s="14"/>
      <c r="Q35" s="14">
        <f t="shared" ref="Q35:S35" si="7">(Q33/P33)-1</f>
        <v>-0.10455192034139404</v>
      </c>
      <c r="R35" s="14">
        <f t="shared" si="7"/>
        <v>-8.1016679904686306E-2</v>
      </c>
      <c r="S35" s="14">
        <f t="shared" si="7"/>
        <v>0.18063958513396705</v>
      </c>
    </row>
    <row r="36" spans="1:19" ht="16" x14ac:dyDescent="0.2">
      <c r="A36" s="18" t="s">
        <v>196</v>
      </c>
      <c r="B36" s="19">
        <f t="shared" ref="B36:S36" si="8">(B16*(1-0.25))/(B126+B105+B96)</f>
        <v>7.2600174356656222E-2</v>
      </c>
      <c r="C36" s="19">
        <f t="shared" si="8"/>
        <v>7.7562566979764228E-2</v>
      </c>
      <c r="D36" s="19">
        <f t="shared" si="8"/>
        <v>7.8181387919304263E-2</v>
      </c>
      <c r="E36" s="19">
        <f t="shared" si="8"/>
        <v>8.513597033374537E-2</v>
      </c>
      <c r="F36" s="19">
        <f t="shared" si="8"/>
        <v>9.3606159511256171E-2</v>
      </c>
      <c r="G36" s="19">
        <f t="shared" si="8"/>
        <v>0.10296108789073997</v>
      </c>
      <c r="H36" s="19">
        <f t="shared" si="8"/>
        <v>0.1017104994308065</v>
      </c>
      <c r="I36" s="19">
        <f t="shared" si="8"/>
        <v>0.10562927221552071</v>
      </c>
      <c r="J36" s="19">
        <f t="shared" si="8"/>
        <v>0.10876097712613009</v>
      </c>
      <c r="K36" s="19">
        <f t="shared" si="8"/>
        <v>0.10596354427840739</v>
      </c>
      <c r="L36" s="19">
        <f t="shared" si="8"/>
        <v>0.10540405164737311</v>
      </c>
      <c r="M36" s="19">
        <f t="shared" si="8"/>
        <v>0.1164879384372861</v>
      </c>
      <c r="N36" s="19">
        <f t="shared" si="8"/>
        <v>0.10294770910013962</v>
      </c>
      <c r="O36" s="19">
        <f t="shared" si="8"/>
        <v>9.2393276091425808E-2</v>
      </c>
      <c r="P36" s="19">
        <f t="shared" si="8"/>
        <v>2.4687506723177211E-2</v>
      </c>
      <c r="Q36" s="19">
        <f t="shared" si="8"/>
        <v>2.4225790074882601E-2</v>
      </c>
      <c r="R36" s="19">
        <f t="shared" si="8"/>
        <v>2.2662278949471162E-2</v>
      </c>
      <c r="S36" s="19">
        <f t="shared" si="8"/>
        <v>2.445882210666344E-2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2063000000</v>
      </c>
      <c r="C39" s="4">
        <v>2337000000</v>
      </c>
      <c r="D39" s="4">
        <v>2458000000</v>
      </c>
      <c r="E39" s="4">
        <v>2932000000</v>
      </c>
      <c r="F39" s="4">
        <v>3294000000</v>
      </c>
      <c r="G39" s="4">
        <v>3345000000</v>
      </c>
      <c r="H39" s="4">
        <v>3172000000</v>
      </c>
      <c r="I39" s="4">
        <v>4952000000</v>
      </c>
      <c r="J39" s="4">
        <v>4305000000</v>
      </c>
      <c r="K39" s="4">
        <v>4476000000</v>
      </c>
      <c r="L39" s="4">
        <v>4932000000</v>
      </c>
      <c r="M39" s="4">
        <v>5901000000</v>
      </c>
      <c r="N39" s="4">
        <v>5178000000</v>
      </c>
      <c r="O39" s="5">
        <v>5188000000</v>
      </c>
      <c r="P39" s="4">
        <v>1406000000</v>
      </c>
      <c r="Q39" s="4">
        <v>1259000000</v>
      </c>
      <c r="R39" s="4">
        <v>1157000000</v>
      </c>
      <c r="S39" s="4">
        <v>1366000000</v>
      </c>
    </row>
    <row r="40" spans="1:19" ht="16" x14ac:dyDescent="0.2">
      <c r="A40" s="3" t="s">
        <v>48</v>
      </c>
      <c r="B40" s="4">
        <v>191320000</v>
      </c>
      <c r="C40" s="4">
        <v>185005000</v>
      </c>
      <c r="D40" s="4">
        <v>175664000</v>
      </c>
      <c r="E40" s="4">
        <v>170869000</v>
      </c>
      <c r="F40" s="4">
        <v>168901000</v>
      </c>
      <c r="G40" s="4">
        <v>167058000</v>
      </c>
      <c r="H40" s="4">
        <v>165086000</v>
      </c>
      <c r="I40" s="4">
        <v>162812000</v>
      </c>
      <c r="J40" s="4">
        <v>160945000</v>
      </c>
      <c r="K40" s="4">
        <v>156641000</v>
      </c>
      <c r="L40" s="4">
        <v>153489000</v>
      </c>
      <c r="M40" s="4">
        <v>152236000</v>
      </c>
      <c r="N40" s="4">
        <v>150921000</v>
      </c>
      <c r="O40" s="5">
        <v>149745500</v>
      </c>
      <c r="P40" s="4">
        <v>151205000</v>
      </c>
      <c r="Q40" s="4">
        <v>148263000</v>
      </c>
      <c r="R40" s="4">
        <v>149909000</v>
      </c>
      <c r="S40" s="4">
        <v>149605000</v>
      </c>
    </row>
    <row r="41" spans="1:19" ht="16" x14ac:dyDescent="0.2">
      <c r="A41" s="3" t="s">
        <v>49</v>
      </c>
      <c r="B41" s="6">
        <v>10.78</v>
      </c>
      <c r="C41" s="6">
        <v>12.63</v>
      </c>
      <c r="D41" s="6">
        <v>13.99</v>
      </c>
      <c r="E41" s="6">
        <v>17.16</v>
      </c>
      <c r="F41" s="6">
        <v>19.5</v>
      </c>
      <c r="G41" s="6">
        <v>20.02</v>
      </c>
      <c r="H41" s="6">
        <v>19.21</v>
      </c>
      <c r="I41" s="6">
        <v>30.42</v>
      </c>
      <c r="J41" s="6">
        <v>26.75</v>
      </c>
      <c r="K41" s="6">
        <v>28.57</v>
      </c>
      <c r="L41" s="6">
        <v>32.130000000000003</v>
      </c>
      <c r="M41" s="6">
        <v>38.76</v>
      </c>
      <c r="N41" s="6">
        <v>34.31</v>
      </c>
      <c r="O41" s="7">
        <v>34.65</v>
      </c>
      <c r="P41" s="6">
        <v>9.3000000000000007</v>
      </c>
      <c r="Q41" s="6">
        <v>8.49</v>
      </c>
      <c r="R41" s="6">
        <v>7.72</v>
      </c>
      <c r="S41" s="6">
        <v>9.1300000000000008</v>
      </c>
    </row>
    <row r="42" spans="1:19" ht="16" x14ac:dyDescent="0.2">
      <c r="A42" s="3" t="s">
        <v>50</v>
      </c>
      <c r="B42" s="6">
        <v>10.72</v>
      </c>
      <c r="C42" s="6">
        <v>12.64</v>
      </c>
      <c r="D42" s="6">
        <v>13.89</v>
      </c>
      <c r="E42" s="6">
        <v>17.27</v>
      </c>
      <c r="F42" s="6">
        <v>19.32</v>
      </c>
      <c r="G42" s="6">
        <v>20.059999999999999</v>
      </c>
      <c r="H42" s="6">
        <v>19.2</v>
      </c>
      <c r="I42" s="6">
        <v>30.64</v>
      </c>
      <c r="J42" s="6">
        <v>26.73</v>
      </c>
      <c r="K42" s="6">
        <v>28.89</v>
      </c>
      <c r="L42" s="6">
        <v>34.44</v>
      </c>
      <c r="M42" s="6">
        <v>40.76</v>
      </c>
      <c r="N42" s="6">
        <v>33.090000000000003</v>
      </c>
      <c r="O42" s="7">
        <v>35.130000000000003</v>
      </c>
      <c r="P42" s="4">
        <v>9</v>
      </c>
      <c r="Q42" s="6">
        <v>8.82</v>
      </c>
      <c r="R42" s="6">
        <v>7.8</v>
      </c>
      <c r="S42" s="6">
        <v>9.51</v>
      </c>
    </row>
    <row r="43" spans="1:19" ht="16" x14ac:dyDescent="0.2">
      <c r="A43" s="3" t="s">
        <v>51</v>
      </c>
      <c r="B43" s="4">
        <v>193466000</v>
      </c>
      <c r="C43" s="4">
        <v>187868000</v>
      </c>
      <c r="D43" s="4">
        <v>178733000</v>
      </c>
      <c r="E43" s="4">
        <v>174527000</v>
      </c>
      <c r="F43" s="4">
        <v>171799000</v>
      </c>
      <c r="G43" s="4">
        <v>169717000</v>
      </c>
      <c r="H43" s="4">
        <v>167249000</v>
      </c>
      <c r="I43" s="4">
        <v>165075000</v>
      </c>
      <c r="J43" s="4">
        <v>162599000</v>
      </c>
      <c r="K43" s="4">
        <v>158092000</v>
      </c>
      <c r="L43" s="4">
        <v>154841000</v>
      </c>
      <c r="M43" s="4">
        <v>154404000</v>
      </c>
      <c r="N43" s="4">
        <v>152440000</v>
      </c>
      <c r="O43" s="5">
        <v>151205500</v>
      </c>
      <c r="P43" s="4">
        <v>152610000</v>
      </c>
      <c r="Q43" s="4">
        <v>150123000</v>
      </c>
      <c r="R43" s="4">
        <v>151350000</v>
      </c>
      <c r="S43" s="4">
        <v>150739000</v>
      </c>
    </row>
    <row r="44" spans="1:19" ht="16" x14ac:dyDescent="0.2">
      <c r="A44" s="3" t="s">
        <v>52</v>
      </c>
      <c r="B44" s="6">
        <v>10.66</v>
      </c>
      <c r="C44" s="6">
        <v>12.44</v>
      </c>
      <c r="D44" s="6">
        <v>13.75</v>
      </c>
      <c r="E44" s="6">
        <v>16.8</v>
      </c>
      <c r="F44" s="6">
        <v>19.170000000000002</v>
      </c>
      <c r="G44" s="6">
        <v>19.71</v>
      </c>
      <c r="H44" s="6">
        <v>18.97</v>
      </c>
      <c r="I44" s="4">
        <v>30</v>
      </c>
      <c r="J44" s="6">
        <v>26.48</v>
      </c>
      <c r="K44" s="6">
        <v>28.31</v>
      </c>
      <c r="L44" s="6">
        <v>31.85</v>
      </c>
      <c r="M44" s="6">
        <v>38.22</v>
      </c>
      <c r="N44" s="6">
        <v>33.97</v>
      </c>
      <c r="O44" s="7">
        <v>34.31</v>
      </c>
      <c r="P44" s="6">
        <v>9.2100000000000009</v>
      </c>
      <c r="Q44" s="6">
        <v>8.39</v>
      </c>
      <c r="R44" s="6">
        <v>7.64</v>
      </c>
      <c r="S44" s="6">
        <v>9.06</v>
      </c>
    </row>
    <row r="45" spans="1:19" ht="16" x14ac:dyDescent="0.2">
      <c r="A45" s="3" t="s">
        <v>53</v>
      </c>
      <c r="B45" s="6">
        <v>10.6</v>
      </c>
      <c r="C45" s="6">
        <v>12.45</v>
      </c>
      <c r="D45" s="6">
        <v>13.65</v>
      </c>
      <c r="E45" s="6">
        <v>16.91</v>
      </c>
      <c r="F45" s="4">
        <v>19</v>
      </c>
      <c r="G45" s="6">
        <v>19.75</v>
      </c>
      <c r="H45" s="6">
        <v>18.95</v>
      </c>
      <c r="I45" s="6">
        <v>30.22</v>
      </c>
      <c r="J45" s="6">
        <v>26.46</v>
      </c>
      <c r="K45" s="6">
        <v>28.63</v>
      </c>
      <c r="L45" s="6">
        <v>34.14</v>
      </c>
      <c r="M45" s="6">
        <v>40.19</v>
      </c>
      <c r="N45" s="6">
        <v>32.76</v>
      </c>
      <c r="O45" s="7">
        <v>34.79</v>
      </c>
      <c r="P45" s="6">
        <v>8.92</v>
      </c>
      <c r="Q45" s="6">
        <v>8.7100000000000009</v>
      </c>
      <c r="R45" s="6">
        <v>7.72</v>
      </c>
      <c r="S45" s="6">
        <v>9.44</v>
      </c>
    </row>
    <row r="46" spans="1:19" ht="16" x14ac:dyDescent="0.2">
      <c r="A46" s="3" t="s">
        <v>54</v>
      </c>
      <c r="B46" s="4">
        <v>3308000000</v>
      </c>
      <c r="C46" s="4">
        <v>3580000000</v>
      </c>
      <c r="D46" s="4">
        <v>3819000000</v>
      </c>
      <c r="E46" s="4">
        <v>4148000000</v>
      </c>
      <c r="F46" s="4">
        <v>4752000000</v>
      </c>
      <c r="G46" s="4">
        <v>4911000000</v>
      </c>
      <c r="H46" s="4">
        <v>4875000000</v>
      </c>
      <c r="I46" s="4">
        <v>5494000000</v>
      </c>
      <c r="J46" s="4">
        <v>5818000000</v>
      </c>
      <c r="K46" s="4">
        <v>6040000000</v>
      </c>
      <c r="L46" s="4">
        <v>6671000000</v>
      </c>
      <c r="M46" s="4">
        <v>7903000000</v>
      </c>
      <c r="N46" s="4">
        <v>6907000000</v>
      </c>
      <c r="O46" s="5">
        <v>6539000000</v>
      </c>
      <c r="P46" s="4">
        <v>1639000000</v>
      </c>
      <c r="Q46" s="4">
        <v>1637000000</v>
      </c>
      <c r="R46" s="4">
        <v>1543000000</v>
      </c>
      <c r="S46" s="4">
        <v>1720000000</v>
      </c>
    </row>
    <row r="47" spans="1:19" ht="16" x14ac:dyDescent="0.2">
      <c r="A47" s="3" t="s">
        <v>55</v>
      </c>
      <c r="B47" s="6">
        <v>38.409999999999997</v>
      </c>
      <c r="C47" s="6">
        <v>39.42</v>
      </c>
      <c r="D47" s="6">
        <v>40.9</v>
      </c>
      <c r="E47" s="6">
        <v>40.75</v>
      </c>
      <c r="F47" s="6">
        <v>42.88</v>
      </c>
      <c r="G47" s="6">
        <v>43.08</v>
      </c>
      <c r="H47" s="6">
        <v>43.7</v>
      </c>
      <c r="I47" s="6">
        <v>40.4</v>
      </c>
      <c r="J47" s="6">
        <v>40.98</v>
      </c>
      <c r="K47" s="6">
        <v>41.54</v>
      </c>
      <c r="L47" s="6">
        <v>41.17</v>
      </c>
      <c r="M47" s="6">
        <v>40.79</v>
      </c>
      <c r="N47" s="6">
        <v>38.64</v>
      </c>
      <c r="O47" s="7">
        <v>37.68</v>
      </c>
      <c r="P47" s="6">
        <v>39.81</v>
      </c>
      <c r="Q47" s="6">
        <v>38.64</v>
      </c>
      <c r="R47" s="6">
        <v>37.83</v>
      </c>
      <c r="S47" s="6">
        <v>37.68</v>
      </c>
    </row>
    <row r="48" spans="1:19" ht="16" x14ac:dyDescent="0.2">
      <c r="A48" s="3" t="s">
        <v>56</v>
      </c>
      <c r="B48" s="4">
        <v>3148000000</v>
      </c>
      <c r="C48" s="4">
        <v>3424000000</v>
      </c>
      <c r="D48" s="4">
        <v>3662000000</v>
      </c>
      <c r="E48" s="4">
        <v>3987000000</v>
      </c>
      <c r="F48" s="4">
        <v>4595000000</v>
      </c>
      <c r="G48" s="4">
        <v>4783000000</v>
      </c>
      <c r="H48" s="4">
        <v>4776000000</v>
      </c>
      <c r="I48" s="4">
        <v>5405000000</v>
      </c>
      <c r="J48" s="4">
        <v>5768000000</v>
      </c>
      <c r="K48" s="4">
        <v>5943000000</v>
      </c>
      <c r="L48" s="4">
        <v>6565000000</v>
      </c>
      <c r="M48" s="4">
        <v>7756000000</v>
      </c>
      <c r="N48" s="4">
        <v>6756000000</v>
      </c>
      <c r="O48" s="5">
        <v>6390000000</v>
      </c>
      <c r="P48" s="4">
        <v>1601000000</v>
      </c>
      <c r="Q48" s="4">
        <v>1600000000</v>
      </c>
      <c r="R48" s="4">
        <v>1506000000</v>
      </c>
      <c r="S48" s="4">
        <v>1683000000</v>
      </c>
    </row>
    <row r="49" spans="1:19" ht="16" x14ac:dyDescent="0.2">
      <c r="A49" s="3" t="s">
        <v>57</v>
      </c>
      <c r="B49" s="4">
        <v>2998000000</v>
      </c>
      <c r="C49" s="4">
        <v>3281000000</v>
      </c>
      <c r="D49" s="4">
        <v>3524000000</v>
      </c>
      <c r="E49" s="4">
        <v>3857000000</v>
      </c>
      <c r="F49" s="4">
        <v>4474000000</v>
      </c>
      <c r="G49" s="4">
        <v>4664000000</v>
      </c>
      <c r="H49" s="4">
        <v>4646000000</v>
      </c>
      <c r="I49" s="4">
        <v>5254000000</v>
      </c>
      <c r="J49" s="4">
        <v>5598000000</v>
      </c>
      <c r="K49" s="4">
        <v>5635000000</v>
      </c>
      <c r="L49" s="4">
        <v>6313000000</v>
      </c>
      <c r="M49" s="4">
        <v>7488000000</v>
      </c>
      <c r="N49" s="4">
        <v>6489000000</v>
      </c>
      <c r="O49" s="5">
        <v>6112000000</v>
      </c>
      <c r="P49" s="4">
        <v>1530000000</v>
      </c>
      <c r="Q49" s="4">
        <v>1527000000</v>
      </c>
      <c r="R49" s="4">
        <v>1437000000</v>
      </c>
      <c r="S49" s="4">
        <v>1618000000</v>
      </c>
    </row>
    <row r="50" spans="1:19" ht="16" x14ac:dyDescent="0.2">
      <c r="A50" s="3" t="s">
        <v>61</v>
      </c>
      <c r="B50" s="4">
        <v>943574</v>
      </c>
      <c r="C50" s="4">
        <v>899109</v>
      </c>
      <c r="D50" s="4">
        <v>889238</v>
      </c>
      <c r="E50" s="4">
        <v>892982</v>
      </c>
      <c r="F50" s="4">
        <v>908279</v>
      </c>
      <c r="G50" s="4">
        <v>877000</v>
      </c>
      <c r="H50" s="4">
        <v>858077</v>
      </c>
      <c r="I50" s="4">
        <v>978417</v>
      </c>
      <c r="J50" s="4">
        <v>952886</v>
      </c>
      <c r="K50" s="4">
        <v>897469</v>
      </c>
      <c r="L50" s="4">
        <v>982121</v>
      </c>
      <c r="M50" s="4">
        <v>1052935</v>
      </c>
      <c r="N50" s="4">
        <v>902677</v>
      </c>
      <c r="O50" s="5">
        <v>876465</v>
      </c>
      <c r="P50" s="4">
        <v>234293</v>
      </c>
      <c r="Q50" s="4">
        <v>219040</v>
      </c>
      <c r="R50" s="4">
        <v>214293</v>
      </c>
      <c r="S50" s="4">
        <v>225404</v>
      </c>
    </row>
    <row r="51" spans="1:19" ht="16" x14ac:dyDescent="0.2">
      <c r="A51" s="3" t="s">
        <v>62</v>
      </c>
      <c r="B51" s="6">
        <v>4.0599999999999996</v>
      </c>
      <c r="C51" s="6">
        <v>5.48</v>
      </c>
      <c r="D51" s="6">
        <v>6.03</v>
      </c>
      <c r="E51" s="6">
        <v>6.84</v>
      </c>
      <c r="F51" s="6">
        <v>7.92</v>
      </c>
      <c r="G51" s="6">
        <v>8.84</v>
      </c>
      <c r="H51" s="6">
        <v>9.36</v>
      </c>
      <c r="I51" s="6">
        <v>10.210000000000001</v>
      </c>
      <c r="J51" s="6">
        <v>12.23</v>
      </c>
      <c r="K51" s="6">
        <v>13.38</v>
      </c>
      <c r="L51" s="6">
        <v>14.72</v>
      </c>
      <c r="M51" s="6">
        <v>16.73</v>
      </c>
      <c r="N51" s="6">
        <v>19.809999999999999</v>
      </c>
      <c r="O51" s="7">
        <v>20.11</v>
      </c>
      <c r="P51" s="6">
        <v>4.87</v>
      </c>
      <c r="Q51" s="6">
        <v>4.93</v>
      </c>
      <c r="R51" s="6">
        <v>5.31</v>
      </c>
      <c r="S51" s="4">
        <v>5</v>
      </c>
    </row>
    <row r="52" spans="1:19" ht="16" x14ac:dyDescent="0.2">
      <c r="A52" s="3" t="s">
        <v>63</v>
      </c>
      <c r="B52" s="4">
        <v>160000000</v>
      </c>
      <c r="C52" s="4">
        <v>156000000</v>
      </c>
      <c r="D52" s="4">
        <v>157000000</v>
      </c>
      <c r="E52" s="4">
        <v>161000000</v>
      </c>
      <c r="F52" s="4">
        <v>157000000</v>
      </c>
      <c r="G52" s="4">
        <v>128000000</v>
      </c>
      <c r="H52" s="4">
        <v>99000000</v>
      </c>
      <c r="I52" s="4">
        <v>89000000</v>
      </c>
      <c r="J52" s="4">
        <v>50000000</v>
      </c>
      <c r="K52" s="4">
        <v>97000000</v>
      </c>
      <c r="L52" s="4">
        <v>106000000</v>
      </c>
      <c r="M52" s="4">
        <v>147000000</v>
      </c>
      <c r="N52" s="4">
        <v>151000000</v>
      </c>
      <c r="O52" s="5">
        <v>149000000</v>
      </c>
      <c r="P52" s="4">
        <v>38000000</v>
      </c>
      <c r="Q52" s="4">
        <v>37000000</v>
      </c>
      <c r="R52" s="4">
        <v>37000000</v>
      </c>
      <c r="S52" s="4">
        <v>37000000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5705000000</v>
      </c>
      <c r="C55" s="4">
        <v>5662000000</v>
      </c>
      <c r="D55" s="4">
        <v>32515000000</v>
      </c>
      <c r="E55" s="4">
        <v>30911000000</v>
      </c>
      <c r="F55" s="4">
        <v>45127000000</v>
      </c>
      <c r="G55" s="4">
        <v>40834000000</v>
      </c>
      <c r="H55" s="4">
        <v>37325000000</v>
      </c>
      <c r="I55" s="4">
        <v>35420000000</v>
      </c>
      <c r="J55" s="4">
        <v>32480000000</v>
      </c>
      <c r="K55" s="4">
        <v>23474000000</v>
      </c>
      <c r="L55" s="4">
        <v>28706000000</v>
      </c>
      <c r="M55" s="4">
        <v>20193000000</v>
      </c>
      <c r="N55" s="4">
        <v>16445000000</v>
      </c>
      <c r="O55" s="5">
        <v>16451000000</v>
      </c>
      <c r="P55" s="4">
        <v>16025000000</v>
      </c>
      <c r="Q55" s="4">
        <v>16445000000</v>
      </c>
      <c r="R55" s="4">
        <v>15689000000</v>
      </c>
      <c r="S55" s="4">
        <v>16451000000</v>
      </c>
    </row>
    <row r="56" spans="1:19" ht="16" x14ac:dyDescent="0.2">
      <c r="A56" s="3" t="s">
        <v>65</v>
      </c>
      <c r="B56" s="4">
        <v>3460000000</v>
      </c>
      <c r="C56" s="4">
        <v>3560000000</v>
      </c>
      <c r="D56" s="4">
        <v>4903000000</v>
      </c>
      <c r="E56" s="4">
        <v>4551000000</v>
      </c>
      <c r="F56" s="4">
        <v>6001000000</v>
      </c>
      <c r="G56" s="4">
        <v>6231000000</v>
      </c>
      <c r="H56" s="4">
        <v>6175000000</v>
      </c>
      <c r="I56" s="4">
        <v>7038000000</v>
      </c>
      <c r="J56" s="4">
        <v>6488000000</v>
      </c>
      <c r="K56" s="4">
        <v>4829000000</v>
      </c>
      <c r="L56" s="4">
        <v>8664000000</v>
      </c>
      <c r="M56" s="4">
        <v>9323000000</v>
      </c>
      <c r="N56" s="4">
        <v>7416000000</v>
      </c>
      <c r="O56" s="5">
        <v>6834000000</v>
      </c>
      <c r="P56" s="4">
        <v>6797000000</v>
      </c>
      <c r="Q56" s="4">
        <v>7416000000</v>
      </c>
      <c r="R56" s="4">
        <v>5644000000</v>
      </c>
      <c r="S56" s="4">
        <v>6834000000</v>
      </c>
    </row>
    <row r="57" spans="1:19" ht="16" x14ac:dyDescent="0.2">
      <c r="A57" s="3" t="s">
        <v>66</v>
      </c>
      <c r="B57" s="4">
        <v>3460000000</v>
      </c>
      <c r="C57" s="4">
        <v>3560000000</v>
      </c>
      <c r="D57" s="4">
        <v>4903000000</v>
      </c>
      <c r="E57" s="4">
        <v>4551000000</v>
      </c>
      <c r="F57" s="4">
        <v>6001000000</v>
      </c>
      <c r="G57" s="4">
        <v>6231000000</v>
      </c>
      <c r="H57" s="4">
        <v>6175000000</v>
      </c>
      <c r="I57" s="4">
        <v>7038000000</v>
      </c>
      <c r="J57" s="4">
        <v>6488000000</v>
      </c>
      <c r="K57" s="4">
        <v>4829000000</v>
      </c>
      <c r="L57" s="4">
        <v>8664000000</v>
      </c>
      <c r="M57" s="4">
        <v>9323000000</v>
      </c>
      <c r="N57" s="4">
        <v>7416000000</v>
      </c>
      <c r="O57" s="5">
        <v>6834000000</v>
      </c>
      <c r="P57" s="4">
        <v>6797000000</v>
      </c>
      <c r="Q57" s="4">
        <v>7416000000</v>
      </c>
      <c r="R57" s="4">
        <v>5644000000</v>
      </c>
      <c r="S57" s="4">
        <v>6834000000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2245000000</v>
      </c>
      <c r="C59" s="4">
        <v>2102000000</v>
      </c>
      <c r="D59" s="4">
        <v>4591000000</v>
      </c>
      <c r="E59" s="4">
        <v>4572000000</v>
      </c>
      <c r="F59" s="4">
        <v>5472000000</v>
      </c>
      <c r="G59" s="4">
        <v>3267000000</v>
      </c>
      <c r="H59" s="4">
        <v>3358000000</v>
      </c>
      <c r="I59" s="4">
        <v>4192000000</v>
      </c>
      <c r="J59" s="4">
        <v>5337000000</v>
      </c>
      <c r="K59" s="4">
        <v>3179000000</v>
      </c>
      <c r="L59" s="4">
        <v>3535000000</v>
      </c>
      <c r="M59" s="4">
        <v>3789000000</v>
      </c>
      <c r="N59" s="4">
        <v>3264000000</v>
      </c>
      <c r="O59" s="5">
        <v>3806000000</v>
      </c>
      <c r="P59" s="4">
        <v>3361000000</v>
      </c>
      <c r="Q59" s="4">
        <v>3264000000</v>
      </c>
      <c r="R59" s="4">
        <v>3580000000</v>
      </c>
      <c r="S59" s="4">
        <v>3806000000</v>
      </c>
    </row>
    <row r="60" spans="1:19" ht="16" x14ac:dyDescent="0.2">
      <c r="A60" s="3" t="s">
        <v>69</v>
      </c>
      <c r="B60" s="4">
        <v>2095000000</v>
      </c>
      <c r="C60" s="4">
        <v>1960000000</v>
      </c>
      <c r="D60" s="4">
        <v>2250000000</v>
      </c>
      <c r="E60" s="4">
        <v>2247000000</v>
      </c>
      <c r="F60" s="4">
        <v>2120000000</v>
      </c>
      <c r="G60" s="4">
        <v>2237000000</v>
      </c>
      <c r="H60" s="4">
        <v>2350000000</v>
      </c>
      <c r="I60" s="4">
        <v>2699000000</v>
      </c>
      <c r="J60" s="4">
        <v>2657000000</v>
      </c>
      <c r="K60" s="4">
        <v>3179000000</v>
      </c>
      <c r="L60" s="4">
        <v>3535000000</v>
      </c>
      <c r="M60" s="4">
        <v>3789000000</v>
      </c>
      <c r="N60" s="4">
        <v>3264000000</v>
      </c>
      <c r="O60" s="5">
        <v>3806000000</v>
      </c>
      <c r="P60" s="4">
        <v>3361000000</v>
      </c>
      <c r="Q60" s="4">
        <v>3264000000</v>
      </c>
      <c r="R60" s="4">
        <v>3580000000</v>
      </c>
      <c r="S60" s="4">
        <v>3806000000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v>1639000000</v>
      </c>
      <c r="D62" s="4">
        <v>2264000000</v>
      </c>
      <c r="E62" s="4">
        <v>2325000000</v>
      </c>
      <c r="F62" s="4">
        <v>3352000000</v>
      </c>
      <c r="G62" s="4">
        <v>1030000000</v>
      </c>
      <c r="H62" s="4">
        <v>1008000000</v>
      </c>
      <c r="I62" s="4">
        <v>1493000000</v>
      </c>
      <c r="J62" s="4">
        <v>2680000000</v>
      </c>
      <c r="K62" s="4" t="s">
        <v>24</v>
      </c>
      <c r="L62" s="4" t="s">
        <v>24</v>
      </c>
      <c r="M62" s="4" t="s">
        <v>24</v>
      </c>
      <c r="N62" s="4" t="s">
        <v>24</v>
      </c>
      <c r="O62" s="5" t="s">
        <v>24</v>
      </c>
      <c r="P62" s="4" t="s">
        <v>24</v>
      </c>
      <c r="Q62" s="4" t="s">
        <v>24</v>
      </c>
      <c r="R62" s="4" t="s">
        <v>24</v>
      </c>
      <c r="S62" s="4" t="s">
        <v>24</v>
      </c>
    </row>
    <row r="63" spans="1:19" ht="16" x14ac:dyDescent="0.2">
      <c r="A63" s="3" t="s">
        <v>72</v>
      </c>
      <c r="B63" s="4">
        <v>150000000</v>
      </c>
      <c r="C63" s="4">
        <v>-1497000000</v>
      </c>
      <c r="D63" s="4">
        <v>77000000</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t="s">
        <v>24</v>
      </c>
      <c r="D70" s="4">
        <v>23021000000</v>
      </c>
      <c r="E70" s="4">
        <v>21788000000</v>
      </c>
      <c r="F70" s="4">
        <v>33654000000</v>
      </c>
      <c r="G70" s="4">
        <v>31336000000</v>
      </c>
      <c r="H70" s="4">
        <v>27792000000</v>
      </c>
      <c r="I70" s="4">
        <v>24190000000</v>
      </c>
      <c r="J70" s="4">
        <v>20655000000</v>
      </c>
      <c r="K70" s="4">
        <v>15466000000</v>
      </c>
      <c r="L70" s="4">
        <v>16507000000</v>
      </c>
      <c r="M70" s="4">
        <v>7081000000</v>
      </c>
      <c r="N70" s="4">
        <v>5765000000</v>
      </c>
      <c r="O70" s="5">
        <v>5811000000</v>
      </c>
      <c r="P70" s="4">
        <v>5867000000</v>
      </c>
      <c r="Q70" s="4">
        <v>5765000000</v>
      </c>
      <c r="R70" s="4">
        <v>6465000000</v>
      </c>
      <c r="S70" s="4">
        <v>5811000000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172754000000</v>
      </c>
      <c r="C76" s="4">
        <v>174234000000</v>
      </c>
      <c r="D76" s="4">
        <v>167936000000</v>
      </c>
      <c r="E76" s="4">
        <v>188962000000</v>
      </c>
      <c r="F76" s="4">
        <v>194681000000</v>
      </c>
      <c r="G76" s="4">
        <v>184427000000</v>
      </c>
      <c r="H76" s="4">
        <v>182852000000</v>
      </c>
      <c r="I76" s="4">
        <v>184797000000</v>
      </c>
      <c r="J76" s="4">
        <v>127093000000</v>
      </c>
      <c r="K76" s="4">
        <v>145148000000</v>
      </c>
      <c r="L76" s="4">
        <v>148276000000</v>
      </c>
      <c r="M76" s="4">
        <v>132455000000</v>
      </c>
      <c r="N76" s="4">
        <v>101183000000</v>
      </c>
      <c r="O76" s="5">
        <v>106193000000</v>
      </c>
      <c r="P76" s="4">
        <v>99405000000</v>
      </c>
      <c r="Q76" s="4">
        <v>101183000000</v>
      </c>
      <c r="R76" s="4">
        <v>105709000000</v>
      </c>
      <c r="S76" s="4">
        <v>106193000000</v>
      </c>
    </row>
    <row r="77" spans="1:19" ht="16" x14ac:dyDescent="0.2">
      <c r="A77" s="3" t="s">
        <v>86</v>
      </c>
      <c r="B77" s="4">
        <v>428000000</v>
      </c>
      <c r="C77" s="4">
        <v>537000000</v>
      </c>
      <c r="D77" s="4">
        <v>557000000</v>
      </c>
      <c r="E77" s="4">
        <v>525000000</v>
      </c>
      <c r="F77" s="4">
        <v>467000000</v>
      </c>
      <c r="G77" s="4">
        <v>581000000</v>
      </c>
      <c r="H77" s="4">
        <v>559000000</v>
      </c>
      <c r="I77" s="4">
        <v>592000000</v>
      </c>
      <c r="J77" s="4">
        <v>643000000</v>
      </c>
      <c r="K77" s="4">
        <v>715000000</v>
      </c>
      <c r="L77" s="4">
        <v>681000000</v>
      </c>
      <c r="M77" s="4">
        <v>2383000000</v>
      </c>
      <c r="N77" s="4">
        <v>2547000000</v>
      </c>
      <c r="O77" s="5">
        <v>2509000000</v>
      </c>
      <c r="P77" s="4">
        <v>2456000000</v>
      </c>
      <c r="Q77" s="4">
        <v>2547000000</v>
      </c>
      <c r="R77" s="4">
        <v>2540000000</v>
      </c>
      <c r="S77" s="4">
        <v>2509000000</v>
      </c>
    </row>
    <row r="78" spans="1:19" ht="16" x14ac:dyDescent="0.2">
      <c r="A78" s="3" t="s">
        <v>87</v>
      </c>
      <c r="B78" s="4">
        <v>854000000</v>
      </c>
      <c r="C78" s="4">
        <v>1020000000</v>
      </c>
      <c r="D78" s="4">
        <v>1129000000</v>
      </c>
      <c r="E78" s="4">
        <v>1136000000</v>
      </c>
      <c r="F78" s="4">
        <v>1054000000</v>
      </c>
      <c r="G78" s="4">
        <v>1151000000</v>
      </c>
      <c r="H78" s="4">
        <v>1160000000</v>
      </c>
      <c r="I78" s="4">
        <v>1250000000</v>
      </c>
      <c r="J78" s="4">
        <v>1393000000</v>
      </c>
      <c r="K78" s="4">
        <v>1595000000</v>
      </c>
      <c r="L78" s="4">
        <v>1779000000</v>
      </c>
      <c r="M78" s="4">
        <v>3639000000</v>
      </c>
      <c r="N78" s="4">
        <v>3937000000</v>
      </c>
      <c r="O78" s="5">
        <v>3943000000</v>
      </c>
      <c r="P78" s="4">
        <v>3849000000</v>
      </c>
      <c r="Q78" s="4">
        <v>3937000000</v>
      </c>
      <c r="R78" s="4">
        <v>3914000000</v>
      </c>
      <c r="S78" s="4">
        <v>3943000000</v>
      </c>
    </row>
    <row r="79" spans="1:19" ht="16" x14ac:dyDescent="0.2">
      <c r="A79" s="3" t="s">
        <v>88</v>
      </c>
      <c r="B79" s="4">
        <v>426000000</v>
      </c>
      <c r="C79" s="4">
        <v>483000000</v>
      </c>
      <c r="D79" s="4">
        <v>572000000</v>
      </c>
      <c r="E79" s="4">
        <v>611000000</v>
      </c>
      <c r="F79" s="4">
        <v>587000000</v>
      </c>
      <c r="G79" s="4">
        <v>570000000</v>
      </c>
      <c r="H79" s="4">
        <v>601000000</v>
      </c>
      <c r="I79" s="4">
        <v>658000000</v>
      </c>
      <c r="J79" s="4">
        <v>750000000</v>
      </c>
      <c r="K79" s="4">
        <v>880000000</v>
      </c>
      <c r="L79" s="4">
        <v>1098000000</v>
      </c>
      <c r="M79" s="4">
        <v>1256000000</v>
      </c>
      <c r="N79" s="4">
        <v>1390000000</v>
      </c>
      <c r="O79" s="5">
        <v>1434000000</v>
      </c>
      <c r="P79" s="4">
        <v>1393000000</v>
      </c>
      <c r="Q79" s="4">
        <v>1390000000</v>
      </c>
      <c r="R79" s="4">
        <v>1374000000</v>
      </c>
      <c r="S79" s="4">
        <v>1434000000</v>
      </c>
    </row>
    <row r="80" spans="1:19" ht="16" x14ac:dyDescent="0.2">
      <c r="A80" s="3" t="s">
        <v>89</v>
      </c>
      <c r="B80" s="4">
        <v>2852000000</v>
      </c>
      <c r="C80" s="4">
        <v>3270000000</v>
      </c>
      <c r="D80" s="4">
        <v>1750000000</v>
      </c>
      <c r="E80" s="4">
        <v>2151000000</v>
      </c>
      <c r="F80" s="4">
        <v>1921000000</v>
      </c>
      <c r="G80" s="4">
        <v>1578000000</v>
      </c>
      <c r="H80" s="4">
        <v>1595000000</v>
      </c>
      <c r="I80" s="4">
        <v>1981000000</v>
      </c>
      <c r="J80" s="4">
        <v>1796000000</v>
      </c>
      <c r="K80" s="4">
        <v>5489000000</v>
      </c>
      <c r="L80" s="4">
        <v>6919000000</v>
      </c>
      <c r="M80" s="4">
        <v>7262000000</v>
      </c>
      <c r="N80" s="4">
        <v>7466000000</v>
      </c>
      <c r="O80" s="5">
        <v>9124000000</v>
      </c>
      <c r="P80" s="4">
        <v>6907000000</v>
      </c>
      <c r="Q80" s="4">
        <v>7466000000</v>
      </c>
      <c r="R80" s="4">
        <v>8172000000</v>
      </c>
      <c r="S80" s="4">
        <v>9124000000</v>
      </c>
    </row>
    <row r="81" spans="1:19" ht="16" x14ac:dyDescent="0.2">
      <c r="A81" s="3" t="s">
        <v>90</v>
      </c>
      <c r="B81" s="4">
        <v>2852000000</v>
      </c>
      <c r="C81" s="4">
        <v>3270000000</v>
      </c>
      <c r="D81" s="4">
        <v>1750000000</v>
      </c>
      <c r="E81" s="4">
        <v>2151000000</v>
      </c>
      <c r="F81" s="4">
        <v>1921000000</v>
      </c>
      <c r="G81" s="4">
        <v>1578000000</v>
      </c>
      <c r="H81" s="4">
        <v>1595000000</v>
      </c>
      <c r="I81" s="4">
        <v>1981000000</v>
      </c>
      <c r="J81" s="4">
        <v>1796000000</v>
      </c>
      <c r="K81" s="4">
        <v>5489000000</v>
      </c>
      <c r="L81" s="4">
        <v>6919000000</v>
      </c>
      <c r="M81" s="4">
        <v>7262000000</v>
      </c>
      <c r="N81" s="4">
        <v>7466000000</v>
      </c>
      <c r="O81" s="5">
        <v>9124000000</v>
      </c>
      <c r="P81" s="4">
        <v>6907000000</v>
      </c>
      <c r="Q81" s="4">
        <v>7466000000</v>
      </c>
      <c r="R81" s="4">
        <v>8172000000</v>
      </c>
      <c r="S81" s="4">
        <v>9124000000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169474000000</v>
      </c>
      <c r="C83" s="4">
        <v>170427000000</v>
      </c>
      <c r="D83" s="4">
        <v>165629000000</v>
      </c>
      <c r="E83" s="4">
        <v>186286000000</v>
      </c>
      <c r="F83" s="4">
        <v>192293000000</v>
      </c>
      <c r="G83" s="4">
        <v>182268000000</v>
      </c>
      <c r="H83" s="4">
        <v>180698000000</v>
      </c>
      <c r="I83" s="4">
        <v>182224000000</v>
      </c>
      <c r="J83" s="4">
        <v>124654000000</v>
      </c>
      <c r="K83" s="4">
        <v>138944000000</v>
      </c>
      <c r="L83" s="4">
        <v>140676000000</v>
      </c>
      <c r="M83" s="4">
        <v>122810000000</v>
      </c>
      <c r="N83" s="4">
        <v>91170000000</v>
      </c>
      <c r="O83" s="5">
        <v>94560000000</v>
      </c>
      <c r="P83" s="4">
        <v>90042000000</v>
      </c>
      <c r="Q83" s="4">
        <v>91170000000</v>
      </c>
      <c r="R83" s="4">
        <v>94997000000</v>
      </c>
      <c r="S83" s="4">
        <v>94560000000</v>
      </c>
    </row>
    <row r="84" spans="1:19" ht="16" x14ac:dyDescent="0.2">
      <c r="A84" s="3" t="s">
        <v>93</v>
      </c>
      <c r="B84" s="4">
        <v>30317000000</v>
      </c>
      <c r="C84" s="4">
        <v>30148000000</v>
      </c>
      <c r="D84" s="4">
        <v>30312000000</v>
      </c>
      <c r="E84" s="4">
        <v>30481000000</v>
      </c>
      <c r="F84" s="4">
        <v>30305000000</v>
      </c>
      <c r="G84" s="4">
        <v>30495000000</v>
      </c>
      <c r="H84" s="4">
        <v>30481000000</v>
      </c>
      <c r="I84" s="4">
        <v>30609000000</v>
      </c>
      <c r="J84" s="4">
        <v>31365000000</v>
      </c>
      <c r="K84" s="4">
        <v>32931000000</v>
      </c>
      <c r="L84" s="4">
        <v>32814000000</v>
      </c>
      <c r="M84" s="4">
        <v>33804000000</v>
      </c>
      <c r="N84" s="4">
        <v>33643000000</v>
      </c>
      <c r="O84" s="5">
        <v>33566000000</v>
      </c>
      <c r="P84" s="4">
        <v>33683000000</v>
      </c>
      <c r="Q84" s="4">
        <v>33643000000</v>
      </c>
      <c r="R84" s="4">
        <v>33604000000</v>
      </c>
      <c r="S84" s="4">
        <v>33566000000</v>
      </c>
    </row>
    <row r="85" spans="1:19" ht="16" x14ac:dyDescent="0.2">
      <c r="A85" s="3" t="s">
        <v>94</v>
      </c>
      <c r="B85" s="4">
        <v>12805000000</v>
      </c>
      <c r="C85" s="4">
        <v>12792000000</v>
      </c>
      <c r="D85" s="4">
        <v>12910000000</v>
      </c>
      <c r="E85" s="4">
        <v>12980000000</v>
      </c>
      <c r="F85" s="4">
        <v>12961000000</v>
      </c>
      <c r="G85" s="4">
        <v>13123000000</v>
      </c>
      <c r="H85" s="4">
        <v>13118000000</v>
      </c>
      <c r="I85" s="4">
        <v>13220000000</v>
      </c>
      <c r="J85" s="4">
        <v>13526000000</v>
      </c>
      <c r="K85" s="4">
        <v>14562000000</v>
      </c>
      <c r="L85" s="4">
        <v>14551000000</v>
      </c>
      <c r="M85" s="4">
        <v>15351000000</v>
      </c>
      <c r="N85" s="4">
        <v>15341000000</v>
      </c>
      <c r="O85" s="5">
        <v>15338000000</v>
      </c>
      <c r="P85" s="4">
        <v>15344000000</v>
      </c>
      <c r="Q85" s="4">
        <v>15341000000</v>
      </c>
      <c r="R85" s="4">
        <v>15339000000</v>
      </c>
      <c r="S85" s="4">
        <v>15338000000</v>
      </c>
    </row>
    <row r="86" spans="1:19" ht="16" x14ac:dyDescent="0.2">
      <c r="A86" s="3" t="s">
        <v>95</v>
      </c>
      <c r="B86" s="4">
        <v>17512000000</v>
      </c>
      <c r="C86" s="4">
        <v>17356000000</v>
      </c>
      <c r="D86" s="4">
        <v>17402000000</v>
      </c>
      <c r="E86" s="4">
        <v>17501000000</v>
      </c>
      <c r="F86" s="4">
        <v>17344000000</v>
      </c>
      <c r="G86" s="4">
        <v>17372000000</v>
      </c>
      <c r="H86" s="4">
        <v>17363000000</v>
      </c>
      <c r="I86" s="4">
        <v>17389000000</v>
      </c>
      <c r="J86" s="4">
        <v>17839000000</v>
      </c>
      <c r="K86" s="4">
        <v>18369000000</v>
      </c>
      <c r="L86" s="4">
        <v>18263000000</v>
      </c>
      <c r="M86" s="4">
        <v>18453000000</v>
      </c>
      <c r="N86" s="4">
        <v>18302000000</v>
      </c>
      <c r="O86" s="5">
        <v>18228000000</v>
      </c>
      <c r="P86" s="4">
        <v>18339000000</v>
      </c>
      <c r="Q86" s="4">
        <v>18302000000</v>
      </c>
      <c r="R86" s="4">
        <v>18265000000</v>
      </c>
      <c r="S86" s="4">
        <v>18228000000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139157000000</v>
      </c>
      <c r="C89" s="4">
        <v>140279000000</v>
      </c>
      <c r="D89" s="4">
        <v>135317000000</v>
      </c>
      <c r="E89" s="4">
        <v>155805000000</v>
      </c>
      <c r="F89" s="4">
        <v>161988000000</v>
      </c>
      <c r="G89" s="4">
        <v>151773000000</v>
      </c>
      <c r="H89" s="4">
        <v>150217000000</v>
      </c>
      <c r="I89" s="4">
        <v>151615000000</v>
      </c>
      <c r="J89" s="4">
        <v>93289000000</v>
      </c>
      <c r="K89" s="4">
        <v>106013000000</v>
      </c>
      <c r="L89" s="4">
        <v>107862000000</v>
      </c>
      <c r="M89" s="4">
        <v>89006000000</v>
      </c>
      <c r="N89" s="4">
        <v>57527000000</v>
      </c>
      <c r="O89" s="5">
        <v>60994000000</v>
      </c>
      <c r="P89" s="4">
        <v>56359000000</v>
      </c>
      <c r="Q89" s="4">
        <v>57527000000</v>
      </c>
      <c r="R89" s="4">
        <v>61393000000</v>
      </c>
      <c r="S89" s="4">
        <v>60994000000</v>
      </c>
    </row>
    <row r="90" spans="1:19" ht="16" x14ac:dyDescent="0.2">
      <c r="A90" s="3" t="s">
        <v>99</v>
      </c>
      <c r="B90" s="4">
        <v>178459000000</v>
      </c>
      <c r="C90" s="4">
        <v>179896000000</v>
      </c>
      <c r="D90" s="4">
        <v>200451000000</v>
      </c>
      <c r="E90" s="4">
        <v>219873000000</v>
      </c>
      <c r="F90" s="4">
        <v>239808000000</v>
      </c>
      <c r="G90" s="4">
        <v>225261000000</v>
      </c>
      <c r="H90" s="4">
        <v>220177000000</v>
      </c>
      <c r="I90" s="4">
        <v>220217000000</v>
      </c>
      <c r="J90" s="4">
        <v>159573000000</v>
      </c>
      <c r="K90" s="4">
        <v>168622000000</v>
      </c>
      <c r="L90" s="4">
        <v>176982000000</v>
      </c>
      <c r="M90" s="4">
        <v>152648000000</v>
      </c>
      <c r="N90" s="4">
        <v>117628000000</v>
      </c>
      <c r="O90" s="5">
        <v>122644000000</v>
      </c>
      <c r="P90" s="4">
        <v>115430000000</v>
      </c>
      <c r="Q90" s="4">
        <v>117628000000</v>
      </c>
      <c r="R90" s="4">
        <v>121398000000</v>
      </c>
      <c r="S90" s="4">
        <v>122644000000</v>
      </c>
    </row>
    <row r="91" spans="1:19" ht="16" x14ac:dyDescent="0.2">
      <c r="A91" s="3" t="s">
        <v>100</v>
      </c>
      <c r="B91" s="4">
        <v>2645000000</v>
      </c>
      <c r="C91" s="4">
        <v>2328000000</v>
      </c>
      <c r="D91" s="4">
        <v>1069000000</v>
      </c>
      <c r="E91" s="4">
        <v>1084000000</v>
      </c>
      <c r="F91" s="4">
        <v>1035000000</v>
      </c>
      <c r="G91" s="4">
        <v>1068000000</v>
      </c>
      <c r="H91" s="4">
        <v>1094000000</v>
      </c>
      <c r="I91" s="4">
        <v>1161000000</v>
      </c>
      <c r="J91" s="4">
        <v>1292000000</v>
      </c>
      <c r="K91" s="4">
        <v>1167000000</v>
      </c>
      <c r="L91" s="4">
        <v>1028000000</v>
      </c>
      <c r="M91" s="4">
        <v>1397000000</v>
      </c>
      <c r="N91" s="4">
        <v>1294000000</v>
      </c>
      <c r="O91" s="5">
        <v>1156000000</v>
      </c>
      <c r="P91" s="4">
        <v>1601000000</v>
      </c>
      <c r="Q91" s="4">
        <v>1294000000</v>
      </c>
      <c r="R91" s="4">
        <v>1183000000</v>
      </c>
      <c r="S91" s="4">
        <v>1156000000</v>
      </c>
    </row>
    <row r="92" spans="1:19" ht="16" x14ac:dyDescent="0.2">
      <c r="A92" s="3" t="s">
        <v>101</v>
      </c>
      <c r="B92" s="4">
        <v>1068000000</v>
      </c>
      <c r="C92" s="4">
        <v>923000000</v>
      </c>
      <c r="D92" s="4">
        <v>1055000000</v>
      </c>
      <c r="E92" s="4">
        <v>1084000000</v>
      </c>
      <c r="F92" s="4">
        <v>1035000000</v>
      </c>
      <c r="G92" s="4">
        <v>1068000000</v>
      </c>
      <c r="H92" s="4">
        <v>1094000000</v>
      </c>
      <c r="I92" s="4">
        <v>1161000000</v>
      </c>
      <c r="J92" s="4">
        <v>1292000000</v>
      </c>
      <c r="K92" s="4">
        <v>1167000000</v>
      </c>
      <c r="L92" s="4" t="s">
        <v>24</v>
      </c>
      <c r="M92" s="4" t="s">
        <v>24</v>
      </c>
      <c r="N92" s="4" t="s">
        <v>24</v>
      </c>
      <c r="O92" s="5" t="s">
        <v>24</v>
      </c>
      <c r="P92" s="4" t="s">
        <v>24</v>
      </c>
      <c r="Q92" s="4" t="s">
        <v>24</v>
      </c>
      <c r="R92" s="4" t="s">
        <v>24</v>
      </c>
      <c r="S92" s="4" t="s">
        <v>24</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1577000000</v>
      </c>
      <c r="C95" s="4">
        <v>1405000000</v>
      </c>
      <c r="D95" s="4">
        <v>14000000</v>
      </c>
      <c r="E95" s="4" t="s">
        <v>24</v>
      </c>
      <c r="F95" s="4" t="s">
        <v>24</v>
      </c>
      <c r="G95" s="4" t="s">
        <v>24</v>
      </c>
      <c r="H95" s="4" t="s">
        <v>24</v>
      </c>
      <c r="I95" s="4" t="s">
        <v>24</v>
      </c>
      <c r="J95" s="4" t="s">
        <v>24</v>
      </c>
      <c r="K95" s="4" t="s">
        <v>24</v>
      </c>
      <c r="L95" s="4">
        <v>1028000000</v>
      </c>
      <c r="M95" s="4">
        <v>1397000000</v>
      </c>
      <c r="N95" s="4">
        <v>1294000000</v>
      </c>
      <c r="O95" s="5">
        <v>1156000000</v>
      </c>
      <c r="P95" s="4">
        <v>1601000000</v>
      </c>
      <c r="Q95" s="4">
        <v>1294000000</v>
      </c>
      <c r="R95" s="4">
        <v>1183000000</v>
      </c>
      <c r="S95" s="4">
        <v>1156000000</v>
      </c>
    </row>
    <row r="96" spans="1:19" ht="16" x14ac:dyDescent="0.2">
      <c r="A96" s="3" t="s">
        <v>105</v>
      </c>
      <c r="B96" s="4">
        <v>100000000</v>
      </c>
      <c r="C96" s="4">
        <v>100000000</v>
      </c>
      <c r="D96" s="4">
        <v>100000000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v>100000000</v>
      </c>
      <c r="C97" s="4">
        <v>100000000</v>
      </c>
      <c r="D97" s="4">
        <v>100000000</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2745000000</v>
      </c>
      <c r="C104" s="4">
        <v>2428000000</v>
      </c>
      <c r="D104" s="4">
        <v>1169000000</v>
      </c>
      <c r="E104" s="4">
        <v>1084000000</v>
      </c>
      <c r="F104" s="4">
        <v>1035000000</v>
      </c>
      <c r="G104" s="4">
        <v>1068000000</v>
      </c>
      <c r="H104" s="4">
        <v>1094000000</v>
      </c>
      <c r="I104" s="4">
        <v>1161000000</v>
      </c>
      <c r="J104" s="4">
        <v>1292000000</v>
      </c>
      <c r="K104" s="4">
        <v>1167000000</v>
      </c>
      <c r="L104" s="4">
        <v>1028000000</v>
      </c>
      <c r="M104" s="4">
        <v>1397000000</v>
      </c>
      <c r="N104" s="4">
        <v>1294000000</v>
      </c>
      <c r="O104" s="5">
        <v>1156000000</v>
      </c>
      <c r="P104" s="4">
        <v>1601000000</v>
      </c>
      <c r="Q104" s="4">
        <v>1294000000</v>
      </c>
      <c r="R104" s="4">
        <v>1183000000</v>
      </c>
      <c r="S104" s="4">
        <v>1156000000</v>
      </c>
    </row>
    <row r="105" spans="1:19" ht="16" x14ac:dyDescent="0.2">
      <c r="A105" s="3" t="s">
        <v>114</v>
      </c>
      <c r="B105" s="4">
        <v>4537000000</v>
      </c>
      <c r="C105" s="4">
        <v>6264000000</v>
      </c>
      <c r="D105" s="4">
        <v>8089000000</v>
      </c>
      <c r="E105" s="4">
        <v>7308000000</v>
      </c>
      <c r="F105" s="4">
        <v>8327000000</v>
      </c>
      <c r="G105" s="4">
        <v>4930000000</v>
      </c>
      <c r="H105" s="4">
        <v>4915000000</v>
      </c>
      <c r="I105" s="4">
        <v>5014000000</v>
      </c>
      <c r="J105" s="4">
        <v>5063000000</v>
      </c>
      <c r="K105" s="4">
        <v>4955000000</v>
      </c>
      <c r="L105" s="4">
        <v>7264000000</v>
      </c>
      <c r="M105" s="4">
        <v>9318000000</v>
      </c>
      <c r="N105" s="4">
        <v>8489000000</v>
      </c>
      <c r="O105" s="5">
        <v>9718000000</v>
      </c>
      <c r="P105" s="4">
        <v>8364000000</v>
      </c>
      <c r="Q105" s="4">
        <v>8489000000</v>
      </c>
      <c r="R105" s="4">
        <v>8492000000</v>
      </c>
      <c r="S105" s="4">
        <v>9718000000</v>
      </c>
    </row>
    <row r="106" spans="1:19" ht="16" x14ac:dyDescent="0.2">
      <c r="A106" s="3" t="s">
        <v>115</v>
      </c>
      <c r="B106" s="4">
        <v>4537000000</v>
      </c>
      <c r="C106" s="4">
        <v>6264000000</v>
      </c>
      <c r="D106" s="4">
        <v>8089000000</v>
      </c>
      <c r="E106" s="4">
        <v>7308000000</v>
      </c>
      <c r="F106" s="4">
        <v>8327000000</v>
      </c>
      <c r="G106" s="4">
        <v>4930000000</v>
      </c>
      <c r="H106" s="4">
        <v>4915000000</v>
      </c>
      <c r="I106" s="4">
        <v>5014000000</v>
      </c>
      <c r="J106" s="4">
        <v>5063000000</v>
      </c>
      <c r="K106" s="4">
        <v>4955000000</v>
      </c>
      <c r="L106" s="4">
        <v>7264000000</v>
      </c>
      <c r="M106" s="4">
        <v>7446000000</v>
      </c>
      <c r="N106" s="4">
        <v>6654000000</v>
      </c>
      <c r="O106" s="5">
        <v>7904000000</v>
      </c>
      <c r="P106" s="4">
        <v>6591000000</v>
      </c>
      <c r="Q106" s="4">
        <v>6654000000</v>
      </c>
      <c r="R106" s="4">
        <v>6669000000</v>
      </c>
      <c r="S106" s="4">
        <v>7904000000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755000000</v>
      </c>
      <c r="M107" s="4">
        <v>1872000000</v>
      </c>
      <c r="N107" s="4">
        <v>1835000000</v>
      </c>
      <c r="O107" s="5">
        <v>1814000000</v>
      </c>
      <c r="P107" s="4">
        <v>1773000000</v>
      </c>
      <c r="Q107" s="4">
        <v>1835000000</v>
      </c>
      <c r="R107" s="4">
        <v>1823000000</v>
      </c>
      <c r="S107" s="4">
        <v>1814000000</v>
      </c>
    </row>
    <row r="108" spans="1:19" ht="16" x14ac:dyDescent="0.2">
      <c r="A108" s="3" t="s">
        <v>117</v>
      </c>
      <c r="B108" s="4">
        <v>144843000000</v>
      </c>
      <c r="C108" s="4">
        <v>145842000000</v>
      </c>
      <c r="D108" s="4">
        <v>165576000000</v>
      </c>
      <c r="E108" s="4">
        <v>184811000000</v>
      </c>
      <c r="F108" s="4">
        <v>202926000000</v>
      </c>
      <c r="G108" s="4">
        <v>190219000000</v>
      </c>
      <c r="H108" s="4">
        <v>184824000000</v>
      </c>
      <c r="I108" s="4">
        <v>181751000000</v>
      </c>
      <c r="J108" s="4">
        <v>119678000000</v>
      </c>
      <c r="K108" s="4">
        <v>127571000000</v>
      </c>
      <c r="L108" s="4">
        <v>131034000000</v>
      </c>
      <c r="M108" s="4">
        <v>103040000000</v>
      </c>
      <c r="N108" s="4">
        <v>69060000000</v>
      </c>
      <c r="O108" s="5">
        <v>71874000000</v>
      </c>
      <c r="P108" s="4">
        <v>67348000000</v>
      </c>
      <c r="Q108" s="4">
        <v>69060000000</v>
      </c>
      <c r="R108" s="4">
        <v>72658000000</v>
      </c>
      <c r="S108" s="4">
        <v>71874000000</v>
      </c>
    </row>
    <row r="109" spans="1:19" ht="16" x14ac:dyDescent="0.2">
      <c r="A109" s="3" t="s">
        <v>118</v>
      </c>
      <c r="B109" s="4">
        <v>5477000000</v>
      </c>
      <c r="C109" s="4">
        <v>5323000000</v>
      </c>
      <c r="D109" s="4">
        <v>5293000000</v>
      </c>
      <c r="E109" s="4">
        <v>5085000000</v>
      </c>
      <c r="F109" s="4">
        <v>4989000000</v>
      </c>
      <c r="G109" s="4">
        <v>4851000000</v>
      </c>
      <c r="H109" s="4">
        <v>4840000000</v>
      </c>
      <c r="I109" s="4">
        <v>3538000000</v>
      </c>
      <c r="J109" s="4">
        <v>3571000000</v>
      </c>
      <c r="K109" s="4">
        <v>3734000000</v>
      </c>
      <c r="L109" s="4">
        <v>3673000000</v>
      </c>
      <c r="M109" s="4">
        <v>2758000000</v>
      </c>
      <c r="N109" s="4">
        <v>3381000000</v>
      </c>
      <c r="O109" s="5">
        <v>3439000000</v>
      </c>
      <c r="P109" s="4">
        <v>2695000000</v>
      </c>
      <c r="Q109" s="4">
        <v>3381000000</v>
      </c>
      <c r="R109" s="4">
        <v>3443000000</v>
      </c>
      <c r="S109" s="4">
        <v>3439000000</v>
      </c>
    </row>
    <row r="110" spans="1:19" ht="16" x14ac:dyDescent="0.2">
      <c r="A110" s="3" t="s">
        <v>119</v>
      </c>
      <c r="B110" s="4" t="s">
        <v>24</v>
      </c>
      <c r="C110" s="4">
        <v>1383000000</v>
      </c>
      <c r="D110" s="4">
        <v>1547000000</v>
      </c>
      <c r="E110" s="4">
        <v>1747000000</v>
      </c>
      <c r="F110" s="4">
        <v>1865000000</v>
      </c>
      <c r="G110" s="4">
        <v>1971000000</v>
      </c>
      <c r="H110" s="4">
        <v>1880000000</v>
      </c>
      <c r="I110" s="4">
        <v>2153000000</v>
      </c>
      <c r="J110" s="4">
        <v>1988000000</v>
      </c>
      <c r="K110" s="4">
        <v>2057000000</v>
      </c>
      <c r="L110" s="4">
        <v>2499000000</v>
      </c>
      <c r="M110" s="4">
        <v>2951000000</v>
      </c>
      <c r="N110" s="4">
        <v>2272000000</v>
      </c>
      <c r="O110" s="5">
        <v>1374000000</v>
      </c>
      <c r="P110" s="4">
        <v>1747000000</v>
      </c>
      <c r="Q110" s="4">
        <v>2272000000</v>
      </c>
      <c r="R110" s="4">
        <v>1014000000</v>
      </c>
      <c r="S110" s="4">
        <v>1374000000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139366000000</v>
      </c>
      <c r="C114" s="4">
        <v>139136000000</v>
      </c>
      <c r="D114" s="4">
        <v>158736000000</v>
      </c>
      <c r="E114" s="4">
        <v>177979000000</v>
      </c>
      <c r="F114" s="4">
        <v>196072000000</v>
      </c>
      <c r="G114" s="4">
        <v>183397000000</v>
      </c>
      <c r="H114" s="4">
        <v>178104000000</v>
      </c>
      <c r="I114" s="4">
        <v>176060000000</v>
      </c>
      <c r="J114" s="4">
        <v>114119000000</v>
      </c>
      <c r="K114" s="4">
        <v>121780000000</v>
      </c>
      <c r="L114" s="4">
        <v>124862000000</v>
      </c>
      <c r="M114" s="4">
        <v>97331000000</v>
      </c>
      <c r="N114" s="4">
        <v>63407000000</v>
      </c>
      <c r="O114" s="5">
        <v>67061000000</v>
      </c>
      <c r="P114" s="4">
        <v>62906000000</v>
      </c>
      <c r="Q114" s="4">
        <v>63407000000</v>
      </c>
      <c r="R114" s="4">
        <v>68201000000</v>
      </c>
      <c r="S114" s="4">
        <v>67061000000</v>
      </c>
    </row>
    <row r="115" spans="1:19" ht="16" x14ac:dyDescent="0.2">
      <c r="A115" s="3" t="s">
        <v>121</v>
      </c>
      <c r="B115" s="4">
        <v>149380000000</v>
      </c>
      <c r="C115" s="4">
        <v>152106000000</v>
      </c>
      <c r="D115" s="4">
        <v>173665000000</v>
      </c>
      <c r="E115" s="4">
        <v>192119000000</v>
      </c>
      <c r="F115" s="4">
        <v>211253000000</v>
      </c>
      <c r="G115" s="4">
        <v>195149000000</v>
      </c>
      <c r="H115" s="4">
        <v>189739000000</v>
      </c>
      <c r="I115" s="4">
        <v>186765000000</v>
      </c>
      <c r="J115" s="4">
        <v>124741000000</v>
      </c>
      <c r="K115" s="4">
        <v>132526000000</v>
      </c>
      <c r="L115" s="4">
        <v>138298000000</v>
      </c>
      <c r="M115" s="4">
        <v>112358000000</v>
      </c>
      <c r="N115" s="4">
        <v>77549000000</v>
      </c>
      <c r="O115" s="5">
        <v>81592000000</v>
      </c>
      <c r="P115" s="4">
        <v>75712000000</v>
      </c>
      <c r="Q115" s="4">
        <v>77549000000</v>
      </c>
      <c r="R115" s="4">
        <v>81150000000</v>
      </c>
      <c r="S115" s="4">
        <v>81592000000</v>
      </c>
    </row>
    <row r="116" spans="1:19" ht="16" x14ac:dyDescent="0.2">
      <c r="A116" s="3" t="s">
        <v>122</v>
      </c>
      <c r="B116" s="4">
        <v>152125000000</v>
      </c>
      <c r="C116" s="4">
        <v>154534000000</v>
      </c>
      <c r="D116" s="4">
        <v>174834000000</v>
      </c>
      <c r="E116" s="4">
        <v>193203000000</v>
      </c>
      <c r="F116" s="4">
        <v>212288000000</v>
      </c>
      <c r="G116" s="4">
        <v>196217000000</v>
      </c>
      <c r="H116" s="4">
        <v>190833000000</v>
      </c>
      <c r="I116" s="4">
        <v>187926000000</v>
      </c>
      <c r="J116" s="4">
        <v>126033000000</v>
      </c>
      <c r="K116" s="4">
        <v>133693000000</v>
      </c>
      <c r="L116" s="4">
        <v>139326000000</v>
      </c>
      <c r="M116" s="4">
        <v>113755000000</v>
      </c>
      <c r="N116" s="4">
        <v>78843000000</v>
      </c>
      <c r="O116" s="5">
        <v>82748000000</v>
      </c>
      <c r="P116" s="4">
        <v>77313000000</v>
      </c>
      <c r="Q116" s="4">
        <v>78843000000</v>
      </c>
      <c r="R116" s="4">
        <v>82333000000</v>
      </c>
      <c r="S116" s="4">
        <v>82748000000</v>
      </c>
    </row>
    <row r="117" spans="1:19" ht="16" x14ac:dyDescent="0.2">
      <c r="A117" s="3" t="s">
        <v>123</v>
      </c>
      <c r="B117" s="4">
        <v>1000000</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22503000000</v>
      </c>
      <c r="C118" s="4">
        <v>20276000000</v>
      </c>
      <c r="D118" s="4">
        <v>19421000000</v>
      </c>
      <c r="E118" s="4">
        <v>19475000000</v>
      </c>
      <c r="F118" s="4">
        <v>19388000000</v>
      </c>
      <c r="G118" s="4">
        <v>19407000000</v>
      </c>
      <c r="H118" s="4">
        <v>19339000000</v>
      </c>
      <c r="I118" s="4">
        <v>19258000000</v>
      </c>
      <c r="J118" s="4">
        <v>19170000000</v>
      </c>
      <c r="K118" s="4">
        <v>19188000000</v>
      </c>
      <c r="L118" s="4">
        <v>19295000000</v>
      </c>
      <c r="M118" s="4">
        <v>19642000000</v>
      </c>
      <c r="N118" s="4">
        <v>19774000000</v>
      </c>
      <c r="O118" s="5">
        <v>19573000000</v>
      </c>
      <c r="P118" s="4">
        <v>19611000000</v>
      </c>
      <c r="Q118" s="4">
        <v>19774000000</v>
      </c>
      <c r="R118" s="4">
        <v>19429000000</v>
      </c>
      <c r="S118" s="4">
        <v>19573000000</v>
      </c>
    </row>
    <row r="119" spans="1:19" ht="16" x14ac:dyDescent="0.2">
      <c r="A119" s="3" t="s">
        <v>125</v>
      </c>
      <c r="B119" s="4">
        <v>1000000</v>
      </c>
      <c r="C119" s="4">
        <v>1000000</v>
      </c>
      <c r="D119" s="4">
        <v>2000000</v>
      </c>
      <c r="E119" s="4">
        <v>2000000</v>
      </c>
      <c r="F119" s="4">
        <v>2000000</v>
      </c>
      <c r="G119" s="4">
        <v>2000000</v>
      </c>
      <c r="H119" s="4">
        <v>2000000</v>
      </c>
      <c r="I119" s="4">
        <v>2000000</v>
      </c>
      <c r="J119" s="4">
        <v>2000000</v>
      </c>
      <c r="K119" s="4">
        <v>2000000</v>
      </c>
      <c r="L119" s="4">
        <v>2000000</v>
      </c>
      <c r="M119" s="4">
        <v>2000000</v>
      </c>
      <c r="N119" s="4">
        <v>2000000</v>
      </c>
      <c r="O119" s="5">
        <v>2000000</v>
      </c>
      <c r="P119" s="4">
        <v>2000000</v>
      </c>
      <c r="Q119" s="4">
        <v>2000000</v>
      </c>
      <c r="R119" s="4">
        <v>2000000</v>
      </c>
      <c r="S119" s="4">
        <v>2000000</v>
      </c>
    </row>
    <row r="120" spans="1:19" ht="16" x14ac:dyDescent="0.2">
      <c r="A120" s="3" t="s">
        <v>126</v>
      </c>
      <c r="B120" s="4">
        <v>22502000000</v>
      </c>
      <c r="C120" s="4">
        <v>20275000000</v>
      </c>
      <c r="D120" s="4">
        <v>19419000000</v>
      </c>
      <c r="E120" s="4">
        <v>19473000000</v>
      </c>
      <c r="F120" s="4">
        <v>19386000000</v>
      </c>
      <c r="G120" s="4">
        <v>19405000000</v>
      </c>
      <c r="H120" s="4">
        <v>19337000000</v>
      </c>
      <c r="I120" s="4">
        <v>19256000000</v>
      </c>
      <c r="J120" s="4">
        <v>19168000000</v>
      </c>
      <c r="K120" s="4">
        <v>19186000000</v>
      </c>
      <c r="L120" s="4">
        <v>19293000000</v>
      </c>
      <c r="M120" s="4">
        <v>19640000000</v>
      </c>
      <c r="N120" s="4">
        <v>19772000000</v>
      </c>
      <c r="O120" s="5">
        <v>19571000000</v>
      </c>
      <c r="P120" s="4">
        <v>19609000000</v>
      </c>
      <c r="Q120" s="4">
        <v>19772000000</v>
      </c>
      <c r="R120" s="4">
        <v>19427000000</v>
      </c>
      <c r="S120" s="4">
        <v>19571000000</v>
      </c>
    </row>
    <row r="121" spans="1:19" ht="16" x14ac:dyDescent="0.2">
      <c r="A121" s="3" t="s">
        <v>127</v>
      </c>
      <c r="B121" s="4">
        <v>111000000</v>
      </c>
      <c r="C121" s="4">
        <v>218000000</v>
      </c>
      <c r="D121" s="4">
        <v>432000000</v>
      </c>
      <c r="E121" s="4">
        <v>1210000000</v>
      </c>
      <c r="F121" s="4">
        <v>1894000000</v>
      </c>
      <c r="G121" s="4">
        <v>2489000000</v>
      </c>
      <c r="H121" s="4">
        <v>3185000000</v>
      </c>
      <c r="I121" s="4">
        <v>3967000000</v>
      </c>
      <c r="J121" s="4">
        <v>5387000000</v>
      </c>
      <c r="K121" s="4">
        <v>6732000000</v>
      </c>
      <c r="L121" s="4">
        <v>8009000000</v>
      </c>
      <c r="M121" s="4">
        <v>9087000000</v>
      </c>
      <c r="N121" s="4">
        <v>10805000000</v>
      </c>
      <c r="O121" s="5">
        <v>11340000000</v>
      </c>
      <c r="P121" s="4">
        <v>10325000000</v>
      </c>
      <c r="Q121" s="4">
        <v>10805000000</v>
      </c>
      <c r="R121" s="4">
        <v>10979000000</v>
      </c>
      <c r="S121" s="4">
        <v>11340000000</v>
      </c>
    </row>
    <row r="122" spans="1:19" ht="16" x14ac:dyDescent="0.2">
      <c r="A122" s="3" t="s">
        <v>128</v>
      </c>
      <c r="B122" s="4">
        <v>3798000000</v>
      </c>
      <c r="C122" s="4">
        <v>5118000000</v>
      </c>
      <c r="D122" s="4">
        <v>6473000000</v>
      </c>
      <c r="E122" s="4">
        <v>8230000000</v>
      </c>
      <c r="F122" s="4">
        <v>10145000000</v>
      </c>
      <c r="G122" s="4">
        <v>12033000000</v>
      </c>
      <c r="H122" s="4">
        <v>13660000000</v>
      </c>
      <c r="I122" s="4">
        <v>16966000000</v>
      </c>
      <c r="J122" s="4">
        <v>19282000000</v>
      </c>
      <c r="K122" s="4">
        <v>21662000000</v>
      </c>
      <c r="L122" s="4">
        <v>24334000000</v>
      </c>
      <c r="M122" s="4">
        <v>27688000000</v>
      </c>
      <c r="N122" s="4">
        <v>29876000000</v>
      </c>
      <c r="O122" s="5">
        <v>30855000000</v>
      </c>
      <c r="P122" s="4">
        <v>29348000000</v>
      </c>
      <c r="Q122" s="4">
        <v>29876000000</v>
      </c>
      <c r="R122" s="4">
        <v>30237000000</v>
      </c>
      <c r="S122" s="4">
        <v>30855000000</v>
      </c>
    </row>
    <row r="123" spans="1:19" ht="16" x14ac:dyDescent="0.2">
      <c r="A123" s="3" t="s">
        <v>129</v>
      </c>
      <c r="B123" s="4">
        <v>-96000000</v>
      </c>
      <c r="C123" s="4">
        <v>-127000000</v>
      </c>
      <c r="D123" s="4">
        <v>-59000000</v>
      </c>
      <c r="E123" s="4">
        <v>-35000000</v>
      </c>
      <c r="F123" s="4">
        <v>-273000000</v>
      </c>
      <c r="G123" s="4">
        <v>-448000000</v>
      </c>
      <c r="H123" s="4">
        <v>-716000000</v>
      </c>
      <c r="I123" s="4">
        <v>-432000000</v>
      </c>
      <c r="J123" s="4">
        <v>-691000000</v>
      </c>
      <c r="K123" s="4">
        <v>-571000000</v>
      </c>
      <c r="L123" s="4">
        <v>-337000000</v>
      </c>
      <c r="M123" s="4">
        <v>-550000000</v>
      </c>
      <c r="N123" s="4">
        <v>-1101000000</v>
      </c>
      <c r="O123" s="5">
        <v>-880000000</v>
      </c>
      <c r="P123" s="4">
        <v>-1472000000</v>
      </c>
      <c r="Q123" s="4">
        <v>-1101000000</v>
      </c>
      <c r="R123" s="4">
        <v>-975000000</v>
      </c>
      <c r="S123" s="4">
        <v>-880000000</v>
      </c>
    </row>
    <row r="124" spans="1:19" ht="16" x14ac:dyDescent="0.2">
      <c r="A124" s="3" t="s">
        <v>130</v>
      </c>
      <c r="B124" s="4">
        <v>26094000000</v>
      </c>
      <c r="C124" s="4">
        <v>25048000000</v>
      </c>
      <c r="D124" s="4">
        <v>25403000000</v>
      </c>
      <c r="E124" s="4">
        <v>26460000000</v>
      </c>
      <c r="F124" s="4">
        <v>27366000000</v>
      </c>
      <c r="G124" s="4">
        <v>28503000000</v>
      </c>
      <c r="H124" s="4">
        <v>29098000000</v>
      </c>
      <c r="I124" s="4">
        <v>31825000000</v>
      </c>
      <c r="J124" s="4">
        <v>32374000000</v>
      </c>
      <c r="K124" s="4">
        <v>33547000000</v>
      </c>
      <c r="L124" s="4">
        <v>35283000000</v>
      </c>
      <c r="M124" s="4">
        <v>37693000000</v>
      </c>
      <c r="N124" s="4">
        <v>37744000000</v>
      </c>
      <c r="O124" s="5">
        <v>38208000000</v>
      </c>
      <c r="P124" s="4">
        <v>37162000000</v>
      </c>
      <c r="Q124" s="4">
        <v>37744000000</v>
      </c>
      <c r="R124" s="4">
        <v>37712000000</v>
      </c>
      <c r="S124" s="4">
        <v>38208000000</v>
      </c>
    </row>
    <row r="125" spans="1:19" ht="16" x14ac:dyDescent="0.2">
      <c r="A125" s="3" t="s">
        <v>131</v>
      </c>
      <c r="B125" s="4">
        <v>240000000</v>
      </c>
      <c r="C125" s="4">
        <v>314000000</v>
      </c>
      <c r="D125" s="4">
        <v>214000000</v>
      </c>
      <c r="E125" s="4">
        <v>210000000</v>
      </c>
      <c r="F125" s="4">
        <v>154000000</v>
      </c>
      <c r="G125" s="4">
        <v>541000000</v>
      </c>
      <c r="H125" s="4">
        <v>246000000</v>
      </c>
      <c r="I125" s="4">
        <v>466000000</v>
      </c>
      <c r="J125" s="4">
        <v>1166000000</v>
      </c>
      <c r="K125" s="4">
        <v>1382000000</v>
      </c>
      <c r="L125" s="4">
        <v>2373000000</v>
      </c>
      <c r="M125" s="4">
        <v>1200000000</v>
      </c>
      <c r="N125" s="4">
        <v>1041000000</v>
      </c>
      <c r="O125" s="5">
        <v>1688000000</v>
      </c>
      <c r="P125" s="4">
        <v>955000000</v>
      </c>
      <c r="Q125" s="4">
        <v>1041000000</v>
      </c>
      <c r="R125" s="4">
        <v>1353000000</v>
      </c>
      <c r="S125" s="4">
        <v>1688000000</v>
      </c>
    </row>
    <row r="126" spans="1:19" ht="16" x14ac:dyDescent="0.2">
      <c r="A126" s="3" t="s">
        <v>132</v>
      </c>
      <c r="B126" s="4">
        <v>26334000000</v>
      </c>
      <c r="C126" s="4">
        <v>25362000000</v>
      </c>
      <c r="D126" s="4">
        <v>25617000000</v>
      </c>
      <c r="E126" s="4">
        <v>26670000000</v>
      </c>
      <c r="F126" s="4">
        <v>27520000000</v>
      </c>
      <c r="G126" s="4">
        <v>29044000000</v>
      </c>
      <c r="H126" s="4">
        <v>29344000000</v>
      </c>
      <c r="I126" s="4">
        <v>32291000000</v>
      </c>
      <c r="J126" s="4">
        <v>33540000000</v>
      </c>
      <c r="K126" s="4">
        <v>34929000000</v>
      </c>
      <c r="L126" s="4">
        <v>37656000000</v>
      </c>
      <c r="M126" s="4">
        <v>38893000000</v>
      </c>
      <c r="N126" s="4">
        <v>38785000000</v>
      </c>
      <c r="O126" s="5">
        <v>39896000000</v>
      </c>
      <c r="P126" s="4">
        <v>38117000000</v>
      </c>
      <c r="Q126" s="4">
        <v>38785000000</v>
      </c>
      <c r="R126" s="4">
        <v>39065000000</v>
      </c>
      <c r="S126" s="4">
        <v>39896000000</v>
      </c>
    </row>
    <row r="127" spans="1:19" ht="16" x14ac:dyDescent="0.2">
      <c r="A127" s="3" t="s">
        <v>133</v>
      </c>
      <c r="B127" s="4">
        <v>178459000000</v>
      </c>
      <c r="C127" s="4">
        <v>179896000000</v>
      </c>
      <c r="D127" s="4">
        <v>200451000000</v>
      </c>
      <c r="E127" s="4">
        <v>219873000000</v>
      </c>
      <c r="F127" s="4">
        <v>239808000000</v>
      </c>
      <c r="G127" s="4">
        <v>225261000000</v>
      </c>
      <c r="H127" s="4">
        <v>220177000000</v>
      </c>
      <c r="I127" s="4">
        <v>220217000000</v>
      </c>
      <c r="J127" s="4">
        <v>159573000000</v>
      </c>
      <c r="K127" s="4">
        <v>168622000000</v>
      </c>
      <c r="L127" s="4">
        <v>176982000000</v>
      </c>
      <c r="M127" s="4">
        <v>152648000000</v>
      </c>
      <c r="N127" s="4">
        <v>117628000000</v>
      </c>
      <c r="O127" s="5">
        <v>122644000000</v>
      </c>
      <c r="P127" s="4">
        <v>115430000000</v>
      </c>
      <c r="Q127" s="4">
        <v>117628000000</v>
      </c>
      <c r="R127" s="4">
        <v>121398000000</v>
      </c>
      <c r="S127" s="4">
        <v>122644000000</v>
      </c>
    </row>
    <row r="128" spans="1:19" ht="16" x14ac:dyDescent="0.2">
      <c r="A128" s="28" t="s">
        <v>134</v>
      </c>
      <c r="B128" s="26">
        <v>191192000</v>
      </c>
      <c r="C128" s="26">
        <v>178309000</v>
      </c>
      <c r="D128" s="26">
        <v>171216000</v>
      </c>
      <c r="E128" s="26">
        <v>168725000</v>
      </c>
      <c r="F128" s="26">
        <v>166922000</v>
      </c>
      <c r="G128" s="26">
        <v>165596000</v>
      </c>
      <c r="H128" s="26">
        <v>163121000</v>
      </c>
      <c r="I128" s="26">
        <v>161047000</v>
      </c>
      <c r="J128" s="26">
        <v>158520000</v>
      </c>
      <c r="K128" s="26">
        <v>155199000</v>
      </c>
      <c r="L128" s="26">
        <v>152533000</v>
      </c>
      <c r="M128" s="26">
        <v>151685000</v>
      </c>
      <c r="N128" s="26">
        <v>149756000</v>
      </c>
      <c r="O128" s="27">
        <v>149373000</v>
      </c>
      <c r="P128" s="26">
        <v>150462000</v>
      </c>
      <c r="Q128" s="26">
        <v>149756000</v>
      </c>
      <c r="R128" s="26">
        <v>149905000</v>
      </c>
      <c r="S128" s="26">
        <v>149373000</v>
      </c>
    </row>
    <row r="129" spans="1:19" ht="16" x14ac:dyDescent="0.2">
      <c r="A129" s="15" t="s">
        <v>197</v>
      </c>
      <c r="B129" s="10"/>
      <c r="C129" s="20">
        <f>(C128/B128)-1</f>
        <v>-6.7382526465542436E-2</v>
      </c>
      <c r="D129" s="20">
        <f>(D128/C128)-1</f>
        <v>-3.9779259599908023E-2</v>
      </c>
      <c r="E129" s="20">
        <f>(E128/D128)-1</f>
        <v>-1.4548873937015205E-2</v>
      </c>
      <c r="F129" s="20">
        <f t="shared" ref="F129:S129" si="9">(F128/E128)-1</f>
        <v>-1.0686027559638434E-2</v>
      </c>
      <c r="G129" s="20">
        <f t="shared" si="9"/>
        <v>-7.9438300523597682E-3</v>
      </c>
      <c r="H129" s="20">
        <f t="shared" si="9"/>
        <v>-1.494601318872435E-2</v>
      </c>
      <c r="I129" s="20">
        <f t="shared" si="9"/>
        <v>-1.2714488018097048E-2</v>
      </c>
      <c r="J129" s="20">
        <f t="shared" si="9"/>
        <v>-1.5691071550541169E-2</v>
      </c>
      <c r="K129" s="20">
        <f t="shared" si="9"/>
        <v>-2.0950037850113512E-2</v>
      </c>
      <c r="L129" s="20">
        <f t="shared" si="9"/>
        <v>-1.7177945734186406E-2</v>
      </c>
      <c r="M129" s="20">
        <f t="shared" si="9"/>
        <v>-5.5594527085942591E-3</v>
      </c>
      <c r="N129" s="20">
        <f t="shared" si="9"/>
        <v>-1.271714408148461E-2</v>
      </c>
      <c r="O129" s="20">
        <f t="shared" si="9"/>
        <v>-2.5574935227971052E-3</v>
      </c>
      <c r="P129" s="20">
        <f t="shared" si="9"/>
        <v>7.2904741820811747E-3</v>
      </c>
      <c r="Q129" s="20">
        <f t="shared" si="9"/>
        <v>-4.6922146455583569E-3</v>
      </c>
      <c r="R129" s="20">
        <f t="shared" si="9"/>
        <v>9.9495178824215991E-4</v>
      </c>
      <c r="S129" s="20">
        <f t="shared" si="9"/>
        <v>-3.5489143123978995E-3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v>755000000</v>
      </c>
      <c r="M130" s="4">
        <v>1872000000</v>
      </c>
      <c r="N130" s="4">
        <v>1835000000</v>
      </c>
      <c r="O130" s="5">
        <v>1814000000</v>
      </c>
      <c r="P130" s="4">
        <v>1773000000</v>
      </c>
      <c r="Q130" s="4">
        <v>1835000000</v>
      </c>
      <c r="R130" s="4">
        <v>1823000000</v>
      </c>
      <c r="S130" s="4">
        <v>1814000000</v>
      </c>
    </row>
    <row r="131" spans="1:19" ht="16" x14ac:dyDescent="0.2">
      <c r="A131" s="3" t="s">
        <v>136</v>
      </c>
      <c r="B131" s="4">
        <v>1177000000</v>
      </c>
      <c r="C131" s="4">
        <v>2804000000</v>
      </c>
      <c r="D131" s="4">
        <v>3286000000</v>
      </c>
      <c r="E131" s="4">
        <v>2757000000</v>
      </c>
      <c r="F131" s="4">
        <v>2326000000</v>
      </c>
      <c r="G131" s="4">
        <v>-1301000000</v>
      </c>
      <c r="H131" s="4">
        <v>-1260000000</v>
      </c>
      <c r="I131" s="4">
        <v>-2024000000</v>
      </c>
      <c r="J131" s="4">
        <v>-1425000000</v>
      </c>
      <c r="K131" s="4">
        <v>126000000</v>
      </c>
      <c r="L131" s="4">
        <v>-1400000000</v>
      </c>
      <c r="M131" s="4">
        <v>-1877000000</v>
      </c>
      <c r="N131" s="4">
        <v>-762000000</v>
      </c>
      <c r="O131" s="5">
        <v>1070000000</v>
      </c>
      <c r="P131" s="4">
        <v>-206000000</v>
      </c>
      <c r="Q131" s="4">
        <v>-762000000</v>
      </c>
      <c r="R131" s="4">
        <v>1025000000</v>
      </c>
      <c r="S131" s="4">
        <v>1070000000</v>
      </c>
    </row>
    <row r="132" spans="1:19" ht="16" x14ac:dyDescent="0.2">
      <c r="A132" s="3" t="s">
        <v>137</v>
      </c>
      <c r="B132" s="6">
        <v>4.47</v>
      </c>
      <c r="C132" s="6">
        <v>11.06</v>
      </c>
      <c r="D132" s="6">
        <v>12.83</v>
      </c>
      <c r="E132" s="6">
        <v>10.34</v>
      </c>
      <c r="F132" s="6">
        <v>8.4499999999999993</v>
      </c>
      <c r="G132" s="6">
        <v>-4.4800000000000004</v>
      </c>
      <c r="H132" s="6">
        <v>-4.29</v>
      </c>
      <c r="I132" s="6">
        <v>-6.27</v>
      </c>
      <c r="J132" s="6">
        <v>-4.25</v>
      </c>
      <c r="K132" s="6">
        <v>0.36</v>
      </c>
      <c r="L132" s="6">
        <v>-3.72</v>
      </c>
      <c r="M132" s="6">
        <v>-4.83</v>
      </c>
      <c r="N132" s="6">
        <v>-1.96</v>
      </c>
      <c r="O132" s="7">
        <v>2.68</v>
      </c>
      <c r="P132" s="6">
        <v>-0.54</v>
      </c>
      <c r="Q132" s="6">
        <v>-1.96</v>
      </c>
      <c r="R132" s="6">
        <v>2.62</v>
      </c>
      <c r="S132" s="6">
        <v>2.68</v>
      </c>
    </row>
    <row r="133" spans="1:19" ht="16" x14ac:dyDescent="0.2">
      <c r="A133" s="3" t="s">
        <v>138</v>
      </c>
      <c r="B133" s="6">
        <v>-2.69</v>
      </c>
      <c r="C133" s="6">
        <v>-3.2</v>
      </c>
      <c r="D133" s="6">
        <v>-2.76</v>
      </c>
      <c r="E133" s="6">
        <v>-2.0099999999999998</v>
      </c>
      <c r="F133" s="6">
        <v>-1.33</v>
      </c>
      <c r="G133" s="6">
        <v>-0.74</v>
      </c>
      <c r="H133" s="6">
        <v>-0.6</v>
      </c>
      <c r="I133" s="6">
        <v>0.89</v>
      </c>
      <c r="J133" s="6">
        <v>1.7</v>
      </c>
      <c r="K133" s="6">
        <v>1.47</v>
      </c>
      <c r="L133" s="6">
        <v>3.36</v>
      </c>
      <c r="M133" s="6">
        <v>4.28</v>
      </c>
      <c r="N133" s="6">
        <v>6.12</v>
      </c>
      <c r="O133" s="7">
        <v>7.11</v>
      </c>
      <c r="P133" s="6">
        <v>5.42</v>
      </c>
      <c r="Q133" s="6">
        <v>6.12</v>
      </c>
      <c r="R133" s="6">
        <v>6.22</v>
      </c>
      <c r="S133" s="6">
        <v>7.11</v>
      </c>
    </row>
    <row r="134" spans="1:19" ht="16" x14ac:dyDescent="0.2">
      <c r="A134" s="3" t="s">
        <v>139</v>
      </c>
      <c r="B134" s="6">
        <v>2.08</v>
      </c>
      <c r="C134" s="6">
        <v>2.33</v>
      </c>
      <c r="D134" s="6">
        <v>27.81</v>
      </c>
      <c r="E134" s="6">
        <v>28.52</v>
      </c>
      <c r="F134" s="6">
        <v>43.6</v>
      </c>
      <c r="G134" s="6">
        <v>38.229999999999997</v>
      </c>
      <c r="H134" s="6">
        <v>34.119999999999997</v>
      </c>
      <c r="I134" s="6">
        <v>30.51</v>
      </c>
      <c r="J134" s="6">
        <v>25.14</v>
      </c>
      <c r="K134" s="6">
        <v>20.11</v>
      </c>
      <c r="L134" s="6">
        <v>27.92</v>
      </c>
      <c r="M134" s="6">
        <v>14.45</v>
      </c>
      <c r="N134" s="6">
        <v>12.71</v>
      </c>
      <c r="O134" s="7">
        <v>14.23</v>
      </c>
      <c r="P134" s="6">
        <v>10.01</v>
      </c>
      <c r="Q134" s="6">
        <v>12.71</v>
      </c>
      <c r="R134" s="6">
        <v>13.26</v>
      </c>
      <c r="S134" s="6">
        <v>14.23</v>
      </c>
    </row>
    <row r="135" spans="1:19" ht="16" x14ac:dyDescent="0.2">
      <c r="A135" s="3" t="s">
        <v>140</v>
      </c>
      <c r="B135" s="6">
        <v>-18.55</v>
      </c>
      <c r="C135" s="6">
        <v>-19.86</v>
      </c>
      <c r="D135" s="6">
        <v>-1.72</v>
      </c>
      <c r="E135" s="6">
        <v>-3.84</v>
      </c>
      <c r="F135" s="6">
        <v>-5.47</v>
      </c>
      <c r="G135" s="6">
        <v>-3.65</v>
      </c>
      <c r="H135" s="6">
        <v>-2.1800000000000002</v>
      </c>
      <c r="I135" s="6">
        <v>7.33</v>
      </c>
      <c r="J135" s="6">
        <v>4.83</v>
      </c>
      <c r="K135" s="6">
        <v>10.34</v>
      </c>
      <c r="L135" s="6">
        <v>48.79</v>
      </c>
      <c r="M135" s="6">
        <v>68.989999999999995</v>
      </c>
      <c r="N135" s="6">
        <v>72.02</v>
      </c>
      <c r="O135" s="7">
        <v>76.53</v>
      </c>
      <c r="P135" s="6">
        <v>72.209999999999994</v>
      </c>
      <c r="Q135" s="6">
        <v>72.02</v>
      </c>
      <c r="R135" s="6">
        <v>77.34</v>
      </c>
      <c r="S135" s="6">
        <v>76.53</v>
      </c>
    </row>
    <row r="136" spans="1:19" ht="16" x14ac:dyDescent="0.2">
      <c r="A136" s="3" t="s">
        <v>141</v>
      </c>
      <c r="B136" s="4">
        <v>9127</v>
      </c>
      <c r="C136" s="4">
        <v>10100</v>
      </c>
      <c r="D136" s="4">
        <v>10500</v>
      </c>
      <c r="E136" s="4">
        <v>11400</v>
      </c>
      <c r="F136" s="4">
        <v>12200</v>
      </c>
      <c r="G136" s="4">
        <v>13000</v>
      </c>
      <c r="H136" s="4">
        <v>13000</v>
      </c>
      <c r="I136" s="4">
        <v>13900</v>
      </c>
      <c r="J136" s="4">
        <v>14900</v>
      </c>
      <c r="K136" s="4">
        <v>16200</v>
      </c>
      <c r="L136" s="4">
        <v>16500</v>
      </c>
      <c r="M136" s="4">
        <v>18400</v>
      </c>
      <c r="N136" s="4">
        <v>19800</v>
      </c>
      <c r="O136" s="5">
        <v>19800</v>
      </c>
      <c r="P136" s="4">
        <v>18400</v>
      </c>
      <c r="Q136" s="4">
        <v>19800</v>
      </c>
      <c r="R136" s="4">
        <v>19800</v>
      </c>
      <c r="S136" s="4">
        <v>19800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2050000000</v>
      </c>
      <c r="C139" s="4">
        <v>2339000000</v>
      </c>
      <c r="D139" s="4">
        <v>2440000000</v>
      </c>
      <c r="E139" s="4">
        <v>2951000000</v>
      </c>
      <c r="F139" s="4">
        <v>3264000000</v>
      </c>
      <c r="G139" s="4">
        <v>3352000000</v>
      </c>
      <c r="H139" s="4">
        <v>3170000000</v>
      </c>
      <c r="I139" s="4">
        <v>5007000000</v>
      </c>
      <c r="J139" s="4">
        <v>4302000000</v>
      </c>
      <c r="K139" s="4">
        <v>4526000000</v>
      </c>
      <c r="L139" s="4">
        <v>5286000000</v>
      </c>
      <c r="M139" s="4">
        <v>6205000000</v>
      </c>
      <c r="N139" s="4">
        <v>4994000000</v>
      </c>
      <c r="O139" s="5">
        <v>5260000000</v>
      </c>
      <c r="P139" s="4">
        <v>1361000000</v>
      </c>
      <c r="Q139" s="4">
        <v>1307000000</v>
      </c>
      <c r="R139" s="4">
        <v>1169000000</v>
      </c>
      <c r="S139" s="4">
        <v>1423000000</v>
      </c>
    </row>
    <row r="140" spans="1:19" ht="16" x14ac:dyDescent="0.2">
      <c r="A140" s="3" t="s">
        <v>143</v>
      </c>
      <c r="B140" s="4">
        <v>310000000</v>
      </c>
      <c r="C140" s="4">
        <v>299000000</v>
      </c>
      <c r="D140" s="4">
        <v>295000000</v>
      </c>
      <c r="E140" s="4">
        <v>291000000</v>
      </c>
      <c r="F140" s="4">
        <v>278000000</v>
      </c>
      <c r="G140" s="4">
        <v>247000000</v>
      </c>
      <c r="H140" s="4">
        <v>229000000</v>
      </c>
      <c r="I140" s="4">
        <v>240000000</v>
      </c>
      <c r="J140" s="4">
        <v>220000000</v>
      </c>
      <c r="K140" s="4">
        <v>405000000</v>
      </c>
      <c r="L140" s="4">
        <v>358000000</v>
      </c>
      <c r="M140" s="4">
        <v>415000000</v>
      </c>
      <c r="N140" s="4">
        <v>418000000</v>
      </c>
      <c r="O140" s="5">
        <v>427000000</v>
      </c>
      <c r="P140" s="4">
        <v>109000000</v>
      </c>
      <c r="Q140" s="4">
        <v>110000000</v>
      </c>
      <c r="R140" s="4">
        <v>106000000</v>
      </c>
      <c r="S140" s="4">
        <v>102000000</v>
      </c>
    </row>
    <row r="141" spans="1:19" ht="16" x14ac:dyDescent="0.2">
      <c r="A141" s="3" t="s">
        <v>144</v>
      </c>
      <c r="B141" s="4">
        <v>422000000</v>
      </c>
      <c r="C141" s="4">
        <v>571000000</v>
      </c>
      <c r="D141" s="4">
        <v>64000000</v>
      </c>
      <c r="E141" s="4">
        <v>406000000</v>
      </c>
      <c r="F141" s="4">
        <v>-141000000</v>
      </c>
      <c r="G141" s="4">
        <v>-53000000</v>
      </c>
      <c r="H141" s="4">
        <v>-492000000</v>
      </c>
      <c r="I141" s="4">
        <v>-1267000000</v>
      </c>
      <c r="J141" s="4">
        <v>-1289000000</v>
      </c>
      <c r="K141" s="4">
        <v>-1439000000</v>
      </c>
      <c r="L141" s="4">
        <v>-2070000000</v>
      </c>
      <c r="M141" s="4">
        <v>-2334000000</v>
      </c>
      <c r="N141" s="4">
        <v>441000000</v>
      </c>
      <c r="O141" s="5">
        <v>-745000000</v>
      </c>
      <c r="P141" s="4">
        <v>-291000000</v>
      </c>
      <c r="Q141" s="4">
        <v>375000000</v>
      </c>
      <c r="R141" s="4">
        <v>-336000000</v>
      </c>
      <c r="S141" s="4">
        <v>-493000000</v>
      </c>
    </row>
    <row r="142" spans="1:19" ht="16" x14ac:dyDescent="0.2">
      <c r="A142" s="28" t="s">
        <v>145</v>
      </c>
      <c r="B142" s="26">
        <v>445000000</v>
      </c>
      <c r="C142" s="26">
        <v>497000000</v>
      </c>
      <c r="D142" s="26">
        <v>451000000</v>
      </c>
      <c r="E142" s="26">
        <v>448000000</v>
      </c>
      <c r="F142" s="26">
        <v>453000000</v>
      </c>
      <c r="G142" s="26">
        <v>514000000</v>
      </c>
      <c r="H142" s="26">
        <v>521000000</v>
      </c>
      <c r="I142" s="26">
        <v>542000000</v>
      </c>
      <c r="J142" s="26">
        <v>564000000</v>
      </c>
      <c r="K142" s="26">
        <v>567000000</v>
      </c>
      <c r="L142" s="26">
        <v>622000000</v>
      </c>
      <c r="M142" s="26">
        <v>734000000</v>
      </c>
      <c r="N142" s="26">
        <v>708000000</v>
      </c>
      <c r="O142" s="27">
        <v>655000000</v>
      </c>
      <c r="P142" s="26">
        <v>160000000</v>
      </c>
      <c r="Q142" s="26">
        <v>172000000</v>
      </c>
      <c r="R142" s="26">
        <v>165000000</v>
      </c>
      <c r="S142" s="26">
        <v>158000000</v>
      </c>
    </row>
    <row r="143" spans="1:19" ht="16" x14ac:dyDescent="0.2">
      <c r="A143" s="12" t="s">
        <v>198</v>
      </c>
      <c r="B143" s="20">
        <f t="shared" ref="B143:S143" si="10">B142/B2</f>
        <v>5.1672085462145842E-2</v>
      </c>
      <c r="C143" s="20">
        <f t="shared" si="10"/>
        <v>5.4729655324303489E-2</v>
      </c>
      <c r="D143" s="20">
        <f t="shared" si="10"/>
        <v>4.8302452607904035E-2</v>
      </c>
      <c r="E143" s="20">
        <f t="shared" si="10"/>
        <v>4.4007858546168961E-2</v>
      </c>
      <c r="F143" s="20">
        <f t="shared" si="10"/>
        <v>4.0880786932587308E-2</v>
      </c>
      <c r="G143" s="20">
        <f t="shared" si="10"/>
        <v>4.5083764582054209E-2</v>
      </c>
      <c r="H143" s="20">
        <f t="shared" si="10"/>
        <v>4.6705513222770056E-2</v>
      </c>
      <c r="I143" s="20">
        <f t="shared" si="10"/>
        <v>3.9852941176470591E-2</v>
      </c>
      <c r="J143" s="20">
        <f t="shared" si="10"/>
        <v>3.9723904775320465E-2</v>
      </c>
      <c r="K143" s="20">
        <f t="shared" si="10"/>
        <v>3.8998555609051515E-2</v>
      </c>
      <c r="L143" s="20">
        <f t="shared" si="10"/>
        <v>3.8383215057081151E-2</v>
      </c>
      <c r="M143" s="20">
        <f t="shared" si="10"/>
        <v>3.7885826365231752E-2</v>
      </c>
      <c r="N143" s="20">
        <f t="shared" si="10"/>
        <v>3.961282381245454E-2</v>
      </c>
      <c r="O143" s="20">
        <f t="shared" si="10"/>
        <v>3.7743459721101762E-2</v>
      </c>
      <c r="P143" s="20">
        <f t="shared" si="10"/>
        <v>3.7114358617490142E-2</v>
      </c>
      <c r="Q143" s="20">
        <f t="shared" si="10"/>
        <v>3.9658750288217665E-2</v>
      </c>
      <c r="R143" s="20">
        <f t="shared" si="10"/>
        <v>3.8887579542776336E-2</v>
      </c>
      <c r="S143" s="20">
        <f t="shared" si="10"/>
        <v>3.540219583239973E-2</v>
      </c>
    </row>
    <row r="144" spans="1:19" ht="16" x14ac:dyDescent="0.2">
      <c r="A144" s="3" t="s">
        <v>146</v>
      </c>
      <c r="B144" s="4">
        <v>3000000</v>
      </c>
      <c r="C144" s="4">
        <v>-137000000</v>
      </c>
      <c r="D144" s="4">
        <v>-61000000</v>
      </c>
      <c r="E144" s="4">
        <v>-193000000</v>
      </c>
      <c r="F144" s="4">
        <v>-104000000</v>
      </c>
      <c r="G144" s="4">
        <v>-156000000</v>
      </c>
      <c r="H144" s="4">
        <v>-14000000</v>
      </c>
      <c r="I144" s="4">
        <v>-1221000000</v>
      </c>
      <c r="J144" s="4">
        <v>-226000000</v>
      </c>
      <c r="K144" s="4">
        <v>17000000</v>
      </c>
      <c r="L144" s="4">
        <v>-157000000</v>
      </c>
      <c r="M144" s="4">
        <v>-865000000</v>
      </c>
      <c r="N144" s="4">
        <v>602000000</v>
      </c>
      <c r="O144" s="5">
        <v>648000000</v>
      </c>
      <c r="P144" s="4">
        <v>-116000000</v>
      </c>
      <c r="Q144" s="4">
        <v>706000000</v>
      </c>
      <c r="R144" s="4">
        <v>53000000</v>
      </c>
      <c r="S144" s="4">
        <v>5000000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-26000000</v>
      </c>
      <c r="C146" s="4">
        <v>211000000</v>
      </c>
      <c r="D146" s="4">
        <v>-326000000</v>
      </c>
      <c r="E146" s="4">
        <v>151000000</v>
      </c>
      <c r="F146" s="4">
        <v>-490000000</v>
      </c>
      <c r="G146" s="4">
        <v>-411000000</v>
      </c>
      <c r="H146" s="4">
        <v>-999000000</v>
      </c>
      <c r="I146" s="4">
        <v>-588000000</v>
      </c>
      <c r="J146" s="4">
        <v>-1627000000</v>
      </c>
      <c r="K146" s="4">
        <v>-2023000000</v>
      </c>
      <c r="L146" s="4">
        <v>-2535000000</v>
      </c>
      <c r="M146" s="4">
        <v>-2203000000</v>
      </c>
      <c r="N146" s="4">
        <v>-869000000</v>
      </c>
      <c r="O146" s="5">
        <v>-2048000000</v>
      </c>
      <c r="P146" s="4">
        <v>-335000000</v>
      </c>
      <c r="Q146" s="4">
        <v>-503000000</v>
      </c>
      <c r="R146" s="4">
        <v>-554000000</v>
      </c>
      <c r="S146" s="4">
        <v>-656000000</v>
      </c>
    </row>
    <row r="147" spans="1:19" ht="16" x14ac:dyDescent="0.2">
      <c r="A147" s="3" t="s">
        <v>149</v>
      </c>
      <c r="B147" s="4">
        <v>-294000000</v>
      </c>
      <c r="C147" s="4">
        <v>-383000000</v>
      </c>
      <c r="D147" s="4">
        <v>-559000000</v>
      </c>
      <c r="E147" s="4">
        <v>-6000000</v>
      </c>
      <c r="F147" s="4">
        <v>-320000000</v>
      </c>
      <c r="G147" s="4">
        <v>-542000000</v>
      </c>
      <c r="H147" s="4">
        <v>-753000000</v>
      </c>
      <c r="I147" s="4">
        <v>-152000000</v>
      </c>
      <c r="J147" s="4">
        <v>-158000000</v>
      </c>
      <c r="K147" s="4">
        <v>-608000000</v>
      </c>
      <c r="L147" s="4">
        <v>169000000</v>
      </c>
      <c r="M147" s="4">
        <v>658000000</v>
      </c>
      <c r="N147" s="4">
        <v>-897000000</v>
      </c>
      <c r="O147" s="5">
        <v>-618000000</v>
      </c>
      <c r="P147" s="4">
        <v>581000000</v>
      </c>
      <c r="Q147" s="4">
        <v>181000000</v>
      </c>
      <c r="R147" s="4">
        <v>-1333000000</v>
      </c>
      <c r="S147" s="4">
        <v>-47000000</v>
      </c>
    </row>
    <row r="148" spans="1:19" ht="16" x14ac:dyDescent="0.2">
      <c r="A148" s="3" t="s">
        <v>150</v>
      </c>
      <c r="B148" s="4">
        <v>-319000000</v>
      </c>
      <c r="C148" s="4">
        <v>118000000</v>
      </c>
      <c r="D148" s="4">
        <v>-296000000</v>
      </c>
      <c r="E148" s="4">
        <v>14000000</v>
      </c>
      <c r="F148" s="4">
        <v>78000000</v>
      </c>
      <c r="G148" s="4">
        <v>-154000000</v>
      </c>
      <c r="H148" s="4">
        <v>-86000000</v>
      </c>
      <c r="I148" s="4">
        <v>-521000000</v>
      </c>
      <c r="J148" s="4">
        <v>4000000</v>
      </c>
      <c r="K148" s="4">
        <v>-433000000</v>
      </c>
      <c r="L148" s="4">
        <v>-313000000</v>
      </c>
      <c r="M148" s="4">
        <v>-322000000</v>
      </c>
      <c r="N148" s="4">
        <v>416000000</v>
      </c>
      <c r="O148" s="5">
        <v>-272000000</v>
      </c>
      <c r="P148" s="4">
        <v>38000000</v>
      </c>
      <c r="Q148" s="4">
        <v>162000000</v>
      </c>
      <c r="R148" s="4">
        <v>-270000000</v>
      </c>
      <c r="S148" s="4">
        <v>-202000000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-140000000</v>
      </c>
      <c r="C151" s="4">
        <v>-327000000</v>
      </c>
      <c r="D151" s="4">
        <v>106000000</v>
      </c>
      <c r="E151" s="4">
        <v>7000000</v>
      </c>
      <c r="F151" s="4">
        <v>-69000000</v>
      </c>
      <c r="G151" s="4">
        <v>14000000</v>
      </c>
      <c r="H151" s="4">
        <v>51000000</v>
      </c>
      <c r="I151" s="4">
        <v>308000000</v>
      </c>
      <c r="J151" s="4">
        <v>43000000</v>
      </c>
      <c r="K151" s="4">
        <v>-111000000</v>
      </c>
      <c r="L151" s="4">
        <v>-115000000</v>
      </c>
      <c r="M151" s="4">
        <v>342000000</v>
      </c>
      <c r="N151" s="4">
        <v>-151000000</v>
      </c>
      <c r="O151" s="5">
        <v>-143000000</v>
      </c>
      <c r="P151" s="4">
        <v>241000000</v>
      </c>
      <c r="Q151" s="4">
        <v>-274000000</v>
      </c>
      <c r="R151" s="4">
        <v>-91000000</v>
      </c>
      <c r="S151" s="4">
        <v>-19000000</v>
      </c>
    </row>
    <row r="152" spans="1:19" ht="16" x14ac:dyDescent="0.2">
      <c r="A152" s="3" t="s">
        <v>154</v>
      </c>
      <c r="B152" s="4">
        <v>165000000</v>
      </c>
      <c r="C152" s="4">
        <v>-174000000</v>
      </c>
      <c r="D152" s="4">
        <v>-369000000</v>
      </c>
      <c r="E152" s="4">
        <v>-27000000</v>
      </c>
      <c r="F152" s="4">
        <v>-329000000</v>
      </c>
      <c r="G152" s="4">
        <v>-402000000</v>
      </c>
      <c r="H152" s="4">
        <v>-718000000</v>
      </c>
      <c r="I152" s="4">
        <v>61000000</v>
      </c>
      <c r="J152" s="4">
        <v>-205000000</v>
      </c>
      <c r="K152" s="4">
        <v>-64000000</v>
      </c>
      <c r="L152" s="4">
        <v>597000000</v>
      </c>
      <c r="M152" s="4">
        <v>638000000</v>
      </c>
      <c r="N152" s="4">
        <v>-1162000000</v>
      </c>
      <c r="O152" s="5">
        <v>-203000000</v>
      </c>
      <c r="P152" s="4">
        <v>302000000</v>
      </c>
      <c r="Q152" s="4">
        <v>293000000</v>
      </c>
      <c r="R152" s="4">
        <v>-972000000</v>
      </c>
      <c r="S152" s="4">
        <v>174000000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2488000000</v>
      </c>
      <c r="C154" s="4">
        <v>2826000000</v>
      </c>
      <c r="D154" s="4">
        <v>2240000000</v>
      </c>
      <c r="E154" s="4">
        <v>3642000000</v>
      </c>
      <c r="F154" s="4">
        <v>3081000000</v>
      </c>
      <c r="G154" s="4">
        <v>3004000000</v>
      </c>
      <c r="H154" s="4">
        <v>2154000000</v>
      </c>
      <c r="I154" s="4">
        <v>3828000000</v>
      </c>
      <c r="J154" s="4">
        <v>3075000000</v>
      </c>
      <c r="K154" s="4">
        <v>2884000000</v>
      </c>
      <c r="L154" s="4">
        <v>3743000000</v>
      </c>
      <c r="M154" s="4">
        <v>4944000000</v>
      </c>
      <c r="N154" s="4">
        <v>4956000000</v>
      </c>
      <c r="O154" s="5">
        <v>4324000000</v>
      </c>
      <c r="P154" s="4">
        <v>1760000000</v>
      </c>
      <c r="Q154" s="4">
        <v>1973000000</v>
      </c>
      <c r="R154" s="4">
        <v>-394000000</v>
      </c>
      <c r="S154" s="4">
        <v>985000000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-132000000</v>
      </c>
      <c r="C159" s="4">
        <v>-247000000</v>
      </c>
      <c r="D159" s="4">
        <v>-150000000</v>
      </c>
      <c r="E159" s="4">
        <v>-94000000</v>
      </c>
      <c r="F159" s="4">
        <v>-66000000</v>
      </c>
      <c r="G159" s="4">
        <v>-221000000</v>
      </c>
      <c r="H159" s="4">
        <v>-119000000</v>
      </c>
      <c r="I159" s="4">
        <v>-155000000</v>
      </c>
      <c r="J159" s="4">
        <v>-204000000</v>
      </c>
      <c r="K159" s="4">
        <v>-254000000</v>
      </c>
      <c r="L159" s="4">
        <v>-194000000</v>
      </c>
      <c r="M159" s="4">
        <v>-341000000</v>
      </c>
      <c r="N159" s="4">
        <v>-533000000</v>
      </c>
      <c r="O159" s="5">
        <v>-412000000</v>
      </c>
      <c r="P159" s="4">
        <v>-136000000</v>
      </c>
      <c r="Q159" s="4">
        <v>-134000000</v>
      </c>
      <c r="R159" s="4">
        <v>-81000000</v>
      </c>
      <c r="S159" s="4">
        <v>-61000000</v>
      </c>
    </row>
    <row r="160" spans="1:19" ht="16" x14ac:dyDescent="0.2">
      <c r="A160" s="3" t="s">
        <v>162</v>
      </c>
      <c r="B160" s="4">
        <v>-132000000</v>
      </c>
      <c r="C160" s="4">
        <v>-247000000</v>
      </c>
      <c r="D160" s="4">
        <v>-150000000</v>
      </c>
      <c r="E160" s="4">
        <v>-94000000</v>
      </c>
      <c r="F160" s="4">
        <v>-66000000</v>
      </c>
      <c r="G160" s="4">
        <v>-221000000</v>
      </c>
      <c r="H160" s="4">
        <v>-119000000</v>
      </c>
      <c r="I160" s="4">
        <v>-155000000</v>
      </c>
      <c r="J160" s="4">
        <v>-204000000</v>
      </c>
      <c r="K160" s="4">
        <v>-254000000</v>
      </c>
      <c r="L160" s="4">
        <v>-194000000</v>
      </c>
      <c r="M160" s="4">
        <v>-341000000</v>
      </c>
      <c r="N160" s="4">
        <v>-533000000</v>
      </c>
      <c r="O160" s="5">
        <v>-412000000</v>
      </c>
      <c r="P160" s="4">
        <v>-136000000</v>
      </c>
      <c r="Q160" s="4">
        <v>-134000000</v>
      </c>
      <c r="R160" s="4">
        <v>-81000000</v>
      </c>
      <c r="S160" s="4">
        <v>-61000000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-474000000</v>
      </c>
      <c r="C162" s="4">
        <v>43000000</v>
      </c>
      <c r="D162" s="4">
        <v>78000000</v>
      </c>
      <c r="E162" s="4">
        <v>-174000000</v>
      </c>
      <c r="F162" s="4">
        <v>162000000</v>
      </c>
      <c r="G162" s="4">
        <v>-37000000</v>
      </c>
      <c r="H162" s="4">
        <v>-73000000</v>
      </c>
      <c r="I162" s="4">
        <v>-362000000</v>
      </c>
      <c r="J162" s="4">
        <v>71000000</v>
      </c>
      <c r="K162" s="4">
        <v>-386000000</v>
      </c>
      <c r="L162" s="4">
        <v>-243000000</v>
      </c>
      <c r="M162" s="4">
        <v>-585000000</v>
      </c>
      <c r="N162" s="4">
        <v>-667000000</v>
      </c>
      <c r="O162" s="5">
        <v>-774000000</v>
      </c>
      <c r="P162" s="4">
        <v>-103000000</v>
      </c>
      <c r="Q162" s="4">
        <v>-293000000</v>
      </c>
      <c r="R162" s="4">
        <v>-149000000</v>
      </c>
      <c r="S162" s="4">
        <v>-229000000</v>
      </c>
    </row>
    <row r="163" spans="1:19" ht="16" x14ac:dyDescent="0.2">
      <c r="A163" s="3" t="s">
        <v>165</v>
      </c>
      <c r="B163" s="4">
        <v>234000000</v>
      </c>
      <c r="C163" s="4">
        <v>247000000</v>
      </c>
      <c r="D163" s="4">
        <v>695000000</v>
      </c>
      <c r="E163" s="4">
        <v>286000000</v>
      </c>
      <c r="F163" s="4">
        <v>654000000</v>
      </c>
      <c r="G163" s="4">
        <v>456000000</v>
      </c>
      <c r="H163" s="4">
        <v>378000000</v>
      </c>
      <c r="I163" s="4">
        <v>166000000</v>
      </c>
      <c r="J163" s="4">
        <v>449000000</v>
      </c>
      <c r="K163" s="4">
        <v>417000000</v>
      </c>
      <c r="L163" s="4">
        <v>187000000</v>
      </c>
      <c r="M163" s="4">
        <v>429000000</v>
      </c>
      <c r="N163" s="4">
        <v>242000000</v>
      </c>
      <c r="O163" s="5">
        <v>331000000</v>
      </c>
      <c r="P163" s="4">
        <v>73000000</v>
      </c>
      <c r="Q163" s="4">
        <v>52000000</v>
      </c>
      <c r="R163" s="4">
        <v>169000000</v>
      </c>
      <c r="S163" s="4">
        <v>37000000</v>
      </c>
    </row>
    <row r="164" spans="1:19" ht="16" x14ac:dyDescent="0.2">
      <c r="A164" s="3" t="s">
        <v>166</v>
      </c>
      <c r="B164" s="4">
        <v>-708000000</v>
      </c>
      <c r="C164" s="4">
        <v>-204000000</v>
      </c>
      <c r="D164" s="4">
        <v>-617000000</v>
      </c>
      <c r="E164" s="4">
        <v>-460000000</v>
      </c>
      <c r="F164" s="4">
        <v>-492000000</v>
      </c>
      <c r="G164" s="4">
        <v>-493000000</v>
      </c>
      <c r="H164" s="4">
        <v>-451000000</v>
      </c>
      <c r="I164" s="4">
        <v>-528000000</v>
      </c>
      <c r="J164" s="4">
        <v>-378000000</v>
      </c>
      <c r="K164" s="4">
        <v>-803000000</v>
      </c>
      <c r="L164" s="4">
        <v>-430000000</v>
      </c>
      <c r="M164" s="4">
        <v>-1014000000</v>
      </c>
      <c r="N164" s="4">
        <v>-909000000</v>
      </c>
      <c r="O164" s="5">
        <v>-1105000000</v>
      </c>
      <c r="P164" s="4">
        <v>-176000000</v>
      </c>
      <c r="Q164" s="4">
        <v>-345000000</v>
      </c>
      <c r="R164" s="4">
        <v>-318000000</v>
      </c>
      <c r="S164" s="4">
        <v>-266000000</v>
      </c>
    </row>
    <row r="165" spans="1:19" ht="16" x14ac:dyDescent="0.2">
      <c r="A165" s="3" t="s">
        <v>167</v>
      </c>
      <c r="B165" s="4">
        <v>-21000000</v>
      </c>
      <c r="C165" s="4" t="s">
        <v>24</v>
      </c>
      <c r="D165" s="4">
        <v>-267000000</v>
      </c>
      <c r="E165" s="4">
        <v>-298000000</v>
      </c>
      <c r="F165" s="4" t="s">
        <v>24</v>
      </c>
      <c r="G165" s="4">
        <v>-273000000</v>
      </c>
      <c r="H165" s="4">
        <v>-30000000</v>
      </c>
      <c r="I165" s="4">
        <v>-102000000</v>
      </c>
      <c r="J165" s="4">
        <v>-699000000</v>
      </c>
      <c r="K165" s="4">
        <v>-1510000000</v>
      </c>
      <c r="L165" s="4" t="s">
        <v>24</v>
      </c>
      <c r="M165" s="4">
        <v>-1106000000</v>
      </c>
      <c r="N165" s="4" t="s">
        <v>24</v>
      </c>
      <c r="O165" s="5" t="s">
        <v>24</v>
      </c>
      <c r="P165" s="4" t="s">
        <v>24</v>
      </c>
      <c r="Q165" s="4" t="s">
        <v>24</v>
      </c>
      <c r="R165" s="4" t="s">
        <v>24</v>
      </c>
      <c r="S165" s="4" t="s">
        <v>24</v>
      </c>
    </row>
    <row r="166" spans="1:19" ht="16" x14ac:dyDescent="0.2">
      <c r="A166" s="3" t="s">
        <v>168</v>
      </c>
      <c r="B166" s="4">
        <v>2000000</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-23000000</v>
      </c>
      <c r="C167" s="4" t="s">
        <v>24</v>
      </c>
      <c r="D167" s="4">
        <v>-267000000</v>
      </c>
      <c r="E167" s="4">
        <v>-298000000</v>
      </c>
      <c r="F167" s="4" t="s">
        <v>24</v>
      </c>
      <c r="G167" s="4">
        <v>-273000000</v>
      </c>
      <c r="H167" s="4">
        <v>-30000000</v>
      </c>
      <c r="I167" s="4">
        <v>-102000000</v>
      </c>
      <c r="J167" s="4">
        <v>-699000000</v>
      </c>
      <c r="K167" s="4">
        <v>-1510000000</v>
      </c>
      <c r="L167" s="4" t="s">
        <v>24</v>
      </c>
      <c r="M167" s="4">
        <v>-1106000000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73000000</v>
      </c>
      <c r="E169" s="4">
        <v>83000000</v>
      </c>
      <c r="F169" s="4">
        <v>143000000</v>
      </c>
      <c r="G169" s="4">
        <v>66000000</v>
      </c>
      <c r="H169" s="4">
        <v>34000000</v>
      </c>
      <c r="I169" s="4">
        <v>32000000</v>
      </c>
      <c r="J169" s="4">
        <v>24000000</v>
      </c>
      <c r="K169" s="4">
        <v>136000000</v>
      </c>
      <c r="L169" s="4">
        <v>183000000</v>
      </c>
      <c r="M169" s="4">
        <v>95000000</v>
      </c>
      <c r="N169" s="4">
        <v>70000000</v>
      </c>
      <c r="O169" s="5">
        <v>53000000</v>
      </c>
      <c r="P169" s="4">
        <v>25000000</v>
      </c>
      <c r="Q169" s="4">
        <v>11000000</v>
      </c>
      <c r="R169" s="4">
        <v>8000000</v>
      </c>
      <c r="S169" s="4">
        <v>9000000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-627000000</v>
      </c>
      <c r="C171" s="4">
        <v>-204000000</v>
      </c>
      <c r="D171" s="4">
        <v>-266000000</v>
      </c>
      <c r="E171" s="4">
        <v>-483000000</v>
      </c>
      <c r="F171" s="4">
        <v>239000000</v>
      </c>
      <c r="G171" s="4">
        <v>-465000000</v>
      </c>
      <c r="H171" s="4">
        <v>-188000000</v>
      </c>
      <c r="I171" s="4">
        <v>-587000000</v>
      </c>
      <c r="J171" s="4">
        <v>-808000000</v>
      </c>
      <c r="K171" s="4">
        <v>-2014000000</v>
      </c>
      <c r="L171" s="4">
        <v>-254000000</v>
      </c>
      <c r="M171" s="4">
        <v>-1937000000</v>
      </c>
      <c r="N171" s="4">
        <v>-1130000000</v>
      </c>
      <c r="O171" s="5">
        <v>-1133000000</v>
      </c>
      <c r="P171" s="4">
        <v>-214000000</v>
      </c>
      <c r="Q171" s="4">
        <v>-416000000</v>
      </c>
      <c r="R171" s="4">
        <v>-222000000</v>
      </c>
      <c r="S171" s="4">
        <v>-281000000</v>
      </c>
    </row>
    <row r="172" spans="1:19" ht="16" x14ac:dyDescent="0.2">
      <c r="A172" s="3" t="s">
        <v>173</v>
      </c>
      <c r="B172" s="4">
        <v>-776000000</v>
      </c>
      <c r="C172" s="4">
        <v>-1014000000</v>
      </c>
      <c r="D172" s="4">
        <v>-1060000000</v>
      </c>
      <c r="E172" s="4">
        <v>-1168000000</v>
      </c>
      <c r="F172" s="4">
        <v>-1338000000</v>
      </c>
      <c r="G172" s="4">
        <v>-1476000000</v>
      </c>
      <c r="H172" s="4">
        <v>-1545000000</v>
      </c>
      <c r="I172" s="4">
        <v>-1662000000</v>
      </c>
      <c r="J172" s="4">
        <v>-1968000000</v>
      </c>
      <c r="K172" s="4">
        <v>-2096000000</v>
      </c>
      <c r="L172" s="4">
        <v>-2260000000</v>
      </c>
      <c r="M172" s="4">
        <v>-2547000000</v>
      </c>
      <c r="N172" s="4">
        <v>-2990000000</v>
      </c>
      <c r="O172" s="5">
        <v>-3011000000</v>
      </c>
      <c r="P172" s="4">
        <v>-736000000</v>
      </c>
      <c r="Q172" s="4">
        <v>-731000000</v>
      </c>
      <c r="R172" s="4">
        <v>-796000000</v>
      </c>
      <c r="S172" s="4">
        <v>-748000000</v>
      </c>
    </row>
    <row r="173" spans="1:19" ht="16" x14ac:dyDescent="0.2">
      <c r="A173" s="3" t="s">
        <v>174</v>
      </c>
      <c r="B173" s="4">
        <v>-2310000000</v>
      </c>
      <c r="C173" s="4">
        <v>1304000000</v>
      </c>
      <c r="D173" s="4">
        <v>1326000000</v>
      </c>
      <c r="E173" s="4">
        <v>-1260000000</v>
      </c>
      <c r="F173" s="4">
        <v>509000000</v>
      </c>
      <c r="G173" s="4">
        <v>37000000</v>
      </c>
      <c r="H173" s="4" t="s">
        <v>24</v>
      </c>
      <c r="I173" s="4">
        <v>-3000000</v>
      </c>
      <c r="J173" s="4">
        <v>40000000</v>
      </c>
      <c r="K173" s="4">
        <v>103000000</v>
      </c>
      <c r="L173" s="4">
        <v>2296000000</v>
      </c>
      <c r="M173" s="4">
        <v>273000000</v>
      </c>
      <c r="N173" s="4">
        <v>-776000000</v>
      </c>
      <c r="O173" s="5">
        <v>-26000000</v>
      </c>
      <c r="P173" s="4" t="s">
        <v>24</v>
      </c>
      <c r="Q173" s="4">
        <v>-26000000</v>
      </c>
      <c r="R173" s="4" t="s">
        <v>24</v>
      </c>
      <c r="S173" s="4" t="s">
        <v>24</v>
      </c>
    </row>
    <row r="174" spans="1:19" ht="16" x14ac:dyDescent="0.2">
      <c r="A174" s="3" t="s">
        <v>175</v>
      </c>
      <c r="B174" s="4" t="s">
        <v>24</v>
      </c>
      <c r="C174" s="4">
        <v>2096000000</v>
      </c>
      <c r="D174" s="4">
        <v>1826000000</v>
      </c>
      <c r="E174" s="4" t="s">
        <v>24</v>
      </c>
      <c r="F174" s="4">
        <v>997000000</v>
      </c>
      <c r="G174" s="4">
        <v>787000000</v>
      </c>
      <c r="H174" s="4" t="s">
        <v>24</v>
      </c>
      <c r="I174" s="4">
        <v>697000000</v>
      </c>
      <c r="J174" s="4">
        <v>40000000</v>
      </c>
      <c r="K174" s="4">
        <v>1103000000</v>
      </c>
      <c r="L174" s="4">
        <v>2296000000</v>
      </c>
      <c r="M174" s="4">
        <v>1023000000</v>
      </c>
      <c r="N174" s="4" t="s">
        <v>24</v>
      </c>
      <c r="O174" s="5" t="s">
        <v>24</v>
      </c>
      <c r="P174" s="4" t="s">
        <v>24</v>
      </c>
      <c r="Q174" s="4" t="s">
        <v>24</v>
      </c>
      <c r="R174" s="4" t="s">
        <v>24</v>
      </c>
      <c r="S174" s="4" t="s">
        <v>24</v>
      </c>
    </row>
    <row r="175" spans="1:19" ht="16" x14ac:dyDescent="0.2">
      <c r="A175" s="3" t="s">
        <v>176</v>
      </c>
      <c r="B175" s="4">
        <v>-2310000000</v>
      </c>
      <c r="C175" s="4">
        <v>-792000000</v>
      </c>
      <c r="D175" s="4">
        <v>-500000000</v>
      </c>
      <c r="E175" s="4">
        <v>-1260000000</v>
      </c>
      <c r="F175" s="4">
        <v>-488000000</v>
      </c>
      <c r="G175" s="4">
        <v>-750000000</v>
      </c>
      <c r="H175" s="4" t="s">
        <v>24</v>
      </c>
      <c r="I175" s="4">
        <v>-700000000</v>
      </c>
      <c r="J175" s="4" t="s">
        <v>24</v>
      </c>
      <c r="K175" s="4">
        <v>-1000000000</v>
      </c>
      <c r="L175" s="4" t="s">
        <v>24</v>
      </c>
      <c r="M175" s="4">
        <v>-750000000</v>
      </c>
      <c r="N175" s="4">
        <v>-776000000</v>
      </c>
      <c r="O175" s="5">
        <v>-26000000</v>
      </c>
      <c r="P175" s="4" t="s">
        <v>24</v>
      </c>
      <c r="Q175" s="4">
        <v>-26000000</v>
      </c>
      <c r="R175" s="4" t="s">
        <v>24</v>
      </c>
      <c r="S175" s="4" t="s">
        <v>24</v>
      </c>
    </row>
    <row r="176" spans="1:19" ht="16" x14ac:dyDescent="0.2">
      <c r="A176" s="3" t="s">
        <v>177</v>
      </c>
      <c r="B176" s="4">
        <v>-258000000</v>
      </c>
      <c r="C176" s="4">
        <v>-2880000000</v>
      </c>
      <c r="D176" s="4">
        <v>-1638000000</v>
      </c>
      <c r="E176" s="4">
        <v>-1236000000</v>
      </c>
      <c r="F176" s="4">
        <v>-1344000000</v>
      </c>
      <c r="G176" s="4">
        <v>-1331000000</v>
      </c>
      <c r="H176" s="4">
        <v>-1399000000</v>
      </c>
      <c r="I176" s="4">
        <v>-1421000000</v>
      </c>
      <c r="J176" s="4">
        <v>-2087000000</v>
      </c>
      <c r="K176" s="4">
        <v>-1911000000</v>
      </c>
      <c r="L176" s="4">
        <v>-1809000000</v>
      </c>
      <c r="M176" s="4">
        <v>-1485000000</v>
      </c>
      <c r="N176" s="4">
        <v>-2332000000</v>
      </c>
      <c r="O176" s="5">
        <v>-1993000000</v>
      </c>
      <c r="P176" s="4">
        <v>-384000000</v>
      </c>
      <c r="Q176" s="4">
        <v>-505000000</v>
      </c>
      <c r="R176" s="4">
        <v>-721000000</v>
      </c>
      <c r="S176" s="4">
        <v>-383000000</v>
      </c>
    </row>
    <row r="177" spans="1:19" ht="16" x14ac:dyDescent="0.2">
      <c r="A177" s="3" t="s">
        <v>178</v>
      </c>
      <c r="B177" s="4">
        <v>6000000</v>
      </c>
      <c r="C177" s="4">
        <v>5000000</v>
      </c>
      <c r="D177" s="4">
        <v>7000000</v>
      </c>
      <c r="E177" s="4">
        <v>7000000</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-264000000</v>
      </c>
      <c r="C178" s="4">
        <v>-2885000000</v>
      </c>
      <c r="D178" s="4">
        <v>-1645000000</v>
      </c>
      <c r="E178" s="4">
        <v>-1243000000</v>
      </c>
      <c r="F178" s="4">
        <v>-1344000000</v>
      </c>
      <c r="G178" s="4">
        <v>-1331000000</v>
      </c>
      <c r="H178" s="4">
        <v>-1399000000</v>
      </c>
      <c r="I178" s="4">
        <v>-1421000000</v>
      </c>
      <c r="J178" s="4">
        <v>-2087000000</v>
      </c>
      <c r="K178" s="4">
        <v>-1911000000</v>
      </c>
      <c r="L178" s="4">
        <v>-1809000000</v>
      </c>
      <c r="M178" s="4">
        <v>-1485000000</v>
      </c>
      <c r="N178" s="4">
        <v>-2332000000</v>
      </c>
      <c r="O178" s="5">
        <v>-1993000000</v>
      </c>
      <c r="P178" s="4">
        <v>-384000000</v>
      </c>
      <c r="Q178" s="4">
        <v>-505000000</v>
      </c>
      <c r="R178" s="4">
        <v>-721000000</v>
      </c>
      <c r="S178" s="4">
        <v>-383000000</v>
      </c>
    </row>
    <row r="179" spans="1:19" ht="16" x14ac:dyDescent="0.2">
      <c r="A179" s="3" t="s">
        <v>180</v>
      </c>
      <c r="B179" s="4">
        <v>174000000</v>
      </c>
      <c r="C179" s="4">
        <v>105000000</v>
      </c>
      <c r="D179" s="4">
        <v>428000000</v>
      </c>
      <c r="E179" s="4">
        <v>272000000</v>
      </c>
      <c r="F179" s="4">
        <v>318000000</v>
      </c>
      <c r="G179" s="4">
        <v>706000000</v>
      </c>
      <c r="H179" s="4">
        <v>1259000000</v>
      </c>
      <c r="I179" s="4">
        <v>456000000</v>
      </c>
      <c r="J179" s="4">
        <v>1250000000</v>
      </c>
      <c r="K179" s="4">
        <v>1321000000</v>
      </c>
      <c r="L179" s="4">
        <v>2017000000</v>
      </c>
      <c r="M179" s="4">
        <v>1472000000</v>
      </c>
      <c r="N179" s="4">
        <v>656000000</v>
      </c>
      <c r="O179" s="5">
        <v>2106000000</v>
      </c>
      <c r="P179" s="4">
        <v>76000000</v>
      </c>
      <c r="Q179" s="4">
        <v>136000000</v>
      </c>
      <c r="R179" s="4">
        <v>323000000</v>
      </c>
      <c r="S179" s="4">
        <v>1571000000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-3170000000</v>
      </c>
      <c r="C181" s="4">
        <v>-2485000000</v>
      </c>
      <c r="D181" s="4">
        <v>-944000000</v>
      </c>
      <c r="E181" s="4">
        <v>-3392000000</v>
      </c>
      <c r="F181" s="4">
        <v>-1855000000</v>
      </c>
      <c r="G181" s="4">
        <v>-2064000000</v>
      </c>
      <c r="H181" s="4">
        <v>-1685000000</v>
      </c>
      <c r="I181" s="4">
        <v>-2630000000</v>
      </c>
      <c r="J181" s="4">
        <v>-2765000000</v>
      </c>
      <c r="K181" s="4">
        <v>-2583000000</v>
      </c>
      <c r="L181" s="4">
        <v>244000000</v>
      </c>
      <c r="M181" s="4">
        <v>-2287000000</v>
      </c>
      <c r="N181" s="4">
        <v>-5442000000</v>
      </c>
      <c r="O181" s="5">
        <v>-2924000000</v>
      </c>
      <c r="P181" s="4">
        <v>-1044000000</v>
      </c>
      <c r="Q181" s="4">
        <v>-1126000000</v>
      </c>
      <c r="R181" s="4">
        <v>-1194000000</v>
      </c>
      <c r="S181" s="4">
        <v>440000000</v>
      </c>
    </row>
    <row r="182" spans="1:19" ht="16" x14ac:dyDescent="0.2">
      <c r="A182" s="3" t="s">
        <v>182</v>
      </c>
      <c r="B182" s="4">
        <v>-32000000</v>
      </c>
      <c r="C182" s="4">
        <v>2000000</v>
      </c>
      <c r="D182" s="4">
        <v>70000000</v>
      </c>
      <c r="E182" s="4">
        <v>17000000</v>
      </c>
      <c r="F182" s="4">
        <v>-132000000</v>
      </c>
      <c r="G182" s="4">
        <v>-115000000</v>
      </c>
      <c r="H182" s="4">
        <v>-273000000</v>
      </c>
      <c r="I182" s="4">
        <v>192000000</v>
      </c>
      <c r="J182" s="4">
        <v>-93000000</v>
      </c>
      <c r="K182" s="4">
        <v>54000000</v>
      </c>
      <c r="L182" s="4">
        <v>102000000</v>
      </c>
      <c r="M182" s="4">
        <v>-61000000</v>
      </c>
      <c r="N182" s="4">
        <v>-291000000</v>
      </c>
      <c r="O182" s="5">
        <v>86000000</v>
      </c>
      <c r="P182" s="4">
        <v>-186000000</v>
      </c>
      <c r="Q182" s="4">
        <v>188000000</v>
      </c>
      <c r="R182" s="4">
        <v>38000000</v>
      </c>
      <c r="S182" s="4">
        <v>46000000</v>
      </c>
    </row>
    <row r="183" spans="1:19" ht="16" x14ac:dyDescent="0.2">
      <c r="A183" s="3" t="s">
        <v>183</v>
      </c>
      <c r="B183" s="4">
        <v>-1309000000</v>
      </c>
      <c r="C183" s="4">
        <v>137000000</v>
      </c>
      <c r="D183" s="4">
        <v>1030000000</v>
      </c>
      <c r="E183" s="4">
        <v>-233000000</v>
      </c>
      <c r="F183" s="4">
        <v>1465000000</v>
      </c>
      <c r="G183" s="4">
        <v>475000000</v>
      </c>
      <c r="H183" s="4">
        <v>281000000</v>
      </c>
      <c r="I183" s="4">
        <v>611000000</v>
      </c>
      <c r="J183" s="4">
        <v>-498000000</v>
      </c>
      <c r="K183" s="4">
        <v>-1713000000</v>
      </c>
      <c r="L183" s="4">
        <v>3733000000</v>
      </c>
      <c r="M183" s="4">
        <v>720000000</v>
      </c>
      <c r="N183" s="4">
        <v>-1616000000</v>
      </c>
      <c r="O183" s="5">
        <v>267000000</v>
      </c>
      <c r="P183" s="4">
        <v>502000000</v>
      </c>
      <c r="Q183" s="4">
        <v>431000000</v>
      </c>
      <c r="R183" s="4">
        <v>-1810000000</v>
      </c>
      <c r="S183" s="4">
        <v>1144000000</v>
      </c>
    </row>
    <row r="184" spans="1:19" ht="16" x14ac:dyDescent="0.2">
      <c r="A184" s="3" t="s">
        <v>54</v>
      </c>
      <c r="B184" s="4">
        <v>3308000000</v>
      </c>
      <c r="C184" s="4">
        <v>3580000000</v>
      </c>
      <c r="D184" s="4">
        <v>3819000000</v>
      </c>
      <c r="E184" s="4">
        <v>4148000000</v>
      </c>
      <c r="F184" s="4">
        <v>4752000000</v>
      </c>
      <c r="G184" s="4">
        <v>4911000000</v>
      </c>
      <c r="H184" s="4">
        <v>4875000000</v>
      </c>
      <c r="I184" s="4">
        <v>5494000000</v>
      </c>
      <c r="J184" s="4">
        <v>5818000000</v>
      </c>
      <c r="K184" s="4">
        <v>6040000000</v>
      </c>
      <c r="L184" s="4">
        <v>6671000000</v>
      </c>
      <c r="M184" s="4">
        <v>7903000000</v>
      </c>
      <c r="N184" s="4">
        <v>6907000000</v>
      </c>
      <c r="O184" s="5">
        <v>6539000000</v>
      </c>
      <c r="P184" s="4">
        <v>1639000000</v>
      </c>
      <c r="Q184" s="4">
        <v>1637000000</v>
      </c>
      <c r="R184" s="4">
        <v>1543000000</v>
      </c>
      <c r="S184" s="4">
        <v>1720000000</v>
      </c>
    </row>
    <row r="185" spans="1:19" ht="16" x14ac:dyDescent="0.2">
      <c r="A185" s="3" t="s">
        <v>55</v>
      </c>
      <c r="B185" s="6">
        <v>38.409999999999997</v>
      </c>
      <c r="C185" s="6">
        <v>39.42</v>
      </c>
      <c r="D185" s="6">
        <v>40.9</v>
      </c>
      <c r="E185" s="6">
        <v>40.75</v>
      </c>
      <c r="F185" s="6">
        <v>42.88</v>
      </c>
      <c r="G185" s="6">
        <v>43.08</v>
      </c>
      <c r="H185" s="6">
        <v>43.7</v>
      </c>
      <c r="I185" s="6">
        <v>40.4</v>
      </c>
      <c r="J185" s="6">
        <v>40.98</v>
      </c>
      <c r="K185" s="6">
        <v>41.54</v>
      </c>
      <c r="L185" s="6">
        <v>41.17</v>
      </c>
      <c r="M185" s="6">
        <v>40.79</v>
      </c>
      <c r="N185" s="6">
        <v>38.64</v>
      </c>
      <c r="O185" s="7">
        <v>37.68</v>
      </c>
      <c r="P185" s="6">
        <v>39.81</v>
      </c>
      <c r="Q185" s="6">
        <v>38.64</v>
      </c>
      <c r="R185" s="6">
        <v>37.83</v>
      </c>
      <c r="S185" s="6">
        <v>37.68</v>
      </c>
    </row>
    <row r="186" spans="1:19" ht="16" x14ac:dyDescent="0.2">
      <c r="A186" s="3" t="s">
        <v>184</v>
      </c>
      <c r="B186" s="4">
        <v>21000000</v>
      </c>
      <c r="C186" s="4" t="s">
        <v>24</v>
      </c>
      <c r="D186" s="4">
        <v>267000000</v>
      </c>
      <c r="E186" s="4">
        <v>298000000</v>
      </c>
      <c r="F186" s="4" t="s">
        <v>24</v>
      </c>
      <c r="G186" s="4">
        <v>273000000</v>
      </c>
      <c r="H186" s="4">
        <v>30000000</v>
      </c>
      <c r="I186" s="4">
        <v>102000000</v>
      </c>
      <c r="J186" s="4">
        <v>699000000</v>
      </c>
      <c r="K186" s="4">
        <v>1510000000</v>
      </c>
      <c r="L186" s="4" t="s">
        <v>24</v>
      </c>
      <c r="M186" s="4">
        <v>1106000000</v>
      </c>
      <c r="N186" s="4" t="s">
        <v>24</v>
      </c>
      <c r="O186" s="5" t="s">
        <v>24</v>
      </c>
      <c r="P186" s="4" t="s">
        <v>24</v>
      </c>
      <c r="Q186" s="4" t="s">
        <v>24</v>
      </c>
      <c r="R186" s="4" t="s">
        <v>24</v>
      </c>
      <c r="S186" s="4" t="s">
        <v>24</v>
      </c>
    </row>
    <row r="187" spans="1:19" ht="16" x14ac:dyDescent="0.2">
      <c r="A187" s="3" t="s">
        <v>185</v>
      </c>
      <c r="B187" s="4">
        <v>2356000000</v>
      </c>
      <c r="C187" s="4">
        <v>2579000000</v>
      </c>
      <c r="D187" s="4">
        <v>2090000000</v>
      </c>
      <c r="E187" s="4">
        <v>3548000000</v>
      </c>
      <c r="F187" s="4">
        <v>3015000000</v>
      </c>
      <c r="G187" s="4">
        <v>2783000000</v>
      </c>
      <c r="H187" s="4">
        <v>2035000000</v>
      </c>
      <c r="I187" s="4">
        <v>3673000000</v>
      </c>
      <c r="J187" s="4">
        <v>2871000000</v>
      </c>
      <c r="K187" s="4">
        <v>2630000000</v>
      </c>
      <c r="L187" s="4">
        <v>3549000000</v>
      </c>
      <c r="M187" s="4">
        <v>4603000000</v>
      </c>
      <c r="N187" s="4">
        <v>4423000000</v>
      </c>
      <c r="O187" s="5">
        <v>3912000000</v>
      </c>
      <c r="P187" s="4">
        <v>1624000000</v>
      </c>
      <c r="Q187" s="4">
        <v>1839000000</v>
      </c>
      <c r="R187" s="4">
        <v>-475000000</v>
      </c>
      <c r="S187" s="4">
        <v>924000000</v>
      </c>
    </row>
    <row r="188" spans="1:19" ht="16" x14ac:dyDescent="0.2">
      <c r="A188" s="28" t="s">
        <v>186</v>
      </c>
      <c r="B188" s="26">
        <v>2457787488</v>
      </c>
      <c r="C188" s="26">
        <v>2710312281</v>
      </c>
      <c r="D188" s="26">
        <v>2241181556</v>
      </c>
      <c r="E188" s="26">
        <v>3704723131</v>
      </c>
      <c r="F188" s="26">
        <v>3187297611</v>
      </c>
      <c r="G188" s="26">
        <v>2931589309</v>
      </c>
      <c r="H188" s="26">
        <v>2180706278</v>
      </c>
      <c r="I188" s="26">
        <v>3867475185</v>
      </c>
      <c r="J188" s="26">
        <v>3018186315</v>
      </c>
      <c r="K188" s="26">
        <v>2788765855</v>
      </c>
      <c r="L188" s="26">
        <v>3715099019</v>
      </c>
      <c r="M188" s="26">
        <v>4758637465</v>
      </c>
      <c r="N188" s="26">
        <v>4591319237</v>
      </c>
      <c r="O188" s="27">
        <v>4092440633</v>
      </c>
      <c r="P188" s="26">
        <v>1664242460</v>
      </c>
      <c r="Q188" s="26">
        <v>1881722760</v>
      </c>
      <c r="R188" s="26">
        <v>-430617117</v>
      </c>
      <c r="S188" s="26">
        <v>976618971</v>
      </c>
    </row>
    <row r="189" spans="1:19" ht="16" x14ac:dyDescent="0.2">
      <c r="A189" s="21" t="s">
        <v>199</v>
      </c>
      <c r="B189" s="22"/>
      <c r="C189" s="23">
        <f>(C188/B188)-1</f>
        <v>0.10274476301671198</v>
      </c>
      <c r="D189" s="23">
        <f>(D188/C188)-1</f>
        <v>-0.17309102286431322</v>
      </c>
      <c r="E189" s="23">
        <f>(E188/D188)-1</f>
        <v>0.65302231810799349</v>
      </c>
      <c r="F189" s="23">
        <f t="shared" ref="F189:O189" si="11">(F188/E188)-1</f>
        <v>-0.13966644785688309</v>
      </c>
      <c r="G189" s="23">
        <f t="shared" si="11"/>
        <v>-8.0227306391941422E-2</v>
      </c>
      <c r="H189" s="23">
        <f t="shared" si="11"/>
        <v>-0.25613513758383</v>
      </c>
      <c r="I189" s="23">
        <f t="shared" si="11"/>
        <v>0.7734966070474163</v>
      </c>
      <c r="J189" s="23">
        <f t="shared" si="11"/>
        <v>-0.21959775547984539</v>
      </c>
      <c r="K189" s="23">
        <f t="shared" si="11"/>
        <v>-7.6012689760009078E-2</v>
      </c>
      <c r="L189" s="23">
        <f t="shared" si="11"/>
        <v>0.33216598745253934</v>
      </c>
      <c r="M189" s="23">
        <f t="shared" si="11"/>
        <v>0.28089115274265053</v>
      </c>
      <c r="N189" s="23">
        <f t="shared" si="11"/>
        <v>-3.5160952947273949E-2</v>
      </c>
      <c r="O189" s="23">
        <f t="shared" si="11"/>
        <v>-0.10865691934023969</v>
      </c>
      <c r="P189" s="23"/>
      <c r="Q189" s="23">
        <f t="shared" ref="Q189:S189" si="12">(Q188/P188)-1</f>
        <v>0.13067825465767768</v>
      </c>
      <c r="R189" s="23">
        <f t="shared" si="12"/>
        <v>-1.2288419559744284</v>
      </c>
      <c r="S189" s="23">
        <f t="shared" si="12"/>
        <v>-3.26795204473955</v>
      </c>
    </row>
    <row r="190" spans="1:19" ht="16" x14ac:dyDescent="0.2">
      <c r="A190" s="24" t="s">
        <v>200</v>
      </c>
      <c r="B190" s="25">
        <f t="shared" ref="B190:S190" si="13">B188/B2</f>
        <v>0.28539102275894102</v>
      </c>
      <c r="C190" s="25">
        <f t="shared" si="13"/>
        <v>0.29845967195242817</v>
      </c>
      <c r="D190" s="25">
        <f t="shared" si="13"/>
        <v>0.24003229688336725</v>
      </c>
      <c r="E190" s="25">
        <f t="shared" si="13"/>
        <v>0.36392172210216112</v>
      </c>
      <c r="F190" s="25">
        <f t="shared" si="13"/>
        <v>0.28763627930692176</v>
      </c>
      <c r="G190" s="25">
        <f t="shared" si="13"/>
        <v>0.2571344012805894</v>
      </c>
      <c r="H190" s="25">
        <f t="shared" si="13"/>
        <v>0.19549137409233527</v>
      </c>
      <c r="I190" s="25">
        <f t="shared" si="13"/>
        <v>0.28437317536764706</v>
      </c>
      <c r="J190" s="25">
        <f t="shared" si="13"/>
        <v>0.21257827264403437</v>
      </c>
      <c r="K190" s="25">
        <f t="shared" si="13"/>
        <v>0.19181276944769241</v>
      </c>
      <c r="L190" s="25">
        <f t="shared" si="13"/>
        <v>0.22925634180808394</v>
      </c>
      <c r="M190" s="25">
        <f t="shared" si="13"/>
        <v>0.24561977211727057</v>
      </c>
      <c r="N190" s="25">
        <f t="shared" si="13"/>
        <v>0.25688576271470936</v>
      </c>
      <c r="O190" s="25">
        <f t="shared" si="13"/>
        <v>0.23582117281318429</v>
      </c>
      <c r="P190" s="25">
        <f t="shared" si="13"/>
        <v>0.38604557179308746</v>
      </c>
      <c r="Q190" s="25">
        <f t="shared" si="13"/>
        <v>0.43387658750288216</v>
      </c>
      <c r="R190" s="25">
        <f t="shared" si="13"/>
        <v>-0.10148883266556681</v>
      </c>
      <c r="S190" s="25">
        <f t="shared" si="13"/>
        <v>0.21882567129733363</v>
      </c>
    </row>
    <row r="191" spans="1:19" ht="16" x14ac:dyDescent="0.2">
      <c r="A191" s="3" t="s">
        <v>187</v>
      </c>
      <c r="B191" s="4">
        <v>46000000</v>
      </c>
      <c r="C191" s="4">
        <v>3882000000</v>
      </c>
      <c r="D191" s="4">
        <v>3416000000</v>
      </c>
      <c r="E191" s="4">
        <v>2288000000</v>
      </c>
      <c r="F191" s="4">
        <v>3524000000</v>
      </c>
      <c r="G191" s="4">
        <v>2820000000</v>
      </c>
      <c r="H191" s="4">
        <v>2035000000</v>
      </c>
      <c r="I191" s="4">
        <v>3670000000</v>
      </c>
      <c r="J191" s="4">
        <v>2911000000</v>
      </c>
      <c r="K191" s="4">
        <v>2733000000</v>
      </c>
      <c r="L191" s="4">
        <v>5845000000</v>
      </c>
      <c r="M191" s="4">
        <v>4876000000</v>
      </c>
      <c r="N191" s="4">
        <v>3647000000</v>
      </c>
      <c r="O191" s="5">
        <v>3886000000</v>
      </c>
      <c r="P191" s="4">
        <v>1624000000</v>
      </c>
      <c r="Q191" s="4">
        <v>1813000000</v>
      </c>
      <c r="R191" s="4">
        <v>-475000000</v>
      </c>
      <c r="S191" s="4">
        <v>924000000</v>
      </c>
    </row>
    <row r="192" spans="1:19" ht="16" x14ac:dyDescent="0.2">
      <c r="A192" s="3" t="s">
        <v>188</v>
      </c>
      <c r="B192" s="6">
        <v>12.31</v>
      </c>
      <c r="C192" s="6">
        <v>13.94</v>
      </c>
      <c r="D192" s="6">
        <v>11.9</v>
      </c>
      <c r="E192" s="6">
        <v>20.76</v>
      </c>
      <c r="F192" s="6">
        <v>17.850000000000001</v>
      </c>
      <c r="G192" s="6">
        <v>16.66</v>
      </c>
      <c r="H192" s="6">
        <v>12.33</v>
      </c>
      <c r="I192" s="6">
        <v>22.56</v>
      </c>
      <c r="J192" s="6">
        <v>17.84</v>
      </c>
      <c r="K192" s="6">
        <v>16.79</v>
      </c>
      <c r="L192" s="6">
        <v>23.12</v>
      </c>
      <c r="M192" s="6">
        <v>30.24</v>
      </c>
      <c r="N192" s="6">
        <v>29.31</v>
      </c>
      <c r="O192" s="7">
        <v>26.12</v>
      </c>
      <c r="P192" s="6">
        <v>10.74</v>
      </c>
      <c r="Q192" s="6">
        <v>12.4</v>
      </c>
      <c r="R192" s="6">
        <v>-3.17</v>
      </c>
      <c r="S192" s="6">
        <v>6.18</v>
      </c>
    </row>
    <row r="193" spans="1:19" ht="16" x14ac:dyDescent="0.2">
      <c r="A193" s="3" t="s">
        <v>189</v>
      </c>
      <c r="B193" s="6">
        <v>14.07</v>
      </c>
      <c r="C193" s="6">
        <v>10.9</v>
      </c>
      <c r="D193" s="6">
        <v>15.46</v>
      </c>
      <c r="E193" s="6">
        <v>14.78</v>
      </c>
      <c r="F193" s="6">
        <v>19.52</v>
      </c>
      <c r="G193" s="6">
        <v>17.920000000000002</v>
      </c>
      <c r="H193" s="4">
        <v>28</v>
      </c>
      <c r="I193" s="6">
        <v>21.29</v>
      </c>
      <c r="J193" s="6">
        <v>19.48</v>
      </c>
      <c r="K193" s="6">
        <v>25.33</v>
      </c>
      <c r="L193" s="6">
        <v>28.38</v>
      </c>
      <c r="M193" s="6">
        <v>26.75</v>
      </c>
      <c r="N193" s="6">
        <v>19.68</v>
      </c>
      <c r="O193" s="7">
        <v>22.07</v>
      </c>
      <c r="P193" s="4" t="s">
        <v>24</v>
      </c>
      <c r="Q193" s="4" t="s">
        <v>24</v>
      </c>
      <c r="R193" s="6">
        <v>19.02</v>
      </c>
      <c r="S193" s="6">
        <v>22.72</v>
      </c>
    </row>
    <row r="194" spans="1:19" ht="16" x14ac:dyDescent="0.2">
      <c r="A194" s="3" t="s">
        <v>190</v>
      </c>
      <c r="B194" s="6">
        <v>1.21</v>
      </c>
      <c r="C194" s="6">
        <v>1.21</v>
      </c>
      <c r="D194" s="6">
        <v>0.91</v>
      </c>
      <c r="E194" s="6">
        <v>1.24</v>
      </c>
      <c r="F194" s="6">
        <v>0.94</v>
      </c>
      <c r="G194" s="6">
        <v>0.9</v>
      </c>
      <c r="H194" s="6">
        <v>0.68</v>
      </c>
      <c r="I194" s="6">
        <v>0.77</v>
      </c>
      <c r="J194" s="6">
        <v>0.71</v>
      </c>
      <c r="K194" s="6">
        <v>0.64</v>
      </c>
      <c r="L194" s="6">
        <v>0.76</v>
      </c>
      <c r="M194" s="6">
        <v>0.84</v>
      </c>
      <c r="N194" s="6">
        <v>0.96</v>
      </c>
      <c r="O194" s="7">
        <v>0.83</v>
      </c>
      <c r="P194" s="6">
        <v>1.25</v>
      </c>
      <c r="Q194" s="6">
        <v>1.57</v>
      </c>
      <c r="R194" s="6">
        <v>-0.34</v>
      </c>
      <c r="S194" s="6">
        <v>0.72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 A191:S195 A96:D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F4FDB-3874-8E46-8CDE-249B52B3AC93}">
  <dimension ref="A1:R110"/>
  <sheetViews>
    <sheetView tabSelected="1" workbookViewId="0">
      <selection activeCell="G20" sqref="G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110787900000</v>
      </c>
      <c r="B3" s="36" t="s">
        <v>201</v>
      </c>
      <c r="C3" s="37">
        <f>Financials!O8*0.01</f>
        <v>0.48520000000000002</v>
      </c>
      <c r="D3" s="36" t="s">
        <v>202</v>
      </c>
      <c r="E3" s="37">
        <f>SUM(C11:E11)/3</f>
        <v>7.7556769668074121E-2</v>
      </c>
      <c r="F3" s="38" t="s">
        <v>203</v>
      </c>
      <c r="G3" s="39">
        <f>AVERAGE(Financials!K129:O129)</f>
        <v>-1.1792414779435179E-2</v>
      </c>
      <c r="H3" s="38" t="s">
        <v>204</v>
      </c>
      <c r="I3" s="40">
        <f>J15*(1+I7)/(I6-I7)</f>
        <v>94922456008.543106</v>
      </c>
      <c r="J3" s="41" t="s">
        <v>205</v>
      </c>
      <c r="K3" s="42">
        <f>(Financials!O172*-1)/Model!A3</f>
        <v>2.7178058253654054E-2</v>
      </c>
      <c r="L3" s="43" t="s">
        <v>206</v>
      </c>
      <c r="M3" s="44"/>
      <c r="N3" s="116" t="s">
        <v>207</v>
      </c>
      <c r="O3" s="117"/>
      <c r="P3" s="44"/>
      <c r="Q3" s="44"/>
      <c r="R3" s="44"/>
    </row>
    <row r="4" spans="1:18" ht="22" customHeight="1" x14ac:dyDescent="0.2">
      <c r="A4" s="45">
        <f>Financials!O56-Financials!O96-Financials!O105</f>
        <v>-2884000000</v>
      </c>
      <c r="B4" s="46" t="s">
        <v>208</v>
      </c>
      <c r="C4" s="47">
        <f>Financials!O17*0.01</f>
        <v>0.35220000000000001</v>
      </c>
      <c r="D4" s="46" t="s">
        <v>209</v>
      </c>
      <c r="E4" s="47">
        <f>SUM(C13:E13)/3</f>
        <v>5.8609029520188614E-2</v>
      </c>
      <c r="F4" s="48" t="s">
        <v>210</v>
      </c>
      <c r="G4" s="49">
        <f>A5*(1+(5*G3))</f>
        <v>139991154.48187137</v>
      </c>
      <c r="H4" s="48" t="s">
        <v>211</v>
      </c>
      <c r="I4" s="50">
        <f>NPV(I6,F15,G15,H15,I15,(J15+I3))</f>
        <v>84628169330.178223</v>
      </c>
      <c r="J4" s="48" t="s">
        <v>212</v>
      </c>
      <c r="K4" s="51" cm="1">
        <f t="array" ref="K4">_FV(A1,"Change (%)",TRUE)</f>
        <v>-9.525E-4</v>
      </c>
      <c r="L4" s="52" t="s">
        <v>213</v>
      </c>
      <c r="M4" s="44"/>
      <c r="N4" s="118" t="s">
        <v>214</v>
      </c>
      <c r="O4" s="119"/>
      <c r="P4" s="44"/>
      <c r="Q4" s="44"/>
      <c r="R4" s="44"/>
    </row>
    <row r="5" spans="1:18" ht="22" customHeight="1" x14ac:dyDescent="0.2">
      <c r="A5" s="45" cm="1">
        <f t="array" ref="A5">_FV(A1,"Shares outstanding",TRUE)</f>
        <v>148762500</v>
      </c>
      <c r="B5" s="46" t="s">
        <v>215</v>
      </c>
      <c r="C5" s="47">
        <f>F14</f>
        <v>0.31146067415730339</v>
      </c>
      <c r="D5" s="53" t="s">
        <v>216</v>
      </c>
      <c r="E5" s="47">
        <f>SUM(C16:E16)/3</f>
        <v>0.19263206241597197</v>
      </c>
      <c r="F5" s="48" t="s">
        <v>217</v>
      </c>
      <c r="G5" s="49">
        <f>Financials!O56</f>
        <v>6834000000</v>
      </c>
      <c r="H5" s="48" t="s">
        <v>218</v>
      </c>
      <c r="I5" s="50">
        <f>I4+G5-G6</f>
        <v>81744169330.178223</v>
      </c>
      <c r="J5" s="48" t="s">
        <v>219</v>
      </c>
      <c r="K5" s="54" cm="1">
        <f t="array" ref="K5">_FV(A1,"Price")</f>
        <v>744.73</v>
      </c>
      <c r="L5" s="55" t="s">
        <v>220</v>
      </c>
      <c r="M5" s="44"/>
      <c r="N5" s="56" t="s">
        <v>221</v>
      </c>
      <c r="O5" s="57">
        <f>Financials!O20</f>
        <v>-56000000</v>
      </c>
      <c r="P5" s="44"/>
      <c r="Q5" s="44"/>
      <c r="R5" s="44"/>
    </row>
    <row r="6" spans="1:18" ht="22" customHeight="1" x14ac:dyDescent="0.2">
      <c r="A6" s="58">
        <f>O20/F10</f>
        <v>6.2240393258426963</v>
      </c>
      <c r="B6" s="46" t="s">
        <v>222</v>
      </c>
      <c r="C6" s="47">
        <f>F17</f>
        <v>0.29067415730337076</v>
      </c>
      <c r="D6" s="53" t="s">
        <v>200</v>
      </c>
      <c r="E6" s="47">
        <f>Financials!O33/Financials!O126</f>
        <v>0.13003809905754962</v>
      </c>
      <c r="F6" s="46" t="s">
        <v>223</v>
      </c>
      <c r="G6" s="49">
        <f>Financials!O96+Financials!O105</f>
        <v>9718000000</v>
      </c>
      <c r="H6" s="48" t="s">
        <v>224</v>
      </c>
      <c r="I6" s="51">
        <f>N25</f>
        <v>8.9846486055979155E-2</v>
      </c>
      <c r="J6" s="48" t="s">
        <v>225</v>
      </c>
      <c r="K6" s="59">
        <f>I5/G4</f>
        <v>583.9238174206497</v>
      </c>
      <c r="L6" s="60" t="s">
        <v>226</v>
      </c>
      <c r="M6" s="44"/>
      <c r="N6" s="56" t="s">
        <v>227</v>
      </c>
      <c r="O6" s="57">
        <f>Financials!O96</f>
        <v>0</v>
      </c>
      <c r="P6" s="44"/>
      <c r="Q6" s="44"/>
      <c r="R6" s="44"/>
    </row>
    <row r="7" spans="1:18" ht="22" customHeight="1" thickBot="1" x14ac:dyDescent="0.25">
      <c r="A7" s="61">
        <f>O20/F12</f>
        <v>19.983387445887445</v>
      </c>
      <c r="B7" s="62" t="s">
        <v>228</v>
      </c>
      <c r="C7" s="63">
        <f>F15/A3</f>
        <v>4.6701851014415832E-2</v>
      </c>
      <c r="D7" s="62" t="s">
        <v>229</v>
      </c>
      <c r="E7" s="64">
        <f>(Financials!O16*(1-0.25))/(Financials!O126+Financials!O105+Financials!O96)</f>
        <v>9.2393276091425808E-2</v>
      </c>
      <c r="F7" s="62" t="s">
        <v>196</v>
      </c>
      <c r="G7" s="65">
        <f>(Financials!O96+Financials!O105)/Financials!O126</f>
        <v>0.24358331662322039</v>
      </c>
      <c r="H7" s="66" t="s">
        <v>230</v>
      </c>
      <c r="I7" s="67">
        <v>0.02</v>
      </c>
      <c r="J7" s="68" t="s">
        <v>231</v>
      </c>
      <c r="K7" s="69">
        <f>K6/K5-1</f>
        <v>-0.21592547981060295</v>
      </c>
      <c r="L7" s="70" t="s">
        <v>232</v>
      </c>
      <c r="M7" s="44"/>
      <c r="N7" s="56" t="s">
        <v>233</v>
      </c>
      <c r="O7" s="57">
        <f>Financials!O105</f>
        <v>9718000000</v>
      </c>
      <c r="P7" s="44"/>
      <c r="Q7" s="44"/>
      <c r="R7" s="44"/>
    </row>
    <row r="8" spans="1:18" ht="22" customHeight="1" x14ac:dyDescent="0.2">
      <c r="A8" s="71"/>
      <c r="B8" s="44"/>
      <c r="C8" s="44"/>
      <c r="D8" s="44"/>
      <c r="E8" s="44"/>
      <c r="F8" s="44"/>
      <c r="G8" s="44"/>
      <c r="H8" s="44"/>
      <c r="I8" s="44"/>
      <c r="J8" s="72"/>
      <c r="K8" s="72"/>
      <c r="L8" s="72"/>
      <c r="M8" s="44"/>
      <c r="N8" s="73" t="s">
        <v>214</v>
      </c>
      <c r="O8" s="74">
        <f>O5/(O6+O7)</f>
        <v>-5.7625025725457912E-3</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1503000000</v>
      </c>
      <c r="P9" s="44"/>
      <c r="Q9" s="44"/>
      <c r="R9" s="44"/>
    </row>
    <row r="10" spans="1:18" ht="22" customHeight="1" x14ac:dyDescent="0.2">
      <c r="A10" s="81" t="s">
        <v>235</v>
      </c>
      <c r="B10" s="82">
        <v>14539000000</v>
      </c>
      <c r="C10" s="82">
        <v>16205000000</v>
      </c>
      <c r="D10" s="82">
        <v>19374000000</v>
      </c>
      <c r="E10" s="83">
        <v>17873000000</v>
      </c>
      <c r="F10" s="82">
        <v>17800000000</v>
      </c>
      <c r="G10" s="82">
        <v>18875000000</v>
      </c>
      <c r="H10" s="82">
        <v>20780000000</v>
      </c>
      <c r="I10" s="82">
        <v>21000000000</v>
      </c>
      <c r="J10" s="83">
        <v>21834000000</v>
      </c>
      <c r="K10" s="84" t="s">
        <v>236</v>
      </c>
      <c r="L10" s="72"/>
      <c r="N10" s="56" t="s">
        <v>237</v>
      </c>
      <c r="O10" s="57">
        <f>Financials!O24</f>
        <v>6763000000</v>
      </c>
      <c r="P10" s="44"/>
      <c r="Q10" s="44"/>
      <c r="R10" s="44"/>
    </row>
    <row r="11" spans="1:18" ht="22" customHeight="1" x14ac:dyDescent="0.2">
      <c r="A11" s="85"/>
      <c r="B11" s="86"/>
      <c r="C11" s="86">
        <f t="shared" ref="C11:J11" si="0">(C10/B10)-1</f>
        <v>0.11458834857968214</v>
      </c>
      <c r="D11" s="86">
        <f t="shared" si="0"/>
        <v>0.1955569268744215</v>
      </c>
      <c r="E11" s="86">
        <f t="shared" si="0"/>
        <v>-7.7474966449881277E-2</v>
      </c>
      <c r="F11" s="87">
        <f t="shared" si="0"/>
        <v>-4.0843730767078368E-3</v>
      </c>
      <c r="G11" s="86">
        <f t="shared" si="0"/>
        <v>6.039325842696619E-2</v>
      </c>
      <c r="H11" s="86">
        <f t="shared" si="0"/>
        <v>0.10092715231788074</v>
      </c>
      <c r="I11" s="86">
        <f t="shared" si="0"/>
        <v>1.0587102983638186E-2</v>
      </c>
      <c r="J11" s="88">
        <f t="shared" si="0"/>
        <v>3.9714285714285813E-2</v>
      </c>
      <c r="K11" s="88">
        <f>AVERAGE(F11:J11)</f>
        <v>4.1507485273212616E-2</v>
      </c>
      <c r="L11" s="72"/>
      <c r="M11" s="72"/>
      <c r="N11" s="56" t="s">
        <v>238</v>
      </c>
      <c r="O11" s="89">
        <f>O9/O10</f>
        <v>0.22223865148602692</v>
      </c>
      <c r="P11" s="44"/>
      <c r="Q11" s="44"/>
      <c r="R11" s="44"/>
    </row>
    <row r="12" spans="1:18" ht="22" customHeight="1" x14ac:dyDescent="0.2">
      <c r="A12" s="81" t="s">
        <v>142</v>
      </c>
      <c r="B12" s="82">
        <v>4476000000</v>
      </c>
      <c r="C12" s="82">
        <v>4932000000</v>
      </c>
      <c r="D12" s="82">
        <v>5901000000</v>
      </c>
      <c r="E12" s="82">
        <v>5178000000</v>
      </c>
      <c r="F12" s="90">
        <v>5544000000</v>
      </c>
      <c r="G12" s="82">
        <v>5656000000</v>
      </c>
      <c r="H12" s="82">
        <v>6236000000</v>
      </c>
      <c r="I12" s="82">
        <v>6810000000</v>
      </c>
      <c r="J12" s="83">
        <v>7240000000</v>
      </c>
      <c r="K12" s="91" t="s">
        <v>239</v>
      </c>
      <c r="L12" s="72"/>
      <c r="M12" s="72"/>
      <c r="N12" s="56" t="s">
        <v>240</v>
      </c>
      <c r="O12" s="89">
        <f>O8*(1-O11)</f>
        <v>-4.481851771638453E-3</v>
      </c>
      <c r="P12" s="44"/>
      <c r="Q12" s="44"/>
      <c r="R12" s="44"/>
    </row>
    <row r="13" spans="1:18" ht="22" customHeight="1" x14ac:dyDescent="0.2">
      <c r="A13" s="85"/>
      <c r="B13" s="86"/>
      <c r="C13" s="86">
        <f t="shared" ref="C13:J13" si="1">(C12/B12)-1</f>
        <v>0.10187667560321723</v>
      </c>
      <c r="D13" s="86">
        <f t="shared" si="1"/>
        <v>0.19647201946472026</v>
      </c>
      <c r="E13" s="86">
        <f t="shared" si="1"/>
        <v>-0.12252160650737165</v>
      </c>
      <c r="F13" s="87">
        <f t="shared" si="1"/>
        <v>7.0683661645422946E-2</v>
      </c>
      <c r="G13" s="86">
        <f t="shared" si="1"/>
        <v>2.020202020202011E-2</v>
      </c>
      <c r="H13" s="86">
        <f t="shared" si="1"/>
        <v>0.10254596888260248</v>
      </c>
      <c r="I13" s="86">
        <f t="shared" si="1"/>
        <v>9.2046183450930075E-2</v>
      </c>
      <c r="J13" s="88">
        <f t="shared" si="1"/>
        <v>6.3142437591776845E-2</v>
      </c>
      <c r="K13" s="88">
        <f>AVERAGE(F13:J13)</f>
        <v>6.9724054354550494E-2</v>
      </c>
      <c r="L13" s="72"/>
      <c r="M13" s="72"/>
      <c r="N13" s="118" t="s">
        <v>241</v>
      </c>
      <c r="O13" s="119"/>
      <c r="P13" s="44"/>
      <c r="Q13" s="44"/>
      <c r="R13" s="44"/>
    </row>
    <row r="14" spans="1:18" ht="22" customHeight="1" x14ac:dyDescent="0.2">
      <c r="A14" s="92" t="s">
        <v>242</v>
      </c>
      <c r="B14" s="93">
        <f>B12/B10</f>
        <v>0.30786161359103104</v>
      </c>
      <c r="C14" s="93">
        <f t="shared" ref="C14:J14" si="2">C12/C10</f>
        <v>0.30435050910212896</v>
      </c>
      <c r="D14" s="93">
        <f t="shared" si="2"/>
        <v>0.30458346237225148</v>
      </c>
      <c r="E14" s="93">
        <f t="shared" si="2"/>
        <v>0.28971073686566329</v>
      </c>
      <c r="F14" s="94">
        <f t="shared" si="2"/>
        <v>0.31146067415730339</v>
      </c>
      <c r="G14" s="93">
        <f t="shared" si="2"/>
        <v>0.29965562913907284</v>
      </c>
      <c r="H14" s="93">
        <f t="shared" si="2"/>
        <v>0.30009624639076032</v>
      </c>
      <c r="I14" s="93">
        <f t="shared" si="2"/>
        <v>0.32428571428571429</v>
      </c>
      <c r="J14" s="95">
        <f t="shared" si="2"/>
        <v>0.33159292846019967</v>
      </c>
      <c r="K14" s="95"/>
      <c r="L14" s="72"/>
      <c r="M14" s="72"/>
      <c r="N14" s="56" t="s">
        <v>243</v>
      </c>
      <c r="O14" s="89">
        <f>'[1]US Treasury Bonds'!$C$8</f>
        <v>4.1210000000000004E-2</v>
      </c>
      <c r="P14" s="44"/>
      <c r="Q14" s="44"/>
      <c r="R14" s="44"/>
    </row>
    <row r="15" spans="1:18" ht="22" customHeight="1" x14ac:dyDescent="0.2">
      <c r="A15" s="81" t="s">
        <v>185</v>
      </c>
      <c r="B15" s="82">
        <v>2788765855</v>
      </c>
      <c r="C15" s="82">
        <v>3715099019</v>
      </c>
      <c r="D15" s="82">
        <v>4758637465</v>
      </c>
      <c r="E15" s="82">
        <v>4591319237</v>
      </c>
      <c r="F15" s="90">
        <v>5174000000</v>
      </c>
      <c r="G15" s="82">
        <v>5487000000</v>
      </c>
      <c r="H15" s="82">
        <v>6290000000</v>
      </c>
      <c r="I15" s="82">
        <v>6261000000</v>
      </c>
      <c r="J15" s="83">
        <v>6500000000</v>
      </c>
      <c r="K15" s="91" t="s">
        <v>244</v>
      </c>
      <c r="L15" s="72"/>
      <c r="M15" s="72"/>
      <c r="N15" s="56" t="s">
        <v>245</v>
      </c>
      <c r="O15" s="96">
        <f>1.33</f>
        <v>1.33</v>
      </c>
      <c r="P15" s="44"/>
      <c r="Q15" s="44"/>
      <c r="R15" s="44"/>
    </row>
    <row r="16" spans="1:18" ht="22" customHeight="1" x14ac:dyDescent="0.2">
      <c r="A16" s="97"/>
      <c r="B16" s="86"/>
      <c r="C16" s="86">
        <f t="shared" ref="C16:J16" si="3">(C15/B15)-1</f>
        <v>0.33216598745253934</v>
      </c>
      <c r="D16" s="86">
        <f t="shared" si="3"/>
        <v>0.28089115274265053</v>
      </c>
      <c r="E16" s="86">
        <f t="shared" si="3"/>
        <v>-3.5160952947273949E-2</v>
      </c>
      <c r="F16" s="87">
        <f t="shared" si="3"/>
        <v>0.12690922432584495</v>
      </c>
      <c r="G16" s="86">
        <f t="shared" si="3"/>
        <v>6.0494781600309189E-2</v>
      </c>
      <c r="H16" s="86">
        <f t="shared" si="3"/>
        <v>0.14634590851102613</v>
      </c>
      <c r="I16" s="86">
        <f t="shared" si="3"/>
        <v>-4.6104928457869621E-3</v>
      </c>
      <c r="J16" s="88">
        <f t="shared" si="3"/>
        <v>3.8172815844114361E-2</v>
      </c>
      <c r="K16" s="88">
        <f>AVERAGE(F16:J16)</f>
        <v>7.346244748710154E-2</v>
      </c>
      <c r="L16" s="72"/>
      <c r="M16" s="72"/>
      <c r="N16" s="56" t="s">
        <v>246</v>
      </c>
      <c r="O16" s="89">
        <v>8.4000000000000005E-2</v>
      </c>
      <c r="P16" s="44"/>
      <c r="Q16" s="44"/>
      <c r="R16" s="44"/>
    </row>
    <row r="17" spans="1:18" ht="22" customHeight="1" x14ac:dyDescent="0.2">
      <c r="A17" s="92" t="s">
        <v>200</v>
      </c>
      <c r="B17" s="93">
        <f>B15/B10</f>
        <v>0.19181276944769241</v>
      </c>
      <c r="C17" s="93">
        <f t="shared" ref="C17:J17" si="4">C15/C10</f>
        <v>0.22925634180808394</v>
      </c>
      <c r="D17" s="93">
        <f t="shared" si="4"/>
        <v>0.24561977211727057</v>
      </c>
      <c r="E17" s="95">
        <f t="shared" si="4"/>
        <v>0.25688576271470936</v>
      </c>
      <c r="F17" s="93">
        <f t="shared" si="4"/>
        <v>0.29067415730337076</v>
      </c>
      <c r="G17" s="93">
        <f t="shared" si="4"/>
        <v>0.29070198675496689</v>
      </c>
      <c r="H17" s="93">
        <f t="shared" si="4"/>
        <v>0.3026948989412897</v>
      </c>
      <c r="I17" s="93">
        <f t="shared" si="4"/>
        <v>0.29814285714285715</v>
      </c>
      <c r="J17" s="95">
        <f t="shared" si="4"/>
        <v>0.29770083356233396</v>
      </c>
      <c r="K17" s="95"/>
      <c r="L17" s="72"/>
      <c r="M17" s="72"/>
      <c r="N17" s="98" t="s">
        <v>241</v>
      </c>
      <c r="O17" s="99">
        <f>(O14)+((O15)*(O16-O14))</f>
        <v>9.8120700000000005E-2</v>
      </c>
      <c r="P17" s="44"/>
      <c r="Q17" s="44"/>
      <c r="R17" s="44"/>
    </row>
    <row r="18" spans="1:18" ht="22" customHeight="1" x14ac:dyDescent="0.2">
      <c r="A18" s="100" t="s">
        <v>196</v>
      </c>
      <c r="B18" s="101">
        <v>0.10596354427840739</v>
      </c>
      <c r="C18" s="101">
        <v>0.10540405164737311</v>
      </c>
      <c r="D18" s="101">
        <v>0.1164879384372861</v>
      </c>
      <c r="E18" s="101">
        <v>0.10294770910013962</v>
      </c>
      <c r="F18" s="102"/>
      <c r="G18" s="101"/>
      <c r="H18" s="101"/>
      <c r="I18" s="101"/>
      <c r="J18" s="103"/>
      <c r="K18" s="104"/>
      <c r="L18" s="72"/>
      <c r="M18" s="72"/>
      <c r="N18" s="118" t="s">
        <v>247</v>
      </c>
      <c r="O18" s="119"/>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9718000000</v>
      </c>
      <c r="P19" s="44"/>
      <c r="Q19" s="44"/>
      <c r="R19" s="44"/>
    </row>
    <row r="20" spans="1:18" ht="22" customHeight="1" x14ac:dyDescent="0.2">
      <c r="B20" s="106"/>
      <c r="C20" s="106"/>
      <c r="D20" s="106"/>
      <c r="E20" s="106"/>
      <c r="F20" s="72"/>
      <c r="G20" s="72"/>
      <c r="H20" s="72"/>
      <c r="I20" s="72"/>
      <c r="J20" s="72"/>
      <c r="K20" s="72"/>
      <c r="L20" s="72"/>
      <c r="M20" s="72"/>
      <c r="N20" s="56" t="s">
        <v>201</v>
      </c>
      <c r="O20" s="105">
        <f>A3</f>
        <v>110787900000</v>
      </c>
      <c r="P20" s="44"/>
      <c r="Q20" s="44"/>
      <c r="R20" s="44"/>
    </row>
    <row r="21" spans="1:18" ht="22" customHeight="1" x14ac:dyDescent="0.2">
      <c r="A21" s="120" t="str" cm="1">
        <f t="array" ref="A21">_FV(A1,"Industry")</f>
        <v>Investment Banking &amp; Investment Services</v>
      </c>
      <c r="B21" s="120"/>
      <c r="C21" s="120"/>
      <c r="D21" s="121" cm="1">
        <f t="array" ref="D21">_FV(A1,"Year incorporated",TRUE)</f>
        <v>2006</v>
      </c>
      <c r="E21" s="121"/>
      <c r="F21" s="72"/>
      <c r="G21" s="72"/>
      <c r="H21" s="72"/>
      <c r="I21" s="72"/>
      <c r="J21" s="72"/>
      <c r="K21" s="72"/>
      <c r="M21" s="72"/>
      <c r="N21" s="56" t="s">
        <v>249</v>
      </c>
      <c r="O21" s="105">
        <f>O19+O20</f>
        <v>120505900000</v>
      </c>
      <c r="P21" s="44"/>
      <c r="Q21" s="44"/>
      <c r="R21" s="44"/>
    </row>
    <row r="22" spans="1:18" ht="22" customHeight="1" x14ac:dyDescent="0.2">
      <c r="A22" s="109" t="str" cm="1">
        <f t="array" ref="A22">_FV(A1,"Description")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B22" s="109"/>
      <c r="C22" s="109"/>
      <c r="D22" s="109"/>
      <c r="E22" s="109"/>
      <c r="F22" s="72"/>
      <c r="G22" s="72"/>
      <c r="H22" s="72"/>
      <c r="I22" s="72"/>
      <c r="J22" s="72"/>
      <c r="K22" s="72"/>
      <c r="L22" s="72"/>
      <c r="M22" s="72"/>
      <c r="N22" s="73" t="s">
        <v>250</v>
      </c>
      <c r="O22" s="107">
        <f>(O19/O21)</f>
        <v>8.0643354391776667E-2</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0.91935664560822328</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8.9846486055979155E-2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D21:E21"/>
    <mergeCell ref="A21:C21"/>
  </mergeCells>
  <hyperlinks>
    <hyperlink ref="F9" r:id="rId1" display="https://finbox.com/NYSE:BLK/explorer/revenue_proj" xr:uid="{985982DC-60D9-6F40-B4C1-62F26BC27B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2023-12-09T12:18:05Z</dcterms:modified>
</cp:coreProperties>
</file>