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Financials/"/>
    </mc:Choice>
  </mc:AlternateContent>
  <xr:revisionPtr revIDLastSave="0" documentId="13_ncr:1_{0625A086-C95C-B145-8D63-832311C677F2}"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2" l="1"/>
  <c r="E7" i="2"/>
  <c r="G3" i="2"/>
  <c r="O10" i="2"/>
  <c r="O9" i="2"/>
  <c r="O7" i="2"/>
  <c r="G7" i="2"/>
  <c r="O6" i="2"/>
  <c r="O8" i="2" s="1"/>
  <c r="O12" i="2" s="1"/>
  <c r="G6" i="2"/>
  <c r="E6"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O17" i="2" s="1"/>
  <c r="O14" i="2"/>
  <c r="J14" i="2"/>
  <c r="I14" i="2"/>
  <c r="H14" i="2"/>
  <c r="G14" i="2"/>
  <c r="F14" i="2"/>
  <c r="E14" i="2"/>
  <c r="D14" i="2"/>
  <c r="C14" i="2"/>
  <c r="B14" i="2"/>
  <c r="J13" i="2"/>
  <c r="I13" i="2"/>
  <c r="H13" i="2"/>
  <c r="G13" i="2"/>
  <c r="F13" i="2"/>
  <c r="E13" i="2"/>
  <c r="D13" i="2"/>
  <c r="E4" i="2" s="1"/>
  <c r="C13" i="2"/>
  <c r="J11" i="2"/>
  <c r="I11" i="2"/>
  <c r="H11" i="2"/>
  <c r="G11" i="2"/>
  <c r="F11" i="2"/>
  <c r="E11" i="2"/>
  <c r="D11" i="2"/>
  <c r="C11" i="2"/>
  <c r="E3" i="2" s="1"/>
  <c r="O11" i="2"/>
  <c r="O19" i="2"/>
  <c r="K5" i="2" a="1"/>
  <c r="K5" i="2" s="1"/>
  <c r="C5" i="2"/>
  <c r="A5" i="2" a="1"/>
  <c r="A5" i="2" s="1"/>
  <c r="K4" i="2" a="1"/>
  <c r="K4" i="2" s="1"/>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R36" i="1"/>
  <c r="S36" i="1"/>
  <c r="T36" i="1"/>
  <c r="U36" i="1"/>
  <c r="B36" i="1"/>
  <c r="C36" i="1"/>
  <c r="D36" i="1"/>
  <c r="E36" i="1"/>
  <c r="F36" i="1"/>
  <c r="G36" i="1"/>
  <c r="H36" i="1"/>
  <c r="I36" i="1"/>
  <c r="J36" i="1"/>
  <c r="K36" i="1"/>
  <c r="L36" i="1"/>
  <c r="M36" i="1"/>
  <c r="N36" i="1"/>
  <c r="O36" i="1"/>
  <c r="P36" i="1"/>
  <c r="Q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13" i="2" l="1"/>
  <c r="K11" i="2"/>
  <c r="K16" i="2"/>
  <c r="G4" i="2"/>
  <c r="O20" i="2"/>
  <c r="C7" i="2"/>
  <c r="A6" i="2" l="1"/>
  <c r="A7" i="2"/>
  <c r="O21" i="2"/>
  <c r="O22" i="2" s="1"/>
  <c r="O23" i="2" l="1"/>
  <c r="N25" i="2" s="1"/>
  <c r="I6" i="2" s="1"/>
  <c r="I3" i="2" l="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<sst xmlns="http://schemas.openxmlformats.org/spreadsheetml/2006/main" count="1483" uniqueCount="255">
  <si>
    <t>2008 Y</t>
  </si>
  <si>
    <t>2009 Y</t>
  </si>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</sst>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1">
    <xf numFmtId="0" fontId="0" fillId="0" borderId="0" xfId="0"/>
    <xf numFmtId="0" fontId="1" fillId="2" borderId="0" xfId="0" applyFont="1" applyFill="1" applyAlignment="1">
      <alignment horizontal="center"/>
    </xf>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0" fillId="6" borderId="1" xfId="0" applyFont="1" applyFill="1" applyBorder="1" applyAlignment="1">
      <alignment horizontal="left" vertical="center" indent="1"/>
    </xf>
    <xf numFmtId="164" fontId="10" fillId="6" borderId="1" xfId="0" applyNumberFormat="1" applyFont="1" applyFill="1" applyBorder="1"/>
    <xf numFmtId="9" fontId="10" fillId="6" borderId="1" xfId="0" applyNumberFormat="1" applyFont="1" applyFill="1" applyBorder="1" applyAlignment="1">
      <alignment horizontal="right" vertical="center"/>
    </xf>
    <xf numFmtId="0" fontId="10" fillId="6" borderId="1" xfId="0" applyFont="1" applyFill="1" applyBorder="1" applyAlignment="1">
      <alignment horizontal="left" vertical="center" indent="2"/>
    </xf>
    <xf numFmtId="0" fontId="10" fillId="6" borderId="2" xfId="0" applyFont="1" applyFill="1" applyBorder="1" applyAlignment="1">
      <alignment horizontal="left" vertical="center" indent="2"/>
    </xf>
    <xf numFmtId="9" fontId="10" fillId="6" borderId="2" xfId="0" applyNumberFormat="1" applyFont="1" applyFill="1" applyBorder="1" applyAlignment="1">
      <alignment horizontal="right" vertical="center"/>
    </xf>
    <xf numFmtId="0" fontId="10" fillId="6" borderId="1" xfId="0" applyFont="1" applyFill="1" applyBorder="1" applyAlignment="1">
      <alignment horizontal="left" vertical="center"/>
    </xf>
    <xf numFmtId="0" fontId="10" fillId="6" borderId="2" xfId="0" applyFont="1" applyFill="1" applyBorder="1" applyAlignment="1">
      <alignment horizontal="left" vertical="center"/>
    </xf>
    <xf numFmtId="164" fontId="10" fillId="6" borderId="2" xfId="0" applyNumberFormat="1" applyFont="1" applyFill="1" applyBorder="1"/>
    <xf numFmtId="0" fontId="3" fillId="7" borderId="3" xfId="0" applyFont="1" applyFill="1" applyBorder="1" applyAlignment="1">
      <alignment vertical="center"/>
    </xf>
    <xf numFmtId="9" fontId="3" fillId="7" borderId="3" xfId="1" applyFont="1" applyFill="1" applyBorder="1" applyAlignment="1">
      <alignment vertical="center"/>
    </xf>
    <xf numFmtId="165" fontId="10" fillId="6" borderId="1" xfId="0" applyNumberFormat="1" applyFont="1" applyFill="1" applyBorder="1" applyAlignment="1">
      <alignment horizontal="right" vertical="center"/>
    </xf>
    <xf numFmtId="0" fontId="10" fillId="8" borderId="1" xfId="0" applyFont="1" applyFill="1" applyBorder="1" applyAlignment="1">
      <alignment horizontal="left" vertical="center"/>
    </xf>
    <xf numFmtId="164" fontId="10" fillId="8" borderId="1" xfId="0" applyNumberFormat="1" applyFont="1" applyFill="1" applyBorder="1"/>
    <xf numFmtId="9" fontId="10" fillId="8" borderId="1" xfId="0" applyNumberFormat="1" applyFont="1" applyFill="1" applyBorder="1" applyAlignment="1">
      <alignment horizontal="right" vertical="center"/>
    </xf>
    <xf numFmtId="0" fontId="3" fillId="0" borderId="2" xfId="0" applyFont="1" applyBorder="1"/>
    <xf numFmtId="10" fontId="3" fillId="0" borderId="2" xfId="1" applyNumberFormat="1" applyFont="1" applyBorder="1"/>
    <xf numFmtId="3" fontId="4" fillId="0" borderId="2" xfId="0" applyNumberFormat="1" applyFont="1" applyBorder="1"/>
    <xf numFmtId="3" fontId="5" fillId="4" borderId="2" xfId="0" applyNumberFormat="1" applyFont="1" applyFill="1" applyBorder="1"/>
    <xf numFmtId="0" fontId="2" fillId="0" borderId="2" xfId="0" applyFont="1" applyBorder="1"/>
    <xf numFmtId="0" fontId="3" fillId="0" borderId="1" xfId="0" applyFont="1" applyBorder="1"/>
    <xf numFmtId="4" fontId="6" fillId="0" borderId="1" xfId="0" applyNumberFormat="1" applyFont="1" applyBorder="1"/>
    <xf numFmtId="4" fontId="7" fillId="5" borderId="1" xfId="0" applyNumberFormat="1" applyFont="1" applyFill="1" applyBorder="1"/>
    <xf numFmtId="3" fontId="4" fillId="0" borderId="1" xfId="0" applyNumberFormat="1" applyFont="1" applyBorder="1"/>
    <xf numFmtId="3" fontId="5" fillId="4" borderId="1" xfId="0" applyNumberFormat="1" applyFont="1" applyFill="1" applyBorder="1"/>
    <xf numFmtId="0" fontId="2" fillId="0" borderId="1" xfId="0" applyFont="1" applyBorder="1"/>
    <xf numFmtId="164" fontId="3" fillId="9" borderId="4" xfId="0" applyNumberFormat="1" applyFont="1" applyFill="1" applyBorder="1" applyAlignment="1">
      <alignment horizontal="right" vertical="center" indent="1"/>
    </xf>
    <xf numFmtId="9" fontId="11" fillId="10" borderId="5" xfId="1" applyFont="1" applyFill="1" applyBorder="1" applyAlignment="1">
      <alignment horizontal="left" vertical="center" indent="1"/>
    </xf>
    <xf numFmtId="9" fontId="3" fillId="9" borderId="6" xfId="1" applyFont="1" applyFill="1" applyBorder="1" applyAlignment="1">
      <alignment horizontal="right" vertical="center" indent="1"/>
    </xf>
    <xf numFmtId="0" fontId="11" fillId="10" borderId="5" xfId="1" applyNumberFormat="1" applyFont="1" applyFill="1" applyBorder="1" applyAlignment="1">
      <alignment horizontal="left" vertical="center" indent="1"/>
    </xf>
    <xf numFmtId="165" fontId="3" fillId="9" borderId="5" xfId="1" applyNumberFormat="1" applyFont="1" applyFill="1" applyBorder="1" applyAlignment="1">
      <alignment horizontal="right" vertical="center" indent="1"/>
    </xf>
    <xf numFmtId="164" fontId="3" fillId="9" borderId="6" xfId="0" applyNumberFormat="1" applyFont="1" applyFill="1" applyBorder="1" applyAlignment="1">
      <alignment horizontal="right" vertical="center" indent="1"/>
    </xf>
    <xf numFmtId="9" fontId="11" fillId="10" borderId="6" xfId="1" applyFont="1" applyFill="1" applyBorder="1" applyAlignment="1">
      <alignment horizontal="left" vertical="center" indent="1"/>
    </xf>
    <xf numFmtId="10" fontId="3" fillId="9" borderId="7" xfId="1" applyNumberFormat="1" applyFont="1" applyFill="1" applyBorder="1" applyAlignment="1">
      <alignment horizontal="right" vertical="center" indent="1"/>
    </xf>
    <xf numFmtId="0" fontId="11" fillId="10" borderId="8" xfId="1" applyNumberFormat="1" applyFont="1" applyFill="1" applyBorder="1" applyAlignment="1">
      <alignment horizontal="left" vertical="center" indent="1"/>
    </xf>
    <xf numFmtId="0" fontId="9" fillId="11" borderId="0" xfId="0" applyFont="1" applyFill="1"/>
    <xf numFmtId="9" fontId="12" fillId="12" borderId="9" xfId="1" applyFont="1" applyFill="1" applyBorder="1" applyAlignment="1">
      <alignment horizontal="center" vertical="center"/>
    </xf>
    <xf numFmtId="9" fontId="12" fillId="12" borderId="10" xfId="1" applyFont="1" applyFill="1" applyBorder="1" applyAlignment="1">
      <alignment horizontal="center" vertical="center"/>
    </xf>
    <xf numFmtId="164" fontId="3" fillId="9" borderId="11" xfId="0" applyNumberFormat="1" applyFont="1" applyFill="1" applyBorder="1" applyAlignment="1">
      <alignment horizontal="right" vertical="center" indent="1"/>
    </xf>
    <xf numFmtId="9" fontId="11" fillId="10" borderId="12" xfId="1" applyFont="1" applyFill="1" applyBorder="1" applyAlignment="1">
      <alignment horizontal="left" vertical="center" indent="1"/>
    </xf>
    <xf numFmtId="9" fontId="3" fillId="9" borderId="0" xfId="1" applyFont="1" applyFill="1" applyBorder="1" applyAlignment="1">
      <alignment horizontal="right" vertical="center" indent="1"/>
    </xf>
    <xf numFmtId="0" fontId="11" fillId="10" borderId="12" xfId="1" applyNumberFormat="1" applyFont="1" applyFill="1" applyBorder="1" applyAlignment="1">
      <alignment horizontal="left" vertical="center" indent="1"/>
    </xf>
    <xf numFmtId="164" fontId="3" fillId="9" borderId="12" xfId="0" applyNumberFormat="1" applyFont="1" applyFill="1" applyBorder="1" applyAlignment="1">
      <alignment horizontal="right" vertical="center" indent="1"/>
    </xf>
    <xf numFmtId="164" fontId="3" fillId="9" borderId="0" xfId="0" applyNumberFormat="1" applyFont="1" applyFill="1" applyAlignment="1">
      <alignment horizontal="right" vertical="center" indent="1"/>
    </xf>
    <xf numFmtId="165" fontId="3" fillId="9" borderId="0" xfId="1" applyNumberFormat="1" applyFont="1" applyFill="1" applyBorder="1" applyAlignment="1">
      <alignment horizontal="right" vertical="center" indent="1"/>
    </xf>
    <xf numFmtId="0" fontId="11" fillId="10" borderId="13" xfId="1" applyNumberFormat="1" applyFont="1" applyFill="1" applyBorder="1" applyAlignment="1">
      <alignment horizontal="left" vertical="center" indent="1"/>
    </xf>
    <xf numFmtId="9" fontId="3" fillId="10" borderId="9" xfId="1" applyFont="1" applyFill="1" applyBorder="1" applyAlignment="1">
      <alignment horizontal="center" vertical="center"/>
    </xf>
    <xf numFmtId="9" fontId="3" fillId="10" borderId="10" xfId="1" applyFont="1" applyFill="1" applyBorder="1" applyAlignment="1">
      <alignment horizontal="center" vertical="center"/>
    </xf>
    <xf numFmtId="9" fontId="13" fillId="10" borderId="12" xfId="1" applyFont="1" applyFill="1" applyBorder="1" applyAlignment="1">
      <alignment horizontal="left" vertical="center" indent="1"/>
    </xf>
    <xf numFmtId="166" fontId="3" fillId="9" borderId="0" xfId="0" applyNumberFormat="1" applyFont="1" applyFill="1" applyAlignment="1">
      <alignment horizontal="right" vertical="center" indent="1"/>
    </xf>
    <xf numFmtId="9" fontId="11" fillId="10" borderId="13" xfId="1" applyFont="1" applyFill="1" applyBorder="1" applyAlignment="1">
      <alignment horizontal="left" vertical="center" indent="1"/>
    </xf>
    <xf numFmtId="0" fontId="14" fillId="12" borderId="14" xfId="0" applyFont="1" applyFill="1" applyBorder="1" applyAlignment="1">
      <alignment horizontal="left" vertical="center" wrapText="1"/>
    </xf>
    <xf numFmtId="164" fontId="15" fillId="12" borderId="12" xfId="0" applyNumberFormat="1" applyFont="1" applyFill="1" applyBorder="1" applyAlignment="1">
      <alignment vertical="center"/>
    </xf>
    <xf numFmtId="167" fontId="3" fillId="9" borderId="11" xfId="0" applyNumberFormat="1" applyFont="1" applyFill="1" applyBorder="1" applyAlignment="1">
      <alignment horizontal="right" vertical="center" indent="1"/>
    </xf>
    <xf numFmtId="166" fontId="2" fillId="13" borderId="0" xfId="0" applyNumberFormat="1" applyFont="1" applyFill="1" applyAlignment="1">
      <alignment horizontal="right" vertical="center" indent="1"/>
    </xf>
    <xf numFmtId="9" fontId="16" fillId="10" borderId="13" xfId="1" applyFont="1" applyFill="1" applyBorder="1" applyAlignment="1">
      <alignment horizontal="left" vertical="center" indent="1"/>
    </xf>
    <xf numFmtId="167" fontId="3" fillId="9" borderId="15" xfId="0" applyNumberFormat="1" applyFont="1" applyFill="1" applyBorder="1" applyAlignment="1">
      <alignment horizontal="right" vertical="center" indent="1"/>
    </xf>
    <xf numFmtId="9" fontId="11" fillId="10" borderId="16" xfId="1" applyFont="1" applyFill="1" applyBorder="1" applyAlignment="1">
      <alignment horizontal="left" vertical="center" indent="1"/>
    </xf>
    <xf numFmtId="165" fontId="3" fillId="9" borderId="17" xfId="1" applyNumberFormat="1" applyFont="1" applyFill="1" applyBorder="1" applyAlignment="1">
      <alignment horizontal="right" vertical="center" indent="1"/>
    </xf>
    <xf numFmtId="9" fontId="3" fillId="9" borderId="17" xfId="1" applyFont="1" applyFill="1" applyBorder="1" applyAlignment="1">
      <alignment horizontal="right" vertical="center" indent="1"/>
    </xf>
    <xf numFmtId="2" fontId="3" fillId="9" borderId="16" xfId="0" applyNumberFormat="1" applyFont="1" applyFill="1" applyBorder="1" applyAlignment="1">
      <alignment horizontal="right" vertical="center" indent="1"/>
    </xf>
    <xf numFmtId="0" fontId="11" fillId="10" borderId="16" xfId="1" applyNumberFormat="1" applyFont="1" applyFill="1" applyBorder="1" applyAlignment="1">
      <alignment horizontal="left" vertical="center" indent="1"/>
    </xf>
    <xf numFmtId="165" fontId="3" fillId="14" borderId="17" xfId="1"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9" fontId="2" fillId="13" borderId="17" xfId="1" applyFont="1" applyFill="1" applyBorder="1" applyAlignment="1">
      <alignment horizontal="right" vertical="center" indent="1"/>
    </xf>
    <xf numFmtId="9" fontId="16" fillId="10" borderId="18" xfId="1" applyFont="1" applyFill="1" applyBorder="1" applyAlignment="1">
      <alignment horizontal="left" vertical="center" indent="1"/>
    </xf>
    <xf numFmtId="9" fontId="3" fillId="11" borderId="14" xfId="1" applyFont="1" applyFill="1" applyBorder="1" applyAlignment="1">
      <alignment horizontal="left" indent="1"/>
    </xf>
    <xf numFmtId="0" fontId="9" fillId="11" borderId="0" xfId="0" applyFont="1" applyFill="1" applyAlignment="1">
      <alignment vertical="center"/>
    </xf>
    <xf numFmtId="0" fontId="18" fillId="12" borderId="14" xfId="0" applyFont="1" applyFill="1" applyBorder="1" applyAlignment="1">
      <alignment horizontal="left" vertical="center" wrapText="1"/>
    </xf>
    <xf numFmtId="10" fontId="19" fillId="12" borderId="12" xfId="0" applyNumberFormat="1" applyFont="1" applyFill="1" applyBorder="1" applyAlignment="1">
      <alignment vertical="center"/>
    </xf>
    <xf numFmtId="0" fontId="2" fillId="9" borderId="19" xfId="0" applyFont="1" applyFill="1" applyBorder="1" applyAlignment="1">
      <alignment horizontal="right" vertical="center"/>
    </xf>
    <xf numFmtId="0" fontId="12" fillId="9" borderId="20" xfId="0" applyFont="1" applyFill="1" applyBorder="1" applyAlignment="1">
      <alignment horizontal="right" vertical="center" indent="1"/>
    </xf>
    <xf numFmtId="0" fontId="12" fillId="9" borderId="21" xfId="0" applyFont="1" applyFill="1" applyBorder="1" applyAlignment="1">
      <alignment horizontal="right" vertical="center" indent="1"/>
    </xf>
    <xf numFmtId="0" fontId="20" fillId="14" borderId="0" xfId="0" applyFont="1" applyFill="1" applyAlignment="1">
      <alignment horizontal="right" vertical="center" indent="1"/>
    </xf>
    <xf numFmtId="0" fontId="21" fillId="14" borderId="0" xfId="0" applyFont="1" applyFill="1" applyAlignment="1">
      <alignment horizontal="right" vertical="center" indent="1"/>
    </xf>
    <xf numFmtId="0" fontId="21" fillId="14" borderId="12" xfId="0" applyFont="1" applyFill="1" applyBorder="1" applyAlignment="1">
      <alignment horizontal="right" vertical="center" indent="1"/>
    </xf>
    <xf numFmtId="9" fontId="12" fillId="10" borderId="9" xfId="1" applyFont="1" applyFill="1" applyBorder="1" applyAlignment="1">
      <alignment horizontal="left" vertical="center" indent="2"/>
    </xf>
    <xf numFmtId="164" fontId="3" fillId="10" borderId="22" xfId="0" applyNumberFormat="1" applyFont="1" applyFill="1" applyBorder="1" applyAlignment="1">
      <alignment horizontal="right" vertical="center" indent="1"/>
    </xf>
    <xf numFmtId="164" fontId="3" fillId="10" borderId="10" xfId="0" applyNumberFormat="1" applyFont="1" applyFill="1" applyBorder="1" applyAlignment="1">
      <alignment horizontal="right" vertical="center" indent="1"/>
    </xf>
    <xf numFmtId="164" fontId="11" fillId="10" borderId="23" xfId="0" applyNumberFormat="1" applyFont="1" applyFill="1" applyBorder="1" applyAlignment="1">
      <alignment horizontal="right" vertical="center"/>
    </xf>
    <xf numFmtId="9" fontId="22" fillId="12" borderId="14" xfId="1" applyFont="1" applyFill="1" applyBorder="1" applyAlignment="1">
      <alignment horizontal="left" vertical="center" indent="2"/>
    </xf>
    <xf numFmtId="9" fontId="3" fillId="12" borderId="0" xfId="1" applyFont="1" applyFill="1" applyBorder="1" applyAlignment="1">
      <alignment horizontal="right" vertical="center" indent="1"/>
    </xf>
    <xf numFmtId="9" fontId="3" fillId="12" borderId="14" xfId="1" applyFont="1" applyFill="1" applyBorder="1" applyAlignment="1">
      <alignment horizontal="right" vertical="center" indent="1"/>
    </xf>
    <xf numFmtId="9" fontId="3" fillId="12" borderId="12" xfId="1" applyFont="1" applyFill="1" applyBorder="1" applyAlignment="1">
      <alignment horizontal="right" vertical="center" indent="1"/>
    </xf>
    <xf numFmtId="10" fontId="15" fillId="12" borderId="12" xfId="0" applyNumberFormat="1" applyFont="1" applyFill="1" applyBorder="1" applyAlignment="1">
      <alignment vertical="center"/>
    </xf>
    <xf numFmtId="164" fontId="3" fillId="10" borderId="9" xfId="0" applyNumberFormat="1" applyFont="1" applyFill="1" applyBorder="1" applyAlignment="1">
      <alignment horizontal="right" vertical="center" indent="1"/>
    </xf>
    <xf numFmtId="164" fontId="11" fillId="10" borderId="10" xfId="0" applyNumberFormat="1" applyFont="1" applyFill="1" applyBorder="1" applyAlignment="1">
      <alignment horizontal="right" vertical="center"/>
    </xf>
    <xf numFmtId="0" fontId="11" fillId="12" borderId="9" xfId="0" applyFont="1" applyFill="1" applyBorder="1" applyAlignment="1">
      <alignment horizontal="left" vertical="center" indent="2"/>
    </xf>
    <xf numFmtId="10" fontId="11" fillId="12" borderId="22" xfId="1" applyNumberFormat="1" applyFont="1" applyFill="1" applyBorder="1" applyAlignment="1">
      <alignment horizontal="right" vertical="center" indent="1"/>
    </xf>
    <xf numFmtId="10" fontId="11" fillId="12" borderId="9" xfId="1" applyNumberFormat="1" applyFont="1" applyFill="1" applyBorder="1" applyAlignment="1">
      <alignment horizontal="right" vertical="center" indent="1"/>
    </xf>
    <xf numFmtId="10" fontId="11" fillId="12" borderId="10" xfId="1" applyNumberFormat="1" applyFont="1" applyFill="1" applyBorder="1" applyAlignment="1">
      <alignment horizontal="right" vertical="center" indent="1"/>
    </xf>
    <xf numFmtId="2" fontId="15" fillId="12" borderId="12" xfId="0" applyNumberFormat="1" applyFont="1" applyFill="1" applyBorder="1" applyAlignment="1">
      <alignment vertical="center"/>
    </xf>
    <xf numFmtId="0" fontId="23" fillId="12" borderId="14" xfId="0" applyFont="1" applyFill="1" applyBorder="1" applyAlignment="1">
      <alignment horizontal="left" vertical="center" indent="1"/>
    </xf>
    <xf numFmtId="0" fontId="18" fillId="12" borderId="24" xfId="0" applyFont="1" applyFill="1" applyBorder="1" applyAlignment="1">
      <alignment horizontal="left" vertical="center" wrapText="1"/>
    </xf>
    <xf numFmtId="10" fontId="19" fillId="12" borderId="25" xfId="0" applyNumberFormat="1" applyFont="1" applyFill="1" applyBorder="1" applyAlignment="1">
      <alignment vertical="center"/>
    </xf>
    <xf numFmtId="9" fontId="12" fillId="10" borderId="24" xfId="1" applyFont="1" applyFill="1" applyBorder="1" applyAlignment="1">
      <alignment horizontal="left" vertical="center" indent="2"/>
    </xf>
    <xf numFmtId="9" fontId="3" fillId="10" borderId="26" xfId="1" applyFont="1" applyFill="1" applyBorder="1" applyAlignment="1">
      <alignment horizontal="right" vertical="center" indent="1"/>
    </xf>
    <xf numFmtId="9" fontId="3" fillId="10" borderId="24" xfId="1" applyFont="1" applyFill="1" applyBorder="1" applyAlignment="1">
      <alignment horizontal="right" vertical="center" indent="1"/>
    </xf>
    <xf numFmtId="9" fontId="3" fillId="10" borderId="25" xfId="1" applyFont="1" applyFill="1" applyBorder="1" applyAlignment="1">
      <alignment horizontal="right" vertical="center" indent="1"/>
    </xf>
    <xf numFmtId="9" fontId="3" fillId="10" borderId="25" xfId="1" applyFont="1" applyFill="1" applyBorder="1" applyAlignment="1">
      <alignment horizontal="right" vertical="center"/>
    </xf>
    <xf numFmtId="164" fontId="15" fillId="12" borderId="12" xfId="0" applyNumberFormat="1" applyFont="1" applyFill="1" applyBorder="1" applyAlignment="1">
      <alignment horizontal="right" vertical="center"/>
    </xf>
    <xf numFmtId="0" fontId="11" fillId="11" borderId="0" xfId="0" applyFont="1" applyFill="1" applyAlignment="1">
      <alignment horizontal="left" vertical="center" wrapText="1" indent="2"/>
    </xf>
    <xf numFmtId="0" fontId="24" fillId="11" borderId="0" xfId="0" applyFont="1" applyFill="1" applyAlignment="1">
      <alignment horizontal="left" vertical="center" wrapText="1" indent="3"/>
    </xf>
    <xf numFmtId="0" fontId="24" fillId="11" borderId="0" xfId="0" applyFont="1" applyFill="1" applyAlignment="1">
      <alignment horizontal="left" vertical="center" indent="3"/>
    </xf>
    <xf numFmtId="0" fontId="11" fillId="11" borderId="0" xfId="0" applyFont="1" applyFill="1" applyAlignment="1">
      <alignment horizontal="left" vertical="center" wrapText="1" indent="3"/>
    </xf>
    <xf numFmtId="10" fontId="19" fillId="12" borderId="12" xfId="0" applyNumberFormat="1" applyFont="1" applyFill="1" applyBorder="1" applyAlignment="1">
      <alignment horizontal="right" vertical="center"/>
    </xf>
    <xf numFmtId="10" fontId="19" fillId="12" borderId="25" xfId="0" applyNumberFormat="1" applyFont="1" applyFill="1" applyBorder="1" applyAlignment="1">
      <alignment horizontal="right" vertical="center"/>
    </xf>
    <xf numFmtId="9" fontId="3" fillId="10" borderId="24" xfId="1" applyFont="1" applyFill="1" applyBorder="1" applyAlignment="1">
      <alignment horizontal="center" vertical="center"/>
    </xf>
    <xf numFmtId="9" fontId="3" fillId="10" borderId="25" xfId="1" applyFont="1" applyFill="1" applyBorder="1" applyAlignment="1">
      <alignment horizontal="center" vertical="center"/>
    </xf>
    <xf numFmtId="10" fontId="12" fillId="9" borderId="24" xfId="1" applyNumberFormat="1" applyFont="1" applyFill="1" applyBorder="1" applyAlignment="1">
      <alignment horizontal="center" vertical="center"/>
    </xf>
    <xf numFmtId="10" fontId="12" fillId="9" borderId="25" xfId="1" applyNumberFormat="1" applyFont="1" applyFill="1" applyBorder="1" applyAlignment="1">
      <alignment horizontal="center" vertical="center"/>
    </xf>
    <xf numFmtId="0" fontId="25" fillId="0" borderId="0" xfId="0" applyFont="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https://www.bing.com/financeapi/forcetrigger?t=a1u7xm&amp;q=XNYS%3aGS&amp;form=skydnc</v>
    <v>Learn more on Bing</v>
  </rv>
  <rv s="1">
    <v>0</v>
    <v>THE GOLDMAN SACHS GROUP, INC. (XNYS:GS)</v>
    <v>2</v>
    <v>3</v>
    <v>Finance</v>
    <v>4</v>
    <v>en-US</v>
    <v>a1u7xm</v>
    <v>268435456</v>
    <v>1</v>
    <v>Powered by Refinitiv</v>
    <v>379.68</v>
    <v>289.35680000000002</v>
    <v>1.4417</v>
    <v>2.65</v>
    <v>7.7490000000000007E-3</v>
    <v>USD</v>
    <v>The Goldman Sachs Group, Inc. is a global financial institution that delivers a range of financial services to a diversified client base that includes corporations, financial institutions, governments, and individuals. It operates through three segments: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various asset classes to a diverse set of clients. It also provides investing and wealth advisory solutions. Platform Solutions include consumer platforms, such as partnerships offering credit cards and point-of-sale financing, transaction banking and other platform businesses.</v>
    <v>45900</v>
    <v>New York Stock Exchange</v>
    <v>XNYS</v>
    <v>XNYS</v>
    <v>200 West St, NEW YORK, NY, 10282 US</v>
    <v>344.69</v>
    <v>Investment Banking &amp; Investment Services</v>
    <v>Stock</v>
    <v>45268.041659779687</v>
    <v>0</v>
    <v>342</v>
    <v>112384889750</v>
    <v>THE GOLDMAN SACHS GROUP, INC.</v>
    <v>THE GOLDMAN SACHS GROUP, INC.</v>
    <v>343.71</v>
    <v>16.6723</v>
    <v>341.97</v>
    <v>344.62</v>
    <v>326112500</v>
    <v>GS</v>
    <v>THE GOLDMAN SACHS GROUP, INC. (XNYS:GS)</v>
    <v>420</v>
    <v>2048921</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G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G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opLeftCell="A179" workbookViewId="0">
      <pane xSplit="1" topLeftCell="L1" activePane="topRight" state="frozen"/>
      <selection pane="topRight" activeCell="M188" sqref="M188:P188"/>
    </sheetView>
  </sheetViews>
  <sheetFormatPr baseColWidth="10" defaultRowHeight="15" x14ac:dyDescent="0.2"/>
  <cols>
    <col min="1" max="1" width="40.83203125" customWidth="1"/>
    <col min="2" max="22" width="17.83203125" customWidth="1"/>
  </cols>
  <sheetData>
    <row r="1" spans="1:21"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row>
    <row r="2" spans="1:21" ht="16" x14ac:dyDescent="0.2">
      <c r="A2" s="34" t="s">
        <v>20</v>
      </c>
      <c r="B2" s="32">
        <v>19224000000</v>
      </c>
      <c r="C2" s="32">
        <v>42875000000</v>
      </c>
      <c r="D2" s="32">
        <v>36880000000</v>
      </c>
      <c r="E2" s="32">
        <v>26348000000</v>
      </c>
      <c r="F2" s="32">
        <v>31455000000</v>
      </c>
      <c r="G2" s="32">
        <v>31865000000</v>
      </c>
      <c r="H2" s="32">
        <v>31757000000</v>
      </c>
      <c r="I2" s="32">
        <v>31244000000</v>
      </c>
      <c r="J2" s="32">
        <v>28053000000</v>
      </c>
      <c r="K2" s="32">
        <v>29533000000</v>
      </c>
      <c r="L2" s="32">
        <v>33416000000</v>
      </c>
      <c r="M2" s="32">
        <v>33294000000</v>
      </c>
      <c r="N2" s="32">
        <v>40419000000</v>
      </c>
      <c r="O2" s="32">
        <v>59339000000</v>
      </c>
      <c r="P2" s="32">
        <v>47365000000</v>
      </c>
      <c r="Q2" s="33">
        <v>45529000000</v>
      </c>
      <c r="R2" s="32">
        <v>10593000000</v>
      </c>
      <c r="S2" s="32">
        <v>12224000000</v>
      </c>
      <c r="T2" s="32">
        <v>10895000000</v>
      </c>
      <c r="U2" s="32">
        <v>11817000000</v>
      </c>
    </row>
    <row r="3" spans="1:21" ht="16" x14ac:dyDescent="0.2">
      <c r="A3" s="9" t="s">
        <v>193</v>
      </c>
      <c r="B3" s="10"/>
      <c r="C3" s="11">
        <f t="shared" ref="C3:Q3" si="0">(C2/B2)-1</f>
        <v>1.2302850603412403</v>
      </c>
      <c r="D3" s="11">
        <f t="shared" si="0"/>
        <v>-0.13982507288629742</v>
      </c>
      <c r="E3" s="11">
        <f t="shared" si="0"/>
        <v>-0.28557483731019517</v>
      </c>
      <c r="F3" s="11">
        <f t="shared" si="0"/>
        <v>0.19382875360558671</v>
      </c>
      <c r="G3" s="11">
        <f t="shared" si="0"/>
        <v>1.3034493721189033E-2</v>
      </c>
      <c r="H3" s="11">
        <f t="shared" si="0"/>
        <v>-3.3892986034834705E-3</v>
      </c>
      <c r="I3" s="11">
        <f t="shared" si="0"/>
        <v>-1.6153918821047331E-2</v>
      </c>
      <c r="J3" s="11">
        <f t="shared" si="0"/>
        <v>-0.10213160926897968</v>
      </c>
      <c r="K3" s="11">
        <f t="shared" si="0"/>
        <v>5.2757280861226885E-2</v>
      </c>
      <c r="L3" s="11">
        <f t="shared" si="0"/>
        <v>0.13148003927809571</v>
      </c>
      <c r="M3" s="11">
        <f t="shared" si="0"/>
        <v>-3.6509456547761943E-3</v>
      </c>
      <c r="N3" s="11">
        <f t="shared" si="0"/>
        <v>0.21400252297711297</v>
      </c>
      <c r="O3" s="11">
        <f t="shared" si="0"/>
        <v>0.46809668720156372</v>
      </c>
      <c r="P3" s="11">
        <f t="shared" si="0"/>
        <v>-0.20178971671244883</v>
      </c>
      <c r="Q3" s="11">
        <f t="shared" si="0"/>
        <v>-3.8762799535521975E-2</v>
      </c>
      <c r="R3" s="11"/>
      <c r="S3" s="11">
        <f t="shared" ref="S3:U3" si="1">(S2/R2)-1</f>
        <v>0.15396960256773351</v>
      </c>
      <c r="T3" s="11">
        <f t="shared" si="1"/>
        <v>-0.10872054973821987</v>
      </c>
      <c r="U3" s="11">
        <f t="shared" si="1"/>
        <v>8.4625975217989868E-2</v>
      </c>
    </row>
    <row r="4" spans="1:21" ht="16" x14ac:dyDescent="0.2">
      <c r="A4" s="3" t="s">
        <v>21</v>
      </c>
      <c r="B4" s="4">
        <v>19224000000</v>
      </c>
      <c r="C4" s="4">
        <v>42875000000</v>
      </c>
      <c r="D4" s="4">
        <v>36880000000</v>
      </c>
      <c r="E4" s="4">
        <v>26348000000</v>
      </c>
      <c r="F4" s="4">
        <v>31455000000</v>
      </c>
      <c r="G4" s="4">
        <v>31865000000</v>
      </c>
      <c r="H4" s="4">
        <v>31757000000</v>
      </c>
      <c r="I4" s="4">
        <v>31244000000</v>
      </c>
      <c r="J4" s="4">
        <v>28053000000</v>
      </c>
      <c r="K4" s="4">
        <v>29533000000</v>
      </c>
      <c r="L4" s="4">
        <v>33416000000</v>
      </c>
      <c r="M4" s="4">
        <v>33294000000</v>
      </c>
      <c r="N4" s="4">
        <v>40419000000</v>
      </c>
      <c r="O4" s="4">
        <v>59339000000</v>
      </c>
      <c r="P4" s="4">
        <v>47365000000</v>
      </c>
      <c r="Q4" s="5">
        <v>45529000000</v>
      </c>
      <c r="R4" s="4">
        <v>10593000000</v>
      </c>
      <c r="S4" s="4">
        <v>12224000000</v>
      </c>
      <c r="T4" s="4">
        <v>10895000000</v>
      </c>
      <c r="U4" s="4">
        <v>11817000000</v>
      </c>
    </row>
    <row r="5" spans="1:21" ht="16" x14ac:dyDescent="0.2">
      <c r="A5" s="3" t="s">
        <v>22</v>
      </c>
      <c r="B5" s="4" t="s">
        <v>23</v>
      </c>
      <c r="C5" s="4" t="s">
        <v>23</v>
      </c>
      <c r="D5" s="4" t="s">
        <v>23</v>
      </c>
      <c r="E5" s="4" t="s">
        <v>23</v>
      </c>
      <c r="F5" s="4" t="s">
        <v>23</v>
      </c>
      <c r="G5" s="4" t="s">
        <v>23</v>
      </c>
      <c r="H5" s="4" t="s">
        <v>23</v>
      </c>
      <c r="I5" s="4" t="s">
        <v>23</v>
      </c>
      <c r="J5" s="4" t="s">
        <v>23</v>
      </c>
      <c r="K5" s="4" t="s">
        <v>23</v>
      </c>
      <c r="L5" s="4" t="s">
        <v>23</v>
      </c>
      <c r="M5" s="4" t="s">
        <v>23</v>
      </c>
      <c r="N5" s="4" t="s">
        <v>23</v>
      </c>
      <c r="O5" s="4" t="s">
        <v>23</v>
      </c>
      <c r="P5" s="4" t="s">
        <v>23</v>
      </c>
      <c r="Q5" s="5" t="s">
        <v>23</v>
      </c>
      <c r="R5" s="4" t="s">
        <v>23</v>
      </c>
      <c r="S5" s="4" t="s">
        <v>23</v>
      </c>
      <c r="T5" s="4" t="s">
        <v>23</v>
      </c>
      <c r="U5" s="4" t="s">
        <v>23</v>
      </c>
    </row>
    <row r="6" spans="1:21" ht="16" x14ac:dyDescent="0.2">
      <c r="A6" s="3" t="s">
        <v>24</v>
      </c>
      <c r="B6" s="4" t="s">
        <v>23</v>
      </c>
      <c r="C6" s="4" t="s">
        <v>23</v>
      </c>
      <c r="D6" s="4" t="s">
        <v>23</v>
      </c>
      <c r="E6" s="4" t="s">
        <v>23</v>
      </c>
      <c r="F6" s="4" t="s">
        <v>23</v>
      </c>
      <c r="G6" s="4" t="s">
        <v>23</v>
      </c>
      <c r="H6" s="4" t="s">
        <v>23</v>
      </c>
      <c r="I6" s="4" t="s">
        <v>23</v>
      </c>
      <c r="J6" s="4" t="s">
        <v>23</v>
      </c>
      <c r="K6" s="4" t="s">
        <v>23</v>
      </c>
      <c r="L6" s="4" t="s">
        <v>23</v>
      </c>
      <c r="M6" s="4" t="s">
        <v>23</v>
      </c>
      <c r="N6" s="4" t="s">
        <v>23</v>
      </c>
      <c r="O6" s="4" t="s">
        <v>23</v>
      </c>
      <c r="P6" s="4" t="s">
        <v>23</v>
      </c>
      <c r="Q6" s="5" t="s">
        <v>23</v>
      </c>
      <c r="R6" s="4" t="s">
        <v>23</v>
      </c>
      <c r="S6" s="4" t="s">
        <v>23</v>
      </c>
      <c r="T6" s="4" t="s">
        <v>23</v>
      </c>
      <c r="U6" s="4" t="s">
        <v>23</v>
      </c>
    </row>
    <row r="7" spans="1:21" ht="16" x14ac:dyDescent="0.2">
      <c r="A7" s="34" t="s">
        <v>25</v>
      </c>
      <c r="B7" s="32">
        <v>19224000000</v>
      </c>
      <c r="C7" s="32">
        <v>42875000000</v>
      </c>
      <c r="D7" s="32">
        <v>36880000000</v>
      </c>
      <c r="E7" s="32">
        <v>26348000000</v>
      </c>
      <c r="F7" s="32">
        <v>31955000000</v>
      </c>
      <c r="G7" s="32">
        <v>31865000000</v>
      </c>
      <c r="H7" s="32">
        <v>32027000000</v>
      </c>
      <c r="I7" s="32">
        <v>31210000000</v>
      </c>
      <c r="J7" s="32">
        <v>27967000000</v>
      </c>
      <c r="K7" s="32">
        <v>29740000000</v>
      </c>
      <c r="L7" s="32">
        <v>36456000000</v>
      </c>
      <c r="M7" s="32">
        <v>36526000000</v>
      </c>
      <c r="N7" s="32">
        <v>44559000000</v>
      </c>
      <c r="O7" s="32">
        <v>59339000000</v>
      </c>
      <c r="P7" s="32">
        <v>47365000000</v>
      </c>
      <c r="Q7" s="33">
        <v>45529000000</v>
      </c>
      <c r="R7" s="32">
        <v>10593000000</v>
      </c>
      <c r="S7" s="32">
        <v>12224000000</v>
      </c>
      <c r="T7" s="32">
        <v>10895000000</v>
      </c>
      <c r="U7" s="32">
        <v>11817000000</v>
      </c>
    </row>
    <row r="8" spans="1:21" ht="16" x14ac:dyDescent="0.2">
      <c r="A8" s="29" t="s">
        <v>60</v>
      </c>
      <c r="B8" s="32">
        <v>100</v>
      </c>
      <c r="C8" s="32">
        <v>100</v>
      </c>
      <c r="D8" s="32">
        <v>100</v>
      </c>
      <c r="E8" s="32">
        <v>100</v>
      </c>
      <c r="F8" s="32">
        <v>100</v>
      </c>
      <c r="G8" s="32">
        <v>100</v>
      </c>
      <c r="H8" s="32">
        <v>100</v>
      </c>
      <c r="I8" s="32">
        <v>100</v>
      </c>
      <c r="J8" s="32">
        <v>100</v>
      </c>
      <c r="K8" s="32">
        <v>100</v>
      </c>
      <c r="L8" s="32">
        <v>100</v>
      </c>
      <c r="M8" s="32">
        <v>100</v>
      </c>
      <c r="N8" s="32">
        <v>100</v>
      </c>
      <c r="O8" s="32">
        <v>100</v>
      </c>
      <c r="P8" s="32">
        <v>100</v>
      </c>
      <c r="Q8" s="33">
        <v>100</v>
      </c>
      <c r="R8" s="32">
        <v>100</v>
      </c>
      <c r="S8" s="32">
        <v>100</v>
      </c>
      <c r="T8" s="32">
        <v>100</v>
      </c>
      <c r="U8" s="32">
        <v>100</v>
      </c>
    </row>
    <row r="9" spans="1:21" ht="16" x14ac:dyDescent="0.2">
      <c r="A9" s="3" t="s">
        <v>26</v>
      </c>
      <c r="B9" s="4" t="s">
        <v>23</v>
      </c>
      <c r="C9" s="4" t="s">
        <v>23</v>
      </c>
      <c r="D9" s="4" t="s">
        <v>23</v>
      </c>
      <c r="E9" s="4" t="s">
        <v>23</v>
      </c>
      <c r="F9" s="4" t="s">
        <v>23</v>
      </c>
      <c r="G9" s="4" t="s">
        <v>23</v>
      </c>
      <c r="H9" s="4" t="s">
        <v>23</v>
      </c>
      <c r="I9" s="4" t="s">
        <v>23</v>
      </c>
      <c r="J9" s="4" t="s">
        <v>23</v>
      </c>
      <c r="K9" s="4" t="s">
        <v>23</v>
      </c>
      <c r="L9" s="4" t="s">
        <v>23</v>
      </c>
      <c r="M9" s="4" t="s">
        <v>23</v>
      </c>
      <c r="N9" s="4" t="s">
        <v>23</v>
      </c>
      <c r="O9" s="4" t="s">
        <v>23</v>
      </c>
      <c r="P9" s="4" t="s">
        <v>23</v>
      </c>
      <c r="Q9" s="5" t="s">
        <v>23</v>
      </c>
      <c r="R9" s="4" t="s">
        <v>23</v>
      </c>
      <c r="S9" s="4" t="s">
        <v>23</v>
      </c>
      <c r="T9" s="4" t="s">
        <v>23</v>
      </c>
      <c r="U9" s="4" t="s">
        <v>23</v>
      </c>
    </row>
    <row r="10" spans="1:21" ht="16" x14ac:dyDescent="0.2">
      <c r="A10" s="3" t="s">
        <v>27</v>
      </c>
      <c r="B10" s="4">
        <v>19224000000</v>
      </c>
      <c r="C10" s="4">
        <v>42875000000</v>
      </c>
      <c r="D10" s="4">
        <v>36880000000</v>
      </c>
      <c r="E10" s="4">
        <v>26348000000</v>
      </c>
      <c r="F10" s="4">
        <v>31955000000</v>
      </c>
      <c r="G10" s="4">
        <v>31865000000</v>
      </c>
      <c r="H10" s="4">
        <v>32027000000</v>
      </c>
      <c r="I10" s="4">
        <v>31210000000</v>
      </c>
      <c r="J10" s="4">
        <v>27967000000</v>
      </c>
      <c r="K10" s="4">
        <v>29740000000</v>
      </c>
      <c r="L10" s="4">
        <v>36456000000</v>
      </c>
      <c r="M10" s="4">
        <v>36526000000</v>
      </c>
      <c r="N10" s="4">
        <v>44559000000</v>
      </c>
      <c r="O10" s="4">
        <v>59339000000</v>
      </c>
      <c r="P10" s="4">
        <v>47365000000</v>
      </c>
      <c r="Q10" s="5">
        <v>45529000000</v>
      </c>
      <c r="R10" s="4">
        <v>10593000000</v>
      </c>
      <c r="S10" s="4">
        <v>12224000000</v>
      </c>
      <c r="T10" s="4">
        <v>10895000000</v>
      </c>
      <c r="U10" s="4">
        <v>11817000000</v>
      </c>
    </row>
    <row r="11" spans="1:21" ht="16" x14ac:dyDescent="0.2">
      <c r="A11" s="29" t="s">
        <v>28</v>
      </c>
      <c r="B11" s="32">
        <v>11144000000</v>
      </c>
      <c r="C11" s="32">
        <v>16535000000</v>
      </c>
      <c r="D11" s="32">
        <v>15906000000</v>
      </c>
      <c r="E11" s="32">
        <v>13392000000</v>
      </c>
      <c r="F11" s="32">
        <v>14051000000</v>
      </c>
      <c r="G11" s="32">
        <v>13330000000</v>
      </c>
      <c r="H11" s="32">
        <v>13240000000</v>
      </c>
      <c r="I11" s="32">
        <v>13235000000</v>
      </c>
      <c r="J11" s="32">
        <v>12104000000</v>
      </c>
      <c r="K11" s="32">
        <v>12441000000</v>
      </c>
      <c r="L11" s="32">
        <v>13068000000</v>
      </c>
      <c r="M11" s="32">
        <v>13092000000</v>
      </c>
      <c r="N11" s="32">
        <v>13710000000</v>
      </c>
      <c r="O11" s="32">
        <v>18272000000</v>
      </c>
      <c r="P11" s="32">
        <v>15960000000</v>
      </c>
      <c r="Q11" s="33">
        <v>16331000000</v>
      </c>
      <c r="R11" s="32">
        <v>3980000000</v>
      </c>
      <c r="S11" s="32">
        <v>4262000000</v>
      </c>
      <c r="T11" s="32">
        <v>3765000000</v>
      </c>
      <c r="U11" s="32">
        <v>4324000000</v>
      </c>
    </row>
    <row r="12" spans="1:21" ht="16" x14ac:dyDescent="0.2">
      <c r="A12" s="12" t="s">
        <v>194</v>
      </c>
      <c r="B12" s="11">
        <f t="shared" ref="B12:U12" si="2">B11/B2</f>
        <v>0.57969205160216397</v>
      </c>
      <c r="C12" s="11">
        <f t="shared" si="2"/>
        <v>0.38565597667638485</v>
      </c>
      <c r="D12" s="11">
        <f t="shared" si="2"/>
        <v>0.43129067245119307</v>
      </c>
      <c r="E12" s="11">
        <f t="shared" si="2"/>
        <v>0.50827387277971758</v>
      </c>
      <c r="F12" s="11">
        <f t="shared" si="2"/>
        <v>0.44670163725957718</v>
      </c>
      <c r="G12" s="11">
        <f t="shared" si="2"/>
        <v>0.41832731837439197</v>
      </c>
      <c r="H12" s="11">
        <f t="shared" si="2"/>
        <v>0.41691595553736183</v>
      </c>
      <c r="I12" s="11">
        <f t="shared" si="2"/>
        <v>0.4236013314556395</v>
      </c>
      <c r="J12" s="11">
        <f t="shared" si="2"/>
        <v>0.43146900509749403</v>
      </c>
      <c r="K12" s="11">
        <f t="shared" si="2"/>
        <v>0.42125757627061255</v>
      </c>
      <c r="L12" s="11">
        <f t="shared" si="2"/>
        <v>0.39107014603782619</v>
      </c>
      <c r="M12" s="11">
        <f t="shared" si="2"/>
        <v>0.39322400432510363</v>
      </c>
      <c r="N12" s="11">
        <f t="shared" si="2"/>
        <v>0.33919691234320493</v>
      </c>
      <c r="O12" s="11">
        <f t="shared" si="2"/>
        <v>0.30792564755051482</v>
      </c>
      <c r="P12" s="11">
        <f t="shared" si="2"/>
        <v>0.33695766916499525</v>
      </c>
      <c r="Q12" s="11">
        <f t="shared" si="2"/>
        <v>0.35869445847701464</v>
      </c>
      <c r="R12" s="11">
        <f t="shared" si="2"/>
        <v>0.3757198149721514</v>
      </c>
      <c r="S12" s="11">
        <f t="shared" si="2"/>
        <v>0.34865837696335078</v>
      </c>
      <c r="T12" s="11">
        <f t="shared" si="2"/>
        <v>0.3455713630105553</v>
      </c>
      <c r="U12" s="11">
        <f t="shared" si="2"/>
        <v>0.36591351442836589</v>
      </c>
    </row>
    <row r="13" spans="1:21" ht="16" x14ac:dyDescent="0.2">
      <c r="A13" s="29" t="s">
        <v>29</v>
      </c>
      <c r="B13" s="32" t="s">
        <v>23</v>
      </c>
      <c r="C13" s="32" t="s">
        <v>23</v>
      </c>
      <c r="D13" s="32" t="s">
        <v>23</v>
      </c>
      <c r="E13" s="32" t="s">
        <v>23</v>
      </c>
      <c r="F13" s="32" t="s">
        <v>23</v>
      </c>
      <c r="G13" s="32" t="s">
        <v>23</v>
      </c>
      <c r="H13" s="32" t="s">
        <v>23</v>
      </c>
      <c r="I13" s="32" t="s">
        <v>23</v>
      </c>
      <c r="J13" s="32" t="s">
        <v>23</v>
      </c>
      <c r="K13" s="32" t="s">
        <v>23</v>
      </c>
      <c r="L13" s="32" t="s">
        <v>23</v>
      </c>
      <c r="M13" s="32" t="s">
        <v>23</v>
      </c>
      <c r="N13" s="32" t="s">
        <v>23</v>
      </c>
      <c r="O13" s="32" t="s">
        <v>23</v>
      </c>
      <c r="P13" s="32" t="s">
        <v>23</v>
      </c>
      <c r="Q13" s="33" t="s">
        <v>23</v>
      </c>
      <c r="R13" s="32" t="s">
        <v>23</v>
      </c>
      <c r="S13" s="32" t="s">
        <v>23</v>
      </c>
      <c r="T13" s="32" t="s">
        <v>23</v>
      </c>
      <c r="U13" s="32" t="s">
        <v>23</v>
      </c>
    </row>
    <row r="14" spans="1:21" ht="16" x14ac:dyDescent="0.2">
      <c r="A14" s="13" t="s">
        <v>195</v>
      </c>
      <c r="B14" s="14">
        <v>0</v>
      </c>
      <c r="C14" s="14">
        <v>0</v>
      </c>
      <c r="D14" s="14">
        <v>0</v>
      </c>
      <c r="E14" s="14">
        <v>0</v>
      </c>
      <c r="F14" s="14">
        <v>0</v>
      </c>
      <c r="G14" s="14">
        <v>0</v>
      </c>
      <c r="H14" s="14">
        <v>0</v>
      </c>
      <c r="I14" s="14">
        <v>0</v>
      </c>
      <c r="J14" s="14">
        <v>0</v>
      </c>
      <c r="K14" s="14" t="e">
        <f t="shared" ref="K14:U14" si="3">K13/K2</f>
        <v>#VALUE!</v>
      </c>
      <c r="L14" s="14" t="e">
        <f t="shared" si="3"/>
        <v>#VALUE!</v>
      </c>
      <c r="M14" s="14" t="e">
        <f t="shared" si="3"/>
        <v>#VALUE!</v>
      </c>
      <c r="N14" s="14" t="e">
        <f t="shared" si="3"/>
        <v>#VALUE!</v>
      </c>
      <c r="O14" s="14" t="e">
        <f t="shared" si="3"/>
        <v>#VALUE!</v>
      </c>
      <c r="P14" s="14" t="e">
        <f t="shared" si="3"/>
        <v>#VALUE!</v>
      </c>
      <c r="Q14" s="14" t="e">
        <f t="shared" si="3"/>
        <v>#VALUE!</v>
      </c>
      <c r="R14" s="14" t="e">
        <f t="shared" si="3"/>
        <v>#VALUE!</v>
      </c>
      <c r="S14" s="14" t="e">
        <f t="shared" si="3"/>
        <v>#VALUE!</v>
      </c>
      <c r="T14" s="14" t="e">
        <f t="shared" si="3"/>
        <v>#VALUE!</v>
      </c>
      <c r="U14" s="14" t="e">
        <f t="shared" si="3"/>
        <v>#VALUE!</v>
      </c>
    </row>
    <row r="15" spans="1:21" ht="16" x14ac:dyDescent="0.2">
      <c r="A15" s="3" t="s">
        <v>30</v>
      </c>
      <c r="B15" s="4">
        <v>8080000000</v>
      </c>
      <c r="C15" s="4">
        <v>26340000000</v>
      </c>
      <c r="D15" s="4">
        <v>20974000000</v>
      </c>
      <c r="E15" s="4">
        <v>12956000000</v>
      </c>
      <c r="F15" s="4">
        <v>17904000000</v>
      </c>
      <c r="G15" s="4">
        <v>18535000000</v>
      </c>
      <c r="H15" s="4">
        <v>18787000000</v>
      </c>
      <c r="I15" s="4">
        <v>17975000000</v>
      </c>
      <c r="J15" s="4">
        <v>15863000000</v>
      </c>
      <c r="K15" s="4">
        <v>17299000000</v>
      </c>
      <c r="L15" s="4">
        <v>23388000000</v>
      </c>
      <c r="M15" s="4">
        <v>23434000000</v>
      </c>
      <c r="N15" s="4">
        <v>30849000000</v>
      </c>
      <c r="O15" s="4">
        <v>41067000000</v>
      </c>
      <c r="P15" s="4">
        <v>31405000000</v>
      </c>
      <c r="Q15" s="5">
        <v>29198000000</v>
      </c>
      <c r="R15" s="4">
        <v>6613000000</v>
      </c>
      <c r="S15" s="4">
        <v>7962000000</v>
      </c>
      <c r="T15" s="4">
        <v>7130000000</v>
      </c>
      <c r="U15" s="4">
        <v>7493000000</v>
      </c>
    </row>
    <row r="16" spans="1:21" ht="16" x14ac:dyDescent="0.2">
      <c r="A16" s="34" t="s">
        <v>31</v>
      </c>
      <c r="B16" s="32" t="s">
        <v>23</v>
      </c>
      <c r="C16" s="32" t="s">
        <v>23</v>
      </c>
      <c r="D16" s="32" t="s">
        <v>23</v>
      </c>
      <c r="E16" s="32" t="s">
        <v>23</v>
      </c>
      <c r="F16" s="32" t="s">
        <v>23</v>
      </c>
      <c r="G16" s="32" t="s">
        <v>23</v>
      </c>
      <c r="H16" s="32" t="s">
        <v>23</v>
      </c>
      <c r="I16" s="32" t="s">
        <v>23</v>
      </c>
      <c r="J16" s="32" t="s">
        <v>23</v>
      </c>
      <c r="K16" s="32" t="s">
        <v>23</v>
      </c>
      <c r="L16" s="32" t="s">
        <v>23</v>
      </c>
      <c r="M16" s="32" t="s">
        <v>23</v>
      </c>
      <c r="N16" s="32" t="s">
        <v>23</v>
      </c>
      <c r="O16" s="32" t="s">
        <v>23</v>
      </c>
      <c r="P16" s="32" t="s">
        <v>23</v>
      </c>
      <c r="Q16" s="33">
        <v>0</v>
      </c>
      <c r="R16" s="32" t="s">
        <v>23</v>
      </c>
      <c r="S16" s="32" t="s">
        <v>23</v>
      </c>
      <c r="T16" s="32" t="s">
        <v>23</v>
      </c>
      <c r="U16" s="32" t="s">
        <v>23</v>
      </c>
    </row>
    <row r="17" spans="1:21" ht="16" x14ac:dyDescent="0.2">
      <c r="A17" s="29" t="s">
        <v>61</v>
      </c>
      <c r="B17" s="32" t="s">
        <v>23</v>
      </c>
      <c r="C17" s="32" t="s">
        <v>23</v>
      </c>
      <c r="D17" s="32" t="s">
        <v>23</v>
      </c>
      <c r="E17" s="32" t="s">
        <v>23</v>
      </c>
      <c r="F17" s="32" t="s">
        <v>23</v>
      </c>
      <c r="G17" s="32" t="s">
        <v>23</v>
      </c>
      <c r="H17" s="32" t="s">
        <v>23</v>
      </c>
      <c r="I17" s="32" t="s">
        <v>23</v>
      </c>
      <c r="J17" s="32" t="s">
        <v>23</v>
      </c>
      <c r="K17" s="32" t="s">
        <v>23</v>
      </c>
      <c r="L17" s="32" t="s">
        <v>23</v>
      </c>
      <c r="M17" s="32" t="s">
        <v>23</v>
      </c>
      <c r="N17" s="32" t="s">
        <v>23</v>
      </c>
      <c r="O17" s="32" t="s">
        <v>23</v>
      </c>
      <c r="P17" s="32" t="s">
        <v>23</v>
      </c>
      <c r="Q17" s="33">
        <v>0</v>
      </c>
      <c r="R17" s="32" t="s">
        <v>23</v>
      </c>
      <c r="S17" s="32" t="s">
        <v>23</v>
      </c>
      <c r="T17" s="32" t="s">
        <v>23</v>
      </c>
      <c r="U17" s="32" t="s">
        <v>23</v>
      </c>
    </row>
    <row r="18" spans="1:21" ht="16" x14ac:dyDescent="0.2">
      <c r="A18" s="15" t="s">
        <v>196</v>
      </c>
      <c r="B18" s="10"/>
      <c r="C18" s="11" t="e">
        <f>(C16/B16)-1</f>
        <v>#VALUE!</v>
      </c>
      <c r="D18" s="11" t="e">
        <f>(D16/C16)-1</f>
        <v>#VALUE!</v>
      </c>
      <c r="E18" s="11" t="e">
        <f>(E16/D16)-1</f>
        <v>#VALUE!</v>
      </c>
      <c r="F18" s="11" t="e">
        <f t="shared" ref="F18:Q18" si="4">(F16/E16)-1</f>
        <v>#VALUE!</v>
      </c>
      <c r="G18" s="11" t="e">
        <f t="shared" si="4"/>
        <v>#VALUE!</v>
      </c>
      <c r="H18" s="11" t="e">
        <f t="shared" si="4"/>
        <v>#VALUE!</v>
      </c>
      <c r="I18" s="11" t="e">
        <f t="shared" si="4"/>
        <v>#VALUE!</v>
      </c>
      <c r="J18" s="11" t="e">
        <f t="shared" si="4"/>
        <v>#VALUE!</v>
      </c>
      <c r="K18" s="11" t="e">
        <f t="shared" si="4"/>
        <v>#VALUE!</v>
      </c>
      <c r="L18" s="11" t="e">
        <f t="shared" si="4"/>
        <v>#VALUE!</v>
      </c>
      <c r="M18" s="11" t="e">
        <f t="shared" si="4"/>
        <v>#VALUE!</v>
      </c>
      <c r="N18" s="11" t="e">
        <f t="shared" si="4"/>
        <v>#VALUE!</v>
      </c>
      <c r="O18" s="11" t="e">
        <f t="shared" si="4"/>
        <v>#VALUE!</v>
      </c>
      <c r="P18" s="11" t="e">
        <f t="shared" si="4"/>
        <v>#VALUE!</v>
      </c>
      <c r="Q18" s="11" t="e">
        <f t="shared" si="4"/>
        <v>#VALUE!</v>
      </c>
      <c r="R18" s="11"/>
      <c r="S18" s="11" t="e">
        <f t="shared" ref="S18:U18" si="5">(S16/R16)-1</f>
        <v>#VALUE!</v>
      </c>
      <c r="T18" s="11" t="e">
        <f t="shared" si="5"/>
        <v>#VALUE!</v>
      </c>
      <c r="U18" s="11" t="e">
        <f t="shared" si="5"/>
        <v>#VALUE!</v>
      </c>
    </row>
    <row r="19" spans="1:21" ht="16" x14ac:dyDescent="0.2">
      <c r="A19" s="3" t="s">
        <v>32</v>
      </c>
      <c r="B19" s="4">
        <v>-2336000000</v>
      </c>
      <c r="C19" s="4">
        <v>-19829000000</v>
      </c>
      <c r="D19" s="4">
        <v>-12892000000</v>
      </c>
      <c r="E19" s="4">
        <v>-6169000000</v>
      </c>
      <c r="F19" s="4">
        <v>-11207000000</v>
      </c>
      <c r="G19" s="4">
        <v>-11737000000</v>
      </c>
      <c r="H19" s="4">
        <v>-12357000000</v>
      </c>
      <c r="I19" s="4">
        <v>-8778000000</v>
      </c>
      <c r="J19" s="4">
        <v>-10304000000</v>
      </c>
      <c r="K19" s="4">
        <v>-11132000000</v>
      </c>
      <c r="L19" s="4">
        <v>-12481000000</v>
      </c>
      <c r="M19" s="4">
        <v>-10583000000</v>
      </c>
      <c r="N19" s="4">
        <v>-12479000000</v>
      </c>
      <c r="O19" s="4">
        <v>-27044000000</v>
      </c>
      <c r="P19" s="4">
        <v>-13486000000</v>
      </c>
      <c r="Q19" s="5">
        <v>-10015000000</v>
      </c>
      <c r="R19" s="4">
        <v>-1530000000</v>
      </c>
      <c r="S19" s="4">
        <v>-3993000000</v>
      </c>
      <c r="T19" s="4">
        <v>-1736000000</v>
      </c>
      <c r="U19" s="4">
        <v>-2756000000</v>
      </c>
    </row>
    <row r="20" spans="1:21" ht="16" x14ac:dyDescent="0.2">
      <c r="A20" s="3" t="s">
        <v>33</v>
      </c>
      <c r="B20" s="4">
        <v>-66990000000</v>
      </c>
      <c r="C20" s="4">
        <v>-20407000000</v>
      </c>
      <c r="D20" s="4">
        <v>-19115000000</v>
      </c>
      <c r="E20" s="4">
        <v>-21156000000</v>
      </c>
      <c r="F20" s="4">
        <v>-18882000000</v>
      </c>
      <c r="G20" s="4">
        <v>-16728000000</v>
      </c>
      <c r="H20" s="4">
        <v>-15161000000</v>
      </c>
      <c r="I20" s="4">
        <v>-13840000000</v>
      </c>
      <c r="J20" s="4">
        <v>-16795000000</v>
      </c>
      <c r="K20" s="4">
        <v>-23294000000</v>
      </c>
      <c r="L20" s="4">
        <v>-35591000000</v>
      </c>
      <c r="M20" s="4">
        <v>-39114000000</v>
      </c>
      <c r="N20" s="4">
        <v>-22627000000</v>
      </c>
      <c r="O20" s="4">
        <v>-17770000000</v>
      </c>
      <c r="P20" s="4">
        <v>-50370000000</v>
      </c>
      <c r="Q20" s="5">
        <v>-117798000000</v>
      </c>
      <c r="R20" s="4">
        <v>-22748000000</v>
      </c>
      <c r="S20" s="4">
        <v>-28095000000</v>
      </c>
      <c r="T20" s="4">
        <v>-31988000000</v>
      </c>
      <c r="U20" s="4">
        <v>-34967000000</v>
      </c>
    </row>
    <row r="21" spans="1:21" ht="16" x14ac:dyDescent="0.2">
      <c r="A21" s="3" t="s">
        <v>34</v>
      </c>
      <c r="B21" s="4">
        <v>-31357000000</v>
      </c>
      <c r="C21" s="4">
        <v>-6500000000</v>
      </c>
      <c r="D21" s="4">
        <v>-6806000000</v>
      </c>
      <c r="E21" s="4">
        <v>-7982000000</v>
      </c>
      <c r="F21" s="4">
        <v>-7501000000</v>
      </c>
      <c r="G21" s="4">
        <v>-6668000000</v>
      </c>
      <c r="H21" s="4">
        <v>-5557000000</v>
      </c>
      <c r="I21" s="4">
        <v>-5388000000</v>
      </c>
      <c r="J21" s="4">
        <v>-7104000000</v>
      </c>
      <c r="K21" s="4">
        <v>-10181000000</v>
      </c>
      <c r="L21" s="4">
        <v>-15912000000</v>
      </c>
      <c r="M21" s="4">
        <v>-17376000000</v>
      </c>
      <c r="N21" s="4">
        <v>-8938000000</v>
      </c>
      <c r="O21" s="4">
        <v>-5650000000</v>
      </c>
      <c r="P21" s="4">
        <v>-21346000000</v>
      </c>
      <c r="Q21" s="5">
        <v>-55356000000</v>
      </c>
      <c r="R21" s="4">
        <v>-10337000000</v>
      </c>
      <c r="S21" s="4">
        <v>-13157000000</v>
      </c>
      <c r="T21" s="4">
        <v>-15152000000</v>
      </c>
      <c r="U21" s="4">
        <v>-16710000000</v>
      </c>
    </row>
    <row r="22" spans="1:21" ht="16" x14ac:dyDescent="0.2">
      <c r="A22" s="3" t="s">
        <v>35</v>
      </c>
      <c r="B22" s="4">
        <v>35633000000</v>
      </c>
      <c r="C22" s="4">
        <v>13907000000</v>
      </c>
      <c r="D22" s="4">
        <v>12309000000</v>
      </c>
      <c r="E22" s="4">
        <v>13174000000</v>
      </c>
      <c r="F22" s="4">
        <v>11381000000</v>
      </c>
      <c r="G22" s="4">
        <v>10060000000</v>
      </c>
      <c r="H22" s="4">
        <v>9604000000</v>
      </c>
      <c r="I22" s="4">
        <v>8452000000</v>
      </c>
      <c r="J22" s="4">
        <v>9691000000</v>
      </c>
      <c r="K22" s="4">
        <v>13113000000</v>
      </c>
      <c r="L22" s="4">
        <v>19679000000</v>
      </c>
      <c r="M22" s="4">
        <v>21738000000</v>
      </c>
      <c r="N22" s="4">
        <v>13689000000</v>
      </c>
      <c r="O22" s="4">
        <v>12120000000</v>
      </c>
      <c r="P22" s="4">
        <v>29024000000</v>
      </c>
      <c r="Q22" s="5">
        <v>62442000000</v>
      </c>
      <c r="R22" s="4">
        <v>12411000000</v>
      </c>
      <c r="S22" s="4">
        <v>14938000000</v>
      </c>
      <c r="T22" s="4">
        <v>16836000000</v>
      </c>
      <c r="U22" s="4">
        <v>18257000000</v>
      </c>
    </row>
    <row r="23" spans="1:21" ht="16" x14ac:dyDescent="0.2">
      <c r="A23" s="3" t="s">
        <v>36</v>
      </c>
      <c r="B23" s="4">
        <v>64654000000</v>
      </c>
      <c r="C23" s="4">
        <v>578000000</v>
      </c>
      <c r="D23" s="4">
        <v>6223000000</v>
      </c>
      <c r="E23" s="4">
        <v>14987000000</v>
      </c>
      <c r="F23" s="4">
        <v>7675000000</v>
      </c>
      <c r="G23" s="4">
        <v>4991000000</v>
      </c>
      <c r="H23" s="4">
        <v>2804000000</v>
      </c>
      <c r="I23" s="4">
        <v>5062000000</v>
      </c>
      <c r="J23" s="4">
        <v>6491000000</v>
      </c>
      <c r="K23" s="4">
        <v>12162000000</v>
      </c>
      <c r="L23" s="4">
        <v>23110000000</v>
      </c>
      <c r="M23" s="4">
        <v>28531000000</v>
      </c>
      <c r="N23" s="4">
        <v>10148000000</v>
      </c>
      <c r="O23" s="4">
        <v>-9274000000</v>
      </c>
      <c r="P23" s="4">
        <v>36884000000</v>
      </c>
      <c r="Q23" s="5">
        <v>107783000000</v>
      </c>
      <c r="R23" s="4">
        <v>21218000000</v>
      </c>
      <c r="S23" s="4">
        <v>24102000000</v>
      </c>
      <c r="T23" s="4">
        <v>30252000000</v>
      </c>
      <c r="U23" s="4">
        <v>32211000000</v>
      </c>
    </row>
    <row r="24" spans="1:21" ht="16" x14ac:dyDescent="0.2">
      <c r="A24" s="3" t="s">
        <v>37</v>
      </c>
      <c r="B24" s="4">
        <v>2336000000</v>
      </c>
      <c r="C24" s="4">
        <v>19829000000</v>
      </c>
      <c r="D24" s="4">
        <v>12892000000</v>
      </c>
      <c r="E24" s="4">
        <v>6169000000</v>
      </c>
      <c r="F24" s="4">
        <v>11207000000</v>
      </c>
      <c r="G24" s="4">
        <v>11737000000</v>
      </c>
      <c r="H24" s="4">
        <v>12357000000</v>
      </c>
      <c r="I24" s="4">
        <v>8778000000</v>
      </c>
      <c r="J24" s="4">
        <v>10304000000</v>
      </c>
      <c r="K24" s="4">
        <v>11132000000</v>
      </c>
      <c r="L24" s="4">
        <v>12481000000</v>
      </c>
      <c r="M24" s="4">
        <v>10583000000</v>
      </c>
      <c r="N24" s="4">
        <v>12479000000</v>
      </c>
      <c r="O24" s="4">
        <v>27044000000</v>
      </c>
      <c r="P24" s="4">
        <v>13486000000</v>
      </c>
      <c r="Q24" s="5">
        <v>10015000000</v>
      </c>
      <c r="R24" s="4">
        <v>1530000000</v>
      </c>
      <c r="S24" s="4">
        <v>3993000000</v>
      </c>
      <c r="T24" s="4">
        <v>1736000000</v>
      </c>
      <c r="U24" s="4">
        <v>2756000000</v>
      </c>
    </row>
    <row r="25" spans="1:21" ht="16" x14ac:dyDescent="0.2">
      <c r="A25" s="3" t="s">
        <v>38</v>
      </c>
      <c r="B25" s="4">
        <v>14000000</v>
      </c>
      <c r="C25" s="4">
        <v>6444000000</v>
      </c>
      <c r="D25" s="4">
        <v>4538000000</v>
      </c>
      <c r="E25" s="4">
        <v>1727000000</v>
      </c>
      <c r="F25" s="4">
        <v>3732000000</v>
      </c>
      <c r="G25" s="4">
        <v>3697000000</v>
      </c>
      <c r="H25" s="4">
        <v>3880000000</v>
      </c>
      <c r="I25" s="4">
        <v>2695000000</v>
      </c>
      <c r="J25" s="4">
        <v>2906000000</v>
      </c>
      <c r="K25" s="4">
        <v>6846000000</v>
      </c>
      <c r="L25" s="4">
        <v>2022000000</v>
      </c>
      <c r="M25" s="4">
        <v>2117000000</v>
      </c>
      <c r="N25" s="4">
        <v>3020000000</v>
      </c>
      <c r="O25" s="4">
        <v>5409000000</v>
      </c>
      <c r="P25" s="4">
        <v>2225000000</v>
      </c>
      <c r="Q25" s="5">
        <v>2181000000</v>
      </c>
      <c r="R25" s="4">
        <v>204000000</v>
      </c>
      <c r="S25" s="4">
        <v>759000000</v>
      </c>
      <c r="T25" s="4">
        <v>520000000</v>
      </c>
      <c r="U25" s="4">
        <v>698000000</v>
      </c>
    </row>
    <row r="26" spans="1:21" ht="16" x14ac:dyDescent="0.2">
      <c r="A26" s="3" t="s">
        <v>39</v>
      </c>
      <c r="B26" s="4" t="s">
        <v>23</v>
      </c>
      <c r="C26" s="4" t="s">
        <v>23</v>
      </c>
      <c r="D26" s="4" t="s">
        <v>23</v>
      </c>
      <c r="E26" s="4" t="s">
        <v>23</v>
      </c>
      <c r="F26" s="4" t="s">
        <v>23</v>
      </c>
      <c r="G26" s="4" t="s">
        <v>23</v>
      </c>
      <c r="H26" s="4" t="s">
        <v>23</v>
      </c>
      <c r="I26" s="4" t="s">
        <v>23</v>
      </c>
      <c r="J26" s="4" t="s">
        <v>23</v>
      </c>
      <c r="K26" s="4" t="s">
        <v>23</v>
      </c>
      <c r="L26" s="4" t="s">
        <v>23</v>
      </c>
      <c r="M26" s="4" t="s">
        <v>23</v>
      </c>
      <c r="N26" s="4" t="s">
        <v>23</v>
      </c>
      <c r="O26" s="4" t="s">
        <v>23</v>
      </c>
      <c r="P26" s="4" t="s">
        <v>23</v>
      </c>
      <c r="Q26" s="5" t="s">
        <v>23</v>
      </c>
      <c r="R26" s="4" t="s">
        <v>23</v>
      </c>
      <c r="S26" s="4" t="s">
        <v>23</v>
      </c>
      <c r="T26" s="4" t="s">
        <v>23</v>
      </c>
      <c r="U26" s="4" t="s">
        <v>23</v>
      </c>
    </row>
    <row r="27" spans="1:21" ht="16" x14ac:dyDescent="0.2">
      <c r="A27" s="3" t="s">
        <v>40</v>
      </c>
      <c r="B27" s="4">
        <v>2322000000</v>
      </c>
      <c r="C27" s="4">
        <v>13385000000</v>
      </c>
      <c r="D27" s="4">
        <v>8354000000</v>
      </c>
      <c r="E27" s="4">
        <v>4442000000</v>
      </c>
      <c r="F27" s="4">
        <v>7475000000</v>
      </c>
      <c r="G27" s="4">
        <v>8040000000</v>
      </c>
      <c r="H27" s="4">
        <v>8477000000</v>
      </c>
      <c r="I27" s="4">
        <v>6083000000</v>
      </c>
      <c r="J27" s="4">
        <v>7398000000</v>
      </c>
      <c r="K27" s="4">
        <v>4286000000</v>
      </c>
      <c r="L27" s="4">
        <v>10459000000</v>
      </c>
      <c r="M27" s="4">
        <v>8466000000</v>
      </c>
      <c r="N27" s="4">
        <v>9459000000</v>
      </c>
      <c r="O27" s="4">
        <v>21635000000</v>
      </c>
      <c r="P27" s="4">
        <v>11261000000</v>
      </c>
      <c r="Q27" s="5">
        <v>7834000000</v>
      </c>
      <c r="R27" s="4">
        <v>1326000000</v>
      </c>
      <c r="S27" s="4">
        <v>3234000000</v>
      </c>
      <c r="T27" s="4">
        <v>1216000000</v>
      </c>
      <c r="U27" s="4">
        <v>2058000000</v>
      </c>
    </row>
    <row r="28" spans="1:21" ht="16" x14ac:dyDescent="0.2">
      <c r="A28" s="3" t="s">
        <v>41</v>
      </c>
      <c r="B28" s="4" t="s">
        <v>23</v>
      </c>
      <c r="C28" s="4" t="s">
        <v>23</v>
      </c>
      <c r="D28" s="4" t="s">
        <v>23</v>
      </c>
      <c r="E28" s="4" t="s">
        <v>23</v>
      </c>
      <c r="F28" s="4" t="s">
        <v>23</v>
      </c>
      <c r="G28" s="4" t="s">
        <v>23</v>
      </c>
      <c r="H28" s="4" t="s">
        <v>23</v>
      </c>
      <c r="I28" s="4" t="s">
        <v>23</v>
      </c>
      <c r="J28" s="4" t="s">
        <v>23</v>
      </c>
      <c r="K28" s="4" t="s">
        <v>23</v>
      </c>
      <c r="L28" s="4" t="s">
        <v>23</v>
      </c>
      <c r="M28" s="4" t="s">
        <v>23</v>
      </c>
      <c r="N28" s="4" t="s">
        <v>23</v>
      </c>
      <c r="O28" s="4" t="s">
        <v>23</v>
      </c>
      <c r="P28" s="4" t="s">
        <v>23</v>
      </c>
      <c r="Q28" s="5" t="s">
        <v>23</v>
      </c>
      <c r="R28" s="4" t="s">
        <v>23</v>
      </c>
      <c r="S28" s="4" t="s">
        <v>23</v>
      </c>
      <c r="T28" s="4" t="s">
        <v>23</v>
      </c>
      <c r="U28" s="4" t="s">
        <v>23</v>
      </c>
    </row>
    <row r="29" spans="1:21" ht="16" x14ac:dyDescent="0.2">
      <c r="A29" s="3" t="s">
        <v>42</v>
      </c>
      <c r="B29" s="4" t="s">
        <v>23</v>
      </c>
      <c r="C29" s="4" t="s">
        <v>23</v>
      </c>
      <c r="D29" s="4" t="s">
        <v>23</v>
      </c>
      <c r="E29" s="4" t="s">
        <v>23</v>
      </c>
      <c r="F29" s="4" t="s">
        <v>23</v>
      </c>
      <c r="G29" s="4" t="s">
        <v>23</v>
      </c>
      <c r="H29" s="4" t="s">
        <v>23</v>
      </c>
      <c r="I29" s="4" t="s">
        <v>23</v>
      </c>
      <c r="J29" s="4" t="s">
        <v>23</v>
      </c>
      <c r="K29" s="4" t="s">
        <v>23</v>
      </c>
      <c r="L29" s="4" t="s">
        <v>23</v>
      </c>
      <c r="M29" s="4" t="s">
        <v>23</v>
      </c>
      <c r="N29" s="4" t="s">
        <v>23</v>
      </c>
      <c r="O29" s="4" t="s">
        <v>23</v>
      </c>
      <c r="P29" s="4" t="s">
        <v>23</v>
      </c>
      <c r="Q29" s="5" t="s">
        <v>23</v>
      </c>
      <c r="R29" s="4" t="s">
        <v>23</v>
      </c>
      <c r="S29" s="4" t="s">
        <v>23</v>
      </c>
      <c r="T29" s="4" t="s">
        <v>23</v>
      </c>
      <c r="U29" s="4" t="s">
        <v>23</v>
      </c>
    </row>
    <row r="30" spans="1:21" ht="16" x14ac:dyDescent="0.2">
      <c r="A30" s="3" t="s">
        <v>43</v>
      </c>
      <c r="B30" s="4" t="s">
        <v>23</v>
      </c>
      <c r="C30" s="4" t="s">
        <v>23</v>
      </c>
      <c r="D30" s="4" t="s">
        <v>23</v>
      </c>
      <c r="E30" s="4" t="s">
        <v>23</v>
      </c>
      <c r="F30" s="4" t="s">
        <v>23</v>
      </c>
      <c r="G30" s="4" t="s">
        <v>23</v>
      </c>
      <c r="H30" s="4" t="s">
        <v>23</v>
      </c>
      <c r="I30" s="4" t="s">
        <v>23</v>
      </c>
      <c r="J30" s="4" t="s">
        <v>23</v>
      </c>
      <c r="K30" s="4" t="s">
        <v>23</v>
      </c>
      <c r="L30" s="4" t="s">
        <v>23</v>
      </c>
      <c r="M30" s="4" t="s">
        <v>23</v>
      </c>
      <c r="N30" s="4" t="s">
        <v>23</v>
      </c>
      <c r="O30" s="4" t="s">
        <v>23</v>
      </c>
      <c r="P30" s="4" t="s">
        <v>23</v>
      </c>
      <c r="Q30" s="5" t="s">
        <v>23</v>
      </c>
      <c r="R30" s="4" t="s">
        <v>23</v>
      </c>
      <c r="S30" s="4" t="s">
        <v>23</v>
      </c>
      <c r="T30" s="4" t="s">
        <v>23</v>
      </c>
      <c r="U30" s="4" t="s">
        <v>23</v>
      </c>
    </row>
    <row r="31" spans="1:21" ht="16" x14ac:dyDescent="0.2">
      <c r="A31" s="3" t="s">
        <v>44</v>
      </c>
      <c r="B31" s="4">
        <v>2322000000</v>
      </c>
      <c r="C31" s="4">
        <v>13385000000</v>
      </c>
      <c r="D31" s="4">
        <v>8354000000</v>
      </c>
      <c r="E31" s="4">
        <v>4442000000</v>
      </c>
      <c r="F31" s="4">
        <v>7475000000</v>
      </c>
      <c r="G31" s="4">
        <v>8040000000</v>
      </c>
      <c r="H31" s="4">
        <v>8477000000</v>
      </c>
      <c r="I31" s="4">
        <v>6083000000</v>
      </c>
      <c r="J31" s="4">
        <v>7398000000</v>
      </c>
      <c r="K31" s="4">
        <v>4286000000</v>
      </c>
      <c r="L31" s="4">
        <v>10459000000</v>
      </c>
      <c r="M31" s="4">
        <v>8466000000</v>
      </c>
      <c r="N31" s="4">
        <v>9459000000</v>
      </c>
      <c r="O31" s="4">
        <v>21635000000</v>
      </c>
      <c r="P31" s="4">
        <v>11261000000</v>
      </c>
      <c r="Q31" s="5">
        <v>7834000000</v>
      </c>
      <c r="R31" s="4">
        <v>1326000000</v>
      </c>
      <c r="S31" s="4">
        <v>3234000000</v>
      </c>
      <c r="T31" s="4">
        <v>1216000000</v>
      </c>
      <c r="U31" s="4">
        <v>2058000000</v>
      </c>
    </row>
    <row r="32" spans="1:21" ht="16" x14ac:dyDescent="0.2">
      <c r="A32" s="3" t="s">
        <v>45</v>
      </c>
      <c r="B32" s="4" t="s">
        <v>23</v>
      </c>
      <c r="C32" s="4" t="s">
        <v>23</v>
      </c>
      <c r="D32" s="4" t="s">
        <v>23</v>
      </c>
      <c r="E32" s="4" t="s">
        <v>23</v>
      </c>
      <c r="F32" s="4" t="s">
        <v>23</v>
      </c>
      <c r="G32" s="4" t="s">
        <v>23</v>
      </c>
      <c r="H32" s="4" t="s">
        <v>23</v>
      </c>
      <c r="I32" s="4" t="s">
        <v>23</v>
      </c>
      <c r="J32" s="4" t="s">
        <v>23</v>
      </c>
      <c r="K32" s="4" t="s">
        <v>23</v>
      </c>
      <c r="L32" s="4" t="s">
        <v>23</v>
      </c>
      <c r="M32" s="4" t="s">
        <v>23</v>
      </c>
      <c r="N32" s="4" t="s">
        <v>23</v>
      </c>
      <c r="O32" s="4" t="s">
        <v>23</v>
      </c>
      <c r="P32" s="4" t="s">
        <v>23</v>
      </c>
      <c r="Q32" s="5" t="s">
        <v>23</v>
      </c>
      <c r="R32" s="4" t="s">
        <v>23</v>
      </c>
      <c r="S32" s="4" t="s">
        <v>23</v>
      </c>
      <c r="T32" s="4" t="s">
        <v>23</v>
      </c>
      <c r="U32" s="4" t="s">
        <v>23</v>
      </c>
    </row>
    <row r="33" spans="1:21" ht="16" x14ac:dyDescent="0.2">
      <c r="A33" s="34" t="s">
        <v>46</v>
      </c>
      <c r="B33" s="32">
        <v>2322000000</v>
      </c>
      <c r="C33" s="32">
        <v>13385000000</v>
      </c>
      <c r="D33" s="32">
        <v>8354000000</v>
      </c>
      <c r="E33" s="32">
        <v>4442000000</v>
      </c>
      <c r="F33" s="32">
        <v>7475000000</v>
      </c>
      <c r="G33" s="32">
        <v>8040000000</v>
      </c>
      <c r="H33" s="32">
        <v>8477000000</v>
      </c>
      <c r="I33" s="32">
        <v>6083000000</v>
      </c>
      <c r="J33" s="32">
        <v>7398000000</v>
      </c>
      <c r="K33" s="32">
        <v>4286000000</v>
      </c>
      <c r="L33" s="32">
        <v>10459000000</v>
      </c>
      <c r="M33" s="32">
        <v>8466000000</v>
      </c>
      <c r="N33" s="32">
        <v>9459000000</v>
      </c>
      <c r="O33" s="32">
        <v>21635000000</v>
      </c>
      <c r="P33" s="32">
        <v>11261000000</v>
      </c>
      <c r="Q33" s="33">
        <v>7834000000</v>
      </c>
      <c r="R33" s="32">
        <v>1326000000</v>
      </c>
      <c r="S33" s="32">
        <v>3234000000</v>
      </c>
      <c r="T33" s="32">
        <v>1216000000</v>
      </c>
      <c r="U33" s="32">
        <v>2058000000</v>
      </c>
    </row>
    <row r="34" spans="1:21" ht="16" x14ac:dyDescent="0.2">
      <c r="A34" s="29" t="s">
        <v>62</v>
      </c>
      <c r="B34" s="30">
        <v>12.08</v>
      </c>
      <c r="C34" s="30">
        <v>31.22</v>
      </c>
      <c r="D34" s="30">
        <v>22.65</v>
      </c>
      <c r="E34" s="30">
        <v>16.86</v>
      </c>
      <c r="F34" s="30">
        <v>23.76</v>
      </c>
      <c r="G34" s="30">
        <v>25.23</v>
      </c>
      <c r="H34" s="30">
        <v>26.69</v>
      </c>
      <c r="I34" s="30">
        <v>19.47</v>
      </c>
      <c r="J34" s="30">
        <v>26.37</v>
      </c>
      <c r="K34" s="30">
        <v>14.51</v>
      </c>
      <c r="L34" s="30">
        <v>31.3</v>
      </c>
      <c r="M34" s="30">
        <v>25.43</v>
      </c>
      <c r="N34" s="30">
        <v>23.4</v>
      </c>
      <c r="O34" s="30">
        <v>36.46</v>
      </c>
      <c r="P34" s="30">
        <v>23.77</v>
      </c>
      <c r="Q34" s="31">
        <v>17.21</v>
      </c>
      <c r="R34" s="30">
        <v>12.52</v>
      </c>
      <c r="S34" s="30">
        <v>26.46</v>
      </c>
      <c r="T34" s="30">
        <v>11.16</v>
      </c>
      <c r="U34" s="30">
        <v>17.420000000000002</v>
      </c>
    </row>
    <row r="35" spans="1:21" ht="16" x14ac:dyDescent="0.2">
      <c r="A35" s="16" t="s">
        <v>197</v>
      </c>
      <c r="B35" s="17"/>
      <c r="C35" s="14">
        <f>(C33/B33)-1</f>
        <v>4.76442721791559</v>
      </c>
      <c r="D35" s="14">
        <f>(D33/C33)-1</f>
        <v>-0.37586850952558837</v>
      </c>
      <c r="E35" s="14">
        <f>(E33/D33)-1</f>
        <v>-0.46827866890112524</v>
      </c>
      <c r="F35" s="14">
        <f t="shared" ref="F35:Q35" si="6">(F33/E33)-1</f>
        <v>0.68280054029716353</v>
      </c>
      <c r="G35" s="14">
        <f t="shared" si="6"/>
        <v>7.558528428093636E-2</v>
      </c>
      <c r="H35" s="14">
        <f t="shared" si="6"/>
        <v>5.4353233830845671E-2</v>
      </c>
      <c r="I35" s="14">
        <f t="shared" si="6"/>
        <v>-0.282411230388109</v>
      </c>
      <c r="J35" s="14">
        <f t="shared" si="6"/>
        <v>0.21617622883445664</v>
      </c>
      <c r="K35" s="14">
        <f t="shared" si="6"/>
        <v>-0.42065423087320897</v>
      </c>
      <c r="L35" s="14">
        <f t="shared" si="6"/>
        <v>1.4402706486234251</v>
      </c>
      <c r="M35" s="14">
        <f t="shared" si="6"/>
        <v>-0.190553590209389</v>
      </c>
      <c r="N35" s="14">
        <f t="shared" si="6"/>
        <v>0.11729270021261518</v>
      </c>
      <c r="O35" s="14">
        <f t="shared" si="6"/>
        <v>1.2872396659266307</v>
      </c>
      <c r="P35" s="14">
        <f t="shared" si="6"/>
        <v>-0.47950080887450885</v>
      </c>
      <c r="Q35" s="14">
        <f t="shared" si="6"/>
        <v>-0.30432466033211969</v>
      </c>
      <c r="R35" s="14"/>
      <c r="S35" s="14">
        <f t="shared" ref="S35:U35" si="7">(S33/R33)-1</f>
        <v>1.4389140271493215</v>
      </c>
      <c r="T35" s="14">
        <f t="shared" si="7"/>
        <v>-0.62399505256648113</v>
      </c>
      <c r="U35" s="14">
        <f t="shared" si="7"/>
        <v>0.69243421052631571</v>
      </c>
    </row>
    <row r="36" spans="1:21" ht="16" x14ac:dyDescent="0.2">
      <c r="A36" s="18" t="s">
        <v>198</v>
      </c>
      <c r="B36" s="19">
        <f t="shared" ref="B36:P36" si="8">(B24*(1-0.25))/(B126+B105+B96)</f>
        <v>5.4085759268977865E-3</v>
      </c>
      <c r="C36" s="19">
        <f t="shared" si="8"/>
        <v>4.6847682619885402E-2</v>
      </c>
      <c r="D36" s="19">
        <f t="shared" si="8"/>
        <v>2.8480117820324006E-2</v>
      </c>
      <c r="E36" s="19">
        <f t="shared" si="8"/>
        <v>1.3960551089868926E-2</v>
      </c>
      <c r="F36" s="19">
        <f t="shared" si="8"/>
        <v>2.6209482530129873E-2</v>
      </c>
      <c r="G36" s="19">
        <f t="shared" si="8"/>
        <v>2.8449654994101774E-2</v>
      </c>
      <c r="H36" s="19">
        <f t="shared" si="8"/>
        <v>2.9092635610246106E-2</v>
      </c>
      <c r="I36" s="19">
        <f t="shared" si="8"/>
        <v>1.9938459861110692E-2</v>
      </c>
      <c r="J36" s="19">
        <f t="shared" si="8"/>
        <v>2.2907891187516859E-2</v>
      </c>
      <c r="K36" s="19">
        <f t="shared" si="8"/>
        <v>2.0422290603642698E-2</v>
      </c>
      <c r="L36" s="19">
        <f t="shared" si="8"/>
        <v>2.6368309859154931E-2</v>
      </c>
      <c r="M36" s="19">
        <f t="shared" si="8"/>
        <v>2.3006521739130436E-2</v>
      </c>
      <c r="N36" s="19">
        <f t="shared" si="8"/>
        <v>2.5854281767955799E-2</v>
      </c>
      <c r="O36" s="19">
        <f t="shared" si="8"/>
        <v>4.9350364963503653E-2</v>
      </c>
      <c r="P36" s="19">
        <f t="shared" si="8"/>
        <v>2.3798823529411765E-2</v>
      </c>
      <c r="Q36" s="19">
        <f>(Q24*(1-0.25))/(Q126+Q105+Q96)</f>
        <v>1.8275547445255474E-2</v>
      </c>
      <c r="R36" s="19">
        <f t="shared" ref="R36:U36" si="9">(R24*(1-0.25))/(R126+R105+R96)</f>
        <v>2.7000000000000001E-3</v>
      </c>
      <c r="S36" s="19">
        <f t="shared" si="9"/>
        <v>7.0797872340425533E-3</v>
      </c>
      <c r="T36" s="19">
        <f t="shared" si="9"/>
        <v>3.1223021582733814E-3</v>
      </c>
      <c r="U36" s="19">
        <f t="shared" si="9"/>
        <v>5.029197080291971E-3</v>
      </c>
    </row>
    <row r="37" spans="1:21" ht="16" x14ac:dyDescent="0.2">
      <c r="A37" s="3" t="s">
        <v>47</v>
      </c>
      <c r="B37" s="4">
        <v>281000000</v>
      </c>
      <c r="C37" s="4">
        <v>1193000000</v>
      </c>
      <c r="D37" s="4">
        <v>641000000</v>
      </c>
      <c r="E37" s="4">
        <v>1932000000</v>
      </c>
      <c r="F37" s="4">
        <v>183000000</v>
      </c>
      <c r="G37" s="4">
        <v>314000000</v>
      </c>
      <c r="H37" s="4">
        <v>400000000</v>
      </c>
      <c r="I37" s="4">
        <v>515000000</v>
      </c>
      <c r="J37" s="4">
        <v>311000000</v>
      </c>
      <c r="K37" s="4">
        <v>601000000</v>
      </c>
      <c r="L37" s="4">
        <v>599000000</v>
      </c>
      <c r="M37" s="4">
        <v>569000000</v>
      </c>
      <c r="N37" s="4">
        <v>544000000</v>
      </c>
      <c r="O37" s="4">
        <v>484000000</v>
      </c>
      <c r="P37" s="4">
        <v>497000000</v>
      </c>
      <c r="Q37" s="5">
        <v>609000000</v>
      </c>
      <c r="R37" s="4">
        <v>141000000</v>
      </c>
      <c r="S37" s="4">
        <v>147000000</v>
      </c>
      <c r="T37" s="4">
        <v>145000000</v>
      </c>
      <c r="U37" s="4">
        <v>176000000</v>
      </c>
    </row>
    <row r="38" spans="1:21" ht="16" x14ac:dyDescent="0.2">
      <c r="A38" s="3" t="s">
        <v>48</v>
      </c>
      <c r="B38" s="4" t="s">
        <v>23</v>
      </c>
      <c r="C38" s="4" t="s">
        <v>23</v>
      </c>
      <c r="D38" s="4" t="s">
        <v>23</v>
      </c>
      <c r="E38" s="4" t="s">
        <v>23</v>
      </c>
      <c r="F38" s="4" t="s">
        <v>23</v>
      </c>
      <c r="G38" s="4" t="s">
        <v>23</v>
      </c>
      <c r="H38" s="4" t="s">
        <v>23</v>
      </c>
      <c r="I38" s="4" t="s">
        <v>23</v>
      </c>
      <c r="J38" s="4" t="s">
        <v>23</v>
      </c>
      <c r="K38" s="4" t="s">
        <v>23</v>
      </c>
      <c r="L38" s="4" t="s">
        <v>23</v>
      </c>
      <c r="M38" s="4" t="s">
        <v>23</v>
      </c>
      <c r="N38" s="4" t="s">
        <v>23</v>
      </c>
      <c r="O38" s="4" t="s">
        <v>23</v>
      </c>
      <c r="P38" s="4" t="s">
        <v>23</v>
      </c>
      <c r="Q38" s="5" t="s">
        <v>23</v>
      </c>
      <c r="R38" s="4" t="s">
        <v>23</v>
      </c>
      <c r="S38" s="4" t="s">
        <v>23</v>
      </c>
      <c r="T38" s="4" t="s">
        <v>23</v>
      </c>
      <c r="U38" s="4" t="s">
        <v>23</v>
      </c>
    </row>
    <row r="39" spans="1:21" ht="16" x14ac:dyDescent="0.2">
      <c r="A39" s="3" t="s">
        <v>49</v>
      </c>
      <c r="B39" s="4">
        <v>2041000000</v>
      </c>
      <c r="C39" s="4">
        <v>12192000000</v>
      </c>
      <c r="D39" s="4">
        <v>7713000000</v>
      </c>
      <c r="E39" s="4">
        <v>2510000000</v>
      </c>
      <c r="F39" s="4">
        <v>7292000000</v>
      </c>
      <c r="G39" s="4">
        <v>7726000000</v>
      </c>
      <c r="H39" s="4">
        <v>8077000000</v>
      </c>
      <c r="I39" s="4">
        <v>5568000000</v>
      </c>
      <c r="J39" s="4">
        <v>7087000000</v>
      </c>
      <c r="K39" s="4">
        <v>3685000000</v>
      </c>
      <c r="L39" s="4">
        <v>9860000000</v>
      </c>
      <c r="M39" s="4">
        <v>7897000000</v>
      </c>
      <c r="N39" s="4">
        <v>8915000000</v>
      </c>
      <c r="O39" s="4">
        <v>21151000000</v>
      </c>
      <c r="P39" s="4">
        <v>10764000000</v>
      </c>
      <c r="Q39" s="5">
        <v>7225000000</v>
      </c>
      <c r="R39" s="4">
        <v>1185000000</v>
      </c>
      <c r="S39" s="4">
        <v>3087000000</v>
      </c>
      <c r="T39" s="4">
        <v>1071000000</v>
      </c>
      <c r="U39" s="4">
        <v>1882000000</v>
      </c>
    </row>
    <row r="40" spans="1:21" ht="16" x14ac:dyDescent="0.2">
      <c r="A40" s="3" t="s">
        <v>50</v>
      </c>
      <c r="B40" s="4">
        <v>437000000</v>
      </c>
      <c r="C40" s="4">
        <v>512300000</v>
      </c>
      <c r="D40" s="4">
        <v>542000000</v>
      </c>
      <c r="E40" s="4">
        <v>524600000</v>
      </c>
      <c r="F40" s="4">
        <v>496200000</v>
      </c>
      <c r="G40" s="4">
        <v>471300000</v>
      </c>
      <c r="H40" s="4">
        <v>458900000</v>
      </c>
      <c r="I40" s="4">
        <v>448900000</v>
      </c>
      <c r="J40" s="4">
        <v>427400000</v>
      </c>
      <c r="K40" s="4">
        <v>401600000</v>
      </c>
      <c r="L40" s="4">
        <v>385400000</v>
      </c>
      <c r="M40" s="4">
        <v>371600000</v>
      </c>
      <c r="N40" s="4">
        <v>356400000</v>
      </c>
      <c r="O40" s="4">
        <v>350500000</v>
      </c>
      <c r="P40" s="4">
        <v>352100000</v>
      </c>
      <c r="Q40" s="5">
        <v>344250000</v>
      </c>
      <c r="R40" s="4">
        <v>349400000</v>
      </c>
      <c r="S40" s="4">
        <v>346600000</v>
      </c>
      <c r="T40" s="4">
        <v>342300000</v>
      </c>
      <c r="U40" s="4">
        <v>338700000</v>
      </c>
    </row>
    <row r="41" spans="1:21" ht="16" x14ac:dyDescent="0.2">
      <c r="A41" s="3" t="s">
        <v>51</v>
      </c>
      <c r="B41" s="6">
        <v>4.67</v>
      </c>
      <c r="C41" s="6">
        <v>23.8</v>
      </c>
      <c r="D41" s="6">
        <v>14.23</v>
      </c>
      <c r="E41" s="6">
        <v>4.78</v>
      </c>
      <c r="F41" s="6">
        <v>14.7</v>
      </c>
      <c r="G41" s="6">
        <v>16.39</v>
      </c>
      <c r="H41" s="6">
        <v>17.600000000000001</v>
      </c>
      <c r="I41" s="6">
        <v>12.4</v>
      </c>
      <c r="J41" s="6">
        <v>16.579999999999998</v>
      </c>
      <c r="K41" s="6">
        <v>9.18</v>
      </c>
      <c r="L41" s="6">
        <v>25.58</v>
      </c>
      <c r="M41" s="6">
        <v>21.25</v>
      </c>
      <c r="N41" s="6">
        <v>25.01</v>
      </c>
      <c r="O41" s="6">
        <v>60.35</v>
      </c>
      <c r="P41" s="6">
        <v>30.57</v>
      </c>
      <c r="Q41" s="7">
        <v>20.99</v>
      </c>
      <c r="R41" s="6">
        <v>3.39</v>
      </c>
      <c r="S41" s="6">
        <v>8.91</v>
      </c>
      <c r="T41" s="6">
        <v>3.13</v>
      </c>
      <c r="U41" s="6">
        <v>5.56</v>
      </c>
    </row>
    <row r="42" spans="1:21" ht="16" x14ac:dyDescent="0.2">
      <c r="A42" s="3" t="s">
        <v>52</v>
      </c>
      <c r="B42" s="6">
        <v>5.31</v>
      </c>
      <c r="C42" s="6">
        <v>26.13</v>
      </c>
      <c r="D42" s="6">
        <v>15.41</v>
      </c>
      <c r="E42" s="6">
        <v>8.4700000000000006</v>
      </c>
      <c r="F42" s="6">
        <v>15.06</v>
      </c>
      <c r="G42" s="6">
        <v>17.059999999999999</v>
      </c>
      <c r="H42" s="6">
        <v>18.47</v>
      </c>
      <c r="I42" s="6">
        <v>13.55</v>
      </c>
      <c r="J42" s="6">
        <v>17.309999999999999</v>
      </c>
      <c r="K42" s="6">
        <v>10.67</v>
      </c>
      <c r="L42" s="6">
        <v>27.14</v>
      </c>
      <c r="M42" s="6">
        <v>22.78</v>
      </c>
      <c r="N42" s="6">
        <v>26.54</v>
      </c>
      <c r="O42" s="6">
        <v>61.73</v>
      </c>
      <c r="P42" s="6">
        <v>31.98</v>
      </c>
      <c r="Q42" s="7">
        <v>22.76</v>
      </c>
      <c r="R42" s="6">
        <v>3.8</v>
      </c>
      <c r="S42" s="6">
        <v>9.33</v>
      </c>
      <c r="T42" s="6">
        <v>3.55</v>
      </c>
      <c r="U42" s="6">
        <v>6.08</v>
      </c>
    </row>
    <row r="43" spans="1:21" ht="16" x14ac:dyDescent="0.2">
      <c r="A43" s="3" t="s">
        <v>53</v>
      </c>
      <c r="B43" s="4">
        <v>456200000</v>
      </c>
      <c r="C43" s="4">
        <v>550900000</v>
      </c>
      <c r="D43" s="4">
        <v>585300000</v>
      </c>
      <c r="E43" s="4">
        <v>556900000</v>
      </c>
      <c r="F43" s="4">
        <v>516100000</v>
      </c>
      <c r="G43" s="4">
        <v>499600000</v>
      </c>
      <c r="H43" s="4">
        <v>473200000</v>
      </c>
      <c r="I43" s="4">
        <v>458600000</v>
      </c>
      <c r="J43" s="4">
        <v>435100000</v>
      </c>
      <c r="K43" s="4">
        <v>409100000</v>
      </c>
      <c r="L43" s="4">
        <v>390200000</v>
      </c>
      <c r="M43" s="4">
        <v>375500000</v>
      </c>
      <c r="N43" s="4">
        <v>360300000</v>
      </c>
      <c r="O43" s="4">
        <v>355800000</v>
      </c>
      <c r="P43" s="4">
        <v>358100000</v>
      </c>
      <c r="Q43" s="5">
        <v>349750000</v>
      </c>
      <c r="R43" s="4">
        <v>356600000</v>
      </c>
      <c r="S43" s="4">
        <v>351300000</v>
      </c>
      <c r="T43" s="4">
        <v>347200000</v>
      </c>
      <c r="U43" s="4">
        <v>343900000</v>
      </c>
    </row>
    <row r="44" spans="1:21" ht="16" x14ac:dyDescent="0.2">
      <c r="A44" s="3" t="s">
        <v>54</v>
      </c>
      <c r="B44" s="6">
        <v>4.47</v>
      </c>
      <c r="C44" s="6">
        <v>22.13</v>
      </c>
      <c r="D44" s="6">
        <v>13.18</v>
      </c>
      <c r="E44" s="6">
        <v>4.51</v>
      </c>
      <c r="F44" s="6">
        <v>14.13</v>
      </c>
      <c r="G44" s="6">
        <v>15.46</v>
      </c>
      <c r="H44" s="6">
        <v>17.07</v>
      </c>
      <c r="I44" s="6">
        <v>12.14</v>
      </c>
      <c r="J44" s="6">
        <v>16.29</v>
      </c>
      <c r="K44" s="6">
        <v>9.01</v>
      </c>
      <c r="L44" s="6">
        <v>25.27</v>
      </c>
      <c r="M44" s="6">
        <v>21.03</v>
      </c>
      <c r="N44" s="6">
        <v>24.74</v>
      </c>
      <c r="O44" s="6">
        <v>59.45</v>
      </c>
      <c r="P44" s="6">
        <v>30.06</v>
      </c>
      <c r="Q44" s="7">
        <v>20.66</v>
      </c>
      <c r="R44" s="6">
        <v>3.32</v>
      </c>
      <c r="S44" s="6">
        <v>8.7899999999999991</v>
      </c>
      <c r="T44" s="6">
        <v>3.08</v>
      </c>
      <c r="U44" s="6">
        <v>5.47</v>
      </c>
    </row>
    <row r="45" spans="1:21" ht="16" x14ac:dyDescent="0.2">
      <c r="A45" s="3" t="s">
        <v>55</v>
      </c>
      <c r="B45" s="6">
        <v>5.09</v>
      </c>
      <c r="C45" s="6">
        <v>24.3</v>
      </c>
      <c r="D45" s="6">
        <v>14.27</v>
      </c>
      <c r="E45" s="6">
        <v>7.98</v>
      </c>
      <c r="F45" s="6">
        <v>14.48</v>
      </c>
      <c r="G45" s="6">
        <v>16.09</v>
      </c>
      <c r="H45" s="6">
        <v>17.91</v>
      </c>
      <c r="I45" s="6">
        <v>13.26</v>
      </c>
      <c r="J45" s="4">
        <v>17</v>
      </c>
      <c r="K45" s="6">
        <v>10.48</v>
      </c>
      <c r="L45" s="6">
        <v>26.8</v>
      </c>
      <c r="M45" s="6">
        <v>22.55</v>
      </c>
      <c r="N45" s="6">
        <v>26.25</v>
      </c>
      <c r="O45" s="6">
        <v>60.81</v>
      </c>
      <c r="P45" s="6">
        <v>31.45</v>
      </c>
      <c r="Q45" s="7">
        <v>22.4</v>
      </c>
      <c r="R45" s="6">
        <v>3.72</v>
      </c>
      <c r="S45" s="6">
        <v>9.2100000000000009</v>
      </c>
      <c r="T45" s="6">
        <v>3.5</v>
      </c>
      <c r="U45" s="6">
        <v>5.98</v>
      </c>
    </row>
    <row r="46" spans="1:21" ht="16" x14ac:dyDescent="0.2">
      <c r="A46" s="3" t="s">
        <v>56</v>
      </c>
      <c r="B46" s="4">
        <v>1625000000</v>
      </c>
      <c r="C46" s="4">
        <v>1943000000</v>
      </c>
      <c r="D46" s="4">
        <v>1904000000</v>
      </c>
      <c r="E46" s="4">
        <v>1869000000</v>
      </c>
      <c r="F46" s="4">
        <v>1738000000</v>
      </c>
      <c r="G46" s="4">
        <v>1322000000</v>
      </c>
      <c r="H46" s="4">
        <v>1337000000</v>
      </c>
      <c r="I46" s="4">
        <v>991000000</v>
      </c>
      <c r="J46" s="4">
        <v>998000000</v>
      </c>
      <c r="K46" s="4">
        <v>1152000000</v>
      </c>
      <c r="L46" s="4">
        <v>1328000000</v>
      </c>
      <c r="M46" s="4">
        <v>1704000000</v>
      </c>
      <c r="N46" s="4">
        <v>1902000000</v>
      </c>
      <c r="O46" s="4">
        <v>2015000000</v>
      </c>
      <c r="P46" s="4">
        <v>2455000000</v>
      </c>
      <c r="Q46" s="5">
        <v>4803000000</v>
      </c>
      <c r="R46" s="4">
        <v>727000000</v>
      </c>
      <c r="S46" s="4">
        <v>970000000</v>
      </c>
      <c r="T46" s="4">
        <v>1594000000</v>
      </c>
      <c r="U46" s="4">
        <v>1512000000</v>
      </c>
    </row>
    <row r="47" spans="1:21" ht="16" x14ac:dyDescent="0.2">
      <c r="A47" s="3" t="s">
        <v>57</v>
      </c>
      <c r="B47" s="6">
        <v>8.4499999999999993</v>
      </c>
      <c r="C47" s="6">
        <v>4.53</v>
      </c>
      <c r="D47" s="6">
        <v>5.16</v>
      </c>
      <c r="E47" s="6">
        <v>7.09</v>
      </c>
      <c r="F47" s="6">
        <v>5.53</v>
      </c>
      <c r="G47" s="6">
        <v>4.1500000000000004</v>
      </c>
      <c r="H47" s="6">
        <v>4.21</v>
      </c>
      <c r="I47" s="6">
        <v>3.17</v>
      </c>
      <c r="J47" s="6">
        <v>3.56</v>
      </c>
      <c r="K47" s="6">
        <v>3.9</v>
      </c>
      <c r="L47" s="6">
        <v>3.97</v>
      </c>
      <c r="M47" s="6">
        <v>5.12</v>
      </c>
      <c r="N47" s="6">
        <v>4.71</v>
      </c>
      <c r="O47" s="6">
        <v>3.4</v>
      </c>
      <c r="P47" s="6">
        <v>5.18</v>
      </c>
      <c r="Q47" s="7">
        <v>10.55</v>
      </c>
      <c r="R47" s="6">
        <v>5.18</v>
      </c>
      <c r="S47" s="6">
        <v>6.29</v>
      </c>
      <c r="T47" s="6">
        <v>8.66</v>
      </c>
      <c r="U47" s="6">
        <v>10.55</v>
      </c>
    </row>
    <row r="48" spans="1:21" ht="16" x14ac:dyDescent="0.2">
      <c r="A48" s="3" t="s">
        <v>58</v>
      </c>
      <c r="B48" s="4">
        <v>363000000</v>
      </c>
      <c r="C48" s="4">
        <v>809000000</v>
      </c>
      <c r="D48" s="4">
        <v>15000000</v>
      </c>
      <c r="E48" s="4">
        <v>4000000</v>
      </c>
      <c r="F48" s="4" t="s">
        <v>23</v>
      </c>
      <c r="G48" s="4" t="s">
        <v>23</v>
      </c>
      <c r="H48" s="4" t="s">
        <v>23</v>
      </c>
      <c r="I48" s="4" t="s">
        <v>23</v>
      </c>
      <c r="J48" s="4" t="s">
        <v>23</v>
      </c>
      <c r="K48" s="4" t="s">
        <v>23</v>
      </c>
      <c r="L48" s="4" t="s">
        <v>23</v>
      </c>
      <c r="M48" s="4" t="s">
        <v>23</v>
      </c>
      <c r="N48" s="4" t="s">
        <v>23</v>
      </c>
      <c r="O48" s="4" t="s">
        <v>23</v>
      </c>
      <c r="P48" s="4" t="s">
        <v>23</v>
      </c>
      <c r="Q48" s="5">
        <v>2208000000</v>
      </c>
      <c r="R48" s="4" t="s">
        <v>23</v>
      </c>
      <c r="S48" s="4">
        <v>355000000</v>
      </c>
      <c r="T48" s="4">
        <v>989000000</v>
      </c>
      <c r="U48" s="4">
        <v>864000000</v>
      </c>
    </row>
    <row r="49" spans="1:21" ht="16" x14ac:dyDescent="0.2">
      <c r="A49" s="3" t="s">
        <v>59</v>
      </c>
      <c r="B49" s="4" t="s">
        <v>23</v>
      </c>
      <c r="C49" s="4" t="s">
        <v>23</v>
      </c>
      <c r="D49" s="4" t="s">
        <v>23</v>
      </c>
      <c r="E49" s="4" t="s">
        <v>23</v>
      </c>
      <c r="F49" s="4" t="s">
        <v>23</v>
      </c>
      <c r="G49" s="4" t="s">
        <v>23</v>
      </c>
      <c r="H49" s="4" t="s">
        <v>23</v>
      </c>
      <c r="I49" s="4" t="s">
        <v>23</v>
      </c>
      <c r="J49" s="4" t="s">
        <v>23</v>
      </c>
      <c r="K49" s="4" t="s">
        <v>23</v>
      </c>
      <c r="L49" s="4" t="s">
        <v>23</v>
      </c>
      <c r="M49" s="4" t="s">
        <v>23</v>
      </c>
      <c r="N49" s="4" t="s">
        <v>23</v>
      </c>
      <c r="O49" s="4" t="s">
        <v>23</v>
      </c>
      <c r="P49" s="4" t="s">
        <v>23</v>
      </c>
      <c r="Q49" s="5" t="s">
        <v>23</v>
      </c>
      <c r="R49" s="4" t="s">
        <v>23</v>
      </c>
      <c r="S49" s="4" t="s">
        <v>23</v>
      </c>
      <c r="T49" s="4" t="s">
        <v>23</v>
      </c>
      <c r="U49" s="4" t="s">
        <v>23</v>
      </c>
    </row>
    <row r="50" spans="1:21" ht="16" x14ac:dyDescent="0.2">
      <c r="A50" s="3" t="s">
        <v>63</v>
      </c>
      <c r="B50" s="4">
        <v>639372</v>
      </c>
      <c r="C50" s="4">
        <v>1319231</v>
      </c>
      <c r="D50" s="4">
        <v>1033053</v>
      </c>
      <c r="E50" s="4">
        <v>791231</v>
      </c>
      <c r="F50" s="4">
        <v>970833</v>
      </c>
      <c r="G50" s="4">
        <v>968541</v>
      </c>
      <c r="H50" s="4">
        <v>934029</v>
      </c>
      <c r="I50" s="4">
        <v>849022</v>
      </c>
      <c r="J50" s="4">
        <v>815494</v>
      </c>
      <c r="K50" s="4">
        <v>806913</v>
      </c>
      <c r="L50" s="4">
        <v>913005</v>
      </c>
      <c r="M50" s="4">
        <v>869295</v>
      </c>
      <c r="N50" s="4">
        <v>998000</v>
      </c>
      <c r="O50" s="4">
        <v>1351686</v>
      </c>
      <c r="P50" s="4">
        <v>976598</v>
      </c>
      <c r="Q50" s="5">
        <v>938742</v>
      </c>
      <c r="R50" s="4">
        <v>218412</v>
      </c>
      <c r="S50" s="4">
        <v>252041</v>
      </c>
      <c r="T50" s="4">
        <v>224639</v>
      </c>
      <c r="U50" s="4">
        <v>243649</v>
      </c>
    </row>
    <row r="51" spans="1:21" ht="16" x14ac:dyDescent="0.2">
      <c r="A51" s="3" t="s">
        <v>64</v>
      </c>
      <c r="B51" s="6">
        <v>1.95</v>
      </c>
      <c r="C51" s="6">
        <v>4.3</v>
      </c>
      <c r="D51" s="6">
        <v>2.66</v>
      </c>
      <c r="E51" s="6">
        <v>5.28</v>
      </c>
      <c r="F51" s="6">
        <v>2.19</v>
      </c>
      <c r="G51" s="6">
        <v>2.76</v>
      </c>
      <c r="H51" s="6">
        <v>3.17</v>
      </c>
      <c r="I51" s="6">
        <v>3.74</v>
      </c>
      <c r="J51" s="6">
        <v>3.99</v>
      </c>
      <c r="K51" s="6">
        <v>4.4000000000000004</v>
      </c>
      <c r="L51" s="6">
        <v>4.7</v>
      </c>
      <c r="M51" s="6">
        <v>5.66</v>
      </c>
      <c r="N51" s="6">
        <v>6.55</v>
      </c>
      <c r="O51" s="6">
        <v>7.77</v>
      </c>
      <c r="P51" s="6">
        <v>10.46</v>
      </c>
      <c r="Q51" s="7">
        <v>12.02</v>
      </c>
      <c r="R51" s="6">
        <v>2.9</v>
      </c>
      <c r="S51" s="6">
        <v>2.92</v>
      </c>
      <c r="T51" s="6">
        <v>2.96</v>
      </c>
      <c r="U51" s="6">
        <v>3.24</v>
      </c>
    </row>
    <row r="52" spans="1:21" ht="16" x14ac:dyDescent="0.2">
      <c r="A52" s="3" t="s">
        <v>65</v>
      </c>
      <c r="B52" s="4">
        <v>1262000000</v>
      </c>
      <c r="C52" s="4">
        <v>1134000000</v>
      </c>
      <c r="D52" s="4">
        <v>1889000000</v>
      </c>
      <c r="E52" s="4">
        <v>1865000000</v>
      </c>
      <c r="F52" s="4">
        <v>1738000000</v>
      </c>
      <c r="G52" s="4">
        <v>1322000000</v>
      </c>
      <c r="H52" s="4">
        <v>1337000000</v>
      </c>
      <c r="I52" s="4">
        <v>991000000</v>
      </c>
      <c r="J52" s="4">
        <v>998000000</v>
      </c>
      <c r="K52" s="4">
        <v>1152000000</v>
      </c>
      <c r="L52" s="4">
        <v>1328000000</v>
      </c>
      <c r="M52" s="4">
        <v>1704000000</v>
      </c>
      <c r="N52" s="4">
        <v>1902000000</v>
      </c>
      <c r="O52" s="4">
        <v>2015000000</v>
      </c>
      <c r="P52" s="4">
        <v>2455000000</v>
      </c>
      <c r="Q52" s="5">
        <v>2595000000</v>
      </c>
      <c r="R52" s="4">
        <v>727000000</v>
      </c>
      <c r="S52" s="4">
        <v>615000000</v>
      </c>
      <c r="T52" s="4">
        <v>605000000</v>
      </c>
      <c r="U52" s="4">
        <v>648000000</v>
      </c>
    </row>
    <row r="54" spans="1:21" ht="16" x14ac:dyDescent="0.2">
      <c r="A54" s="2" t="s">
        <v>23</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c r="T54" s="2" t="s">
        <v>18</v>
      </c>
      <c r="U54" s="2" t="s">
        <v>19</v>
      </c>
    </row>
    <row r="55" spans="1:21" ht="16" x14ac:dyDescent="0.2">
      <c r="A55" s="3" t="s">
        <v>66</v>
      </c>
      <c r="B55" s="4">
        <v>119443000000</v>
      </c>
      <c r="C55" s="4">
        <v>117875000000</v>
      </c>
      <c r="D55" s="4">
        <v>127914000000</v>
      </c>
      <c r="E55" s="4">
        <v>138796000000</v>
      </c>
      <c r="F55" s="4">
        <v>189877000000</v>
      </c>
      <c r="G55" s="4">
        <v>167533000000</v>
      </c>
      <c r="H55" s="4">
        <v>160416000000</v>
      </c>
      <c r="I55" s="4">
        <v>176178000000</v>
      </c>
      <c r="J55" s="4">
        <v>196851000000</v>
      </c>
      <c r="K55" s="4">
        <v>204053000000</v>
      </c>
      <c r="L55" s="4">
        <v>209598000000</v>
      </c>
      <c r="M55" s="4">
        <v>213981000000</v>
      </c>
      <c r="N55" s="4">
        <v>284755000000</v>
      </c>
      <c r="O55" s="4">
        <v>431253000000</v>
      </c>
      <c r="P55" s="4">
        <v>402032000000</v>
      </c>
      <c r="Q55" s="5">
        <v>435550000000</v>
      </c>
      <c r="R55" s="4">
        <v>402032000000</v>
      </c>
      <c r="S55" s="4">
        <v>409701000000</v>
      </c>
      <c r="T55" s="4">
        <v>469859000000</v>
      </c>
      <c r="U55" s="4">
        <v>435550000000</v>
      </c>
    </row>
    <row r="56" spans="1:21" ht="16" x14ac:dyDescent="0.2">
      <c r="A56" s="3" t="s">
        <v>67</v>
      </c>
      <c r="B56" s="4">
        <v>15740000000</v>
      </c>
      <c r="C56" s="4">
        <v>38291000000</v>
      </c>
      <c r="D56" s="4">
        <v>39788000000</v>
      </c>
      <c r="E56" s="4">
        <v>56008000000</v>
      </c>
      <c r="F56" s="4">
        <v>72669000000</v>
      </c>
      <c r="G56" s="4">
        <v>61133000000</v>
      </c>
      <c r="H56" s="4">
        <v>57600000000</v>
      </c>
      <c r="I56" s="4">
        <v>75105000000</v>
      </c>
      <c r="J56" s="4">
        <v>121711000000</v>
      </c>
      <c r="K56" s="4">
        <v>110000000000</v>
      </c>
      <c r="L56" s="4">
        <v>130000000000</v>
      </c>
      <c r="M56" s="4">
        <v>133031000000</v>
      </c>
      <c r="N56" s="4">
        <v>156526000000</v>
      </c>
      <c r="O56" s="4">
        <v>261025000000</v>
      </c>
      <c r="P56" s="4">
        <v>255180000000</v>
      </c>
      <c r="Q56" s="5">
        <v>280421000000</v>
      </c>
      <c r="R56" s="4">
        <v>255180000000</v>
      </c>
      <c r="S56" s="4">
        <v>249952000000</v>
      </c>
      <c r="T56" s="4">
        <v>301086000000</v>
      </c>
      <c r="U56" s="4">
        <v>280421000000</v>
      </c>
    </row>
    <row r="57" spans="1:21" ht="16" x14ac:dyDescent="0.2">
      <c r="A57" s="3" t="s">
        <v>68</v>
      </c>
      <c r="B57" s="4">
        <v>15740000000</v>
      </c>
      <c r="C57" s="4">
        <v>38291000000</v>
      </c>
      <c r="D57" s="4">
        <v>39788000000</v>
      </c>
      <c r="E57" s="4">
        <v>56008000000</v>
      </c>
      <c r="F57" s="4">
        <v>72669000000</v>
      </c>
      <c r="G57" s="4">
        <v>61133000000</v>
      </c>
      <c r="H57" s="4">
        <v>57600000000</v>
      </c>
      <c r="I57" s="4">
        <v>75105000000</v>
      </c>
      <c r="J57" s="4">
        <v>121711000000</v>
      </c>
      <c r="K57" s="4">
        <v>110000000000</v>
      </c>
      <c r="L57" s="4">
        <v>130000000000</v>
      </c>
      <c r="M57" s="4">
        <v>133000000000</v>
      </c>
      <c r="N57" s="4">
        <v>156000000000</v>
      </c>
      <c r="O57" s="4">
        <v>261000000000</v>
      </c>
      <c r="P57" s="4">
        <v>242000000000</v>
      </c>
      <c r="Q57" s="5">
        <v>240000000000</v>
      </c>
      <c r="R57" s="4">
        <v>242000000000</v>
      </c>
      <c r="S57" s="4">
        <v>229000000000</v>
      </c>
      <c r="T57" s="4">
        <v>271000000000</v>
      </c>
      <c r="U57" s="4">
        <v>240000000000</v>
      </c>
    </row>
    <row r="58" spans="1:21" ht="16" x14ac:dyDescent="0.2">
      <c r="A58" s="3" t="s">
        <v>69</v>
      </c>
      <c r="B58" s="4" t="s">
        <v>23</v>
      </c>
      <c r="C58" s="4" t="s">
        <v>23</v>
      </c>
      <c r="D58" s="4" t="s">
        <v>23</v>
      </c>
      <c r="E58" s="4" t="s">
        <v>23</v>
      </c>
      <c r="F58" s="4" t="s">
        <v>23</v>
      </c>
      <c r="G58" s="4" t="s">
        <v>23</v>
      </c>
      <c r="H58" s="4" t="s">
        <v>23</v>
      </c>
      <c r="I58" s="4" t="s">
        <v>23</v>
      </c>
      <c r="J58" s="4" t="s">
        <v>23</v>
      </c>
      <c r="K58" s="4" t="s">
        <v>23</v>
      </c>
      <c r="L58" s="4" t="s">
        <v>23</v>
      </c>
      <c r="M58" s="4">
        <v>31000000</v>
      </c>
      <c r="N58" s="4">
        <v>526000000</v>
      </c>
      <c r="O58" s="4">
        <v>25000000</v>
      </c>
      <c r="P58" s="4">
        <v>13180000000</v>
      </c>
      <c r="Q58" s="5">
        <v>40421000000</v>
      </c>
      <c r="R58" s="4">
        <v>13180000000</v>
      </c>
      <c r="S58" s="4">
        <v>20952000000</v>
      </c>
      <c r="T58" s="4">
        <v>30086000000</v>
      </c>
      <c r="U58" s="4">
        <v>40421000000</v>
      </c>
    </row>
    <row r="59" spans="1:21" ht="16" x14ac:dyDescent="0.2">
      <c r="A59" s="3" t="s">
        <v>70</v>
      </c>
      <c r="B59" s="4">
        <v>103555000000</v>
      </c>
      <c r="C59" s="4">
        <v>79584000000</v>
      </c>
      <c r="D59" s="4">
        <v>88126000000</v>
      </c>
      <c r="E59" s="4">
        <v>82788000000</v>
      </c>
      <c r="F59" s="4">
        <v>117208000000</v>
      </c>
      <c r="G59" s="4">
        <v>121295000000</v>
      </c>
      <c r="H59" s="4">
        <v>103214000000</v>
      </c>
      <c r="I59" s="4">
        <v>82739000000</v>
      </c>
      <c r="J59" s="4">
        <v>74921000000</v>
      </c>
      <c r="K59" s="4">
        <v>151000000000</v>
      </c>
      <c r="L59" s="4">
        <v>496000000000</v>
      </c>
      <c r="M59" s="4">
        <v>75000000000</v>
      </c>
      <c r="N59" s="4">
        <v>121000000000</v>
      </c>
      <c r="O59" s="4">
        <v>161000000000</v>
      </c>
      <c r="P59" s="4">
        <v>136000000000</v>
      </c>
      <c r="Q59" s="5">
        <v>141000000000</v>
      </c>
      <c r="R59" s="4">
        <v>136000000000</v>
      </c>
      <c r="S59" s="4">
        <v>145000000000</v>
      </c>
      <c r="T59" s="4">
        <v>157000000000</v>
      </c>
      <c r="U59" s="4">
        <v>141000000000</v>
      </c>
    </row>
    <row r="60" spans="1:21" ht="16" x14ac:dyDescent="0.2">
      <c r="A60" s="3" t="s">
        <v>71</v>
      </c>
      <c r="B60" s="4">
        <v>64665000000</v>
      </c>
      <c r="C60" s="4">
        <v>55303000000</v>
      </c>
      <c r="D60" s="4">
        <v>67703000000</v>
      </c>
      <c r="E60" s="4">
        <v>60261000000</v>
      </c>
      <c r="F60" s="4">
        <v>72874000000</v>
      </c>
      <c r="G60" s="4">
        <v>88935000000</v>
      </c>
      <c r="H60" s="4">
        <v>63808000000</v>
      </c>
      <c r="I60" s="4">
        <v>46430000000</v>
      </c>
      <c r="J60" s="4">
        <v>47780000000</v>
      </c>
      <c r="K60" s="4">
        <v>60112000000</v>
      </c>
      <c r="L60" s="4">
        <v>336000000000</v>
      </c>
      <c r="M60" s="4">
        <v>75000000000</v>
      </c>
      <c r="N60" s="4">
        <v>121000000000</v>
      </c>
      <c r="O60" s="4">
        <v>161000000000</v>
      </c>
      <c r="P60" s="4">
        <v>136000000000</v>
      </c>
      <c r="Q60" s="5">
        <v>141000000000</v>
      </c>
      <c r="R60" s="4">
        <v>136000000000</v>
      </c>
      <c r="S60" s="4">
        <v>145000000000</v>
      </c>
      <c r="T60" s="4">
        <v>157000000000</v>
      </c>
      <c r="U60" s="4">
        <v>141000000000</v>
      </c>
    </row>
    <row r="61" spans="1:21" ht="16" x14ac:dyDescent="0.2">
      <c r="A61" s="3" t="s">
        <v>72</v>
      </c>
      <c r="B61" s="4" t="s">
        <v>23</v>
      </c>
      <c r="C61" s="4" t="s">
        <v>23</v>
      </c>
      <c r="D61" s="4" t="s">
        <v>23</v>
      </c>
      <c r="E61" s="4" t="s">
        <v>23</v>
      </c>
      <c r="F61" s="4" t="s">
        <v>23</v>
      </c>
      <c r="G61" s="4" t="s">
        <v>23</v>
      </c>
      <c r="H61" s="4" t="s">
        <v>23</v>
      </c>
      <c r="I61" s="4" t="s">
        <v>23</v>
      </c>
      <c r="J61" s="4" t="s">
        <v>23</v>
      </c>
      <c r="K61" s="4" t="s">
        <v>23</v>
      </c>
      <c r="L61" s="4" t="s">
        <v>23</v>
      </c>
      <c r="M61" s="4" t="s">
        <v>23</v>
      </c>
      <c r="N61" s="4" t="s">
        <v>23</v>
      </c>
      <c r="O61" s="4" t="s">
        <v>23</v>
      </c>
      <c r="P61" s="4" t="s">
        <v>23</v>
      </c>
      <c r="Q61" s="5" t="s">
        <v>23</v>
      </c>
      <c r="R61" s="4" t="s">
        <v>23</v>
      </c>
      <c r="S61" s="4" t="s">
        <v>23</v>
      </c>
      <c r="T61" s="4" t="s">
        <v>23</v>
      </c>
      <c r="U61" s="4" t="s">
        <v>23</v>
      </c>
    </row>
    <row r="62" spans="1:21" ht="16" x14ac:dyDescent="0.2">
      <c r="A62" s="3" t="s">
        <v>73</v>
      </c>
      <c r="B62" s="4" t="s">
        <v>23</v>
      </c>
      <c r="C62" s="4" t="s">
        <v>23</v>
      </c>
      <c r="D62" s="4" t="s">
        <v>23</v>
      </c>
      <c r="E62" s="4" t="s">
        <v>23</v>
      </c>
      <c r="F62" s="4" t="s">
        <v>23</v>
      </c>
      <c r="G62" s="4" t="s">
        <v>23</v>
      </c>
      <c r="H62" s="4" t="s">
        <v>23</v>
      </c>
      <c r="I62" s="4" t="s">
        <v>23</v>
      </c>
      <c r="J62" s="4" t="s">
        <v>23</v>
      </c>
      <c r="K62" s="4" t="s">
        <v>23</v>
      </c>
      <c r="L62" s="4" t="s">
        <v>23</v>
      </c>
      <c r="M62" s="4" t="s">
        <v>23</v>
      </c>
      <c r="N62" s="4" t="s">
        <v>23</v>
      </c>
      <c r="O62" s="4" t="s">
        <v>23</v>
      </c>
      <c r="P62" s="4" t="s">
        <v>23</v>
      </c>
      <c r="Q62" s="5" t="s">
        <v>23</v>
      </c>
      <c r="R62" s="4" t="s">
        <v>23</v>
      </c>
      <c r="S62" s="4" t="s">
        <v>23</v>
      </c>
      <c r="T62" s="4" t="s">
        <v>23</v>
      </c>
      <c r="U62" s="4" t="s">
        <v>23</v>
      </c>
    </row>
    <row r="63" spans="1:21" ht="16" x14ac:dyDescent="0.2">
      <c r="A63" s="3" t="s">
        <v>74</v>
      </c>
      <c r="B63" s="4">
        <v>38890000000</v>
      </c>
      <c r="C63" s="4">
        <v>24281000000</v>
      </c>
      <c r="D63" s="4">
        <v>20423000000</v>
      </c>
      <c r="E63" s="4">
        <v>22527000000</v>
      </c>
      <c r="F63" s="4">
        <v>44334000000</v>
      </c>
      <c r="G63" s="4">
        <v>32360000000</v>
      </c>
      <c r="H63" s="4">
        <v>39406000000</v>
      </c>
      <c r="I63" s="4">
        <v>36309000000</v>
      </c>
      <c r="J63" s="4">
        <v>27141000000</v>
      </c>
      <c r="K63" s="4">
        <v>90888000000</v>
      </c>
      <c r="L63" s="4">
        <v>160000000000</v>
      </c>
      <c r="M63" s="4" t="s">
        <v>23</v>
      </c>
      <c r="N63" s="4" t="s">
        <v>23</v>
      </c>
      <c r="O63" s="4" t="s">
        <v>23</v>
      </c>
      <c r="P63" s="4" t="s">
        <v>23</v>
      </c>
      <c r="Q63" s="5" t="s">
        <v>23</v>
      </c>
      <c r="R63" s="4" t="s">
        <v>23</v>
      </c>
      <c r="S63" s="4" t="s">
        <v>23</v>
      </c>
      <c r="T63" s="4" t="s">
        <v>23</v>
      </c>
      <c r="U63" s="4" t="s">
        <v>23</v>
      </c>
    </row>
    <row r="64" spans="1:21" ht="16" x14ac:dyDescent="0.2">
      <c r="A64" s="3" t="s">
        <v>75</v>
      </c>
      <c r="B64" s="4" t="s">
        <v>23</v>
      </c>
      <c r="C64" s="4" t="s">
        <v>23</v>
      </c>
      <c r="D64" s="4" t="s">
        <v>23</v>
      </c>
      <c r="E64" s="4" t="s">
        <v>23</v>
      </c>
      <c r="F64" s="4" t="s">
        <v>23</v>
      </c>
      <c r="G64" s="4" t="s">
        <v>23</v>
      </c>
      <c r="H64" s="4" t="s">
        <v>23</v>
      </c>
      <c r="I64" s="4" t="s">
        <v>23</v>
      </c>
      <c r="J64" s="4" t="s">
        <v>23</v>
      </c>
      <c r="K64" s="4" t="s">
        <v>23</v>
      </c>
      <c r="L64" s="4" t="s">
        <v>23</v>
      </c>
      <c r="M64" s="4" t="s">
        <v>23</v>
      </c>
      <c r="N64" s="4" t="s">
        <v>23</v>
      </c>
      <c r="O64" s="4" t="s">
        <v>23</v>
      </c>
      <c r="P64" s="4" t="s">
        <v>23</v>
      </c>
      <c r="Q64" s="5" t="s">
        <v>23</v>
      </c>
      <c r="R64" s="4" t="s">
        <v>23</v>
      </c>
      <c r="S64" s="4" t="s">
        <v>23</v>
      </c>
      <c r="T64" s="4" t="s">
        <v>23</v>
      </c>
      <c r="U64" s="4" t="s">
        <v>23</v>
      </c>
    </row>
    <row r="65" spans="1:21" ht="16" x14ac:dyDescent="0.2">
      <c r="A65" s="3" t="s">
        <v>76</v>
      </c>
      <c r="B65" s="4" t="s">
        <v>23</v>
      </c>
      <c r="C65" s="4" t="s">
        <v>23</v>
      </c>
      <c r="D65" s="4" t="s">
        <v>23</v>
      </c>
      <c r="E65" s="4" t="s">
        <v>23</v>
      </c>
      <c r="F65" s="4" t="s">
        <v>23</v>
      </c>
      <c r="G65" s="4" t="s">
        <v>23</v>
      </c>
      <c r="H65" s="4" t="s">
        <v>23</v>
      </c>
      <c r="I65" s="4" t="s">
        <v>23</v>
      </c>
      <c r="J65" s="4" t="s">
        <v>23</v>
      </c>
      <c r="K65" s="4" t="s">
        <v>23</v>
      </c>
      <c r="L65" s="4" t="s">
        <v>23</v>
      </c>
      <c r="M65" s="4" t="s">
        <v>23</v>
      </c>
      <c r="N65" s="4" t="s">
        <v>23</v>
      </c>
      <c r="O65" s="4" t="s">
        <v>23</v>
      </c>
      <c r="P65" s="4" t="s">
        <v>23</v>
      </c>
      <c r="Q65" s="5" t="s">
        <v>23</v>
      </c>
      <c r="R65" s="4" t="s">
        <v>23</v>
      </c>
      <c r="S65" s="4" t="s">
        <v>23</v>
      </c>
      <c r="T65" s="4" t="s">
        <v>23</v>
      </c>
      <c r="U65" s="4" t="s">
        <v>23</v>
      </c>
    </row>
    <row r="66" spans="1:21" ht="16" x14ac:dyDescent="0.2">
      <c r="A66" s="3" t="s">
        <v>77</v>
      </c>
      <c r="B66" s="4" t="s">
        <v>23</v>
      </c>
      <c r="C66" s="4" t="s">
        <v>23</v>
      </c>
      <c r="D66" s="4" t="s">
        <v>23</v>
      </c>
      <c r="E66" s="4" t="s">
        <v>23</v>
      </c>
      <c r="F66" s="4" t="s">
        <v>23</v>
      </c>
      <c r="G66" s="4" t="s">
        <v>23</v>
      </c>
      <c r="H66" s="4" t="s">
        <v>23</v>
      </c>
      <c r="I66" s="4" t="s">
        <v>23</v>
      </c>
      <c r="J66" s="4" t="s">
        <v>23</v>
      </c>
      <c r="K66" s="4" t="s">
        <v>23</v>
      </c>
      <c r="L66" s="4" t="s">
        <v>23</v>
      </c>
      <c r="M66" s="4" t="s">
        <v>23</v>
      </c>
      <c r="N66" s="4" t="s">
        <v>23</v>
      </c>
      <c r="O66" s="4" t="s">
        <v>23</v>
      </c>
      <c r="P66" s="4" t="s">
        <v>23</v>
      </c>
      <c r="Q66" s="5" t="s">
        <v>23</v>
      </c>
      <c r="R66" s="4" t="s">
        <v>23</v>
      </c>
      <c r="S66" s="4" t="s">
        <v>23</v>
      </c>
      <c r="T66" s="4" t="s">
        <v>23</v>
      </c>
      <c r="U66" s="4" t="s">
        <v>23</v>
      </c>
    </row>
    <row r="67" spans="1:21" ht="16" x14ac:dyDescent="0.2">
      <c r="A67" s="3" t="s">
        <v>78</v>
      </c>
      <c r="B67" s="4" t="s">
        <v>23</v>
      </c>
      <c r="C67" s="4" t="s">
        <v>23</v>
      </c>
      <c r="D67" s="4" t="s">
        <v>23</v>
      </c>
      <c r="E67" s="4" t="s">
        <v>23</v>
      </c>
      <c r="F67" s="4" t="s">
        <v>23</v>
      </c>
      <c r="G67" s="4" t="s">
        <v>23</v>
      </c>
      <c r="H67" s="4" t="s">
        <v>23</v>
      </c>
      <c r="I67" s="4" t="s">
        <v>23</v>
      </c>
      <c r="J67" s="4" t="s">
        <v>23</v>
      </c>
      <c r="K67" s="4" t="s">
        <v>23</v>
      </c>
      <c r="L67" s="4" t="s">
        <v>23</v>
      </c>
      <c r="M67" s="4" t="s">
        <v>23</v>
      </c>
      <c r="N67" s="4" t="s">
        <v>23</v>
      </c>
      <c r="O67" s="4" t="s">
        <v>23</v>
      </c>
      <c r="P67" s="4" t="s">
        <v>23</v>
      </c>
      <c r="Q67" s="5" t="s">
        <v>23</v>
      </c>
      <c r="R67" s="4" t="s">
        <v>23</v>
      </c>
      <c r="S67" s="4" t="s">
        <v>23</v>
      </c>
      <c r="T67" s="4" t="s">
        <v>23</v>
      </c>
      <c r="U67" s="4" t="s">
        <v>23</v>
      </c>
    </row>
    <row r="68" spans="1:21" ht="16" x14ac:dyDescent="0.2">
      <c r="A68" s="3" t="s">
        <v>79</v>
      </c>
      <c r="B68" s="4" t="s">
        <v>23</v>
      </c>
      <c r="C68" s="4" t="s">
        <v>23</v>
      </c>
      <c r="D68" s="4" t="s">
        <v>23</v>
      </c>
      <c r="E68" s="4" t="s">
        <v>23</v>
      </c>
      <c r="F68" s="4" t="s">
        <v>23</v>
      </c>
      <c r="G68" s="4" t="s">
        <v>23</v>
      </c>
      <c r="H68" s="4" t="s">
        <v>23</v>
      </c>
      <c r="I68" s="4" t="s">
        <v>23</v>
      </c>
      <c r="J68" s="4" t="s">
        <v>23</v>
      </c>
      <c r="K68" s="4" t="s">
        <v>23</v>
      </c>
      <c r="L68" s="4" t="s">
        <v>23</v>
      </c>
      <c r="M68" s="4" t="s">
        <v>23</v>
      </c>
      <c r="N68" s="4" t="s">
        <v>23</v>
      </c>
      <c r="O68" s="4" t="s">
        <v>23</v>
      </c>
      <c r="P68" s="4" t="s">
        <v>23</v>
      </c>
      <c r="Q68" s="5" t="s">
        <v>23</v>
      </c>
      <c r="R68" s="4" t="s">
        <v>23</v>
      </c>
      <c r="S68" s="4" t="s">
        <v>23</v>
      </c>
      <c r="T68" s="4" t="s">
        <v>23</v>
      </c>
      <c r="U68" s="4" t="s">
        <v>23</v>
      </c>
    </row>
    <row r="69" spans="1:21" ht="16" x14ac:dyDescent="0.2">
      <c r="A69" s="3" t="s">
        <v>80</v>
      </c>
      <c r="B69" s="4" t="s">
        <v>23</v>
      </c>
      <c r="C69" s="4" t="s">
        <v>23</v>
      </c>
      <c r="D69" s="4" t="s">
        <v>23</v>
      </c>
      <c r="E69" s="4" t="s">
        <v>23</v>
      </c>
      <c r="F69" s="4" t="s">
        <v>23</v>
      </c>
      <c r="G69" s="4" t="s">
        <v>23</v>
      </c>
      <c r="H69" s="4" t="s">
        <v>23</v>
      </c>
      <c r="I69" s="4" t="s">
        <v>23</v>
      </c>
      <c r="J69" s="4" t="s">
        <v>23</v>
      </c>
      <c r="K69" s="4" t="s">
        <v>23</v>
      </c>
      <c r="L69" s="4" t="s">
        <v>23</v>
      </c>
      <c r="M69" s="4" t="s">
        <v>23</v>
      </c>
      <c r="N69" s="4" t="s">
        <v>23</v>
      </c>
      <c r="O69" s="4" t="s">
        <v>23</v>
      </c>
      <c r="P69" s="4" t="s">
        <v>23</v>
      </c>
      <c r="Q69" s="5" t="s">
        <v>23</v>
      </c>
      <c r="R69" s="4" t="s">
        <v>23</v>
      </c>
      <c r="S69" s="4" t="s">
        <v>23</v>
      </c>
      <c r="T69" s="4" t="s">
        <v>23</v>
      </c>
      <c r="U69" s="4" t="s">
        <v>23</v>
      </c>
    </row>
    <row r="70" spans="1:21" ht="16" x14ac:dyDescent="0.2">
      <c r="A70" s="3" t="s">
        <v>81</v>
      </c>
      <c r="B70" s="4">
        <v>148000000</v>
      </c>
      <c r="C70" s="4" t="s">
        <v>23</v>
      </c>
      <c r="D70" s="4" t="s">
        <v>23</v>
      </c>
      <c r="E70" s="4" t="s">
        <v>23</v>
      </c>
      <c r="F70" s="4" t="s">
        <v>23</v>
      </c>
      <c r="G70" s="4">
        <v>-14895000000</v>
      </c>
      <c r="H70" s="4">
        <v>-398000000</v>
      </c>
      <c r="I70" s="4">
        <v>18334000000</v>
      </c>
      <c r="J70" s="4">
        <v>219000000</v>
      </c>
      <c r="K70" s="4">
        <v>-56947000000</v>
      </c>
      <c r="L70" s="4">
        <v>-416402000000</v>
      </c>
      <c r="M70" s="4">
        <v>5950000000</v>
      </c>
      <c r="N70" s="4">
        <v>7229000000</v>
      </c>
      <c r="O70" s="4">
        <v>9228000000</v>
      </c>
      <c r="P70" s="4">
        <v>10852000000</v>
      </c>
      <c r="Q70" s="5">
        <v>14129000000</v>
      </c>
      <c r="R70" s="4">
        <v>10852000000</v>
      </c>
      <c r="S70" s="4">
        <v>14749000000</v>
      </c>
      <c r="T70" s="4">
        <v>11773000000</v>
      </c>
      <c r="U70" s="4">
        <v>14129000000</v>
      </c>
    </row>
    <row r="71" spans="1:21" ht="16" x14ac:dyDescent="0.2">
      <c r="A71" s="3" t="s">
        <v>82</v>
      </c>
      <c r="B71" s="4" t="s">
        <v>23</v>
      </c>
      <c r="C71" s="4" t="s">
        <v>23</v>
      </c>
      <c r="D71" s="4" t="s">
        <v>23</v>
      </c>
      <c r="E71" s="4" t="s">
        <v>23</v>
      </c>
      <c r="F71" s="4" t="s">
        <v>23</v>
      </c>
      <c r="G71" s="4" t="s">
        <v>23</v>
      </c>
      <c r="H71" s="4" t="s">
        <v>23</v>
      </c>
      <c r="I71" s="4" t="s">
        <v>23</v>
      </c>
      <c r="J71" s="4" t="s">
        <v>23</v>
      </c>
      <c r="K71" s="4" t="s">
        <v>23</v>
      </c>
      <c r="L71" s="4" t="s">
        <v>23</v>
      </c>
      <c r="M71" s="4" t="s">
        <v>23</v>
      </c>
      <c r="N71" s="4" t="s">
        <v>23</v>
      </c>
      <c r="O71" s="4" t="s">
        <v>23</v>
      </c>
      <c r="P71" s="4" t="s">
        <v>23</v>
      </c>
      <c r="Q71" s="5" t="s">
        <v>23</v>
      </c>
      <c r="R71" s="4" t="s">
        <v>23</v>
      </c>
      <c r="S71" s="4" t="s">
        <v>23</v>
      </c>
      <c r="T71" s="4" t="s">
        <v>23</v>
      </c>
      <c r="U71" s="4" t="s">
        <v>23</v>
      </c>
    </row>
    <row r="72" spans="1:21" ht="16" x14ac:dyDescent="0.2">
      <c r="A72" s="3" t="s">
        <v>83</v>
      </c>
      <c r="B72" s="4" t="s">
        <v>23</v>
      </c>
      <c r="C72" s="4" t="s">
        <v>23</v>
      </c>
      <c r="D72" s="4" t="s">
        <v>23</v>
      </c>
      <c r="E72" s="4" t="s">
        <v>23</v>
      </c>
      <c r="F72" s="4" t="s">
        <v>23</v>
      </c>
      <c r="G72" s="4" t="s">
        <v>23</v>
      </c>
      <c r="H72" s="4" t="s">
        <v>23</v>
      </c>
      <c r="I72" s="4" t="s">
        <v>23</v>
      </c>
      <c r="J72" s="4" t="s">
        <v>23</v>
      </c>
      <c r="K72" s="4" t="s">
        <v>23</v>
      </c>
      <c r="L72" s="4" t="s">
        <v>23</v>
      </c>
      <c r="M72" s="4" t="s">
        <v>23</v>
      </c>
      <c r="N72" s="4" t="s">
        <v>23</v>
      </c>
      <c r="O72" s="4" t="s">
        <v>23</v>
      </c>
      <c r="P72" s="4" t="s">
        <v>23</v>
      </c>
      <c r="Q72" s="5" t="s">
        <v>23</v>
      </c>
      <c r="R72" s="4" t="s">
        <v>23</v>
      </c>
      <c r="S72" s="4" t="s">
        <v>23</v>
      </c>
      <c r="T72" s="4" t="s">
        <v>23</v>
      </c>
      <c r="U72" s="4" t="s">
        <v>23</v>
      </c>
    </row>
    <row r="73" spans="1:21" ht="16" x14ac:dyDescent="0.2">
      <c r="A73" s="3" t="s">
        <v>84</v>
      </c>
      <c r="B73" s="4" t="s">
        <v>23</v>
      </c>
      <c r="C73" s="4" t="s">
        <v>23</v>
      </c>
      <c r="D73" s="4" t="s">
        <v>23</v>
      </c>
      <c r="E73" s="4" t="s">
        <v>23</v>
      </c>
      <c r="F73" s="4" t="s">
        <v>23</v>
      </c>
      <c r="G73" s="4" t="s">
        <v>23</v>
      </c>
      <c r="H73" s="4" t="s">
        <v>23</v>
      </c>
      <c r="I73" s="4" t="s">
        <v>23</v>
      </c>
      <c r="J73" s="4" t="s">
        <v>23</v>
      </c>
      <c r="K73" s="4" t="s">
        <v>23</v>
      </c>
      <c r="L73" s="4" t="s">
        <v>23</v>
      </c>
      <c r="M73" s="4" t="s">
        <v>23</v>
      </c>
      <c r="N73" s="4" t="s">
        <v>23</v>
      </c>
      <c r="O73" s="4" t="s">
        <v>23</v>
      </c>
      <c r="P73" s="4" t="s">
        <v>23</v>
      </c>
      <c r="Q73" s="5" t="s">
        <v>23</v>
      </c>
      <c r="R73" s="4" t="s">
        <v>23</v>
      </c>
      <c r="S73" s="4" t="s">
        <v>23</v>
      </c>
      <c r="T73" s="4" t="s">
        <v>23</v>
      </c>
      <c r="U73" s="4" t="s">
        <v>23</v>
      </c>
    </row>
    <row r="74" spans="1:21" ht="16" x14ac:dyDescent="0.2">
      <c r="A74" s="3" t="s">
        <v>85</v>
      </c>
      <c r="B74" s="4" t="s">
        <v>23</v>
      </c>
      <c r="C74" s="4" t="s">
        <v>23</v>
      </c>
      <c r="D74" s="4" t="s">
        <v>23</v>
      </c>
      <c r="E74" s="4" t="s">
        <v>23</v>
      </c>
      <c r="F74" s="4" t="s">
        <v>23</v>
      </c>
      <c r="G74" s="4" t="s">
        <v>23</v>
      </c>
      <c r="H74" s="4" t="s">
        <v>23</v>
      </c>
      <c r="I74" s="4" t="s">
        <v>23</v>
      </c>
      <c r="J74" s="4" t="s">
        <v>23</v>
      </c>
      <c r="K74" s="4" t="s">
        <v>23</v>
      </c>
      <c r="L74" s="4" t="s">
        <v>23</v>
      </c>
      <c r="M74" s="4" t="s">
        <v>23</v>
      </c>
      <c r="N74" s="4" t="s">
        <v>23</v>
      </c>
      <c r="O74" s="4" t="s">
        <v>23</v>
      </c>
      <c r="P74" s="4" t="s">
        <v>23</v>
      </c>
      <c r="Q74" s="5" t="s">
        <v>23</v>
      </c>
      <c r="R74" s="4" t="s">
        <v>23</v>
      </c>
      <c r="S74" s="4" t="s">
        <v>23</v>
      </c>
      <c r="T74" s="4" t="s">
        <v>23</v>
      </c>
      <c r="U74" s="4" t="s">
        <v>23</v>
      </c>
    </row>
    <row r="75" spans="1:21" ht="16" x14ac:dyDescent="0.2">
      <c r="A75" s="3" t="s">
        <v>86</v>
      </c>
      <c r="B75" s="4" t="s">
        <v>23</v>
      </c>
      <c r="C75" s="4" t="s">
        <v>23</v>
      </c>
      <c r="D75" s="4" t="s">
        <v>23</v>
      </c>
      <c r="E75" s="4" t="s">
        <v>23</v>
      </c>
      <c r="F75" s="4" t="s">
        <v>23</v>
      </c>
      <c r="G75" s="4" t="s">
        <v>23</v>
      </c>
      <c r="H75" s="4" t="s">
        <v>23</v>
      </c>
      <c r="I75" s="4" t="s">
        <v>23</v>
      </c>
      <c r="J75" s="4" t="s">
        <v>23</v>
      </c>
      <c r="K75" s="4" t="s">
        <v>23</v>
      </c>
      <c r="L75" s="4" t="s">
        <v>23</v>
      </c>
      <c r="M75" s="4" t="s">
        <v>23</v>
      </c>
      <c r="N75" s="4" t="s">
        <v>23</v>
      </c>
      <c r="O75" s="4" t="s">
        <v>23</v>
      </c>
      <c r="P75" s="4" t="s">
        <v>23</v>
      </c>
      <c r="Q75" s="5" t="s">
        <v>23</v>
      </c>
      <c r="R75" s="4" t="s">
        <v>23</v>
      </c>
      <c r="S75" s="4" t="s">
        <v>23</v>
      </c>
      <c r="T75" s="4" t="s">
        <v>23</v>
      </c>
      <c r="U75" s="4" t="s">
        <v>23</v>
      </c>
    </row>
    <row r="76" spans="1:21" ht="16" x14ac:dyDescent="0.2">
      <c r="A76" s="3" t="s">
        <v>87</v>
      </c>
      <c r="B76" s="4">
        <v>765104000000</v>
      </c>
      <c r="C76" s="4">
        <v>731067000000</v>
      </c>
      <c r="D76" s="4">
        <v>783418000000</v>
      </c>
      <c r="E76" s="4">
        <v>784429000000</v>
      </c>
      <c r="F76" s="4">
        <v>748678000000</v>
      </c>
      <c r="G76" s="4">
        <v>743974000000</v>
      </c>
      <c r="H76" s="4">
        <v>695426000000</v>
      </c>
      <c r="I76" s="4">
        <v>685217000000</v>
      </c>
      <c r="J76" s="4">
        <v>663314000000</v>
      </c>
      <c r="K76" s="4">
        <v>712723000000</v>
      </c>
      <c r="L76" s="4">
        <v>722198000000</v>
      </c>
      <c r="M76" s="4">
        <v>778987000000</v>
      </c>
      <c r="N76" s="4">
        <v>878273000000</v>
      </c>
      <c r="O76" s="4">
        <v>1032735000000</v>
      </c>
      <c r="P76" s="4">
        <v>1039767000000</v>
      </c>
      <c r="Q76" s="5">
        <v>1141603000000</v>
      </c>
      <c r="R76" s="4">
        <v>1039767000000</v>
      </c>
      <c r="S76" s="4">
        <v>1128648000000</v>
      </c>
      <c r="T76" s="4">
        <v>1101527000000</v>
      </c>
      <c r="U76" s="4">
        <v>1141603000000</v>
      </c>
    </row>
    <row r="77" spans="1:21" ht="16" x14ac:dyDescent="0.2">
      <c r="A77" s="3" t="s">
        <v>88</v>
      </c>
      <c r="B77" s="4">
        <v>10793000000</v>
      </c>
      <c r="C77" s="4">
        <v>11380000000</v>
      </c>
      <c r="D77" s="4">
        <v>11106000000</v>
      </c>
      <c r="E77" s="4">
        <v>8697000000</v>
      </c>
      <c r="F77" s="4">
        <v>8217000000</v>
      </c>
      <c r="G77" s="4">
        <v>9196000000</v>
      </c>
      <c r="H77" s="4">
        <v>9344000000</v>
      </c>
      <c r="I77" s="4">
        <v>9956000000</v>
      </c>
      <c r="J77" s="4">
        <v>12070000000</v>
      </c>
      <c r="K77" s="4">
        <v>15094000000</v>
      </c>
      <c r="L77" s="4">
        <v>18317000000</v>
      </c>
      <c r="M77" s="4">
        <v>24246000000</v>
      </c>
      <c r="N77" s="4">
        <v>25427000000</v>
      </c>
      <c r="O77" s="4">
        <v>20386000000</v>
      </c>
      <c r="P77" s="4">
        <v>19246000000</v>
      </c>
      <c r="Q77" s="5">
        <v>15303000000</v>
      </c>
      <c r="R77" s="4">
        <v>19246000000</v>
      </c>
      <c r="S77" s="4">
        <v>18609000000</v>
      </c>
      <c r="T77" s="4">
        <v>17617000000</v>
      </c>
      <c r="U77" s="4">
        <v>15303000000</v>
      </c>
    </row>
    <row r="78" spans="1:21" ht="16" x14ac:dyDescent="0.2">
      <c r="A78" s="3" t="s">
        <v>89</v>
      </c>
      <c r="B78" s="4">
        <v>17343000000</v>
      </c>
      <c r="C78" s="4">
        <v>18660000000</v>
      </c>
      <c r="D78" s="4">
        <v>18976000000</v>
      </c>
      <c r="E78" s="4">
        <v>17337000000</v>
      </c>
      <c r="F78" s="4">
        <v>17267000000</v>
      </c>
      <c r="G78" s="4">
        <v>18236000000</v>
      </c>
      <c r="H78" s="4">
        <v>18324000000</v>
      </c>
      <c r="I78" s="4">
        <v>17726000000</v>
      </c>
      <c r="J78" s="4">
        <v>19750000000</v>
      </c>
      <c r="K78" s="4">
        <v>23374000000</v>
      </c>
      <c r="L78" s="4">
        <v>27397000000</v>
      </c>
      <c r="M78" s="4">
        <v>34196000000</v>
      </c>
      <c r="N78" s="4">
        <v>35547000000</v>
      </c>
      <c r="O78" s="4">
        <v>30566000000</v>
      </c>
      <c r="P78" s="4">
        <v>31436000000</v>
      </c>
      <c r="Q78" s="5">
        <v>29123000000</v>
      </c>
      <c r="R78" s="4">
        <v>31436000000</v>
      </c>
      <c r="S78" s="4">
        <v>31489000000</v>
      </c>
      <c r="T78" s="4">
        <v>31267000000</v>
      </c>
      <c r="U78" s="4">
        <v>29123000000</v>
      </c>
    </row>
    <row r="79" spans="1:21" ht="16" x14ac:dyDescent="0.2">
      <c r="A79" s="3" t="s">
        <v>90</v>
      </c>
      <c r="B79" s="4">
        <v>6550000000</v>
      </c>
      <c r="C79" s="4">
        <v>7280000000</v>
      </c>
      <c r="D79" s="4">
        <v>7870000000</v>
      </c>
      <c r="E79" s="4">
        <v>8640000000</v>
      </c>
      <c r="F79" s="4">
        <v>9050000000</v>
      </c>
      <c r="G79" s="4">
        <v>9040000000</v>
      </c>
      <c r="H79" s="4">
        <v>8980000000</v>
      </c>
      <c r="I79" s="4">
        <v>7770000000</v>
      </c>
      <c r="J79" s="4">
        <v>7680000000</v>
      </c>
      <c r="K79" s="4">
        <v>8280000000</v>
      </c>
      <c r="L79" s="4">
        <v>9080000000</v>
      </c>
      <c r="M79" s="4">
        <v>9950000000</v>
      </c>
      <c r="N79" s="4">
        <v>10120000000</v>
      </c>
      <c r="O79" s="4">
        <v>10180000000</v>
      </c>
      <c r="P79" s="4">
        <v>12190000000</v>
      </c>
      <c r="Q79" s="5">
        <v>13820000000</v>
      </c>
      <c r="R79" s="4">
        <v>12190000000</v>
      </c>
      <c r="S79" s="4">
        <v>12880000000</v>
      </c>
      <c r="T79" s="4">
        <v>13650000000</v>
      </c>
      <c r="U79" s="4">
        <v>13820000000</v>
      </c>
    </row>
    <row r="80" spans="1:21" ht="16" x14ac:dyDescent="0.2">
      <c r="A80" s="3" t="s">
        <v>91</v>
      </c>
      <c r="B80" s="4">
        <v>339779000000</v>
      </c>
      <c r="C80" s="4">
        <v>343886000000</v>
      </c>
      <c r="D80" s="4">
        <v>358398000000</v>
      </c>
      <c r="E80" s="4">
        <v>364870000000</v>
      </c>
      <c r="F80" s="4">
        <v>407464000000</v>
      </c>
      <c r="G80" s="4">
        <v>339538000000</v>
      </c>
      <c r="H80" s="4">
        <v>312608000000</v>
      </c>
      <c r="I80" s="4">
        <v>294198000000</v>
      </c>
      <c r="J80" s="4">
        <v>296171000000</v>
      </c>
      <c r="K80" s="4">
        <v>316000000000</v>
      </c>
      <c r="L80" s="4">
        <v>336161000000</v>
      </c>
      <c r="M80" s="4">
        <v>419000000000</v>
      </c>
      <c r="N80" s="4">
        <v>483000000000</v>
      </c>
      <c r="O80" s="4">
        <v>464000000000</v>
      </c>
      <c r="P80" s="4">
        <v>432000000000</v>
      </c>
      <c r="Q80" s="5">
        <v>594000000000</v>
      </c>
      <c r="R80" s="4">
        <v>432000000000</v>
      </c>
      <c r="S80" s="4">
        <v>539000000000</v>
      </c>
      <c r="T80" s="4">
        <v>538000000000</v>
      </c>
      <c r="U80" s="4">
        <v>594000000000</v>
      </c>
    </row>
    <row r="81" spans="1:21" ht="16" x14ac:dyDescent="0.2">
      <c r="A81" s="3" t="s">
        <v>92</v>
      </c>
      <c r="B81" s="4">
        <v>339779000000</v>
      </c>
      <c r="C81" s="4">
        <v>343886000000</v>
      </c>
      <c r="D81" s="4">
        <v>358398000000</v>
      </c>
      <c r="E81" s="4">
        <v>364870000000</v>
      </c>
      <c r="F81" s="4">
        <v>407464000000</v>
      </c>
      <c r="G81" s="4">
        <v>339538000000</v>
      </c>
      <c r="H81" s="4">
        <v>312608000000</v>
      </c>
      <c r="I81" s="4">
        <v>294198000000</v>
      </c>
      <c r="J81" s="4">
        <v>296171000000</v>
      </c>
      <c r="K81" s="4">
        <v>316000000000</v>
      </c>
      <c r="L81" s="4">
        <v>336161000000</v>
      </c>
      <c r="M81" s="4">
        <v>419000000000</v>
      </c>
      <c r="N81" s="4">
        <v>483000000000</v>
      </c>
      <c r="O81" s="4">
        <v>464000000000</v>
      </c>
      <c r="P81" s="4">
        <v>432000000000</v>
      </c>
      <c r="Q81" s="5">
        <v>594000000000</v>
      </c>
      <c r="R81" s="4">
        <v>432000000000</v>
      </c>
      <c r="S81" s="4">
        <v>539000000000</v>
      </c>
      <c r="T81" s="4">
        <v>538000000000</v>
      </c>
      <c r="U81" s="4">
        <v>594000000000</v>
      </c>
    </row>
    <row r="82" spans="1:21" ht="16" x14ac:dyDescent="0.2">
      <c r="A82" s="3" t="s">
        <v>93</v>
      </c>
      <c r="B82" s="4" t="s">
        <v>23</v>
      </c>
      <c r="C82" s="4" t="s">
        <v>23</v>
      </c>
      <c r="D82" s="4" t="s">
        <v>23</v>
      </c>
      <c r="E82" s="4" t="s">
        <v>23</v>
      </c>
      <c r="F82" s="4" t="s">
        <v>23</v>
      </c>
      <c r="G82" s="4" t="s">
        <v>23</v>
      </c>
      <c r="H82" s="4" t="s">
        <v>23</v>
      </c>
      <c r="I82" s="4" t="s">
        <v>23</v>
      </c>
      <c r="J82" s="4" t="s">
        <v>23</v>
      </c>
      <c r="K82" s="4" t="s">
        <v>23</v>
      </c>
      <c r="L82" s="4" t="s">
        <v>23</v>
      </c>
      <c r="M82" s="4" t="s">
        <v>23</v>
      </c>
      <c r="N82" s="4" t="s">
        <v>23</v>
      </c>
      <c r="O82" s="4" t="s">
        <v>23</v>
      </c>
      <c r="P82" s="4" t="s">
        <v>23</v>
      </c>
      <c r="Q82" s="5" t="s">
        <v>23</v>
      </c>
      <c r="R82" s="4" t="s">
        <v>23</v>
      </c>
      <c r="S82" s="4" t="s">
        <v>23</v>
      </c>
      <c r="T82" s="4" t="s">
        <v>23</v>
      </c>
      <c r="U82" s="4" t="s">
        <v>23</v>
      </c>
    </row>
    <row r="83" spans="1:21" ht="16" x14ac:dyDescent="0.2">
      <c r="A83" s="3" t="s">
        <v>94</v>
      </c>
      <c r="B83" s="4">
        <v>414532000000</v>
      </c>
      <c r="C83" s="4">
        <v>375801000000</v>
      </c>
      <c r="D83" s="4">
        <v>413914000000</v>
      </c>
      <c r="E83" s="4">
        <v>410862000000</v>
      </c>
      <c r="F83" s="4">
        <v>332997000000</v>
      </c>
      <c r="G83" s="4">
        <v>395240000000</v>
      </c>
      <c r="H83" s="4">
        <v>373474000000</v>
      </c>
      <c r="I83" s="4">
        <v>381063000000</v>
      </c>
      <c r="J83" s="4">
        <v>355073000000</v>
      </c>
      <c r="K83" s="4">
        <v>381629000000</v>
      </c>
      <c r="L83" s="4">
        <v>367720000000</v>
      </c>
      <c r="M83" s="4">
        <v>335741000000</v>
      </c>
      <c r="N83" s="4">
        <v>369846000000</v>
      </c>
      <c r="O83" s="4">
        <v>548349000000</v>
      </c>
      <c r="P83" s="4">
        <v>588521000000</v>
      </c>
      <c r="Q83" s="5">
        <v>532300000000</v>
      </c>
      <c r="R83" s="4">
        <v>588521000000</v>
      </c>
      <c r="S83" s="4">
        <v>571039000000</v>
      </c>
      <c r="T83" s="4">
        <v>545910000000</v>
      </c>
      <c r="U83" s="4">
        <v>532300000000</v>
      </c>
    </row>
    <row r="84" spans="1:21" ht="16" x14ac:dyDescent="0.2">
      <c r="A84" s="3" t="s">
        <v>95</v>
      </c>
      <c r="B84" s="4">
        <v>5200000000</v>
      </c>
      <c r="C84" s="4">
        <v>4920000000</v>
      </c>
      <c r="D84" s="4">
        <v>5522000000</v>
      </c>
      <c r="E84" s="4">
        <v>5468000000</v>
      </c>
      <c r="F84" s="4">
        <v>5099000000</v>
      </c>
      <c r="G84" s="4">
        <v>4376000000</v>
      </c>
      <c r="H84" s="4">
        <v>4160000000</v>
      </c>
      <c r="I84" s="4">
        <v>4148000000</v>
      </c>
      <c r="J84" s="4">
        <v>4095000000</v>
      </c>
      <c r="K84" s="4">
        <v>4038000000</v>
      </c>
      <c r="L84" s="4">
        <v>4082000000</v>
      </c>
      <c r="M84" s="4">
        <v>4837000000</v>
      </c>
      <c r="N84" s="4">
        <v>4962000000</v>
      </c>
      <c r="O84" s="4">
        <v>4703000000</v>
      </c>
      <c r="P84" s="4">
        <v>8383000000</v>
      </c>
      <c r="Q84" s="5">
        <v>7254000000</v>
      </c>
      <c r="R84" s="4">
        <v>8383000000</v>
      </c>
      <c r="S84" s="4">
        <v>8404000000</v>
      </c>
      <c r="T84" s="4">
        <v>7863000000</v>
      </c>
      <c r="U84" s="4">
        <v>7254000000</v>
      </c>
    </row>
    <row r="85" spans="1:21" ht="16" x14ac:dyDescent="0.2">
      <c r="A85" s="3" t="s">
        <v>96</v>
      </c>
      <c r="B85" s="4">
        <v>3523000000</v>
      </c>
      <c r="C85" s="4">
        <v>3543000000</v>
      </c>
      <c r="D85" s="4">
        <v>3495000000</v>
      </c>
      <c r="E85" s="4">
        <v>3802000000</v>
      </c>
      <c r="F85" s="4">
        <v>3702000000</v>
      </c>
      <c r="G85" s="4">
        <v>3705000000</v>
      </c>
      <c r="H85" s="4">
        <v>3645000000</v>
      </c>
      <c r="I85" s="4">
        <v>3657000000</v>
      </c>
      <c r="J85" s="4">
        <v>3666000000</v>
      </c>
      <c r="K85" s="4">
        <v>3665000000</v>
      </c>
      <c r="L85" s="4">
        <v>3758000000</v>
      </c>
      <c r="M85" s="4">
        <v>4196000000</v>
      </c>
      <c r="N85" s="4">
        <v>4332000000</v>
      </c>
      <c r="O85" s="4">
        <v>4285000000</v>
      </c>
      <c r="P85" s="4">
        <v>6374000000</v>
      </c>
      <c r="Q85" s="5">
        <v>5913000000</v>
      </c>
      <c r="R85" s="4">
        <v>6374000000</v>
      </c>
      <c r="S85" s="4">
        <v>6439000000</v>
      </c>
      <c r="T85" s="4">
        <v>5942000000</v>
      </c>
      <c r="U85" s="4">
        <v>5913000000</v>
      </c>
    </row>
    <row r="86" spans="1:21" ht="16" x14ac:dyDescent="0.2">
      <c r="A86" s="3" t="s">
        <v>97</v>
      </c>
      <c r="B86" s="4">
        <v>1677000000</v>
      </c>
      <c r="C86" s="4">
        <v>1377000000</v>
      </c>
      <c r="D86" s="4">
        <v>2027000000</v>
      </c>
      <c r="E86" s="4">
        <v>1666000000</v>
      </c>
      <c r="F86" s="4">
        <v>1397000000</v>
      </c>
      <c r="G86" s="4">
        <v>671000000</v>
      </c>
      <c r="H86" s="4">
        <v>515000000</v>
      </c>
      <c r="I86" s="4">
        <v>491000000</v>
      </c>
      <c r="J86" s="4">
        <v>429000000</v>
      </c>
      <c r="K86" s="4">
        <v>373000000</v>
      </c>
      <c r="L86" s="4">
        <v>324000000</v>
      </c>
      <c r="M86" s="4">
        <v>641000000</v>
      </c>
      <c r="N86" s="4">
        <v>630000000</v>
      </c>
      <c r="O86" s="4">
        <v>418000000</v>
      </c>
      <c r="P86" s="4">
        <v>2009000000</v>
      </c>
      <c r="Q86" s="5">
        <v>1341000000</v>
      </c>
      <c r="R86" s="4">
        <v>2009000000</v>
      </c>
      <c r="S86" s="4">
        <v>1965000000</v>
      </c>
      <c r="T86" s="4">
        <v>1921000000</v>
      </c>
      <c r="U86" s="4">
        <v>1341000000</v>
      </c>
    </row>
    <row r="87" spans="1:21" ht="16" x14ac:dyDescent="0.2">
      <c r="A87" s="3" t="s">
        <v>98</v>
      </c>
      <c r="B87" s="4" t="s">
        <v>23</v>
      </c>
      <c r="C87" s="4" t="s">
        <v>23</v>
      </c>
      <c r="D87" s="4" t="s">
        <v>23</v>
      </c>
      <c r="E87" s="4" t="s">
        <v>23</v>
      </c>
      <c r="F87" s="4" t="s">
        <v>23</v>
      </c>
      <c r="G87" s="4" t="s">
        <v>23</v>
      </c>
      <c r="H87" s="4" t="s">
        <v>23</v>
      </c>
      <c r="I87" s="4" t="s">
        <v>23</v>
      </c>
      <c r="J87" s="4" t="s">
        <v>23</v>
      </c>
      <c r="K87" s="4" t="s">
        <v>23</v>
      </c>
      <c r="L87" s="4" t="s">
        <v>23</v>
      </c>
      <c r="M87" s="4" t="s">
        <v>23</v>
      </c>
      <c r="N87" s="4" t="s">
        <v>23</v>
      </c>
      <c r="O87" s="4" t="s">
        <v>23</v>
      </c>
      <c r="P87" s="4" t="s">
        <v>23</v>
      </c>
      <c r="Q87" s="5" t="s">
        <v>23</v>
      </c>
      <c r="R87" s="4" t="s">
        <v>23</v>
      </c>
      <c r="S87" s="4" t="s">
        <v>23</v>
      </c>
      <c r="T87" s="4" t="s">
        <v>23</v>
      </c>
      <c r="U87" s="4" t="s">
        <v>23</v>
      </c>
    </row>
    <row r="88" spans="1:21" ht="16" x14ac:dyDescent="0.2">
      <c r="A88" s="3" t="s">
        <v>99</v>
      </c>
      <c r="B88" s="4" t="s">
        <v>23</v>
      </c>
      <c r="C88" s="4" t="s">
        <v>23</v>
      </c>
      <c r="D88" s="4" t="s">
        <v>23</v>
      </c>
      <c r="E88" s="4" t="s">
        <v>23</v>
      </c>
      <c r="F88" s="4" t="s">
        <v>23</v>
      </c>
      <c r="G88" s="4" t="s">
        <v>23</v>
      </c>
      <c r="H88" s="4" t="s">
        <v>23</v>
      </c>
      <c r="I88" s="4" t="s">
        <v>23</v>
      </c>
      <c r="J88" s="4" t="s">
        <v>23</v>
      </c>
      <c r="K88" s="4" t="s">
        <v>23</v>
      </c>
      <c r="L88" s="4" t="s">
        <v>23</v>
      </c>
      <c r="M88" s="4" t="s">
        <v>23</v>
      </c>
      <c r="N88" s="4" t="s">
        <v>23</v>
      </c>
      <c r="O88" s="4" t="s">
        <v>23</v>
      </c>
      <c r="P88" s="4" t="s">
        <v>23</v>
      </c>
      <c r="Q88" s="5" t="s">
        <v>23</v>
      </c>
      <c r="R88" s="4" t="s">
        <v>23</v>
      </c>
      <c r="S88" s="4" t="s">
        <v>23</v>
      </c>
      <c r="T88" s="4" t="s">
        <v>23</v>
      </c>
      <c r="U88" s="4" t="s">
        <v>23</v>
      </c>
    </row>
    <row r="89" spans="1:21" ht="16" x14ac:dyDescent="0.2">
      <c r="A89" s="3" t="s">
        <v>100</v>
      </c>
      <c r="B89" s="4">
        <v>409332000000</v>
      </c>
      <c r="C89" s="4">
        <v>370881000000</v>
      </c>
      <c r="D89" s="4">
        <v>408392000000</v>
      </c>
      <c r="E89" s="4">
        <v>405394000000</v>
      </c>
      <c r="F89" s="4">
        <v>327898000000</v>
      </c>
      <c r="G89" s="4">
        <v>390864000000</v>
      </c>
      <c r="H89" s="4">
        <v>369314000000</v>
      </c>
      <c r="I89" s="4">
        <v>376915000000</v>
      </c>
      <c r="J89" s="4">
        <v>350978000000</v>
      </c>
      <c r="K89" s="4">
        <v>377591000000</v>
      </c>
      <c r="L89" s="4">
        <v>363638000000</v>
      </c>
      <c r="M89" s="4">
        <v>330904000000</v>
      </c>
      <c r="N89" s="4">
        <v>364884000000</v>
      </c>
      <c r="O89" s="4">
        <v>543646000000</v>
      </c>
      <c r="P89" s="4">
        <v>580138000000</v>
      </c>
      <c r="Q89" s="5">
        <v>525046000000</v>
      </c>
      <c r="R89" s="4">
        <v>580138000000</v>
      </c>
      <c r="S89" s="4">
        <v>562635000000</v>
      </c>
      <c r="T89" s="4">
        <v>538047000000</v>
      </c>
      <c r="U89" s="4">
        <v>525046000000</v>
      </c>
    </row>
    <row r="90" spans="1:21" ht="16" x14ac:dyDescent="0.2">
      <c r="A90" s="3" t="s">
        <v>101</v>
      </c>
      <c r="B90" s="4">
        <v>884547000000</v>
      </c>
      <c r="C90" s="4">
        <v>848942000000</v>
      </c>
      <c r="D90" s="4">
        <v>911332000000</v>
      </c>
      <c r="E90" s="4">
        <v>923225000000</v>
      </c>
      <c r="F90" s="4">
        <v>938555000000</v>
      </c>
      <c r="G90" s="4">
        <v>911507000000</v>
      </c>
      <c r="H90" s="4">
        <v>856240000000</v>
      </c>
      <c r="I90" s="4">
        <v>861395000000</v>
      </c>
      <c r="J90" s="4">
        <v>860165000000</v>
      </c>
      <c r="K90" s="4">
        <v>917000000000</v>
      </c>
      <c r="L90" s="4">
        <v>933000000000</v>
      </c>
      <c r="M90" s="4">
        <v>993000000000</v>
      </c>
      <c r="N90" s="4">
        <v>1163000000000</v>
      </c>
      <c r="O90" s="4">
        <v>1463000000000</v>
      </c>
      <c r="P90" s="4">
        <v>1442000000000</v>
      </c>
      <c r="Q90" s="5">
        <v>1577000000000</v>
      </c>
      <c r="R90" s="4">
        <v>1442000000000</v>
      </c>
      <c r="S90" s="4">
        <v>1538000000000</v>
      </c>
      <c r="T90" s="4">
        <v>1571000000000</v>
      </c>
      <c r="U90" s="4">
        <v>1577000000000</v>
      </c>
    </row>
    <row r="91" spans="1:21" ht="16" x14ac:dyDescent="0.2">
      <c r="A91" s="3" t="s">
        <v>102</v>
      </c>
      <c r="B91" s="4">
        <v>260580000000</v>
      </c>
      <c r="C91" s="4">
        <v>195111000000</v>
      </c>
      <c r="D91" s="4">
        <v>197196000000</v>
      </c>
      <c r="E91" s="4">
        <v>202933000000</v>
      </c>
      <c r="F91" s="4">
        <v>216200000000</v>
      </c>
      <c r="G91" s="4">
        <v>211922000000</v>
      </c>
      <c r="H91" s="4">
        <v>219856000000</v>
      </c>
      <c r="I91" s="4">
        <v>219997000000</v>
      </c>
      <c r="J91" s="4">
        <v>194469000000</v>
      </c>
      <c r="K91" s="4">
        <v>178000000000</v>
      </c>
      <c r="L91" s="4">
        <v>180000000000</v>
      </c>
      <c r="M91" s="4">
        <v>175000000000</v>
      </c>
      <c r="N91" s="4">
        <v>191000000000</v>
      </c>
      <c r="O91" s="4">
        <v>252000000000</v>
      </c>
      <c r="P91" s="4">
        <v>262000000000</v>
      </c>
      <c r="Q91" s="5">
        <v>253000000000</v>
      </c>
      <c r="R91" s="4">
        <v>262000000000</v>
      </c>
      <c r="S91" s="4">
        <v>266000000000</v>
      </c>
      <c r="T91" s="4">
        <v>258000000000</v>
      </c>
      <c r="U91" s="4">
        <v>253000000000</v>
      </c>
    </row>
    <row r="92" spans="1:21" ht="16" x14ac:dyDescent="0.2">
      <c r="A92" s="3" t="s">
        <v>103</v>
      </c>
      <c r="B92" s="4">
        <v>253843000000</v>
      </c>
      <c r="C92" s="4">
        <v>185634000000</v>
      </c>
      <c r="D92" s="4">
        <v>190504000000</v>
      </c>
      <c r="E92" s="4">
        <v>198292000000</v>
      </c>
      <c r="F92" s="4">
        <v>194485000000</v>
      </c>
      <c r="G92" s="4">
        <v>204765000000</v>
      </c>
      <c r="H92" s="4">
        <v>213572000000</v>
      </c>
      <c r="I92" s="4">
        <v>210362000000</v>
      </c>
      <c r="J92" s="4">
        <v>188455000000</v>
      </c>
      <c r="K92" s="4">
        <v>178000000000</v>
      </c>
      <c r="L92" s="4">
        <v>180000000000</v>
      </c>
      <c r="M92" s="4">
        <v>175000000000</v>
      </c>
      <c r="N92" s="4">
        <v>191000000000</v>
      </c>
      <c r="O92" s="4">
        <v>252000000000</v>
      </c>
      <c r="P92" s="4">
        <v>262000000000</v>
      </c>
      <c r="Q92" s="5">
        <v>253000000000</v>
      </c>
      <c r="R92" s="4">
        <v>262000000000</v>
      </c>
      <c r="S92" s="4">
        <v>266000000000</v>
      </c>
      <c r="T92" s="4">
        <v>258000000000</v>
      </c>
      <c r="U92" s="4">
        <v>253000000000</v>
      </c>
    </row>
    <row r="93" spans="1:21" ht="16" x14ac:dyDescent="0.2">
      <c r="A93" s="3" t="s">
        <v>104</v>
      </c>
      <c r="B93" s="4">
        <v>2865000000</v>
      </c>
      <c r="C93" s="4">
        <v>4022000000</v>
      </c>
      <c r="D93" s="4">
        <v>2042000000</v>
      </c>
      <c r="E93" s="4">
        <v>533000000</v>
      </c>
      <c r="F93" s="4">
        <v>2724000000</v>
      </c>
      <c r="G93" s="4">
        <v>1974000000</v>
      </c>
      <c r="H93" s="4">
        <v>1533000000</v>
      </c>
      <c r="I93" s="4">
        <v>1280000000</v>
      </c>
      <c r="J93" s="4">
        <v>1794000000</v>
      </c>
      <c r="K93" s="4">
        <v>4051000000</v>
      </c>
      <c r="L93" s="4">
        <v>2864000000</v>
      </c>
      <c r="M93" s="4">
        <v>2947000000</v>
      </c>
      <c r="N93" s="4">
        <v>3155000000</v>
      </c>
      <c r="O93" s="4">
        <v>2360000000</v>
      </c>
      <c r="P93" s="4">
        <v>2669000000</v>
      </c>
      <c r="Q93" s="5">
        <v>2982000000</v>
      </c>
      <c r="R93" s="4">
        <v>2669000000</v>
      </c>
      <c r="S93" s="4">
        <v>2681000000</v>
      </c>
      <c r="T93" s="4">
        <v>2674000000</v>
      </c>
      <c r="U93" s="4">
        <v>2982000000</v>
      </c>
    </row>
    <row r="94" spans="1:21" ht="16" x14ac:dyDescent="0.2">
      <c r="A94" s="3" t="s">
        <v>105</v>
      </c>
      <c r="B94" s="4" t="s">
        <v>23</v>
      </c>
      <c r="C94" s="4" t="s">
        <v>23</v>
      </c>
      <c r="D94" s="4" t="s">
        <v>23</v>
      </c>
      <c r="E94" s="4" t="s">
        <v>23</v>
      </c>
      <c r="F94" s="4" t="s">
        <v>23</v>
      </c>
      <c r="G94" s="4" t="s">
        <v>23</v>
      </c>
      <c r="H94" s="4" t="s">
        <v>23</v>
      </c>
      <c r="I94" s="4" t="s">
        <v>23</v>
      </c>
      <c r="J94" s="4" t="s">
        <v>23</v>
      </c>
      <c r="K94" s="4" t="s">
        <v>23</v>
      </c>
      <c r="L94" s="4" t="s">
        <v>23</v>
      </c>
      <c r="M94" s="4" t="s">
        <v>23</v>
      </c>
      <c r="N94" s="4" t="s">
        <v>23</v>
      </c>
      <c r="O94" s="4" t="s">
        <v>23</v>
      </c>
      <c r="P94" s="4" t="s">
        <v>23</v>
      </c>
      <c r="Q94" s="5" t="s">
        <v>23</v>
      </c>
      <c r="R94" s="4" t="s">
        <v>23</v>
      </c>
      <c r="S94" s="4" t="s">
        <v>23</v>
      </c>
      <c r="T94" s="4" t="s">
        <v>23</v>
      </c>
      <c r="U94" s="4" t="s">
        <v>23</v>
      </c>
    </row>
    <row r="95" spans="1:21" ht="16" x14ac:dyDescent="0.2">
      <c r="A95" s="3" t="s">
        <v>106</v>
      </c>
      <c r="B95" s="4">
        <v>3872000000</v>
      </c>
      <c r="C95" s="4">
        <v>5455000000</v>
      </c>
      <c r="D95" s="4">
        <v>4650000000</v>
      </c>
      <c r="E95" s="4">
        <v>4108000000</v>
      </c>
      <c r="F95" s="4">
        <v>18991000000</v>
      </c>
      <c r="G95" s="4">
        <v>5183000000</v>
      </c>
      <c r="H95" s="4">
        <v>4751000000</v>
      </c>
      <c r="I95" s="4">
        <v>8355000000</v>
      </c>
      <c r="J95" s="4">
        <v>4220000000</v>
      </c>
      <c r="K95" s="4">
        <v>-4051000000</v>
      </c>
      <c r="L95" s="4">
        <v>-2864000000</v>
      </c>
      <c r="M95" s="4">
        <v>-2947000000</v>
      </c>
      <c r="N95" s="4">
        <v>-3155000000</v>
      </c>
      <c r="O95" s="4">
        <v>-2360000000</v>
      </c>
      <c r="P95" s="4">
        <v>-2669000000</v>
      </c>
      <c r="Q95" s="5">
        <v>-2982000000</v>
      </c>
      <c r="R95" s="4">
        <v>-2669000000</v>
      </c>
      <c r="S95" s="4">
        <v>-2681000000</v>
      </c>
      <c r="T95" s="4">
        <v>-2674000000</v>
      </c>
      <c r="U95" s="4">
        <v>-2982000000</v>
      </c>
    </row>
    <row r="96" spans="1:21" ht="16" x14ac:dyDescent="0.2">
      <c r="A96" s="3" t="s">
        <v>107</v>
      </c>
      <c r="B96" s="4">
        <v>73883000000</v>
      </c>
      <c r="C96" s="4">
        <v>50447000000</v>
      </c>
      <c r="D96" s="4">
        <v>72371000000</v>
      </c>
      <c r="E96" s="4">
        <v>78223000000</v>
      </c>
      <c r="F96" s="4">
        <v>67349000000</v>
      </c>
      <c r="G96" s="4">
        <v>61982000000</v>
      </c>
      <c r="H96" s="4">
        <v>60100000000</v>
      </c>
      <c r="I96" s="4">
        <v>57020000000</v>
      </c>
      <c r="J96" s="4">
        <v>52383000000</v>
      </c>
      <c r="K96" s="4">
        <v>61818000000</v>
      </c>
      <c r="L96" s="4">
        <v>41000000000</v>
      </c>
      <c r="M96" s="4">
        <v>48000000000</v>
      </c>
      <c r="N96" s="4">
        <v>53000000000</v>
      </c>
      <c r="O96" s="4">
        <v>47000000000</v>
      </c>
      <c r="P96" s="4">
        <v>61000000000</v>
      </c>
      <c r="Q96" s="5">
        <v>70000000000</v>
      </c>
      <c r="R96" s="4">
        <v>61000000000</v>
      </c>
      <c r="S96" s="4">
        <v>65000000000</v>
      </c>
      <c r="T96" s="4">
        <v>70000000000</v>
      </c>
      <c r="U96" s="4">
        <v>70000000000</v>
      </c>
    </row>
    <row r="97" spans="1:21" ht="16" x14ac:dyDescent="0.2">
      <c r="A97" s="3" t="s">
        <v>108</v>
      </c>
      <c r="B97" s="4">
        <v>73883000000</v>
      </c>
      <c r="C97" s="4">
        <v>50447000000</v>
      </c>
      <c r="D97" s="4">
        <v>72371000000</v>
      </c>
      <c r="E97" s="4">
        <v>78223000000</v>
      </c>
      <c r="F97" s="4">
        <v>67349000000</v>
      </c>
      <c r="G97" s="4">
        <v>61982000000</v>
      </c>
      <c r="H97" s="4">
        <v>60100000000</v>
      </c>
      <c r="I97" s="4">
        <v>57020000000</v>
      </c>
      <c r="J97" s="4">
        <v>52383000000</v>
      </c>
      <c r="K97" s="4">
        <v>61818000000</v>
      </c>
      <c r="L97" s="4">
        <v>41000000000</v>
      </c>
      <c r="M97" s="4">
        <v>48000000000</v>
      </c>
      <c r="N97" s="4">
        <v>53000000000</v>
      </c>
      <c r="O97" s="4">
        <v>47000000000</v>
      </c>
      <c r="P97" s="4">
        <v>61000000000</v>
      </c>
      <c r="Q97" s="5">
        <v>70000000000</v>
      </c>
      <c r="R97" s="4">
        <v>61000000000</v>
      </c>
      <c r="S97" s="4">
        <v>65000000000</v>
      </c>
      <c r="T97" s="4">
        <v>70000000000</v>
      </c>
      <c r="U97" s="4">
        <v>70000000000</v>
      </c>
    </row>
    <row r="98" spans="1:21" ht="16" x14ac:dyDescent="0.2">
      <c r="A98" s="3" t="s">
        <v>109</v>
      </c>
      <c r="B98" s="4" t="s">
        <v>23</v>
      </c>
      <c r="C98" s="4" t="s">
        <v>23</v>
      </c>
      <c r="D98" s="4" t="s">
        <v>23</v>
      </c>
      <c r="E98" s="4" t="s">
        <v>23</v>
      </c>
      <c r="F98" s="4" t="s">
        <v>23</v>
      </c>
      <c r="G98" s="4" t="s">
        <v>23</v>
      </c>
      <c r="H98" s="4" t="s">
        <v>23</v>
      </c>
      <c r="I98" s="4" t="s">
        <v>23</v>
      </c>
      <c r="J98" s="4" t="s">
        <v>23</v>
      </c>
      <c r="K98" s="4" t="s">
        <v>23</v>
      </c>
      <c r="L98" s="4" t="s">
        <v>23</v>
      </c>
      <c r="M98" s="4" t="s">
        <v>23</v>
      </c>
      <c r="N98" s="4" t="s">
        <v>23</v>
      </c>
      <c r="O98" s="4" t="s">
        <v>23</v>
      </c>
      <c r="P98" s="4" t="s">
        <v>23</v>
      </c>
      <c r="Q98" s="5" t="s">
        <v>23</v>
      </c>
      <c r="R98" s="4" t="s">
        <v>23</v>
      </c>
      <c r="S98" s="4" t="s">
        <v>23</v>
      </c>
      <c r="T98" s="4" t="s">
        <v>23</v>
      </c>
      <c r="U98" s="4" t="s">
        <v>23</v>
      </c>
    </row>
    <row r="99" spans="1:21" ht="16" x14ac:dyDescent="0.2">
      <c r="A99" s="3" t="s">
        <v>110</v>
      </c>
      <c r="B99" s="4">
        <v>516000000</v>
      </c>
      <c r="C99" s="4" t="s">
        <v>23</v>
      </c>
      <c r="D99" s="4" t="s">
        <v>23</v>
      </c>
      <c r="E99" s="4" t="s">
        <v>23</v>
      </c>
      <c r="F99" s="4" t="s">
        <v>23</v>
      </c>
      <c r="G99" s="4" t="s">
        <v>23</v>
      </c>
      <c r="H99" s="4">
        <v>-1000000</v>
      </c>
      <c r="I99" s="4" t="s">
        <v>23</v>
      </c>
      <c r="J99" s="4" t="s">
        <v>23</v>
      </c>
      <c r="K99" s="4">
        <v>9672000000</v>
      </c>
      <c r="L99" s="4">
        <v>18375000000</v>
      </c>
      <c r="M99" s="4">
        <v>18011000000</v>
      </c>
      <c r="N99" s="4">
        <v>23344000000</v>
      </c>
      <c r="O99" s="4">
        <v>19562000000</v>
      </c>
      <c r="P99" s="4">
        <v>18247000000</v>
      </c>
      <c r="Q99" s="5">
        <v>18870000000</v>
      </c>
      <c r="R99" s="4">
        <v>18247000000</v>
      </c>
      <c r="S99" s="4">
        <v>22187000000</v>
      </c>
      <c r="T99" s="4">
        <v>17883000000</v>
      </c>
      <c r="U99" s="4">
        <v>18870000000</v>
      </c>
    </row>
    <row r="100" spans="1:21" ht="16" x14ac:dyDescent="0.2">
      <c r="A100" s="3" t="s">
        <v>111</v>
      </c>
      <c r="B100" s="4" t="s">
        <v>23</v>
      </c>
      <c r="C100" s="4" t="s">
        <v>23</v>
      </c>
      <c r="D100" s="4" t="s">
        <v>23</v>
      </c>
      <c r="E100" s="4" t="s">
        <v>23</v>
      </c>
      <c r="F100" s="4" t="s">
        <v>23</v>
      </c>
      <c r="G100" s="4" t="s">
        <v>23</v>
      </c>
      <c r="H100" s="4" t="s">
        <v>23</v>
      </c>
      <c r="I100" s="4" t="s">
        <v>23</v>
      </c>
      <c r="J100" s="4" t="s">
        <v>23</v>
      </c>
      <c r="K100" s="4" t="s">
        <v>23</v>
      </c>
      <c r="L100" s="4" t="s">
        <v>23</v>
      </c>
      <c r="M100" s="4" t="s">
        <v>23</v>
      </c>
      <c r="N100" s="4" t="s">
        <v>23</v>
      </c>
      <c r="O100" s="4" t="s">
        <v>23</v>
      </c>
      <c r="P100" s="4" t="s">
        <v>23</v>
      </c>
      <c r="Q100" s="5" t="s">
        <v>23</v>
      </c>
      <c r="R100" s="4" t="s">
        <v>23</v>
      </c>
      <c r="S100" s="4" t="s">
        <v>23</v>
      </c>
      <c r="T100" s="4" t="s">
        <v>23</v>
      </c>
      <c r="U100" s="4" t="s">
        <v>23</v>
      </c>
    </row>
    <row r="101" spans="1:21" ht="16" x14ac:dyDescent="0.2">
      <c r="A101" s="3" t="s">
        <v>112</v>
      </c>
      <c r="B101" s="4" t="s">
        <v>23</v>
      </c>
      <c r="C101" s="4" t="s">
        <v>23</v>
      </c>
      <c r="D101" s="4" t="s">
        <v>23</v>
      </c>
      <c r="E101" s="4" t="s">
        <v>23</v>
      </c>
      <c r="F101" s="4" t="s">
        <v>23</v>
      </c>
      <c r="G101" s="4" t="s">
        <v>23</v>
      </c>
      <c r="H101" s="4" t="s">
        <v>23</v>
      </c>
      <c r="I101" s="4" t="s">
        <v>23</v>
      </c>
      <c r="J101" s="4" t="s">
        <v>23</v>
      </c>
      <c r="K101" s="4" t="s">
        <v>23</v>
      </c>
      <c r="L101" s="4" t="s">
        <v>23</v>
      </c>
      <c r="M101" s="4" t="s">
        <v>23</v>
      </c>
      <c r="N101" s="4" t="s">
        <v>23</v>
      </c>
      <c r="O101" s="4" t="s">
        <v>23</v>
      </c>
      <c r="P101" s="4" t="s">
        <v>23</v>
      </c>
      <c r="Q101" s="5" t="s">
        <v>23</v>
      </c>
      <c r="R101" s="4" t="s">
        <v>23</v>
      </c>
      <c r="S101" s="4" t="s">
        <v>23</v>
      </c>
      <c r="T101" s="4" t="s">
        <v>23</v>
      </c>
      <c r="U101" s="4" t="s">
        <v>23</v>
      </c>
    </row>
    <row r="102" spans="1:21" ht="16" x14ac:dyDescent="0.2">
      <c r="A102" s="3" t="s">
        <v>113</v>
      </c>
      <c r="B102" s="4" t="s">
        <v>23</v>
      </c>
      <c r="C102" s="4" t="s">
        <v>23</v>
      </c>
      <c r="D102" s="4" t="s">
        <v>23</v>
      </c>
      <c r="E102" s="4" t="s">
        <v>23</v>
      </c>
      <c r="F102" s="4" t="s">
        <v>23</v>
      </c>
      <c r="G102" s="4" t="s">
        <v>23</v>
      </c>
      <c r="H102" s="4" t="s">
        <v>23</v>
      </c>
      <c r="I102" s="4" t="s">
        <v>23</v>
      </c>
      <c r="J102" s="4" t="s">
        <v>23</v>
      </c>
      <c r="K102" s="4" t="s">
        <v>23</v>
      </c>
      <c r="L102" s="4" t="s">
        <v>23</v>
      </c>
      <c r="M102" s="4" t="s">
        <v>23</v>
      </c>
      <c r="N102" s="4" t="s">
        <v>23</v>
      </c>
      <c r="O102" s="4" t="s">
        <v>23</v>
      </c>
      <c r="P102" s="4" t="s">
        <v>23</v>
      </c>
      <c r="Q102" s="5" t="s">
        <v>23</v>
      </c>
      <c r="R102" s="4" t="s">
        <v>23</v>
      </c>
      <c r="S102" s="4" t="s">
        <v>23</v>
      </c>
      <c r="T102" s="4" t="s">
        <v>23</v>
      </c>
      <c r="U102" s="4" t="s">
        <v>23</v>
      </c>
    </row>
    <row r="103" spans="1:21" ht="16" x14ac:dyDescent="0.2">
      <c r="A103" s="3" t="s">
        <v>114</v>
      </c>
      <c r="B103" s="4">
        <v>516000000</v>
      </c>
      <c r="C103" s="4" t="s">
        <v>23</v>
      </c>
      <c r="D103" s="4" t="s">
        <v>23</v>
      </c>
      <c r="E103" s="4" t="s">
        <v>23</v>
      </c>
      <c r="F103" s="4" t="s">
        <v>23</v>
      </c>
      <c r="G103" s="4" t="s">
        <v>23</v>
      </c>
      <c r="H103" s="4">
        <v>-1000000</v>
      </c>
      <c r="I103" s="4" t="s">
        <v>23</v>
      </c>
      <c r="J103" s="4" t="s">
        <v>23</v>
      </c>
      <c r="K103" s="4">
        <v>9672000000</v>
      </c>
      <c r="L103" s="4">
        <v>18375000000</v>
      </c>
      <c r="M103" s="4">
        <v>18011000000</v>
      </c>
      <c r="N103" s="4">
        <v>23344000000</v>
      </c>
      <c r="O103" s="4">
        <v>19562000000</v>
      </c>
      <c r="P103" s="4">
        <v>18247000000</v>
      </c>
      <c r="Q103" s="5">
        <v>18870000000</v>
      </c>
      <c r="R103" s="4">
        <v>18247000000</v>
      </c>
      <c r="S103" s="4">
        <v>22187000000</v>
      </c>
      <c r="T103" s="4">
        <v>17883000000</v>
      </c>
      <c r="U103" s="4">
        <v>18870000000</v>
      </c>
    </row>
    <row r="104" spans="1:21" ht="16" x14ac:dyDescent="0.2">
      <c r="A104" s="3" t="s">
        <v>115</v>
      </c>
      <c r="B104" s="4">
        <v>334979000000</v>
      </c>
      <c r="C104" s="4">
        <v>245558000000</v>
      </c>
      <c r="D104" s="4">
        <v>269567000000</v>
      </c>
      <c r="E104" s="4">
        <v>281156000000</v>
      </c>
      <c r="F104" s="4">
        <v>283549000000</v>
      </c>
      <c r="G104" s="4">
        <v>273904000000</v>
      </c>
      <c r="H104" s="4">
        <v>279955000000</v>
      </c>
      <c r="I104" s="4">
        <v>277017000000</v>
      </c>
      <c r="J104" s="4">
        <v>246852000000</v>
      </c>
      <c r="K104" s="4">
        <v>249490000000</v>
      </c>
      <c r="L104" s="4">
        <v>239375000000</v>
      </c>
      <c r="M104" s="4">
        <v>241011000000</v>
      </c>
      <c r="N104" s="4">
        <v>267344000000</v>
      </c>
      <c r="O104" s="4">
        <v>318562000000</v>
      </c>
      <c r="P104" s="4">
        <v>341247000000</v>
      </c>
      <c r="Q104" s="5">
        <v>341870000000</v>
      </c>
      <c r="R104" s="4">
        <v>341247000000</v>
      </c>
      <c r="S104" s="4">
        <v>353187000000</v>
      </c>
      <c r="T104" s="4">
        <v>345883000000</v>
      </c>
      <c r="U104" s="4">
        <v>341870000000</v>
      </c>
    </row>
    <row r="105" spans="1:21" ht="16" x14ac:dyDescent="0.2">
      <c r="A105" s="3" t="s">
        <v>116</v>
      </c>
      <c r="B105" s="4">
        <v>185678000000</v>
      </c>
      <c r="C105" s="4">
        <v>196288000000</v>
      </c>
      <c r="D105" s="4">
        <v>189773000000</v>
      </c>
      <c r="E105" s="4">
        <v>182814000000</v>
      </c>
      <c r="F105" s="4">
        <v>177630000000</v>
      </c>
      <c r="G105" s="4">
        <v>168966000000</v>
      </c>
      <c r="H105" s="4">
        <v>175663000000</v>
      </c>
      <c r="I105" s="4">
        <v>186443000000</v>
      </c>
      <c r="J105" s="4">
        <v>198075000000</v>
      </c>
      <c r="K105" s="4">
        <v>265000000000</v>
      </c>
      <c r="L105" s="4">
        <v>224000000000</v>
      </c>
      <c r="M105" s="4">
        <v>207000000000</v>
      </c>
      <c r="N105" s="4">
        <v>213000000000</v>
      </c>
      <c r="O105" s="4">
        <v>254000000000</v>
      </c>
      <c r="P105" s="4">
        <v>247000000000</v>
      </c>
      <c r="Q105" s="5">
        <v>224000000000</v>
      </c>
      <c r="R105" s="4">
        <v>247000000000</v>
      </c>
      <c r="S105" s="4">
        <v>241000000000</v>
      </c>
      <c r="T105" s="4">
        <v>231000000000</v>
      </c>
      <c r="U105" s="4">
        <v>224000000000</v>
      </c>
    </row>
    <row r="106" spans="1:21" ht="16" x14ac:dyDescent="0.2">
      <c r="A106" s="3" t="s">
        <v>117</v>
      </c>
      <c r="B106" s="4">
        <v>185678000000</v>
      </c>
      <c r="C106" s="4">
        <v>196288000000</v>
      </c>
      <c r="D106" s="4">
        <v>189773000000</v>
      </c>
      <c r="E106" s="4">
        <v>182814000000</v>
      </c>
      <c r="F106" s="4">
        <v>177630000000</v>
      </c>
      <c r="G106" s="4">
        <v>168966000000</v>
      </c>
      <c r="H106" s="4">
        <v>175663000000</v>
      </c>
      <c r="I106" s="4">
        <v>186443000000</v>
      </c>
      <c r="J106" s="4">
        <v>198075000000</v>
      </c>
      <c r="K106" s="4">
        <v>265000000000</v>
      </c>
      <c r="L106" s="4">
        <v>224000000000</v>
      </c>
      <c r="M106" s="4">
        <v>207000000000</v>
      </c>
      <c r="N106" s="4">
        <v>213000000000</v>
      </c>
      <c r="O106" s="4">
        <v>254000000000</v>
      </c>
      <c r="P106" s="4">
        <v>247000000000</v>
      </c>
      <c r="Q106" s="5">
        <v>224000000000</v>
      </c>
      <c r="R106" s="4">
        <v>247000000000</v>
      </c>
      <c r="S106" s="4">
        <v>241000000000</v>
      </c>
      <c r="T106" s="4">
        <v>231000000000</v>
      </c>
      <c r="U106" s="4">
        <v>224000000000</v>
      </c>
    </row>
    <row r="107" spans="1:21" ht="16" x14ac:dyDescent="0.2">
      <c r="A107" s="3" t="s">
        <v>118</v>
      </c>
      <c r="B107" s="4" t="s">
        <v>23</v>
      </c>
      <c r="C107" s="4" t="s">
        <v>23</v>
      </c>
      <c r="D107" s="4" t="s">
        <v>23</v>
      </c>
      <c r="E107" s="4" t="s">
        <v>23</v>
      </c>
      <c r="F107" s="4" t="s">
        <v>23</v>
      </c>
      <c r="G107" s="4" t="s">
        <v>23</v>
      </c>
      <c r="H107" s="4" t="s">
        <v>23</v>
      </c>
      <c r="I107" s="4" t="s">
        <v>23</v>
      </c>
      <c r="J107" s="4" t="s">
        <v>23</v>
      </c>
      <c r="K107" s="4" t="s">
        <v>23</v>
      </c>
      <c r="L107" s="4" t="s">
        <v>23</v>
      </c>
      <c r="M107" s="4">
        <v>2385000000</v>
      </c>
      <c r="N107" s="4">
        <v>2283000000</v>
      </c>
      <c r="O107" s="4">
        <v>2288000000</v>
      </c>
      <c r="P107" s="4">
        <v>2154000000</v>
      </c>
      <c r="Q107" s="5">
        <v>2222000000</v>
      </c>
      <c r="R107" s="4">
        <v>2154000000</v>
      </c>
      <c r="S107" s="4">
        <v>2129000000</v>
      </c>
      <c r="T107" s="4">
        <v>2113000000</v>
      </c>
      <c r="U107" s="4">
        <v>2222000000</v>
      </c>
    </row>
    <row r="108" spans="1:21" ht="16" x14ac:dyDescent="0.2">
      <c r="A108" s="3" t="s">
        <v>119</v>
      </c>
      <c r="B108" s="4">
        <v>299521000000</v>
      </c>
      <c r="C108" s="4">
        <v>336382000000</v>
      </c>
      <c r="D108" s="4">
        <v>374636000000</v>
      </c>
      <c r="E108" s="4">
        <v>388876000000</v>
      </c>
      <c r="F108" s="4">
        <v>401660000000</v>
      </c>
      <c r="G108" s="4">
        <v>390170000000</v>
      </c>
      <c r="H108" s="4">
        <v>317427000000</v>
      </c>
      <c r="I108" s="4">
        <v>311207000000</v>
      </c>
      <c r="J108" s="4">
        <v>328345000000</v>
      </c>
      <c r="K108" s="4">
        <v>320043000000</v>
      </c>
      <c r="L108" s="4">
        <v>378236000000</v>
      </c>
      <c r="M108" s="4">
        <v>454692000000</v>
      </c>
      <c r="N108" s="4">
        <v>586752000000</v>
      </c>
      <c r="O108" s="4">
        <v>781500000000</v>
      </c>
      <c r="P108" s="4">
        <v>736363000000</v>
      </c>
      <c r="Q108" s="5">
        <v>894006000000</v>
      </c>
      <c r="R108" s="4">
        <v>736363000000</v>
      </c>
      <c r="S108" s="4">
        <v>826653000000</v>
      </c>
      <c r="T108" s="4">
        <v>878010000000</v>
      </c>
      <c r="U108" s="4">
        <v>894006000000</v>
      </c>
    </row>
    <row r="109" spans="1:21" ht="16" x14ac:dyDescent="0.2">
      <c r="A109" s="3" t="s">
        <v>120</v>
      </c>
      <c r="B109" s="4" t="s">
        <v>23</v>
      </c>
      <c r="C109" s="4" t="s">
        <v>23</v>
      </c>
      <c r="D109" s="4" t="s">
        <v>23</v>
      </c>
      <c r="E109" s="4" t="s">
        <v>23</v>
      </c>
      <c r="F109" s="4" t="s">
        <v>23</v>
      </c>
      <c r="G109" s="4" t="s">
        <v>23</v>
      </c>
      <c r="H109" s="4" t="s">
        <v>23</v>
      </c>
      <c r="I109" s="4" t="s">
        <v>23</v>
      </c>
      <c r="J109" s="4" t="s">
        <v>23</v>
      </c>
      <c r="K109" s="4" t="s">
        <v>23</v>
      </c>
      <c r="L109" s="4" t="s">
        <v>23</v>
      </c>
      <c r="M109" s="4" t="s">
        <v>23</v>
      </c>
      <c r="N109" s="4" t="s">
        <v>23</v>
      </c>
      <c r="O109" s="4" t="s">
        <v>23</v>
      </c>
      <c r="P109" s="4" t="s">
        <v>23</v>
      </c>
      <c r="Q109" s="5" t="s">
        <v>23</v>
      </c>
      <c r="R109" s="4" t="s">
        <v>23</v>
      </c>
      <c r="S109" s="4" t="s">
        <v>23</v>
      </c>
      <c r="T109" s="4" t="s">
        <v>23</v>
      </c>
      <c r="U109" s="4" t="s">
        <v>23</v>
      </c>
    </row>
    <row r="110" spans="1:21" ht="16" x14ac:dyDescent="0.2">
      <c r="A110" s="3" t="s">
        <v>121</v>
      </c>
      <c r="B110" s="4">
        <v>5163000000</v>
      </c>
      <c r="C110" s="4">
        <v>11586000000</v>
      </c>
      <c r="D110" s="4">
        <v>9540000000</v>
      </c>
      <c r="E110" s="4">
        <v>6006000000</v>
      </c>
      <c r="F110" s="4">
        <v>8538000000</v>
      </c>
      <c r="G110" s="4">
        <v>8084000000</v>
      </c>
      <c r="H110" s="4">
        <v>8544000000</v>
      </c>
      <c r="I110" s="4">
        <v>8298000000</v>
      </c>
      <c r="J110" s="4">
        <v>7258000000</v>
      </c>
      <c r="K110" s="4">
        <v>6866000000</v>
      </c>
      <c r="L110" s="4">
        <v>6956000000</v>
      </c>
      <c r="M110" s="4">
        <v>6970000000</v>
      </c>
      <c r="N110" s="4">
        <v>7930000000</v>
      </c>
      <c r="O110" s="4">
        <v>10867000000</v>
      </c>
      <c r="P110" s="4">
        <v>7250000000</v>
      </c>
      <c r="Q110" s="5">
        <v>6553000000</v>
      </c>
      <c r="R110" s="4">
        <v>7250000000</v>
      </c>
      <c r="S110" s="4">
        <v>3708000000</v>
      </c>
      <c r="T110" s="4">
        <v>4757000000</v>
      </c>
      <c r="U110" s="4">
        <v>6553000000</v>
      </c>
    </row>
    <row r="111" spans="1:21" ht="16" x14ac:dyDescent="0.2">
      <c r="A111" s="3" t="s">
        <v>111</v>
      </c>
      <c r="B111" s="4" t="s">
        <v>23</v>
      </c>
      <c r="C111" s="4" t="s">
        <v>23</v>
      </c>
      <c r="D111" s="4" t="s">
        <v>23</v>
      </c>
      <c r="E111" s="4" t="s">
        <v>23</v>
      </c>
      <c r="F111" s="4" t="s">
        <v>23</v>
      </c>
      <c r="G111" s="4" t="s">
        <v>23</v>
      </c>
      <c r="H111" s="4" t="s">
        <v>23</v>
      </c>
      <c r="I111" s="4" t="s">
        <v>23</v>
      </c>
      <c r="J111" s="4" t="s">
        <v>23</v>
      </c>
      <c r="K111" s="4" t="s">
        <v>23</v>
      </c>
      <c r="L111" s="4" t="s">
        <v>23</v>
      </c>
      <c r="M111" s="4" t="s">
        <v>23</v>
      </c>
      <c r="N111" s="4" t="s">
        <v>23</v>
      </c>
      <c r="O111" s="4" t="s">
        <v>23</v>
      </c>
      <c r="P111" s="4" t="s">
        <v>23</v>
      </c>
      <c r="Q111" s="5" t="s">
        <v>23</v>
      </c>
      <c r="R111" s="4" t="s">
        <v>23</v>
      </c>
      <c r="S111" s="4" t="s">
        <v>23</v>
      </c>
      <c r="T111" s="4" t="s">
        <v>23</v>
      </c>
      <c r="U111" s="4" t="s">
        <v>23</v>
      </c>
    </row>
    <row r="112" spans="1:21" ht="16" x14ac:dyDescent="0.2">
      <c r="A112" s="3" t="s">
        <v>113</v>
      </c>
      <c r="B112" s="4" t="s">
        <v>23</v>
      </c>
      <c r="C112" s="4" t="s">
        <v>23</v>
      </c>
      <c r="D112" s="4" t="s">
        <v>23</v>
      </c>
      <c r="E112" s="4" t="s">
        <v>23</v>
      </c>
      <c r="F112" s="4" t="s">
        <v>23</v>
      </c>
      <c r="G112" s="4" t="s">
        <v>23</v>
      </c>
      <c r="H112" s="4" t="s">
        <v>23</v>
      </c>
      <c r="I112" s="4" t="s">
        <v>23</v>
      </c>
      <c r="J112" s="4" t="s">
        <v>23</v>
      </c>
      <c r="K112" s="4" t="s">
        <v>23</v>
      </c>
      <c r="L112" s="4" t="s">
        <v>23</v>
      </c>
      <c r="M112" s="4" t="s">
        <v>23</v>
      </c>
      <c r="N112" s="4" t="s">
        <v>23</v>
      </c>
      <c r="O112" s="4" t="s">
        <v>23</v>
      </c>
      <c r="P112" s="4" t="s">
        <v>23</v>
      </c>
      <c r="Q112" s="5" t="s">
        <v>23</v>
      </c>
      <c r="R112" s="4" t="s">
        <v>23</v>
      </c>
      <c r="S112" s="4" t="s">
        <v>23</v>
      </c>
      <c r="T112" s="4" t="s">
        <v>23</v>
      </c>
      <c r="U112" s="4" t="s">
        <v>23</v>
      </c>
    </row>
    <row r="113" spans="1:21" ht="16" x14ac:dyDescent="0.2">
      <c r="A113" s="3" t="s">
        <v>112</v>
      </c>
      <c r="B113" s="4" t="s">
        <v>23</v>
      </c>
      <c r="C113" s="4" t="s">
        <v>23</v>
      </c>
      <c r="D113" s="4" t="s">
        <v>23</v>
      </c>
      <c r="E113" s="4" t="s">
        <v>23</v>
      </c>
      <c r="F113" s="4" t="s">
        <v>23</v>
      </c>
      <c r="G113" s="4" t="s">
        <v>23</v>
      </c>
      <c r="H113" s="4" t="s">
        <v>23</v>
      </c>
      <c r="I113" s="4" t="s">
        <v>23</v>
      </c>
      <c r="J113" s="4" t="s">
        <v>23</v>
      </c>
      <c r="K113" s="4" t="s">
        <v>23</v>
      </c>
      <c r="L113" s="4" t="s">
        <v>23</v>
      </c>
      <c r="M113" s="4" t="s">
        <v>23</v>
      </c>
      <c r="N113" s="4" t="s">
        <v>23</v>
      </c>
      <c r="O113" s="4" t="s">
        <v>23</v>
      </c>
      <c r="P113" s="4" t="s">
        <v>23</v>
      </c>
      <c r="Q113" s="5" t="s">
        <v>23</v>
      </c>
      <c r="R113" s="4" t="s">
        <v>23</v>
      </c>
      <c r="S113" s="4" t="s">
        <v>23</v>
      </c>
      <c r="T113" s="4" t="s">
        <v>23</v>
      </c>
      <c r="U113" s="4" t="s">
        <v>23</v>
      </c>
    </row>
    <row r="114" spans="1:21" ht="16" x14ac:dyDescent="0.2">
      <c r="A114" s="3" t="s">
        <v>122</v>
      </c>
      <c r="B114" s="4">
        <v>294358000000</v>
      </c>
      <c r="C114" s="4">
        <v>324796000000</v>
      </c>
      <c r="D114" s="4">
        <v>365096000000</v>
      </c>
      <c r="E114" s="4">
        <v>382870000000</v>
      </c>
      <c r="F114" s="4">
        <v>393122000000</v>
      </c>
      <c r="G114" s="4">
        <v>382086000000</v>
      </c>
      <c r="H114" s="4">
        <v>308883000000</v>
      </c>
      <c r="I114" s="4">
        <v>302909000000</v>
      </c>
      <c r="J114" s="4">
        <v>321087000000</v>
      </c>
      <c r="K114" s="4">
        <v>313177000000</v>
      </c>
      <c r="L114" s="4">
        <v>371280000000</v>
      </c>
      <c r="M114" s="4">
        <v>447722000000</v>
      </c>
      <c r="N114" s="4">
        <v>578822000000</v>
      </c>
      <c r="O114" s="4">
        <v>770633000000</v>
      </c>
      <c r="P114" s="4">
        <v>729113000000</v>
      </c>
      <c r="Q114" s="5">
        <v>887453000000</v>
      </c>
      <c r="R114" s="4">
        <v>729113000000</v>
      </c>
      <c r="S114" s="4">
        <v>822945000000</v>
      </c>
      <c r="T114" s="4">
        <v>873253000000</v>
      </c>
      <c r="U114" s="4">
        <v>887453000000</v>
      </c>
    </row>
    <row r="115" spans="1:21" ht="16" x14ac:dyDescent="0.2">
      <c r="A115" s="3" t="s">
        <v>123</v>
      </c>
      <c r="B115" s="4">
        <v>485199000000</v>
      </c>
      <c r="C115" s="4">
        <v>532670000000</v>
      </c>
      <c r="D115" s="4">
        <v>564409000000</v>
      </c>
      <c r="E115" s="4">
        <v>571690000000</v>
      </c>
      <c r="F115" s="4">
        <v>579290000000</v>
      </c>
      <c r="G115" s="4">
        <v>559136000000</v>
      </c>
      <c r="H115" s="4">
        <v>493090000000</v>
      </c>
      <c r="I115" s="4">
        <v>497650000000</v>
      </c>
      <c r="J115" s="4">
        <v>526420000000</v>
      </c>
      <c r="K115" s="4">
        <v>585043000000</v>
      </c>
      <c r="L115" s="4">
        <v>602236000000</v>
      </c>
      <c r="M115" s="4">
        <v>661692000000</v>
      </c>
      <c r="N115" s="4">
        <v>799752000000</v>
      </c>
      <c r="O115" s="4">
        <v>1035500000000</v>
      </c>
      <c r="P115" s="4">
        <v>983363000000</v>
      </c>
      <c r="Q115" s="5">
        <v>1118006000000</v>
      </c>
      <c r="R115" s="4">
        <v>983363000000</v>
      </c>
      <c r="S115" s="4">
        <v>1067653000000</v>
      </c>
      <c r="T115" s="4">
        <v>1109010000000</v>
      </c>
      <c r="U115" s="4">
        <v>1118006000000</v>
      </c>
    </row>
    <row r="116" spans="1:21" ht="16" x14ac:dyDescent="0.2">
      <c r="A116" s="3" t="s">
        <v>124</v>
      </c>
      <c r="B116" s="4">
        <v>820178000000</v>
      </c>
      <c r="C116" s="4">
        <v>778228000000</v>
      </c>
      <c r="D116" s="4">
        <v>833976000000</v>
      </c>
      <c r="E116" s="4">
        <v>852846000000</v>
      </c>
      <c r="F116" s="4">
        <v>862839000000</v>
      </c>
      <c r="G116" s="4">
        <v>833040000000</v>
      </c>
      <c r="H116" s="4">
        <v>773443000000</v>
      </c>
      <c r="I116" s="4">
        <v>774667000000</v>
      </c>
      <c r="J116" s="4">
        <v>773272000000</v>
      </c>
      <c r="K116" s="4">
        <v>835000000000</v>
      </c>
      <c r="L116" s="4">
        <v>843000000000</v>
      </c>
      <c r="M116" s="4">
        <v>903000000000</v>
      </c>
      <c r="N116" s="4">
        <v>1067000000000</v>
      </c>
      <c r="O116" s="4">
        <v>1353000000000</v>
      </c>
      <c r="P116" s="4">
        <v>1325000000000</v>
      </c>
      <c r="Q116" s="5">
        <v>1460000000000</v>
      </c>
      <c r="R116" s="4">
        <v>1325000000000</v>
      </c>
      <c r="S116" s="4">
        <v>1421000000000</v>
      </c>
      <c r="T116" s="4">
        <v>1455000000000</v>
      </c>
      <c r="U116" s="4">
        <v>1460000000000</v>
      </c>
    </row>
    <row r="117" spans="1:21" ht="16" x14ac:dyDescent="0.2">
      <c r="A117" s="3" t="s">
        <v>125</v>
      </c>
      <c r="B117" s="4">
        <v>16471000000</v>
      </c>
      <c r="C117" s="4">
        <v>6957000000</v>
      </c>
      <c r="D117" s="4">
        <v>6957000000</v>
      </c>
      <c r="E117" s="4">
        <v>3100000000</v>
      </c>
      <c r="F117" s="4">
        <v>6200000000</v>
      </c>
      <c r="G117" s="4">
        <v>7200000000</v>
      </c>
      <c r="H117" s="4">
        <v>9200000000</v>
      </c>
      <c r="I117" s="4">
        <v>11200000000</v>
      </c>
      <c r="J117" s="4">
        <v>11203000000</v>
      </c>
      <c r="K117" s="4">
        <v>11853000000</v>
      </c>
      <c r="L117" s="4">
        <v>11203000000</v>
      </c>
      <c r="M117" s="4">
        <v>11203000000</v>
      </c>
      <c r="N117" s="4">
        <v>11203000000</v>
      </c>
      <c r="O117" s="4">
        <v>10703000000</v>
      </c>
      <c r="P117" s="4">
        <v>10703000000</v>
      </c>
      <c r="Q117" s="5">
        <v>11203000000</v>
      </c>
      <c r="R117" s="4">
        <v>10703000000</v>
      </c>
      <c r="S117" s="4">
        <v>10703000000</v>
      </c>
      <c r="T117" s="4">
        <v>10703000000</v>
      </c>
      <c r="U117" s="4">
        <v>11203000000</v>
      </c>
    </row>
    <row r="118" spans="1:21" ht="16" x14ac:dyDescent="0.2">
      <c r="A118" s="3" t="s">
        <v>126</v>
      </c>
      <c r="B118" s="4">
        <v>31078000000</v>
      </c>
      <c r="C118" s="4">
        <v>39778000000</v>
      </c>
      <c r="D118" s="4">
        <v>42111000000</v>
      </c>
      <c r="E118" s="4">
        <v>45561000000</v>
      </c>
      <c r="F118" s="4">
        <v>48038000000</v>
      </c>
      <c r="G118" s="4">
        <v>49006000000</v>
      </c>
      <c r="H118" s="4">
        <v>50058000000</v>
      </c>
      <c r="I118" s="4">
        <v>51349000000</v>
      </c>
      <c r="J118" s="4">
        <v>52647000000</v>
      </c>
      <c r="K118" s="4">
        <v>53366000000</v>
      </c>
      <c r="L118" s="4">
        <v>54014000000</v>
      </c>
      <c r="M118" s="4">
        <v>54892000000</v>
      </c>
      <c r="N118" s="4">
        <v>55688000000</v>
      </c>
      <c r="O118" s="4">
        <v>56405000000</v>
      </c>
      <c r="P118" s="4">
        <v>59059000000</v>
      </c>
      <c r="Q118" s="5">
        <v>60242000000</v>
      </c>
      <c r="R118" s="4">
        <v>59059000000</v>
      </c>
      <c r="S118" s="4">
        <v>60152000000</v>
      </c>
      <c r="T118" s="4">
        <v>60215000000</v>
      </c>
      <c r="U118" s="4">
        <v>60242000000</v>
      </c>
    </row>
    <row r="119" spans="1:21" ht="16" x14ac:dyDescent="0.2">
      <c r="A119" s="3" t="s">
        <v>127</v>
      </c>
      <c r="B119" s="4">
        <v>7000000</v>
      </c>
      <c r="C119" s="4">
        <v>8000000</v>
      </c>
      <c r="D119" s="4">
        <v>8000000</v>
      </c>
      <c r="E119" s="4">
        <v>8000000</v>
      </c>
      <c r="F119" s="4">
        <v>8000000</v>
      </c>
      <c r="G119" s="4">
        <v>8000000</v>
      </c>
      <c r="H119" s="4">
        <v>9000000</v>
      </c>
      <c r="I119" s="4">
        <v>9000000</v>
      </c>
      <c r="J119" s="4">
        <v>9000000</v>
      </c>
      <c r="K119" s="4">
        <v>9000000</v>
      </c>
      <c r="L119" s="4">
        <v>9000000</v>
      </c>
      <c r="M119" s="4">
        <v>9000000</v>
      </c>
      <c r="N119" s="4">
        <v>9000000</v>
      </c>
      <c r="O119" s="4">
        <v>9000000</v>
      </c>
      <c r="P119" s="4">
        <v>9000000</v>
      </c>
      <c r="Q119" s="5">
        <v>9000000</v>
      </c>
      <c r="R119" s="4">
        <v>9000000</v>
      </c>
      <c r="S119" s="4">
        <v>9000000</v>
      </c>
      <c r="T119" s="4">
        <v>9000000</v>
      </c>
      <c r="U119" s="4">
        <v>9000000</v>
      </c>
    </row>
    <row r="120" spans="1:21" ht="16" x14ac:dyDescent="0.2">
      <c r="A120" s="3" t="s">
        <v>128</v>
      </c>
      <c r="B120" s="4">
        <v>31071000000</v>
      </c>
      <c r="C120" s="4">
        <v>39770000000</v>
      </c>
      <c r="D120" s="4">
        <v>42103000000</v>
      </c>
      <c r="E120" s="4">
        <v>45553000000</v>
      </c>
      <c r="F120" s="4">
        <v>48030000000</v>
      </c>
      <c r="G120" s="4">
        <v>48998000000</v>
      </c>
      <c r="H120" s="4">
        <v>50049000000</v>
      </c>
      <c r="I120" s="4">
        <v>51340000000</v>
      </c>
      <c r="J120" s="4">
        <v>52638000000</v>
      </c>
      <c r="K120" s="4">
        <v>53357000000</v>
      </c>
      <c r="L120" s="4">
        <v>54005000000</v>
      </c>
      <c r="M120" s="4">
        <v>54883000000</v>
      </c>
      <c r="N120" s="4">
        <v>55679000000</v>
      </c>
      <c r="O120" s="4">
        <v>56396000000</v>
      </c>
      <c r="P120" s="4">
        <v>59050000000</v>
      </c>
      <c r="Q120" s="5">
        <v>60233000000</v>
      </c>
      <c r="R120" s="4">
        <v>59050000000</v>
      </c>
      <c r="S120" s="4">
        <v>60143000000</v>
      </c>
      <c r="T120" s="4">
        <v>60206000000</v>
      </c>
      <c r="U120" s="4">
        <v>60233000000</v>
      </c>
    </row>
    <row r="121" spans="1:21" ht="16" x14ac:dyDescent="0.2">
      <c r="A121" s="3" t="s">
        <v>129</v>
      </c>
      <c r="B121" s="4">
        <v>32175000000</v>
      </c>
      <c r="C121" s="4">
        <v>32156000000</v>
      </c>
      <c r="D121" s="4">
        <v>36295000000</v>
      </c>
      <c r="E121" s="4">
        <v>42281000000</v>
      </c>
      <c r="F121" s="4">
        <v>46850000000</v>
      </c>
      <c r="G121" s="4">
        <v>53015000000</v>
      </c>
      <c r="H121" s="4">
        <v>58468000000</v>
      </c>
      <c r="I121" s="4">
        <v>62640000000</v>
      </c>
      <c r="J121" s="4">
        <v>68694000000</v>
      </c>
      <c r="K121" s="4">
        <v>75392000000</v>
      </c>
      <c r="L121" s="4">
        <v>78670000000</v>
      </c>
      <c r="M121" s="4">
        <v>84006000000</v>
      </c>
      <c r="N121" s="4">
        <v>85940000000</v>
      </c>
      <c r="O121" s="4">
        <v>91136000000</v>
      </c>
      <c r="P121" s="4">
        <v>94631000000</v>
      </c>
      <c r="Q121" s="5">
        <v>-99429000000</v>
      </c>
      <c r="R121" s="4">
        <v>94631000000</v>
      </c>
      <c r="S121" s="4">
        <v>97159000000</v>
      </c>
      <c r="T121" s="4">
        <v>97917000000</v>
      </c>
      <c r="U121" s="4">
        <v>-99429000000</v>
      </c>
    </row>
    <row r="122" spans="1:21" ht="16" x14ac:dyDescent="0.2">
      <c r="A122" s="3" t="s">
        <v>130</v>
      </c>
      <c r="B122" s="4">
        <v>39913000000</v>
      </c>
      <c r="C122" s="4">
        <v>50252000000</v>
      </c>
      <c r="D122" s="4">
        <v>57163000000</v>
      </c>
      <c r="E122" s="4">
        <v>58834000000</v>
      </c>
      <c r="F122" s="4">
        <v>65223000000</v>
      </c>
      <c r="G122" s="4">
        <v>71961000000</v>
      </c>
      <c r="H122" s="4">
        <v>78984000000</v>
      </c>
      <c r="I122" s="4">
        <v>83386000000</v>
      </c>
      <c r="J122" s="4">
        <v>89039000000</v>
      </c>
      <c r="K122" s="4">
        <v>91519000000</v>
      </c>
      <c r="L122" s="4">
        <v>100100000000</v>
      </c>
      <c r="M122" s="4">
        <v>106465000000</v>
      </c>
      <c r="N122" s="4">
        <v>112947000000</v>
      </c>
      <c r="O122" s="4">
        <v>131811000000</v>
      </c>
      <c r="P122" s="4">
        <v>139372000000</v>
      </c>
      <c r="Q122" s="5">
        <v>142743000000</v>
      </c>
      <c r="R122" s="4">
        <v>139372000000</v>
      </c>
      <c r="S122" s="4">
        <v>141591000000</v>
      </c>
      <c r="T122" s="4">
        <v>141798000000</v>
      </c>
      <c r="U122" s="4">
        <v>142743000000</v>
      </c>
    </row>
    <row r="123" spans="1:21" ht="16" x14ac:dyDescent="0.2">
      <c r="A123" s="3" t="s">
        <v>131</v>
      </c>
      <c r="B123" s="4">
        <v>-202000000</v>
      </c>
      <c r="C123" s="4">
        <v>-362000000</v>
      </c>
      <c r="D123" s="4">
        <v>-286000000</v>
      </c>
      <c r="E123" s="4">
        <v>-516000000</v>
      </c>
      <c r="F123" s="4">
        <v>-193000000</v>
      </c>
      <c r="G123" s="4">
        <v>-524000000</v>
      </c>
      <c r="H123" s="4">
        <v>-743000000</v>
      </c>
      <c r="I123" s="4">
        <v>-718000000</v>
      </c>
      <c r="J123" s="4">
        <v>-1216000000</v>
      </c>
      <c r="K123" s="4">
        <v>-1880000000</v>
      </c>
      <c r="L123" s="4">
        <v>693000000</v>
      </c>
      <c r="M123" s="4">
        <v>-1484000000</v>
      </c>
      <c r="N123" s="4">
        <v>-1434000000</v>
      </c>
      <c r="O123" s="4">
        <v>-2068000000</v>
      </c>
      <c r="P123" s="4">
        <v>-3010000000</v>
      </c>
      <c r="Q123" s="5">
        <v>-2599000000</v>
      </c>
      <c r="R123" s="4">
        <v>-3010000000</v>
      </c>
      <c r="S123" s="4">
        <v>-2601000000</v>
      </c>
      <c r="T123" s="4">
        <v>-3237000000</v>
      </c>
      <c r="U123" s="4">
        <v>-2599000000</v>
      </c>
    </row>
    <row r="124" spans="1:21" ht="16" x14ac:dyDescent="0.2">
      <c r="A124" s="3" t="s">
        <v>132</v>
      </c>
      <c r="B124" s="4">
        <v>62726000000</v>
      </c>
      <c r="C124" s="4">
        <v>70714000000</v>
      </c>
      <c r="D124" s="4">
        <v>77356000000</v>
      </c>
      <c r="E124" s="4">
        <v>70379000000</v>
      </c>
      <c r="F124" s="4">
        <v>75716000000</v>
      </c>
      <c r="G124" s="4">
        <v>78467000000</v>
      </c>
      <c r="H124" s="4">
        <v>82797000000</v>
      </c>
      <c r="I124" s="4">
        <v>86728000000</v>
      </c>
      <c r="J124" s="4">
        <v>86893000000</v>
      </c>
      <c r="K124" s="4">
        <v>82000000000</v>
      </c>
      <c r="L124" s="4">
        <v>90000000000</v>
      </c>
      <c r="M124" s="4">
        <v>90000000000</v>
      </c>
      <c r="N124" s="4">
        <v>96000000000</v>
      </c>
      <c r="O124" s="4">
        <v>110000000000</v>
      </c>
      <c r="P124" s="4">
        <v>117000000000</v>
      </c>
      <c r="Q124" s="5">
        <v>117000000000</v>
      </c>
      <c r="R124" s="4">
        <v>117000000000</v>
      </c>
      <c r="S124" s="4">
        <v>117000000000</v>
      </c>
      <c r="T124" s="4">
        <v>116000000000</v>
      </c>
      <c r="U124" s="4">
        <v>117000000000</v>
      </c>
    </row>
    <row r="125" spans="1:21" ht="16" x14ac:dyDescent="0.2">
      <c r="A125" s="3" t="s">
        <v>133</v>
      </c>
      <c r="B125" s="4">
        <v>1643000000</v>
      </c>
      <c r="C125" s="4" t="s">
        <v>23</v>
      </c>
      <c r="D125" s="4" t="s">
        <v>23</v>
      </c>
      <c r="E125" s="4" t="s">
        <v>23</v>
      </c>
      <c r="F125" s="4" t="s">
        <v>23</v>
      </c>
      <c r="G125" s="4" t="s">
        <v>23</v>
      </c>
      <c r="H125" s="4" t="s">
        <v>23</v>
      </c>
      <c r="I125" s="4" t="s">
        <v>23</v>
      </c>
      <c r="J125" s="4" t="s">
        <v>23</v>
      </c>
      <c r="K125" s="4" t="s">
        <v>23</v>
      </c>
      <c r="L125" s="4" t="s">
        <v>23</v>
      </c>
      <c r="M125" s="4" t="s">
        <v>23</v>
      </c>
      <c r="N125" s="4" t="s">
        <v>23</v>
      </c>
      <c r="O125" s="4" t="s">
        <v>23</v>
      </c>
      <c r="P125" s="4" t="s">
        <v>23</v>
      </c>
      <c r="Q125" s="5" t="s">
        <v>23</v>
      </c>
      <c r="R125" s="4" t="s">
        <v>23</v>
      </c>
      <c r="S125" s="4" t="s">
        <v>23</v>
      </c>
      <c r="T125" s="4" t="s">
        <v>23</v>
      </c>
      <c r="U125" s="4" t="s">
        <v>23</v>
      </c>
    </row>
    <row r="126" spans="1:21" ht="16" x14ac:dyDescent="0.2">
      <c r="A126" s="3" t="s">
        <v>134</v>
      </c>
      <c r="B126" s="4">
        <v>64369000000</v>
      </c>
      <c r="C126" s="4">
        <v>70714000000</v>
      </c>
      <c r="D126" s="4">
        <v>77356000000</v>
      </c>
      <c r="E126" s="4">
        <v>70379000000</v>
      </c>
      <c r="F126" s="4">
        <v>75716000000</v>
      </c>
      <c r="G126" s="4">
        <v>78467000000</v>
      </c>
      <c r="H126" s="4">
        <v>82797000000</v>
      </c>
      <c r="I126" s="4">
        <v>86728000000</v>
      </c>
      <c r="J126" s="4">
        <v>86893000000</v>
      </c>
      <c r="K126" s="4">
        <v>82000000000</v>
      </c>
      <c r="L126" s="4">
        <v>90000000000</v>
      </c>
      <c r="M126" s="4">
        <v>90000000000</v>
      </c>
      <c r="N126" s="4">
        <v>96000000000</v>
      </c>
      <c r="O126" s="4">
        <v>110000000000</v>
      </c>
      <c r="P126" s="4">
        <v>117000000000</v>
      </c>
      <c r="Q126" s="5">
        <v>117000000000</v>
      </c>
      <c r="R126" s="4">
        <v>117000000000</v>
      </c>
      <c r="S126" s="4">
        <v>117000000000</v>
      </c>
      <c r="T126" s="4">
        <v>116000000000</v>
      </c>
      <c r="U126" s="4">
        <v>117000000000</v>
      </c>
    </row>
    <row r="127" spans="1:21" ht="16" x14ac:dyDescent="0.2">
      <c r="A127" s="3" t="s">
        <v>135</v>
      </c>
      <c r="B127" s="4">
        <v>884547000000</v>
      </c>
      <c r="C127" s="4">
        <v>848942000000</v>
      </c>
      <c r="D127" s="4">
        <v>911332000000</v>
      </c>
      <c r="E127" s="4">
        <v>923225000000</v>
      </c>
      <c r="F127" s="4">
        <v>938555000000</v>
      </c>
      <c r="G127" s="4">
        <v>911507000000</v>
      </c>
      <c r="H127" s="4">
        <v>856240000000</v>
      </c>
      <c r="I127" s="4">
        <v>861395000000</v>
      </c>
      <c r="J127" s="4">
        <v>860165000000</v>
      </c>
      <c r="K127" s="4">
        <v>917000000000</v>
      </c>
      <c r="L127" s="4">
        <v>933000000000</v>
      </c>
      <c r="M127" s="4">
        <v>993000000000</v>
      </c>
      <c r="N127" s="4">
        <v>1163000000000</v>
      </c>
      <c r="O127" s="4">
        <v>1463000000000</v>
      </c>
      <c r="P127" s="4">
        <v>1442000000000</v>
      </c>
      <c r="Q127" s="5">
        <v>1577000000000</v>
      </c>
      <c r="R127" s="4">
        <v>1442000000000</v>
      </c>
      <c r="S127" s="4">
        <v>1538000000000</v>
      </c>
      <c r="T127" s="4">
        <v>1571000000000</v>
      </c>
      <c r="U127" s="4">
        <v>1577000000000</v>
      </c>
    </row>
    <row r="128" spans="1:21" ht="16" x14ac:dyDescent="0.2">
      <c r="A128" s="28" t="s">
        <v>136</v>
      </c>
      <c r="B128" s="26">
        <v>461784000</v>
      </c>
      <c r="C128" s="26">
        <v>515114000</v>
      </c>
      <c r="D128" s="26">
        <v>507531000</v>
      </c>
      <c r="E128" s="26">
        <v>485468000</v>
      </c>
      <c r="F128" s="26">
        <v>465148000</v>
      </c>
      <c r="G128" s="26">
        <v>446359000</v>
      </c>
      <c r="H128" s="26">
        <v>430259000</v>
      </c>
      <c r="I128" s="26">
        <v>419481000</v>
      </c>
      <c r="J128" s="26">
        <v>392632000</v>
      </c>
      <c r="K128" s="26">
        <v>374809000</v>
      </c>
      <c r="L128" s="26">
        <v>367742000</v>
      </c>
      <c r="M128" s="26">
        <v>347343000</v>
      </c>
      <c r="N128" s="26">
        <v>344089000</v>
      </c>
      <c r="O128" s="26">
        <v>333573000</v>
      </c>
      <c r="P128" s="26">
        <v>334919000</v>
      </c>
      <c r="Q128" s="27">
        <v>326605000</v>
      </c>
      <c r="R128" s="26">
        <v>334919000</v>
      </c>
      <c r="S128" s="26">
        <v>332884000</v>
      </c>
      <c r="T128" s="26">
        <v>330812000</v>
      </c>
      <c r="U128" s="26">
        <v>326605000</v>
      </c>
    </row>
    <row r="129" spans="1:21" ht="16" x14ac:dyDescent="0.2">
      <c r="A129" s="15" t="s">
        <v>199</v>
      </c>
      <c r="B129" s="10"/>
      <c r="C129" s="20">
        <f>(C128/B128)-1</f>
        <v>0.11548689430556269</v>
      </c>
      <c r="D129" s="20">
        <f>(D128/C128)-1</f>
        <v>-1.4721013212609213E-2</v>
      </c>
      <c r="E129" s="20">
        <f>(E128/D128)-1</f>
        <v>-4.3471236239756794E-2</v>
      </c>
      <c r="F129" s="20">
        <f t="shared" ref="F129:U129" si="10">(F128/E128)-1</f>
        <v>-4.1856517834337192E-2</v>
      </c>
      <c r="G129" s="20">
        <f t="shared" si="10"/>
        <v>-4.0393595156810291E-2</v>
      </c>
      <c r="H129" s="20">
        <f t="shared" si="10"/>
        <v>-3.6069621089750648E-2</v>
      </c>
      <c r="I129" s="20">
        <f t="shared" si="10"/>
        <v>-2.5050028006386893E-2</v>
      </c>
      <c r="J129" s="20">
        <f t="shared" si="10"/>
        <v>-6.4005282718406775E-2</v>
      </c>
      <c r="K129" s="20">
        <f t="shared" si="10"/>
        <v>-4.5393651052384909E-2</v>
      </c>
      <c r="L129" s="20">
        <f t="shared" si="10"/>
        <v>-1.8854936781133813E-2</v>
      </c>
      <c r="M129" s="20">
        <f t="shared" si="10"/>
        <v>-5.5470955180534132E-2</v>
      </c>
      <c r="N129" s="20">
        <f t="shared" si="10"/>
        <v>-9.3682613439740603E-3</v>
      </c>
      <c r="O129" s="20">
        <f t="shared" si="10"/>
        <v>-3.0561860448895528E-2</v>
      </c>
      <c r="P129" s="20">
        <f t="shared" si="10"/>
        <v>4.0350987639887759E-3</v>
      </c>
      <c r="Q129" s="20">
        <f t="shared" si="10"/>
        <v>-2.4823912647535695E-2</v>
      </c>
      <c r="R129" s="20">
        <f t="shared" si="10"/>
        <v>2.5455825844674651E-2</v>
      </c>
      <c r="S129" s="20">
        <f t="shared" si="10"/>
        <v>-6.0760960112743456E-3</v>
      </c>
      <c r="T129" s="20">
        <f t="shared" si="10"/>
        <v>-6.2243904783648718E-3</v>
      </c>
      <c r="U129" s="20">
        <f t="shared" si="10"/>
        <v>-1.2717192846692371E-2</v>
      </c>
    </row>
    <row r="130" spans="1:21" ht="16" x14ac:dyDescent="0.2">
      <c r="A130" s="3" t="s">
        <v>137</v>
      </c>
      <c r="B130" s="4" t="s">
        <v>23</v>
      </c>
      <c r="C130" s="4" t="s">
        <v>23</v>
      </c>
      <c r="D130" s="4" t="s">
        <v>23</v>
      </c>
      <c r="E130" s="4" t="s">
        <v>23</v>
      </c>
      <c r="F130" s="4" t="s">
        <v>23</v>
      </c>
      <c r="G130" s="4" t="s">
        <v>23</v>
      </c>
      <c r="H130" s="4" t="s">
        <v>23</v>
      </c>
      <c r="I130" s="4" t="s">
        <v>23</v>
      </c>
      <c r="J130" s="4" t="s">
        <v>23</v>
      </c>
      <c r="K130" s="4" t="s">
        <v>23</v>
      </c>
      <c r="L130" s="4" t="s">
        <v>23</v>
      </c>
      <c r="M130" s="4">
        <v>2385000000</v>
      </c>
      <c r="N130" s="4">
        <v>2283000000</v>
      </c>
      <c r="O130" s="4">
        <v>2288000000</v>
      </c>
      <c r="P130" s="4">
        <v>2154000000</v>
      </c>
      <c r="Q130" s="5">
        <v>2222000000</v>
      </c>
      <c r="R130" s="4">
        <v>2154000000</v>
      </c>
      <c r="S130" s="4">
        <v>2129000000</v>
      </c>
      <c r="T130" s="4">
        <v>2113000000</v>
      </c>
      <c r="U130" s="4">
        <v>2222000000</v>
      </c>
    </row>
    <row r="131" spans="1:21" ht="16" x14ac:dyDescent="0.2">
      <c r="A131" s="3" t="s">
        <v>138</v>
      </c>
      <c r="B131" s="4">
        <v>243821000000</v>
      </c>
      <c r="C131" s="4">
        <v>208444000000</v>
      </c>
      <c r="D131" s="4">
        <v>222356000000</v>
      </c>
      <c r="E131" s="4">
        <v>205029000000</v>
      </c>
      <c r="F131" s="4">
        <v>172310000000</v>
      </c>
      <c r="G131" s="4">
        <v>169815000000</v>
      </c>
      <c r="H131" s="4">
        <v>178163000000</v>
      </c>
      <c r="I131" s="4">
        <v>168358000000</v>
      </c>
      <c r="J131" s="4">
        <v>128747000000</v>
      </c>
      <c r="K131" s="4">
        <v>216818000000</v>
      </c>
      <c r="L131" s="4">
        <v>135000000000</v>
      </c>
      <c r="M131" s="4">
        <v>122000000000</v>
      </c>
      <c r="N131" s="4">
        <v>110000000000</v>
      </c>
      <c r="O131" s="4">
        <v>40000000000</v>
      </c>
      <c r="P131" s="4">
        <v>66000000000</v>
      </c>
      <c r="Q131" s="5">
        <v>54000000000</v>
      </c>
      <c r="R131" s="4">
        <v>66000000000</v>
      </c>
      <c r="S131" s="4">
        <v>77000000000</v>
      </c>
      <c r="T131" s="4">
        <v>30000000000</v>
      </c>
      <c r="U131" s="4">
        <v>54000000000</v>
      </c>
    </row>
    <row r="132" spans="1:21" ht="16" x14ac:dyDescent="0.2">
      <c r="A132" s="3" t="s">
        <v>139</v>
      </c>
      <c r="B132" s="6">
        <v>378.79</v>
      </c>
      <c r="C132" s="6">
        <v>294.77</v>
      </c>
      <c r="D132" s="6">
        <v>287.45</v>
      </c>
      <c r="E132" s="6">
        <v>291.32</v>
      </c>
      <c r="F132" s="6">
        <v>227.57</v>
      </c>
      <c r="G132" s="6">
        <v>216.42</v>
      </c>
      <c r="H132" s="6">
        <v>215.18</v>
      </c>
      <c r="I132" s="6">
        <v>194.12</v>
      </c>
      <c r="J132" s="6">
        <v>148.16999999999999</v>
      </c>
      <c r="K132" s="6">
        <v>264.41000000000003</v>
      </c>
      <c r="L132" s="4">
        <v>150</v>
      </c>
      <c r="M132" s="6">
        <v>135.56</v>
      </c>
      <c r="N132" s="6">
        <v>114.58</v>
      </c>
      <c r="O132" s="6">
        <v>36.36</v>
      </c>
      <c r="P132" s="6">
        <v>56.41</v>
      </c>
      <c r="Q132" s="7">
        <v>46.15</v>
      </c>
      <c r="R132" s="6">
        <v>56.41</v>
      </c>
      <c r="S132" s="6">
        <v>65.81</v>
      </c>
      <c r="T132" s="6">
        <v>25.86</v>
      </c>
      <c r="U132" s="6">
        <v>46.15</v>
      </c>
    </row>
    <row r="133" spans="1:21" ht="16" x14ac:dyDescent="0.2">
      <c r="A133" s="3" t="s">
        <v>140</v>
      </c>
      <c r="B133" s="6">
        <v>4.8600000000000003</v>
      </c>
      <c r="C133" s="6">
        <v>6.97</v>
      </c>
      <c r="D133" s="6">
        <v>7.16</v>
      </c>
      <c r="E133" s="6">
        <v>6.74</v>
      </c>
      <c r="F133" s="6">
        <v>6.9</v>
      </c>
      <c r="G133" s="6">
        <v>7.37</v>
      </c>
      <c r="H133" s="6">
        <v>8.15</v>
      </c>
      <c r="I133" s="6">
        <v>8.33</v>
      </c>
      <c r="J133" s="6">
        <v>8.36</v>
      </c>
      <c r="K133" s="6">
        <v>7.24</v>
      </c>
      <c r="L133" s="6">
        <v>8.0399999999999991</v>
      </c>
      <c r="M133" s="6">
        <v>7.48</v>
      </c>
      <c r="N133" s="6">
        <v>6.89</v>
      </c>
      <c r="O133" s="6">
        <v>6.49</v>
      </c>
      <c r="P133" s="6">
        <v>6.83</v>
      </c>
      <c r="Q133" s="7">
        <v>6.28</v>
      </c>
      <c r="R133" s="6">
        <v>6.83</v>
      </c>
      <c r="S133" s="6">
        <v>6.4</v>
      </c>
      <c r="T133" s="6">
        <v>6.23</v>
      </c>
      <c r="U133" s="6">
        <v>6.28</v>
      </c>
    </row>
    <row r="134" spans="1:21" ht="16" x14ac:dyDescent="0.2">
      <c r="A134" s="3" t="s">
        <v>141</v>
      </c>
      <c r="B134" s="6">
        <v>0.36</v>
      </c>
      <c r="C134" s="6">
        <v>0.48</v>
      </c>
      <c r="D134" s="6">
        <v>0.47</v>
      </c>
      <c r="E134" s="6">
        <v>0.49</v>
      </c>
      <c r="F134" s="6">
        <v>0.67</v>
      </c>
      <c r="G134" s="6">
        <v>0.61</v>
      </c>
      <c r="H134" s="6">
        <v>0.56999999999999995</v>
      </c>
      <c r="I134" s="6">
        <v>0.64</v>
      </c>
      <c r="J134" s="6">
        <v>0.8</v>
      </c>
      <c r="K134" s="6">
        <v>0.82</v>
      </c>
      <c r="L134" s="6">
        <v>0.88</v>
      </c>
      <c r="M134" s="6">
        <v>0.89</v>
      </c>
      <c r="N134" s="6">
        <v>1.07</v>
      </c>
      <c r="O134" s="6">
        <v>1.35</v>
      </c>
      <c r="P134" s="6">
        <v>1.18</v>
      </c>
      <c r="Q134" s="7">
        <v>1.27</v>
      </c>
      <c r="R134" s="6">
        <v>1.18</v>
      </c>
      <c r="S134" s="6">
        <v>1.1599999999999999</v>
      </c>
      <c r="T134" s="6">
        <v>1.36</v>
      </c>
      <c r="U134" s="6">
        <v>1.27</v>
      </c>
    </row>
    <row r="135" spans="1:21" ht="16" x14ac:dyDescent="0.2">
      <c r="A135" s="3" t="s">
        <v>142</v>
      </c>
      <c r="B135" s="4" t="s">
        <v>23</v>
      </c>
      <c r="C135" s="4" t="s">
        <v>23</v>
      </c>
      <c r="D135" s="4" t="s">
        <v>23</v>
      </c>
      <c r="E135" s="4" t="s">
        <v>23</v>
      </c>
      <c r="F135" s="4" t="s">
        <v>23</v>
      </c>
      <c r="G135" s="4" t="s">
        <v>23</v>
      </c>
      <c r="H135" s="4" t="s">
        <v>23</v>
      </c>
      <c r="I135" s="4" t="s">
        <v>23</v>
      </c>
      <c r="J135" s="4" t="s">
        <v>23</v>
      </c>
      <c r="K135" s="4" t="s">
        <v>23</v>
      </c>
      <c r="L135" s="4" t="s">
        <v>23</v>
      </c>
      <c r="M135" s="4" t="s">
        <v>23</v>
      </c>
      <c r="N135" s="4" t="s">
        <v>23</v>
      </c>
      <c r="O135" s="4" t="s">
        <v>23</v>
      </c>
      <c r="P135" s="4" t="s">
        <v>23</v>
      </c>
      <c r="Q135" s="5" t="s">
        <v>23</v>
      </c>
      <c r="R135" s="4" t="s">
        <v>23</v>
      </c>
      <c r="S135" s="4" t="s">
        <v>23</v>
      </c>
      <c r="T135" s="4" t="s">
        <v>23</v>
      </c>
      <c r="U135" s="4" t="s">
        <v>23</v>
      </c>
    </row>
    <row r="136" spans="1:21" ht="16" x14ac:dyDescent="0.2">
      <c r="A136" s="3" t="s">
        <v>143</v>
      </c>
      <c r="B136" s="4">
        <v>30067</v>
      </c>
      <c r="C136" s="4">
        <v>32500</v>
      </c>
      <c r="D136" s="4">
        <v>35700</v>
      </c>
      <c r="E136" s="4">
        <v>33300</v>
      </c>
      <c r="F136" s="4">
        <v>32400</v>
      </c>
      <c r="G136" s="4">
        <v>32900</v>
      </c>
      <c r="H136" s="4">
        <v>34000</v>
      </c>
      <c r="I136" s="4">
        <v>36800</v>
      </c>
      <c r="J136" s="4">
        <v>34400</v>
      </c>
      <c r="K136" s="4">
        <v>36600</v>
      </c>
      <c r="L136" s="4">
        <v>36600</v>
      </c>
      <c r="M136" s="4">
        <v>38300</v>
      </c>
      <c r="N136" s="4">
        <v>40500</v>
      </c>
      <c r="O136" s="4">
        <v>43900</v>
      </c>
      <c r="P136" s="4">
        <v>48500</v>
      </c>
      <c r="Q136" s="5">
        <v>48500</v>
      </c>
      <c r="R136" s="4">
        <v>48500</v>
      </c>
      <c r="S136" s="4">
        <v>48500</v>
      </c>
      <c r="T136" s="4">
        <v>48500</v>
      </c>
      <c r="U136" s="4">
        <v>48500</v>
      </c>
    </row>
    <row r="138" spans="1:21" ht="16" x14ac:dyDescent="0.2">
      <c r="A138" s="2" t="s">
        <v>23</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c r="T138" s="2" t="s">
        <v>18</v>
      </c>
      <c r="U138" s="2" t="s">
        <v>19</v>
      </c>
    </row>
    <row r="139" spans="1:21" ht="16" x14ac:dyDescent="0.2">
      <c r="A139" s="3" t="s">
        <v>144</v>
      </c>
      <c r="B139" s="4">
        <v>2322000000</v>
      </c>
      <c r="C139" s="4">
        <v>13385000000</v>
      </c>
      <c r="D139" s="4">
        <v>8354000000</v>
      </c>
      <c r="E139" s="4">
        <v>4442000000</v>
      </c>
      <c r="F139" s="4">
        <v>7475000000</v>
      </c>
      <c r="G139" s="4">
        <v>8040000000</v>
      </c>
      <c r="H139" s="4">
        <v>8477000000</v>
      </c>
      <c r="I139" s="4">
        <v>6083000000</v>
      </c>
      <c r="J139" s="4">
        <v>7398000000</v>
      </c>
      <c r="K139" s="4">
        <v>4286000000</v>
      </c>
      <c r="L139" s="4">
        <v>10459000000</v>
      </c>
      <c r="M139" s="4">
        <v>8466000000</v>
      </c>
      <c r="N139" s="4">
        <v>9459000000</v>
      </c>
      <c r="O139" s="4">
        <v>21635000000</v>
      </c>
      <c r="P139" s="4">
        <v>11261000000</v>
      </c>
      <c r="Q139" s="5">
        <v>7834000000</v>
      </c>
      <c r="R139" s="4">
        <v>1326000000</v>
      </c>
      <c r="S139" s="4">
        <v>3234000000</v>
      </c>
      <c r="T139" s="4">
        <v>1216000000</v>
      </c>
      <c r="U139" s="4">
        <v>2058000000</v>
      </c>
    </row>
    <row r="140" spans="1:21" ht="16" x14ac:dyDescent="0.2">
      <c r="A140" s="3" t="s">
        <v>145</v>
      </c>
      <c r="B140" s="4">
        <v>1625000000</v>
      </c>
      <c r="C140" s="4">
        <v>1943000000</v>
      </c>
      <c r="D140" s="4">
        <v>1904000000</v>
      </c>
      <c r="E140" s="4">
        <v>1869000000</v>
      </c>
      <c r="F140" s="4">
        <v>1738000000</v>
      </c>
      <c r="G140" s="4">
        <v>1322000000</v>
      </c>
      <c r="H140" s="4">
        <v>1337000000</v>
      </c>
      <c r="I140" s="4">
        <v>991000000</v>
      </c>
      <c r="J140" s="4">
        <v>998000000</v>
      </c>
      <c r="K140" s="4">
        <v>1152000000</v>
      </c>
      <c r="L140" s="4">
        <v>1328000000</v>
      </c>
      <c r="M140" s="4">
        <v>1704000000</v>
      </c>
      <c r="N140" s="4">
        <v>1902000000</v>
      </c>
      <c r="O140" s="4">
        <v>2015000000</v>
      </c>
      <c r="P140" s="4">
        <v>2455000000</v>
      </c>
      <c r="Q140" s="5">
        <v>4803000000</v>
      </c>
      <c r="R140" s="4">
        <v>727000000</v>
      </c>
      <c r="S140" s="4">
        <v>970000000</v>
      </c>
      <c r="T140" s="4">
        <v>1594000000</v>
      </c>
      <c r="U140" s="4">
        <v>1512000000</v>
      </c>
    </row>
    <row r="141" spans="1:21" ht="16" x14ac:dyDescent="0.2">
      <c r="A141" s="3" t="s">
        <v>146</v>
      </c>
      <c r="B141" s="4">
        <v>-152000000</v>
      </c>
      <c r="C141" s="4">
        <v>1578000000</v>
      </c>
      <c r="D141" s="4">
        <v>5374000000</v>
      </c>
      <c r="E141" s="4">
        <v>3575000000</v>
      </c>
      <c r="F141" s="4">
        <v>469000000</v>
      </c>
      <c r="G141" s="4">
        <v>1833000000</v>
      </c>
      <c r="H141" s="4">
        <v>2291000000</v>
      </c>
      <c r="I141" s="4">
        <v>2663000000</v>
      </c>
      <c r="J141" s="4">
        <v>2665000000</v>
      </c>
      <c r="K141" s="4">
        <v>7113000000</v>
      </c>
      <c r="L141" s="4">
        <v>-300000000</v>
      </c>
      <c r="M141" s="4">
        <v>2729000000</v>
      </c>
      <c r="N141" s="4">
        <v>4184000000</v>
      </c>
      <c r="O141" s="4">
        <v>2710000000</v>
      </c>
      <c r="P141" s="4">
        <v>4386000000</v>
      </c>
      <c r="Q141" s="5">
        <v>1291000000</v>
      </c>
      <c r="R141" s="4">
        <v>-1168000000</v>
      </c>
      <c r="S141" s="4">
        <v>1370000000</v>
      </c>
      <c r="T141" s="4">
        <v>854000000</v>
      </c>
      <c r="U141" s="4">
        <v>235000000</v>
      </c>
    </row>
    <row r="142" spans="1:21" ht="16" x14ac:dyDescent="0.2">
      <c r="A142" s="28" t="s">
        <v>147</v>
      </c>
      <c r="B142" s="26">
        <v>1611000000</v>
      </c>
      <c r="C142" s="26">
        <v>2009000000</v>
      </c>
      <c r="D142" s="26">
        <v>4035000000</v>
      </c>
      <c r="E142" s="26">
        <v>2849000000</v>
      </c>
      <c r="F142" s="26">
        <v>1319000000</v>
      </c>
      <c r="G142" s="26">
        <v>2015000000</v>
      </c>
      <c r="H142" s="26">
        <v>2085000000</v>
      </c>
      <c r="I142" s="26">
        <v>2272000000</v>
      </c>
      <c r="J142" s="26">
        <v>2111000000</v>
      </c>
      <c r="K142" s="26">
        <v>1769000000</v>
      </c>
      <c r="L142" s="26">
        <v>1831000000</v>
      </c>
      <c r="M142" s="26">
        <v>2018000000</v>
      </c>
      <c r="N142" s="26">
        <v>1920000000</v>
      </c>
      <c r="O142" s="26">
        <v>2348000000</v>
      </c>
      <c r="P142" s="26">
        <v>4083000000</v>
      </c>
      <c r="Q142" s="27">
        <v>2280000000</v>
      </c>
      <c r="R142" s="26">
        <v>272000000</v>
      </c>
      <c r="S142" s="26">
        <v>1541000000</v>
      </c>
      <c r="T142" s="26">
        <v>239000000</v>
      </c>
      <c r="U142" s="26">
        <v>228000000</v>
      </c>
    </row>
    <row r="143" spans="1:21" ht="16" x14ac:dyDescent="0.2">
      <c r="A143" s="12" t="s">
        <v>200</v>
      </c>
      <c r="B143" s="20">
        <f t="shared" ref="B143:U143" si="11">B142/B2</f>
        <v>8.380149812734082E-2</v>
      </c>
      <c r="C143" s="20">
        <f t="shared" si="11"/>
        <v>4.6857142857142854E-2</v>
      </c>
      <c r="D143" s="20">
        <f t="shared" si="11"/>
        <v>0.10940889370932755</v>
      </c>
      <c r="E143" s="20">
        <f t="shared" si="11"/>
        <v>0.10812964930924548</v>
      </c>
      <c r="F143" s="20">
        <f t="shared" si="11"/>
        <v>4.1932920044508028E-2</v>
      </c>
      <c r="G143" s="20">
        <f t="shared" si="11"/>
        <v>6.3235524870547621E-2</v>
      </c>
      <c r="H143" s="20">
        <f t="shared" si="11"/>
        <v>6.5654816260981824E-2</v>
      </c>
      <c r="I143" s="20">
        <f t="shared" si="11"/>
        <v>7.2717961848674947E-2</v>
      </c>
      <c r="J143" s="20">
        <f t="shared" si="11"/>
        <v>7.5250418850033862E-2</v>
      </c>
      <c r="K143" s="20">
        <f t="shared" si="11"/>
        <v>5.9899095926590595E-2</v>
      </c>
      <c r="L143" s="20">
        <f t="shared" si="11"/>
        <v>5.4794110605697867E-2</v>
      </c>
      <c r="M143" s="20">
        <f t="shared" si="11"/>
        <v>6.0611521595482672E-2</v>
      </c>
      <c r="N143" s="20">
        <f t="shared" si="11"/>
        <v>4.7502412231871148E-2</v>
      </c>
      <c r="O143" s="20">
        <f t="shared" si="11"/>
        <v>3.9569254621749608E-2</v>
      </c>
      <c r="P143" s="20">
        <f t="shared" si="11"/>
        <v>8.6202892431120032E-2</v>
      </c>
      <c r="Q143" s="20">
        <f t="shared" si="11"/>
        <v>5.0077972281403059E-2</v>
      </c>
      <c r="R143" s="20">
        <f t="shared" si="11"/>
        <v>2.5677334088549043E-2</v>
      </c>
      <c r="S143" s="20">
        <f t="shared" si="11"/>
        <v>0.12606348167539266</v>
      </c>
      <c r="T143" s="20">
        <f t="shared" si="11"/>
        <v>2.1936668196420376E-2</v>
      </c>
      <c r="U143" s="20">
        <f t="shared" si="11"/>
        <v>1.9294237116019294E-2</v>
      </c>
    </row>
    <row r="144" spans="1:21" ht="16" x14ac:dyDescent="0.2">
      <c r="A144" s="3" t="s">
        <v>148</v>
      </c>
      <c r="B144" s="4">
        <v>-1763000000</v>
      </c>
      <c r="C144" s="4">
        <v>-431000000</v>
      </c>
      <c r="D144" s="4">
        <v>1339000000</v>
      </c>
      <c r="E144" s="4">
        <v>726000000</v>
      </c>
      <c r="F144" s="4">
        <v>-356000000</v>
      </c>
      <c r="G144" s="4">
        <v>29000000</v>
      </c>
      <c r="H144" s="4">
        <v>495000000</v>
      </c>
      <c r="I144" s="4">
        <v>425000000</v>
      </c>
      <c r="J144" s="4">
        <v>551000000</v>
      </c>
      <c r="K144" s="4">
        <v>5458000000</v>
      </c>
      <c r="L144" s="4">
        <v>-2645000000</v>
      </c>
      <c r="M144" s="4">
        <v>-334000000</v>
      </c>
      <c r="N144" s="4">
        <v>-833000000</v>
      </c>
      <c r="O144" s="4">
        <v>5000000</v>
      </c>
      <c r="P144" s="4">
        <v>-2412000000</v>
      </c>
      <c r="Q144" s="5" t="s">
        <v>23</v>
      </c>
      <c r="R144" s="4" t="s">
        <v>23</v>
      </c>
      <c r="S144" s="4" t="s">
        <v>23</v>
      </c>
      <c r="T144" s="4" t="s">
        <v>23</v>
      </c>
      <c r="U144" s="4" t="s">
        <v>23</v>
      </c>
    </row>
    <row r="145" spans="1:21" ht="16" x14ac:dyDescent="0.2">
      <c r="A145" s="3" t="s">
        <v>149</v>
      </c>
      <c r="B145" s="4" t="s">
        <v>23</v>
      </c>
      <c r="C145" s="4" t="s">
        <v>23</v>
      </c>
      <c r="D145" s="4" t="s">
        <v>23</v>
      </c>
      <c r="E145" s="4" t="s">
        <v>23</v>
      </c>
      <c r="F145" s="4" t="s">
        <v>23</v>
      </c>
      <c r="G145" s="4" t="s">
        <v>23</v>
      </c>
      <c r="H145" s="4" t="s">
        <v>23</v>
      </c>
      <c r="I145" s="4" t="s">
        <v>23</v>
      </c>
      <c r="J145" s="4" t="s">
        <v>23</v>
      </c>
      <c r="K145" s="4" t="s">
        <v>23</v>
      </c>
      <c r="L145" s="4" t="s">
        <v>23</v>
      </c>
      <c r="M145" s="4" t="s">
        <v>23</v>
      </c>
      <c r="N145" s="4" t="s">
        <v>23</v>
      </c>
      <c r="O145" s="4" t="s">
        <v>23</v>
      </c>
      <c r="P145" s="4" t="s">
        <v>23</v>
      </c>
      <c r="Q145" s="5" t="s">
        <v>23</v>
      </c>
      <c r="R145" s="4" t="s">
        <v>23</v>
      </c>
      <c r="S145" s="4" t="s">
        <v>23</v>
      </c>
      <c r="T145" s="4" t="s">
        <v>23</v>
      </c>
      <c r="U145" s="4" t="s">
        <v>23</v>
      </c>
    </row>
    <row r="146" spans="1:21" ht="16" x14ac:dyDescent="0.2">
      <c r="A146" s="3" t="s">
        <v>150</v>
      </c>
      <c r="B146" s="4" t="s">
        <v>23</v>
      </c>
      <c r="C146" s="4" t="s">
        <v>23</v>
      </c>
      <c r="D146" s="4" t="s">
        <v>23</v>
      </c>
      <c r="E146" s="4" t="s">
        <v>23</v>
      </c>
      <c r="F146" s="4">
        <v>-494000000</v>
      </c>
      <c r="G146" s="4">
        <v>-211000000</v>
      </c>
      <c r="H146" s="4">
        <v>-289000000</v>
      </c>
      <c r="I146" s="4">
        <v>-34000000</v>
      </c>
      <c r="J146" s="4">
        <v>3000000</v>
      </c>
      <c r="K146" s="4">
        <v>-114000000</v>
      </c>
      <c r="L146" s="4">
        <v>514000000</v>
      </c>
      <c r="M146" s="4">
        <v>1045000000</v>
      </c>
      <c r="N146" s="4">
        <v>3097000000</v>
      </c>
      <c r="O146" s="4">
        <v>357000000</v>
      </c>
      <c r="P146" s="4">
        <v>2715000000</v>
      </c>
      <c r="Q146" s="5">
        <v>-989000000</v>
      </c>
      <c r="R146" s="4">
        <v>-1440000000</v>
      </c>
      <c r="S146" s="4">
        <v>-171000000</v>
      </c>
      <c r="T146" s="4">
        <v>615000000</v>
      </c>
      <c r="U146" s="4">
        <v>7000000</v>
      </c>
    </row>
    <row r="147" spans="1:21" ht="16" x14ac:dyDescent="0.2">
      <c r="A147" s="3" t="s">
        <v>151</v>
      </c>
      <c r="B147" s="4">
        <v>-1901000000</v>
      </c>
      <c r="C147" s="4">
        <v>31969000000</v>
      </c>
      <c r="D147" s="4">
        <v>-21789000000</v>
      </c>
      <c r="E147" s="4">
        <v>11759000000</v>
      </c>
      <c r="F147" s="4">
        <v>3197000000</v>
      </c>
      <c r="G147" s="4">
        <v>-6652000000</v>
      </c>
      <c r="H147" s="4">
        <v>-19728000000</v>
      </c>
      <c r="I147" s="4">
        <v>-2776000000</v>
      </c>
      <c r="J147" s="4">
        <v>-5491000000</v>
      </c>
      <c r="K147" s="4">
        <v>-30293000000</v>
      </c>
      <c r="L147" s="4">
        <v>8934000000</v>
      </c>
      <c r="M147" s="4">
        <v>10969000000</v>
      </c>
      <c r="N147" s="4">
        <v>-29273000000</v>
      </c>
      <c r="O147" s="4">
        <v>-25439000000</v>
      </c>
      <c r="P147" s="4">
        <v>-9394000000</v>
      </c>
      <c r="Q147" s="5">
        <v>-13154000000</v>
      </c>
      <c r="R147" s="4">
        <v>-15882000000</v>
      </c>
      <c r="S147" s="4">
        <v>3830000000</v>
      </c>
      <c r="T147" s="4">
        <v>28237000000</v>
      </c>
      <c r="U147" s="4">
        <v>-29339000000</v>
      </c>
    </row>
    <row r="148" spans="1:21" ht="16" x14ac:dyDescent="0.2">
      <c r="A148" s="3" t="s">
        <v>152</v>
      </c>
      <c r="B148" s="4">
        <v>-6587000000</v>
      </c>
      <c r="C148" s="4">
        <v>6265000000</v>
      </c>
      <c r="D148" s="4">
        <v>201000000</v>
      </c>
      <c r="E148" s="4">
        <v>-3780000000</v>
      </c>
      <c r="F148" s="4">
        <v>-2838000000</v>
      </c>
      <c r="G148" s="4">
        <v>-5313000000</v>
      </c>
      <c r="H148" s="4">
        <v>12328000000</v>
      </c>
      <c r="I148" s="4">
        <v>19132000000</v>
      </c>
      <c r="J148" s="4">
        <v>-15813000000</v>
      </c>
      <c r="K148" s="4">
        <v>-30082000000</v>
      </c>
      <c r="L148" s="4" t="s">
        <v>23</v>
      </c>
      <c r="M148" s="4" t="s">
        <v>23</v>
      </c>
      <c r="N148" s="4" t="s">
        <v>23</v>
      </c>
      <c r="O148" s="4" t="s">
        <v>23</v>
      </c>
      <c r="P148" s="4" t="s">
        <v>23</v>
      </c>
      <c r="Q148" s="5" t="s">
        <v>23</v>
      </c>
      <c r="R148" s="4" t="s">
        <v>23</v>
      </c>
      <c r="S148" s="4" t="s">
        <v>23</v>
      </c>
      <c r="T148" s="4" t="s">
        <v>23</v>
      </c>
      <c r="U148" s="4" t="s">
        <v>23</v>
      </c>
    </row>
    <row r="149" spans="1:21" ht="16" x14ac:dyDescent="0.2">
      <c r="A149" s="3" t="s">
        <v>153</v>
      </c>
      <c r="B149" s="4" t="s">
        <v>23</v>
      </c>
      <c r="C149" s="4" t="s">
        <v>23</v>
      </c>
      <c r="D149" s="4" t="s">
        <v>23</v>
      </c>
      <c r="E149" s="4" t="s">
        <v>23</v>
      </c>
      <c r="F149" s="4" t="s">
        <v>23</v>
      </c>
      <c r="G149" s="4" t="s">
        <v>23</v>
      </c>
      <c r="H149" s="4" t="s">
        <v>23</v>
      </c>
      <c r="I149" s="4" t="s">
        <v>23</v>
      </c>
      <c r="J149" s="4" t="s">
        <v>23</v>
      </c>
      <c r="K149" s="4" t="s">
        <v>23</v>
      </c>
      <c r="L149" s="4" t="s">
        <v>23</v>
      </c>
      <c r="M149" s="4" t="s">
        <v>23</v>
      </c>
      <c r="N149" s="4" t="s">
        <v>23</v>
      </c>
      <c r="O149" s="4" t="s">
        <v>23</v>
      </c>
      <c r="P149" s="4" t="s">
        <v>23</v>
      </c>
      <c r="Q149" s="5" t="s">
        <v>23</v>
      </c>
      <c r="R149" s="4" t="s">
        <v>23</v>
      </c>
      <c r="S149" s="4" t="s">
        <v>23</v>
      </c>
      <c r="T149" s="4" t="s">
        <v>23</v>
      </c>
      <c r="U149" s="4" t="s">
        <v>23</v>
      </c>
    </row>
    <row r="150" spans="1:21" ht="16" x14ac:dyDescent="0.2">
      <c r="A150" s="3" t="s">
        <v>154</v>
      </c>
      <c r="B150" s="4" t="s">
        <v>23</v>
      </c>
      <c r="C150" s="4" t="s">
        <v>23</v>
      </c>
      <c r="D150" s="4" t="s">
        <v>23</v>
      </c>
      <c r="E150" s="4" t="s">
        <v>23</v>
      </c>
      <c r="F150" s="4" t="s">
        <v>23</v>
      </c>
      <c r="G150" s="4" t="s">
        <v>23</v>
      </c>
      <c r="H150" s="4" t="s">
        <v>23</v>
      </c>
      <c r="I150" s="4" t="s">
        <v>23</v>
      </c>
      <c r="J150" s="4" t="s">
        <v>23</v>
      </c>
      <c r="K150" s="4" t="s">
        <v>23</v>
      </c>
      <c r="L150" s="4" t="s">
        <v>23</v>
      </c>
      <c r="M150" s="4" t="s">
        <v>23</v>
      </c>
      <c r="N150" s="4" t="s">
        <v>23</v>
      </c>
      <c r="O150" s="4" t="s">
        <v>23</v>
      </c>
      <c r="P150" s="4" t="s">
        <v>23</v>
      </c>
      <c r="Q150" s="5" t="s">
        <v>23</v>
      </c>
      <c r="R150" s="4" t="s">
        <v>23</v>
      </c>
      <c r="S150" s="4" t="s">
        <v>23</v>
      </c>
      <c r="T150" s="4" t="s">
        <v>23</v>
      </c>
      <c r="U150" s="4" t="s">
        <v>23</v>
      </c>
    </row>
    <row r="151" spans="1:21" ht="16" x14ac:dyDescent="0.2">
      <c r="A151" s="3" t="s">
        <v>155</v>
      </c>
      <c r="B151" s="4">
        <v>-50000000</v>
      </c>
      <c r="C151" s="4">
        <v>-47414000000</v>
      </c>
      <c r="D151" s="4">
        <v>-5437000000</v>
      </c>
      <c r="E151" s="4">
        <v>13027000000</v>
      </c>
      <c r="F151" s="4">
        <v>-17661000000</v>
      </c>
      <c r="G151" s="4">
        <v>1631000000</v>
      </c>
      <c r="H151" s="4" t="s">
        <v>23</v>
      </c>
      <c r="I151" s="4" t="s">
        <v>23</v>
      </c>
      <c r="J151" s="4" t="s">
        <v>23</v>
      </c>
      <c r="K151" s="4" t="s">
        <v>23</v>
      </c>
      <c r="L151" s="4" t="s">
        <v>23</v>
      </c>
      <c r="M151" s="4" t="s">
        <v>23</v>
      </c>
      <c r="N151" s="4" t="s">
        <v>23</v>
      </c>
      <c r="O151" s="4" t="s">
        <v>23</v>
      </c>
      <c r="P151" s="4" t="s">
        <v>23</v>
      </c>
      <c r="Q151" s="5" t="s">
        <v>23</v>
      </c>
      <c r="R151" s="4" t="s">
        <v>23</v>
      </c>
      <c r="S151" s="4" t="s">
        <v>23</v>
      </c>
      <c r="T151" s="4" t="s">
        <v>23</v>
      </c>
      <c r="U151" s="4" t="s">
        <v>23</v>
      </c>
    </row>
    <row r="152" spans="1:21" ht="16" x14ac:dyDescent="0.2">
      <c r="A152" s="3" t="s">
        <v>156</v>
      </c>
      <c r="B152" s="4">
        <v>4736000000</v>
      </c>
      <c r="C152" s="4">
        <v>73118000000</v>
      </c>
      <c r="D152" s="4">
        <v>-16553000000</v>
      </c>
      <c r="E152" s="4">
        <v>2512000000</v>
      </c>
      <c r="F152" s="4">
        <v>23696000000</v>
      </c>
      <c r="G152" s="4">
        <v>-2970000000</v>
      </c>
      <c r="H152" s="4">
        <v>-32056000000</v>
      </c>
      <c r="I152" s="4">
        <v>-21908000000</v>
      </c>
      <c r="J152" s="4">
        <v>10322000000</v>
      </c>
      <c r="K152" s="4">
        <v>-211000000</v>
      </c>
      <c r="L152" s="4">
        <v>8934000000</v>
      </c>
      <c r="M152" s="4">
        <v>10969000000</v>
      </c>
      <c r="N152" s="4">
        <v>-29273000000</v>
      </c>
      <c r="O152" s="4">
        <v>-25439000000</v>
      </c>
      <c r="P152" s="4">
        <v>-9394000000</v>
      </c>
      <c r="Q152" s="5">
        <v>-13154000000</v>
      </c>
      <c r="R152" s="4">
        <v>-15882000000</v>
      </c>
      <c r="S152" s="4">
        <v>3830000000</v>
      </c>
      <c r="T152" s="4">
        <v>28237000000</v>
      </c>
      <c r="U152" s="4">
        <v>-29339000000</v>
      </c>
    </row>
    <row r="153" spans="1:21" ht="16" x14ac:dyDescent="0.2">
      <c r="A153" s="3" t="s">
        <v>157</v>
      </c>
      <c r="B153" s="4" t="s">
        <v>23</v>
      </c>
      <c r="C153" s="4" t="s">
        <v>23</v>
      </c>
      <c r="D153" s="4" t="s">
        <v>23</v>
      </c>
      <c r="E153" s="4" t="s">
        <v>23</v>
      </c>
      <c r="F153" s="4" t="s">
        <v>23</v>
      </c>
      <c r="G153" s="4" t="s">
        <v>23</v>
      </c>
      <c r="H153" s="4" t="s">
        <v>23</v>
      </c>
      <c r="I153" s="4" t="s">
        <v>23</v>
      </c>
      <c r="J153" s="4" t="s">
        <v>23</v>
      </c>
      <c r="K153" s="4" t="s">
        <v>23</v>
      </c>
      <c r="L153" s="4" t="s">
        <v>23</v>
      </c>
      <c r="M153" s="4" t="s">
        <v>23</v>
      </c>
      <c r="N153" s="4" t="s">
        <v>23</v>
      </c>
      <c r="O153" s="4" t="s">
        <v>23</v>
      </c>
      <c r="P153" s="4" t="s">
        <v>23</v>
      </c>
      <c r="Q153" s="5" t="s">
        <v>23</v>
      </c>
      <c r="R153" s="4" t="s">
        <v>23</v>
      </c>
      <c r="S153" s="4" t="s">
        <v>23</v>
      </c>
      <c r="T153" s="4" t="s">
        <v>23</v>
      </c>
      <c r="U153" s="4" t="s">
        <v>23</v>
      </c>
    </row>
    <row r="154" spans="1:21" ht="16" x14ac:dyDescent="0.2">
      <c r="A154" s="3" t="s">
        <v>158</v>
      </c>
      <c r="B154" s="4">
        <v>1894000000</v>
      </c>
      <c r="C154" s="4">
        <v>48875000000</v>
      </c>
      <c r="D154" s="4">
        <v>-6157000000</v>
      </c>
      <c r="E154" s="4">
        <v>21645000000</v>
      </c>
      <c r="F154" s="4">
        <v>12879000000</v>
      </c>
      <c r="G154" s="4">
        <v>4543000000</v>
      </c>
      <c r="H154" s="4">
        <v>-7623000000</v>
      </c>
      <c r="I154" s="4">
        <v>6961000000</v>
      </c>
      <c r="J154" s="4">
        <v>5570000000</v>
      </c>
      <c r="K154" s="4">
        <v>-17742000000</v>
      </c>
      <c r="L154" s="4">
        <v>20421000000</v>
      </c>
      <c r="M154" s="4">
        <v>23868000000</v>
      </c>
      <c r="N154" s="4">
        <v>-13728000000</v>
      </c>
      <c r="O154" s="4">
        <v>921000000</v>
      </c>
      <c r="P154" s="4">
        <v>8708000000</v>
      </c>
      <c r="Q154" s="5">
        <v>774000000</v>
      </c>
      <c r="R154" s="4">
        <v>-14997000000</v>
      </c>
      <c r="S154" s="4">
        <v>9404000000</v>
      </c>
      <c r="T154" s="4">
        <v>31901000000</v>
      </c>
      <c r="U154" s="4">
        <v>-25534000000</v>
      </c>
    </row>
    <row r="155" spans="1:21" ht="16" x14ac:dyDescent="0.2">
      <c r="A155" s="3" t="s">
        <v>159</v>
      </c>
      <c r="B155" s="4" t="s">
        <v>23</v>
      </c>
      <c r="C155" s="4" t="s">
        <v>23</v>
      </c>
      <c r="D155" s="4" t="s">
        <v>23</v>
      </c>
      <c r="E155" s="4" t="s">
        <v>23</v>
      </c>
      <c r="F155" s="4" t="s">
        <v>23</v>
      </c>
      <c r="G155" s="4" t="s">
        <v>23</v>
      </c>
      <c r="H155" s="4" t="s">
        <v>23</v>
      </c>
      <c r="I155" s="4" t="s">
        <v>23</v>
      </c>
      <c r="J155" s="4" t="s">
        <v>23</v>
      </c>
      <c r="K155" s="4" t="s">
        <v>23</v>
      </c>
      <c r="L155" s="4" t="s">
        <v>23</v>
      </c>
      <c r="M155" s="4" t="s">
        <v>23</v>
      </c>
      <c r="N155" s="4" t="s">
        <v>23</v>
      </c>
      <c r="O155" s="4" t="s">
        <v>23</v>
      </c>
      <c r="P155" s="4" t="s">
        <v>23</v>
      </c>
      <c r="Q155" s="5" t="s">
        <v>23</v>
      </c>
      <c r="R155" s="4" t="s">
        <v>23</v>
      </c>
      <c r="S155" s="4" t="s">
        <v>23</v>
      </c>
      <c r="T155" s="4" t="s">
        <v>23</v>
      </c>
      <c r="U155" s="4" t="s">
        <v>23</v>
      </c>
    </row>
    <row r="156" spans="1:21" ht="16" x14ac:dyDescent="0.2">
      <c r="A156" s="3" t="s">
        <v>160</v>
      </c>
      <c r="B156" s="4">
        <v>121000000</v>
      </c>
      <c r="C156" s="4">
        <v>82000000</v>
      </c>
      <c r="D156" s="4">
        <v>72000000</v>
      </c>
      <c r="E156" s="4">
        <v>78000000</v>
      </c>
      <c r="F156" s="4">
        <v>49000000</v>
      </c>
      <c r="G156" s="4">
        <v>62000000</v>
      </c>
      <c r="H156" s="4">
        <v>30000000</v>
      </c>
      <c r="I156" s="4">
        <v>228000000</v>
      </c>
      <c r="J156" s="4">
        <v>381000000</v>
      </c>
      <c r="K156" s="4">
        <v>574000000</v>
      </c>
      <c r="L156" s="4">
        <v>3711000000</v>
      </c>
      <c r="M156" s="4">
        <v>6632000000</v>
      </c>
      <c r="N156" s="4">
        <v>2970000000</v>
      </c>
      <c r="O156" s="4">
        <v>3933000000</v>
      </c>
      <c r="P156" s="4">
        <v>2706000000</v>
      </c>
      <c r="Q156" s="5">
        <v>2585000000</v>
      </c>
      <c r="R156" s="4">
        <v>1434000000</v>
      </c>
      <c r="S156" s="4">
        <v>417000000</v>
      </c>
      <c r="T156" s="4">
        <v>245000000</v>
      </c>
      <c r="U156" s="4">
        <v>489000000</v>
      </c>
    </row>
    <row r="157" spans="1:21" ht="16" x14ac:dyDescent="0.2">
      <c r="A157" s="3" t="s">
        <v>161</v>
      </c>
      <c r="B157" s="4">
        <v>121000000</v>
      </c>
      <c r="C157" s="4">
        <v>82000000</v>
      </c>
      <c r="D157" s="4">
        <v>72000000</v>
      </c>
      <c r="E157" s="4">
        <v>78000000</v>
      </c>
      <c r="F157" s="4">
        <v>49000000</v>
      </c>
      <c r="G157" s="4">
        <v>62000000</v>
      </c>
      <c r="H157" s="4">
        <v>30000000</v>
      </c>
      <c r="I157" s="4">
        <v>228000000</v>
      </c>
      <c r="J157" s="4">
        <v>381000000</v>
      </c>
      <c r="K157" s="4">
        <v>574000000</v>
      </c>
      <c r="L157" s="4">
        <v>3711000000</v>
      </c>
      <c r="M157" s="4">
        <v>6632000000</v>
      </c>
      <c r="N157" s="4">
        <v>2970000000</v>
      </c>
      <c r="O157" s="4">
        <v>3933000000</v>
      </c>
      <c r="P157" s="4">
        <v>2706000000</v>
      </c>
      <c r="Q157" s="5">
        <v>2585000000</v>
      </c>
      <c r="R157" s="4">
        <v>1434000000</v>
      </c>
      <c r="S157" s="4">
        <v>417000000</v>
      </c>
      <c r="T157" s="4">
        <v>245000000</v>
      </c>
      <c r="U157" s="4">
        <v>489000000</v>
      </c>
    </row>
    <row r="158" spans="1:21" ht="16" x14ac:dyDescent="0.2">
      <c r="A158" s="3" t="s">
        <v>162</v>
      </c>
      <c r="B158" s="4" t="s">
        <v>23</v>
      </c>
      <c r="C158" s="4" t="s">
        <v>23</v>
      </c>
      <c r="D158" s="4" t="s">
        <v>23</v>
      </c>
      <c r="E158" s="4" t="s">
        <v>23</v>
      </c>
      <c r="F158" s="4" t="s">
        <v>23</v>
      </c>
      <c r="G158" s="4" t="s">
        <v>23</v>
      </c>
      <c r="H158" s="4" t="s">
        <v>23</v>
      </c>
      <c r="I158" s="4" t="s">
        <v>23</v>
      </c>
      <c r="J158" s="4" t="s">
        <v>23</v>
      </c>
      <c r="K158" s="4" t="s">
        <v>23</v>
      </c>
      <c r="L158" s="4" t="s">
        <v>23</v>
      </c>
      <c r="M158" s="4" t="s">
        <v>23</v>
      </c>
      <c r="N158" s="4" t="s">
        <v>23</v>
      </c>
      <c r="O158" s="4" t="s">
        <v>23</v>
      </c>
      <c r="P158" s="4" t="s">
        <v>23</v>
      </c>
      <c r="Q158" s="5" t="s">
        <v>23</v>
      </c>
      <c r="R158" s="4" t="s">
        <v>23</v>
      </c>
      <c r="S158" s="4" t="s">
        <v>23</v>
      </c>
      <c r="T158" s="4" t="s">
        <v>23</v>
      </c>
      <c r="U158" s="4" t="s">
        <v>23</v>
      </c>
    </row>
    <row r="159" spans="1:21" ht="16" x14ac:dyDescent="0.2">
      <c r="A159" s="3" t="s">
        <v>163</v>
      </c>
      <c r="B159" s="4">
        <v>-2027000000</v>
      </c>
      <c r="C159" s="4">
        <v>-1556000000</v>
      </c>
      <c r="D159" s="4">
        <v>-1227000000</v>
      </c>
      <c r="E159" s="4">
        <v>-1184000000</v>
      </c>
      <c r="F159" s="4">
        <v>-961000000</v>
      </c>
      <c r="G159" s="4">
        <v>-706000000</v>
      </c>
      <c r="H159" s="4">
        <v>-678000000</v>
      </c>
      <c r="I159" s="4">
        <v>-1833000000</v>
      </c>
      <c r="J159" s="4">
        <v>-2876000000</v>
      </c>
      <c r="K159" s="4">
        <v>-3185000000</v>
      </c>
      <c r="L159" s="4">
        <v>-7982000000</v>
      </c>
      <c r="M159" s="4">
        <v>-8443000000</v>
      </c>
      <c r="N159" s="4">
        <v>-6309000000</v>
      </c>
      <c r="O159" s="4">
        <v>-4667000000</v>
      </c>
      <c r="P159" s="4">
        <v>-3748000000</v>
      </c>
      <c r="Q159" s="5">
        <v>-2524000000</v>
      </c>
      <c r="R159" s="4">
        <v>-754000000</v>
      </c>
      <c r="S159" s="4">
        <v>-597000000</v>
      </c>
      <c r="T159" s="4">
        <v>-666000000</v>
      </c>
      <c r="U159" s="4">
        <v>-507000000</v>
      </c>
    </row>
    <row r="160" spans="1:21" ht="16" x14ac:dyDescent="0.2">
      <c r="A160" s="3" t="s">
        <v>164</v>
      </c>
      <c r="B160" s="4">
        <v>-2027000000</v>
      </c>
      <c r="C160" s="4">
        <v>-1556000000</v>
      </c>
      <c r="D160" s="4">
        <v>-1227000000</v>
      </c>
      <c r="E160" s="4">
        <v>-1184000000</v>
      </c>
      <c r="F160" s="4">
        <v>-961000000</v>
      </c>
      <c r="G160" s="4">
        <v>-706000000</v>
      </c>
      <c r="H160" s="4">
        <v>-678000000</v>
      </c>
      <c r="I160" s="4">
        <v>-1833000000</v>
      </c>
      <c r="J160" s="4">
        <v>-2876000000</v>
      </c>
      <c r="K160" s="4">
        <v>-3185000000</v>
      </c>
      <c r="L160" s="4">
        <v>-7982000000</v>
      </c>
      <c r="M160" s="4">
        <v>-8443000000</v>
      </c>
      <c r="N160" s="4">
        <v>-6309000000</v>
      </c>
      <c r="O160" s="4">
        <v>-4667000000</v>
      </c>
      <c r="P160" s="4">
        <v>-3748000000</v>
      </c>
      <c r="Q160" s="5">
        <v>-2524000000</v>
      </c>
      <c r="R160" s="4">
        <v>-754000000</v>
      </c>
      <c r="S160" s="4">
        <v>-597000000</v>
      </c>
      <c r="T160" s="4">
        <v>-666000000</v>
      </c>
      <c r="U160" s="4">
        <v>-507000000</v>
      </c>
    </row>
    <row r="161" spans="1:21" ht="16" x14ac:dyDescent="0.2">
      <c r="A161" s="3" t="s">
        <v>165</v>
      </c>
      <c r="B161" s="4" t="s">
        <v>23</v>
      </c>
      <c r="C161" s="4" t="s">
        <v>23</v>
      </c>
      <c r="D161" s="4" t="s">
        <v>23</v>
      </c>
      <c r="E161" s="4" t="s">
        <v>23</v>
      </c>
      <c r="F161" s="4" t="s">
        <v>23</v>
      </c>
      <c r="G161" s="4" t="s">
        <v>23</v>
      </c>
      <c r="H161" s="4" t="s">
        <v>23</v>
      </c>
      <c r="I161" s="4" t="s">
        <v>23</v>
      </c>
      <c r="J161" s="4" t="s">
        <v>23</v>
      </c>
      <c r="K161" s="4" t="s">
        <v>23</v>
      </c>
      <c r="L161" s="4" t="s">
        <v>23</v>
      </c>
      <c r="M161" s="4" t="s">
        <v>23</v>
      </c>
      <c r="N161" s="4" t="s">
        <v>23</v>
      </c>
      <c r="O161" s="4" t="s">
        <v>23</v>
      </c>
      <c r="P161" s="4" t="s">
        <v>23</v>
      </c>
      <c r="Q161" s="5" t="s">
        <v>23</v>
      </c>
      <c r="R161" s="4" t="s">
        <v>23</v>
      </c>
      <c r="S161" s="4" t="s">
        <v>23</v>
      </c>
      <c r="T161" s="4" t="s">
        <v>23</v>
      </c>
      <c r="U161" s="4" t="s">
        <v>23</v>
      </c>
    </row>
    <row r="162" spans="1:21" ht="16" x14ac:dyDescent="0.2">
      <c r="A162" s="3" t="s">
        <v>166</v>
      </c>
      <c r="B162" s="4">
        <v>182000000</v>
      </c>
      <c r="C162" s="4">
        <v>134000000</v>
      </c>
      <c r="D162" s="4">
        <v>1774000000</v>
      </c>
      <c r="E162" s="4">
        <v>3022000000</v>
      </c>
      <c r="F162" s="4">
        <v>512000000</v>
      </c>
      <c r="G162" s="4">
        <v>2582000000</v>
      </c>
      <c r="H162" s="4">
        <v>1514000000</v>
      </c>
      <c r="I162" s="4">
        <v>1019000000</v>
      </c>
      <c r="J162" s="4">
        <v>1512000000</v>
      </c>
      <c r="K162" s="4">
        <v>-6966000000</v>
      </c>
      <c r="L162" s="4">
        <v>-3379000000</v>
      </c>
      <c r="M162" s="4">
        <v>-11961000000</v>
      </c>
      <c r="N162" s="4">
        <v>-19613000000</v>
      </c>
      <c r="O162" s="4">
        <v>5789000000</v>
      </c>
      <c r="P162" s="4">
        <v>-47575000000</v>
      </c>
      <c r="Q162" s="5">
        <v>-16608000000</v>
      </c>
      <c r="R162" s="4">
        <v>-2666000000</v>
      </c>
      <c r="S162" s="4">
        <v>-2295000000</v>
      </c>
      <c r="T162" s="4">
        <v>-3927000000</v>
      </c>
      <c r="U162" s="4">
        <v>-7720000000</v>
      </c>
    </row>
    <row r="163" spans="1:21" ht="16" x14ac:dyDescent="0.2">
      <c r="A163" s="3" t="s">
        <v>167</v>
      </c>
      <c r="B163" s="4">
        <v>4033000000</v>
      </c>
      <c r="C163" s="4">
        <v>2856000000</v>
      </c>
      <c r="D163" s="4">
        <v>3659000000</v>
      </c>
      <c r="E163" s="4">
        <v>5774000000</v>
      </c>
      <c r="F163" s="4">
        <v>5732000000</v>
      </c>
      <c r="G163" s="4">
        <v>3320000000</v>
      </c>
      <c r="H163" s="4">
        <v>1514000000</v>
      </c>
      <c r="I163" s="4">
        <v>1019000000</v>
      </c>
      <c r="J163" s="4">
        <v>1512000000</v>
      </c>
      <c r="K163" s="4">
        <v>2887000000</v>
      </c>
      <c r="L163" s="4">
        <v>411000000</v>
      </c>
      <c r="M163" s="4">
        <v>17812000000</v>
      </c>
      <c r="N163" s="4">
        <v>29057000000</v>
      </c>
      <c r="O163" s="4">
        <v>45701000000</v>
      </c>
      <c r="P163" s="4">
        <v>12961000000</v>
      </c>
      <c r="Q163" s="5">
        <v>18715000000</v>
      </c>
      <c r="R163" s="4">
        <v>4881000000</v>
      </c>
      <c r="S163" s="4">
        <v>8166000000</v>
      </c>
      <c r="T163" s="4">
        <v>2648000000</v>
      </c>
      <c r="U163" s="4">
        <v>3020000000</v>
      </c>
    </row>
    <row r="164" spans="1:21" ht="16" x14ac:dyDescent="0.2">
      <c r="A164" s="3" t="s">
        <v>168</v>
      </c>
      <c r="B164" s="4">
        <v>-3851000000</v>
      </c>
      <c r="C164" s="4">
        <v>-2722000000</v>
      </c>
      <c r="D164" s="4">
        <v>-1885000000</v>
      </c>
      <c r="E164" s="4">
        <v>-2752000000</v>
      </c>
      <c r="F164" s="4">
        <v>-5220000000</v>
      </c>
      <c r="G164" s="4">
        <v>-738000000</v>
      </c>
      <c r="H164" s="4" t="s">
        <v>23</v>
      </c>
      <c r="I164" s="4" t="s">
        <v>23</v>
      </c>
      <c r="J164" s="4" t="s">
        <v>23</v>
      </c>
      <c r="K164" s="4">
        <v>-9853000000</v>
      </c>
      <c r="L164" s="4">
        <v>-3790000000</v>
      </c>
      <c r="M164" s="4">
        <v>-29773000000</v>
      </c>
      <c r="N164" s="4">
        <v>-48670000000</v>
      </c>
      <c r="O164" s="4">
        <v>-39912000000</v>
      </c>
      <c r="P164" s="4">
        <v>-60536000000</v>
      </c>
      <c r="Q164" s="5">
        <v>-35323000000</v>
      </c>
      <c r="R164" s="4">
        <v>-7547000000</v>
      </c>
      <c r="S164" s="4">
        <v>-10461000000</v>
      </c>
      <c r="T164" s="4">
        <v>-6575000000</v>
      </c>
      <c r="U164" s="4">
        <v>-10740000000</v>
      </c>
    </row>
    <row r="165" spans="1:21" ht="16" x14ac:dyDescent="0.2">
      <c r="A165" s="3" t="s">
        <v>169</v>
      </c>
      <c r="B165" s="4">
        <v>-2613000000</v>
      </c>
      <c r="C165" s="4">
        <v>-221000000</v>
      </c>
      <c r="D165" s="4">
        <v>-804000000</v>
      </c>
      <c r="E165" s="4">
        <v>-431000000</v>
      </c>
      <c r="F165" s="4">
        <v>-593000000</v>
      </c>
      <c r="G165" s="4">
        <v>-2274000000</v>
      </c>
      <c r="H165" s="4">
        <v>-1732000000</v>
      </c>
      <c r="I165" s="4">
        <v>-1808000000</v>
      </c>
      <c r="J165" s="4" t="s">
        <v>23</v>
      </c>
      <c r="K165" s="4">
        <v>-2383000000</v>
      </c>
      <c r="L165" s="4">
        <v>-162000000</v>
      </c>
      <c r="M165" s="4">
        <v>-803000000</v>
      </c>
      <c r="N165" s="4">
        <v>-231000000</v>
      </c>
      <c r="O165" s="4" t="s">
        <v>23</v>
      </c>
      <c r="P165" s="4">
        <v>-2115000000</v>
      </c>
      <c r="Q165" s="5">
        <v>-2000000</v>
      </c>
      <c r="R165" s="4">
        <v>-2000000</v>
      </c>
      <c r="S165" s="4" t="s">
        <v>23</v>
      </c>
      <c r="T165" s="4" t="s">
        <v>23</v>
      </c>
      <c r="U165" s="4" t="s">
        <v>23</v>
      </c>
    </row>
    <row r="166" spans="1:21" ht="16" x14ac:dyDescent="0.2">
      <c r="A166" s="3" t="s">
        <v>170</v>
      </c>
      <c r="B166" s="4" t="s">
        <v>23</v>
      </c>
      <c r="C166" s="4" t="s">
        <v>23</v>
      </c>
      <c r="D166" s="4" t="s">
        <v>23</v>
      </c>
      <c r="E166" s="4" t="s">
        <v>23</v>
      </c>
      <c r="F166" s="4" t="s">
        <v>23</v>
      </c>
      <c r="G166" s="4" t="s">
        <v>23</v>
      </c>
      <c r="H166" s="4" t="s">
        <v>23</v>
      </c>
      <c r="I166" s="4" t="s">
        <v>23</v>
      </c>
      <c r="J166" s="4" t="s">
        <v>23</v>
      </c>
      <c r="K166" s="4" t="s">
        <v>23</v>
      </c>
      <c r="L166" s="4" t="s">
        <v>23</v>
      </c>
      <c r="M166" s="4" t="s">
        <v>23</v>
      </c>
      <c r="N166" s="4" t="s">
        <v>23</v>
      </c>
      <c r="O166" s="4" t="s">
        <v>23</v>
      </c>
      <c r="P166" s="4" t="s">
        <v>23</v>
      </c>
      <c r="Q166" s="5" t="s">
        <v>23</v>
      </c>
      <c r="R166" s="4" t="s">
        <v>23</v>
      </c>
      <c r="S166" s="4" t="s">
        <v>23</v>
      </c>
      <c r="T166" s="4" t="s">
        <v>23</v>
      </c>
      <c r="U166" s="4" t="s">
        <v>23</v>
      </c>
    </row>
    <row r="167" spans="1:21" ht="16" x14ac:dyDescent="0.2">
      <c r="A167" s="3" t="s">
        <v>171</v>
      </c>
      <c r="B167" s="4">
        <v>-2613000000</v>
      </c>
      <c r="C167" s="4">
        <v>-221000000</v>
      </c>
      <c r="D167" s="4">
        <v>-804000000</v>
      </c>
      <c r="E167" s="4">
        <v>-431000000</v>
      </c>
      <c r="F167" s="4">
        <v>-593000000</v>
      </c>
      <c r="G167" s="4">
        <v>-2274000000</v>
      </c>
      <c r="H167" s="4">
        <v>-1732000000</v>
      </c>
      <c r="I167" s="4">
        <v>-1808000000</v>
      </c>
      <c r="J167" s="4" t="s">
        <v>23</v>
      </c>
      <c r="K167" s="4">
        <v>-2383000000</v>
      </c>
      <c r="L167" s="4">
        <v>-162000000</v>
      </c>
      <c r="M167" s="4">
        <v>-803000000</v>
      </c>
      <c r="N167" s="4">
        <v>-231000000</v>
      </c>
      <c r="O167" s="4" t="s">
        <v>23</v>
      </c>
      <c r="P167" s="4">
        <v>-2115000000</v>
      </c>
      <c r="Q167" s="5">
        <v>-2000000</v>
      </c>
      <c r="R167" s="4">
        <v>-2000000</v>
      </c>
      <c r="S167" s="4" t="s">
        <v>23</v>
      </c>
      <c r="T167" s="4" t="s">
        <v>23</v>
      </c>
      <c r="U167" s="4" t="s">
        <v>23</v>
      </c>
    </row>
    <row r="168" spans="1:21" ht="16" x14ac:dyDescent="0.2">
      <c r="A168" s="3" t="s">
        <v>172</v>
      </c>
      <c r="B168" s="4" t="s">
        <v>23</v>
      </c>
      <c r="C168" s="4" t="s">
        <v>23</v>
      </c>
      <c r="D168" s="4" t="s">
        <v>23</v>
      </c>
      <c r="E168" s="4" t="s">
        <v>23</v>
      </c>
      <c r="F168" s="4" t="s">
        <v>23</v>
      </c>
      <c r="G168" s="4" t="s">
        <v>23</v>
      </c>
      <c r="H168" s="4" t="s">
        <v>23</v>
      </c>
      <c r="I168" s="4" t="s">
        <v>23</v>
      </c>
      <c r="J168" s="4" t="s">
        <v>23</v>
      </c>
      <c r="K168" s="4" t="s">
        <v>23</v>
      </c>
      <c r="L168" s="4" t="s">
        <v>23</v>
      </c>
      <c r="M168" s="4" t="s">
        <v>23</v>
      </c>
      <c r="N168" s="4" t="s">
        <v>23</v>
      </c>
      <c r="O168" s="4" t="s">
        <v>23</v>
      </c>
      <c r="P168" s="4" t="s">
        <v>23</v>
      </c>
      <c r="Q168" s="5" t="s">
        <v>23</v>
      </c>
      <c r="R168" s="4" t="s">
        <v>23</v>
      </c>
      <c r="S168" s="4" t="s">
        <v>23</v>
      </c>
      <c r="T168" s="4" t="s">
        <v>23</v>
      </c>
      <c r="U168" s="4" t="s">
        <v>23</v>
      </c>
    </row>
    <row r="169" spans="1:21" ht="16" x14ac:dyDescent="0.2">
      <c r="A169" s="3" t="s">
        <v>173</v>
      </c>
      <c r="B169" s="4" t="s">
        <v>23</v>
      </c>
      <c r="C169" s="4" t="s">
        <v>23</v>
      </c>
      <c r="D169" s="4" t="s">
        <v>23</v>
      </c>
      <c r="E169" s="4" t="s">
        <v>23</v>
      </c>
      <c r="F169" s="4">
        <v>-2741000000</v>
      </c>
      <c r="G169" s="4">
        <v>-8392000000</v>
      </c>
      <c r="H169" s="4">
        <v>-14043000000</v>
      </c>
      <c r="I169" s="4">
        <v>-16180000000</v>
      </c>
      <c r="J169" s="4">
        <v>10253000000</v>
      </c>
      <c r="K169" s="4">
        <v>-17156000000</v>
      </c>
      <c r="L169" s="4">
        <v>-14865000000</v>
      </c>
      <c r="M169" s="4">
        <v>-9661000000</v>
      </c>
      <c r="N169" s="4">
        <v>-11173000000</v>
      </c>
      <c r="O169" s="4">
        <v>-35520000000</v>
      </c>
      <c r="P169" s="4">
        <v>-25228000000</v>
      </c>
      <c r="Q169" s="5">
        <v>-3713000000</v>
      </c>
      <c r="R169" s="4">
        <v>-4304000000</v>
      </c>
      <c r="S169" s="4">
        <v>497000000</v>
      </c>
      <c r="T169" s="4">
        <v>389000000</v>
      </c>
      <c r="U169" s="4">
        <v>-295000000</v>
      </c>
    </row>
    <row r="170" spans="1:21" ht="16" x14ac:dyDescent="0.2">
      <c r="A170" s="3" t="s">
        <v>157</v>
      </c>
      <c r="B170" s="4" t="s">
        <v>23</v>
      </c>
      <c r="C170" s="4" t="s">
        <v>23</v>
      </c>
      <c r="D170" s="4" t="s">
        <v>23</v>
      </c>
      <c r="E170" s="4" t="s">
        <v>23</v>
      </c>
      <c r="F170" s="4" t="s">
        <v>23</v>
      </c>
      <c r="G170" s="4" t="s">
        <v>23</v>
      </c>
      <c r="H170" s="4" t="s">
        <v>23</v>
      </c>
      <c r="I170" s="4" t="s">
        <v>23</v>
      </c>
      <c r="J170" s="4" t="s">
        <v>23</v>
      </c>
      <c r="K170" s="4" t="s">
        <v>23</v>
      </c>
      <c r="L170" s="4" t="s">
        <v>23</v>
      </c>
      <c r="M170" s="4" t="s">
        <v>23</v>
      </c>
      <c r="N170" s="4" t="s">
        <v>23</v>
      </c>
      <c r="O170" s="4" t="s">
        <v>23</v>
      </c>
      <c r="P170" s="4" t="s">
        <v>23</v>
      </c>
      <c r="Q170" s="5" t="s">
        <v>23</v>
      </c>
      <c r="R170" s="4" t="s">
        <v>23</v>
      </c>
      <c r="S170" s="4" t="s">
        <v>23</v>
      </c>
      <c r="T170" s="4" t="s">
        <v>23</v>
      </c>
      <c r="U170" s="4" t="s">
        <v>23</v>
      </c>
    </row>
    <row r="171" spans="1:21" ht="16" x14ac:dyDescent="0.2">
      <c r="A171" s="3" t="s">
        <v>174</v>
      </c>
      <c r="B171" s="4">
        <v>-4337000000</v>
      </c>
      <c r="C171" s="4">
        <v>-1561000000</v>
      </c>
      <c r="D171" s="4">
        <v>-185000000</v>
      </c>
      <c r="E171" s="4">
        <v>1485000000</v>
      </c>
      <c r="F171" s="4">
        <v>-3734000000</v>
      </c>
      <c r="G171" s="4">
        <v>-8728000000</v>
      </c>
      <c r="H171" s="4">
        <v>-14909000000</v>
      </c>
      <c r="I171" s="4">
        <v>-18574000000</v>
      </c>
      <c r="J171" s="4">
        <v>9270000000</v>
      </c>
      <c r="K171" s="4">
        <v>-29116000000</v>
      </c>
      <c r="L171" s="4">
        <v>-22677000000</v>
      </c>
      <c r="M171" s="4">
        <v>-24236000000</v>
      </c>
      <c r="N171" s="4">
        <v>-34356000000</v>
      </c>
      <c r="O171" s="4">
        <v>-30465000000</v>
      </c>
      <c r="P171" s="4">
        <v>-75960000000</v>
      </c>
      <c r="Q171" s="5">
        <v>-20262000000</v>
      </c>
      <c r="R171" s="4">
        <v>-6292000000</v>
      </c>
      <c r="S171" s="4">
        <v>-1978000000</v>
      </c>
      <c r="T171" s="4">
        <v>-3959000000</v>
      </c>
      <c r="U171" s="4">
        <v>-8033000000</v>
      </c>
    </row>
    <row r="172" spans="1:21" ht="16" x14ac:dyDescent="0.2">
      <c r="A172" s="3" t="s">
        <v>175</v>
      </c>
      <c r="B172" s="4">
        <v>-850000000</v>
      </c>
      <c r="C172" s="4">
        <v>-2205000000</v>
      </c>
      <c r="D172" s="4">
        <v>-1443000000</v>
      </c>
      <c r="E172" s="4">
        <v>-2771000000</v>
      </c>
      <c r="F172" s="4">
        <v>-1086000000</v>
      </c>
      <c r="G172" s="4">
        <v>-1302000000</v>
      </c>
      <c r="H172" s="4">
        <v>-1454000000</v>
      </c>
      <c r="I172" s="4">
        <v>-1681000000</v>
      </c>
      <c r="J172" s="4">
        <v>-1706000000</v>
      </c>
      <c r="K172" s="4">
        <v>-1769000000</v>
      </c>
      <c r="L172" s="4">
        <v>-1810000000</v>
      </c>
      <c r="M172" s="4">
        <v>-2104000000</v>
      </c>
      <c r="N172" s="4">
        <v>-2336000000</v>
      </c>
      <c r="O172" s="4">
        <v>-2725000000</v>
      </c>
      <c r="P172" s="4">
        <v>-3682000000</v>
      </c>
      <c r="Q172" s="5">
        <v>-4137000000</v>
      </c>
      <c r="R172" s="4">
        <v>-1013000000</v>
      </c>
      <c r="S172" s="4">
        <v>-1013000000</v>
      </c>
      <c r="T172" s="4">
        <v>-1012000000</v>
      </c>
      <c r="U172" s="4">
        <v>-1099000000</v>
      </c>
    </row>
    <row r="173" spans="1:21" ht="16" x14ac:dyDescent="0.2">
      <c r="A173" s="3" t="s">
        <v>176</v>
      </c>
      <c r="B173" s="4">
        <v>4035000000</v>
      </c>
      <c r="C173" s="4">
        <v>-25796000000</v>
      </c>
      <c r="D173" s="4">
        <v>-1725000000</v>
      </c>
      <c r="E173" s="4">
        <v>913000000</v>
      </c>
      <c r="F173" s="4">
        <v>-15590000000</v>
      </c>
      <c r="G173" s="4">
        <v>3352000000</v>
      </c>
      <c r="H173" s="4">
        <v>9372000000</v>
      </c>
      <c r="I173" s="4">
        <v>18921000000</v>
      </c>
      <c r="J173" s="4">
        <v>11017000000</v>
      </c>
      <c r="K173" s="4">
        <v>30266000000</v>
      </c>
      <c r="L173" s="4">
        <v>4198000000</v>
      </c>
      <c r="M173" s="4">
        <v>-21972000000</v>
      </c>
      <c r="N173" s="4">
        <v>-3865000000</v>
      </c>
      <c r="O173" s="4">
        <v>38314000000</v>
      </c>
      <c r="P173" s="4">
        <v>40109000000</v>
      </c>
      <c r="Q173" s="5">
        <v>-6111000000</v>
      </c>
      <c r="R173" s="4">
        <v>6995000000</v>
      </c>
      <c r="S173" s="4">
        <v>-13135000000</v>
      </c>
      <c r="T173" s="4">
        <v>29000000</v>
      </c>
      <c r="U173" s="4" t="s">
        <v>23</v>
      </c>
    </row>
    <row r="174" spans="1:21" ht="16" x14ac:dyDescent="0.2">
      <c r="A174" s="3" t="s">
        <v>177</v>
      </c>
      <c r="B174" s="4">
        <v>50267000000</v>
      </c>
      <c r="C174" s="4">
        <v>30130000000</v>
      </c>
      <c r="D174" s="4">
        <v>25731000000</v>
      </c>
      <c r="E174" s="4">
        <v>38978000000</v>
      </c>
      <c r="F174" s="4">
        <v>32421000000</v>
      </c>
      <c r="G174" s="4">
        <v>37455000000</v>
      </c>
      <c r="H174" s="4">
        <v>46757000000</v>
      </c>
      <c r="I174" s="4">
        <v>54944000000</v>
      </c>
      <c r="J174" s="4">
        <v>54949000000</v>
      </c>
      <c r="K174" s="4">
        <v>65748000000</v>
      </c>
      <c r="L174" s="4">
        <v>50923000000</v>
      </c>
      <c r="M174" s="4">
        <v>29638000000</v>
      </c>
      <c r="N174" s="4">
        <v>55323000000</v>
      </c>
      <c r="O174" s="4">
        <v>97512000000</v>
      </c>
      <c r="P174" s="4">
        <v>86322000000</v>
      </c>
      <c r="Q174" s="5">
        <v>34323000000</v>
      </c>
      <c r="R174" s="4">
        <v>15203000000</v>
      </c>
      <c r="S174" s="4">
        <v>8876000000</v>
      </c>
      <c r="T174" s="4">
        <v>10244000000</v>
      </c>
      <c r="U174" s="4" t="s">
        <v>23</v>
      </c>
    </row>
    <row r="175" spans="1:21" ht="16" x14ac:dyDescent="0.2">
      <c r="A175" s="3" t="s">
        <v>178</v>
      </c>
      <c r="B175" s="4">
        <v>-46232000000</v>
      </c>
      <c r="C175" s="4">
        <v>-55926000000</v>
      </c>
      <c r="D175" s="4">
        <v>-27456000000</v>
      </c>
      <c r="E175" s="4">
        <v>-38065000000</v>
      </c>
      <c r="F175" s="4">
        <v>-48011000000</v>
      </c>
      <c r="G175" s="4">
        <v>-34103000000</v>
      </c>
      <c r="H175" s="4">
        <v>-37385000000</v>
      </c>
      <c r="I175" s="4">
        <v>-36023000000</v>
      </c>
      <c r="J175" s="4">
        <v>-43932000000</v>
      </c>
      <c r="K175" s="4">
        <v>-35482000000</v>
      </c>
      <c r="L175" s="4">
        <v>-46725000000</v>
      </c>
      <c r="M175" s="4">
        <v>-51610000000</v>
      </c>
      <c r="N175" s="4">
        <v>-59188000000</v>
      </c>
      <c r="O175" s="4">
        <v>-59198000000</v>
      </c>
      <c r="P175" s="4">
        <v>-46213000000</v>
      </c>
      <c r="Q175" s="5">
        <v>-40434000000</v>
      </c>
      <c r="R175" s="4">
        <v>-8208000000</v>
      </c>
      <c r="S175" s="4">
        <v>-22011000000</v>
      </c>
      <c r="T175" s="4">
        <v>-10215000000</v>
      </c>
      <c r="U175" s="4" t="s">
        <v>23</v>
      </c>
    </row>
    <row r="176" spans="1:21" ht="16" x14ac:dyDescent="0.2">
      <c r="A176" s="3" t="s">
        <v>179</v>
      </c>
      <c r="B176" s="4">
        <v>4071000000</v>
      </c>
      <c r="C176" s="4">
        <v>6258000000</v>
      </c>
      <c r="D176" s="4">
        <v>-3602000000</v>
      </c>
      <c r="E176" s="4">
        <v>-5680000000</v>
      </c>
      <c r="F176" s="4">
        <v>-4323000000</v>
      </c>
      <c r="G176" s="4">
        <v>-6110000000</v>
      </c>
      <c r="H176" s="4">
        <v>-5346000000</v>
      </c>
      <c r="I176" s="4">
        <v>-3876000000</v>
      </c>
      <c r="J176" s="4">
        <v>-6072000000</v>
      </c>
      <c r="K176" s="4">
        <v>-6765000000</v>
      </c>
      <c r="L176" s="4">
        <v>-3256000000</v>
      </c>
      <c r="M176" s="4">
        <v>-5335000000</v>
      </c>
      <c r="N176" s="4">
        <v>-1928000000</v>
      </c>
      <c r="O176" s="4">
        <v>-5200000000</v>
      </c>
      <c r="P176" s="4">
        <v>-3500000000</v>
      </c>
      <c r="Q176" s="5">
        <v>-6296000000</v>
      </c>
      <c r="R176" s="4">
        <v>-1500000000</v>
      </c>
      <c r="S176" s="4">
        <v>-2546000000</v>
      </c>
      <c r="T176" s="4">
        <v>-750000000</v>
      </c>
      <c r="U176" s="4">
        <v>-1500000000</v>
      </c>
    </row>
    <row r="177" spans="1:21" ht="16" x14ac:dyDescent="0.2">
      <c r="A177" s="3" t="s">
        <v>180</v>
      </c>
      <c r="B177" s="4">
        <v>6105000000</v>
      </c>
      <c r="C177" s="4">
        <v>6260000000</v>
      </c>
      <c r="D177" s="4">
        <v>581000000</v>
      </c>
      <c r="E177" s="4">
        <v>368000000</v>
      </c>
      <c r="F177" s="4">
        <v>317000000</v>
      </c>
      <c r="G177" s="4">
        <v>65000000</v>
      </c>
      <c r="H177" s="4">
        <v>123000000</v>
      </c>
      <c r="I177" s="4">
        <v>259000000</v>
      </c>
      <c r="J177" s="4">
        <v>6000000</v>
      </c>
      <c r="K177" s="4">
        <v>7000000</v>
      </c>
      <c r="L177" s="4">
        <v>38000000</v>
      </c>
      <c r="M177" s="4" t="s">
        <v>23</v>
      </c>
      <c r="N177" s="4" t="s">
        <v>23</v>
      </c>
      <c r="O177" s="4" t="s">
        <v>23</v>
      </c>
      <c r="P177" s="4" t="s">
        <v>23</v>
      </c>
      <c r="Q177" s="5" t="s">
        <v>23</v>
      </c>
      <c r="R177" s="4" t="s">
        <v>23</v>
      </c>
      <c r="S177" s="4" t="s">
        <v>23</v>
      </c>
      <c r="T177" s="4" t="s">
        <v>23</v>
      </c>
      <c r="U177" s="4" t="s">
        <v>23</v>
      </c>
    </row>
    <row r="178" spans="1:21" ht="16" x14ac:dyDescent="0.2">
      <c r="A178" s="3" t="s">
        <v>181</v>
      </c>
      <c r="B178" s="4">
        <v>-2034000000</v>
      </c>
      <c r="C178" s="4">
        <v>-2000000</v>
      </c>
      <c r="D178" s="4">
        <v>-4183000000</v>
      </c>
      <c r="E178" s="4">
        <v>-6048000000</v>
      </c>
      <c r="F178" s="4">
        <v>-4640000000</v>
      </c>
      <c r="G178" s="4">
        <v>-6175000000</v>
      </c>
      <c r="H178" s="4">
        <v>-5469000000</v>
      </c>
      <c r="I178" s="4">
        <v>-4135000000</v>
      </c>
      <c r="J178" s="4">
        <v>-6078000000</v>
      </c>
      <c r="K178" s="4">
        <v>-6772000000</v>
      </c>
      <c r="L178" s="4">
        <v>-3294000000</v>
      </c>
      <c r="M178" s="4">
        <v>-5335000000</v>
      </c>
      <c r="N178" s="4">
        <v>-1928000000</v>
      </c>
      <c r="O178" s="4">
        <v>-5200000000</v>
      </c>
      <c r="P178" s="4">
        <v>-3500000000</v>
      </c>
      <c r="Q178" s="5">
        <v>-6296000000</v>
      </c>
      <c r="R178" s="4">
        <v>-1500000000</v>
      </c>
      <c r="S178" s="4">
        <v>-2546000000</v>
      </c>
      <c r="T178" s="4">
        <v>-750000000</v>
      </c>
      <c r="U178" s="4">
        <v>-1500000000</v>
      </c>
    </row>
    <row r="179" spans="1:21" ht="16" x14ac:dyDescent="0.2">
      <c r="A179" s="3" t="s">
        <v>182</v>
      </c>
      <c r="B179" s="4">
        <v>645000000</v>
      </c>
      <c r="C179" s="4">
        <v>-1085000000</v>
      </c>
      <c r="D179" s="4">
        <v>14609000000</v>
      </c>
      <c r="E179" s="4">
        <v>628000000</v>
      </c>
      <c r="F179" s="4">
        <v>28515000000</v>
      </c>
      <c r="G179" s="4">
        <v>-3291000000</v>
      </c>
      <c r="H179" s="4">
        <v>16427000000</v>
      </c>
      <c r="I179" s="4">
        <v>15754000000</v>
      </c>
      <c r="J179" s="4">
        <v>10193000000</v>
      </c>
      <c r="K179" s="4">
        <v>13466000000</v>
      </c>
      <c r="L179" s="4">
        <v>23620000000</v>
      </c>
      <c r="M179" s="4">
        <v>32778000000</v>
      </c>
      <c r="N179" s="4">
        <v>78509000000</v>
      </c>
      <c r="O179" s="4">
        <v>104349000000</v>
      </c>
      <c r="P179" s="4">
        <v>26675000000</v>
      </c>
      <c r="Q179" s="5">
        <v>6752000000</v>
      </c>
      <c r="R179" s="4">
        <v>-14058000000</v>
      </c>
      <c r="S179" s="4">
        <v>-3850000000</v>
      </c>
      <c r="T179" s="4">
        <v>15619000000</v>
      </c>
      <c r="U179" s="4">
        <v>9041000000</v>
      </c>
    </row>
    <row r="180" spans="1:21" ht="16" x14ac:dyDescent="0.2">
      <c r="A180" s="3" t="s">
        <v>157</v>
      </c>
      <c r="B180" s="4" t="s">
        <v>23</v>
      </c>
      <c r="C180" s="4" t="s">
        <v>23</v>
      </c>
      <c r="D180" s="4" t="s">
        <v>23</v>
      </c>
      <c r="E180" s="4" t="s">
        <v>23</v>
      </c>
      <c r="F180" s="4" t="s">
        <v>23</v>
      </c>
      <c r="G180" s="4" t="s">
        <v>23</v>
      </c>
      <c r="H180" s="4" t="s">
        <v>23</v>
      </c>
      <c r="I180" s="4" t="s">
        <v>23</v>
      </c>
      <c r="J180" s="4" t="s">
        <v>23</v>
      </c>
      <c r="K180" s="4" t="s">
        <v>23</v>
      </c>
      <c r="L180" s="4" t="s">
        <v>23</v>
      </c>
      <c r="M180" s="4" t="s">
        <v>23</v>
      </c>
      <c r="N180" s="4" t="s">
        <v>23</v>
      </c>
      <c r="O180" s="4" t="s">
        <v>23</v>
      </c>
      <c r="P180" s="4" t="s">
        <v>23</v>
      </c>
      <c r="Q180" s="5" t="s">
        <v>23</v>
      </c>
      <c r="R180" s="4" t="s">
        <v>23</v>
      </c>
      <c r="S180" s="4" t="s">
        <v>23</v>
      </c>
      <c r="T180" s="4" t="s">
        <v>23</v>
      </c>
      <c r="U180" s="4" t="s">
        <v>23</v>
      </c>
    </row>
    <row r="181" spans="1:21" ht="16" x14ac:dyDescent="0.2">
      <c r="A181" s="3" t="s">
        <v>183</v>
      </c>
      <c r="B181" s="4">
        <v>7901000000</v>
      </c>
      <c r="C181" s="4">
        <v>-22828000000</v>
      </c>
      <c r="D181" s="4">
        <v>7839000000</v>
      </c>
      <c r="E181" s="4">
        <v>-6910000000</v>
      </c>
      <c r="F181" s="4">
        <v>7516000000</v>
      </c>
      <c r="G181" s="4">
        <v>-7351000000</v>
      </c>
      <c r="H181" s="4">
        <v>18999000000</v>
      </c>
      <c r="I181" s="4">
        <v>29118000000</v>
      </c>
      <c r="J181" s="4">
        <v>13432000000</v>
      </c>
      <c r="K181" s="4">
        <v>35198000000</v>
      </c>
      <c r="L181" s="4">
        <v>22752000000</v>
      </c>
      <c r="M181" s="4">
        <v>3367000000</v>
      </c>
      <c r="N181" s="4">
        <v>70380000000</v>
      </c>
      <c r="O181" s="4">
        <v>134738000000</v>
      </c>
      <c r="P181" s="4">
        <v>59602000000</v>
      </c>
      <c r="Q181" s="5">
        <v>-9792000000</v>
      </c>
      <c r="R181" s="4">
        <v>-9576000000</v>
      </c>
      <c r="S181" s="4">
        <v>-20544000000</v>
      </c>
      <c r="T181" s="4">
        <v>13886000000</v>
      </c>
      <c r="U181" s="4">
        <v>6442000000</v>
      </c>
    </row>
    <row r="182" spans="1:21" ht="16" x14ac:dyDescent="0.2">
      <c r="A182" s="3" t="s">
        <v>184</v>
      </c>
      <c r="B182" s="4" t="s">
        <v>23</v>
      </c>
      <c r="C182" s="4" t="s">
        <v>23</v>
      </c>
      <c r="D182" s="4" t="s">
        <v>23</v>
      </c>
      <c r="E182" s="4" t="s">
        <v>23</v>
      </c>
      <c r="F182" s="4" t="s">
        <v>23</v>
      </c>
      <c r="G182" s="4" t="s">
        <v>23</v>
      </c>
      <c r="H182" s="4" t="s">
        <v>23</v>
      </c>
      <c r="I182" s="4" t="s">
        <v>23</v>
      </c>
      <c r="J182" s="4" t="s">
        <v>23</v>
      </c>
      <c r="K182" s="4" t="s">
        <v>23</v>
      </c>
      <c r="L182" s="4" t="s">
        <v>23</v>
      </c>
      <c r="M182" s="4" t="s">
        <v>23</v>
      </c>
      <c r="N182" s="4">
        <v>4807000000</v>
      </c>
      <c r="O182" s="4">
        <v>-5377000000</v>
      </c>
      <c r="P182" s="4">
        <v>-11561000000</v>
      </c>
      <c r="Q182" s="5">
        <v>3073000000</v>
      </c>
      <c r="R182" s="4" t="s">
        <v>23</v>
      </c>
      <c r="S182" s="4">
        <v>620000000</v>
      </c>
      <c r="T182" s="4">
        <v>-224000000</v>
      </c>
      <c r="U182" s="4">
        <v>-3927000000</v>
      </c>
    </row>
    <row r="183" spans="1:21" ht="16" x14ac:dyDescent="0.2">
      <c r="A183" s="3" t="s">
        <v>185</v>
      </c>
      <c r="B183" s="4">
        <v>5458000000</v>
      </c>
      <c r="C183" s="4">
        <v>24486000000</v>
      </c>
      <c r="D183" s="4">
        <v>1497000000</v>
      </c>
      <c r="E183" s="4">
        <v>16220000000</v>
      </c>
      <c r="F183" s="4">
        <v>16661000000</v>
      </c>
      <c r="G183" s="4">
        <v>-11536000000</v>
      </c>
      <c r="H183" s="4">
        <v>-3533000000</v>
      </c>
      <c r="I183" s="4">
        <v>17505000000</v>
      </c>
      <c r="J183" s="4">
        <v>28272000000</v>
      </c>
      <c r="K183" s="4">
        <v>-11660000000</v>
      </c>
      <c r="L183" s="4">
        <v>20496000000</v>
      </c>
      <c r="M183" s="4">
        <v>2999000000</v>
      </c>
      <c r="N183" s="4">
        <v>22296000000</v>
      </c>
      <c r="O183" s="4">
        <v>105194000000</v>
      </c>
      <c r="P183" s="4">
        <v>-7650000000</v>
      </c>
      <c r="Q183" s="5">
        <v>-29280000000</v>
      </c>
      <c r="R183" s="4">
        <v>-30865000000</v>
      </c>
      <c r="S183" s="4">
        <v>-13118000000</v>
      </c>
      <c r="T183" s="4">
        <v>41828000000</v>
      </c>
      <c r="U183" s="4">
        <v>-27125000000</v>
      </c>
    </row>
    <row r="184" spans="1:21" ht="16" x14ac:dyDescent="0.2">
      <c r="A184" s="3" t="s">
        <v>56</v>
      </c>
      <c r="B184" s="4">
        <v>1625000000</v>
      </c>
      <c r="C184" s="4">
        <v>1943000000</v>
      </c>
      <c r="D184" s="4">
        <v>1904000000</v>
      </c>
      <c r="E184" s="4">
        <v>1869000000</v>
      </c>
      <c r="F184" s="4">
        <v>1738000000</v>
      </c>
      <c r="G184" s="4">
        <v>1322000000</v>
      </c>
      <c r="H184" s="4">
        <v>1337000000</v>
      </c>
      <c r="I184" s="4">
        <v>991000000</v>
      </c>
      <c r="J184" s="4">
        <v>998000000</v>
      </c>
      <c r="K184" s="4">
        <v>1152000000</v>
      </c>
      <c r="L184" s="4">
        <v>1328000000</v>
      </c>
      <c r="M184" s="4">
        <v>1704000000</v>
      </c>
      <c r="N184" s="4">
        <v>1902000000</v>
      </c>
      <c r="O184" s="4">
        <v>2015000000</v>
      </c>
      <c r="P184" s="4">
        <v>2455000000</v>
      </c>
      <c r="Q184" s="5">
        <v>4803000000</v>
      </c>
      <c r="R184" s="4">
        <v>727000000</v>
      </c>
      <c r="S184" s="4">
        <v>970000000</v>
      </c>
      <c r="T184" s="4">
        <v>1594000000</v>
      </c>
      <c r="U184" s="4">
        <v>1512000000</v>
      </c>
    </row>
    <row r="185" spans="1:21" ht="16" x14ac:dyDescent="0.2">
      <c r="A185" s="3" t="s">
        <v>57</v>
      </c>
      <c r="B185" s="6">
        <v>8.4499999999999993</v>
      </c>
      <c r="C185" s="6">
        <v>4.53</v>
      </c>
      <c r="D185" s="6">
        <v>5.16</v>
      </c>
      <c r="E185" s="6">
        <v>7.09</v>
      </c>
      <c r="F185" s="6">
        <v>5.53</v>
      </c>
      <c r="G185" s="6">
        <v>4.1500000000000004</v>
      </c>
      <c r="H185" s="6">
        <v>4.21</v>
      </c>
      <c r="I185" s="6">
        <v>3.17</v>
      </c>
      <c r="J185" s="6">
        <v>3.56</v>
      </c>
      <c r="K185" s="6">
        <v>3.9</v>
      </c>
      <c r="L185" s="6">
        <v>3.97</v>
      </c>
      <c r="M185" s="6">
        <v>5.12</v>
      </c>
      <c r="N185" s="6">
        <v>4.71</v>
      </c>
      <c r="O185" s="6">
        <v>3.4</v>
      </c>
      <c r="P185" s="6">
        <v>5.18</v>
      </c>
      <c r="Q185" s="7">
        <v>10.55</v>
      </c>
      <c r="R185" s="6">
        <v>5.18</v>
      </c>
      <c r="S185" s="6">
        <v>6.29</v>
      </c>
      <c r="T185" s="6">
        <v>8.66</v>
      </c>
      <c r="U185" s="6">
        <v>10.55</v>
      </c>
    </row>
    <row r="186" spans="1:21" ht="16" x14ac:dyDescent="0.2">
      <c r="A186" s="3" t="s">
        <v>186</v>
      </c>
      <c r="B186" s="4">
        <v>2613000000</v>
      </c>
      <c r="C186" s="4">
        <v>221000000</v>
      </c>
      <c r="D186" s="4">
        <v>804000000</v>
      </c>
      <c r="E186" s="4">
        <v>431000000</v>
      </c>
      <c r="F186" s="4">
        <v>593000000</v>
      </c>
      <c r="G186" s="4">
        <v>2274000000</v>
      </c>
      <c r="H186" s="4">
        <v>1732000000</v>
      </c>
      <c r="I186" s="4">
        <v>1808000000</v>
      </c>
      <c r="J186" s="4" t="s">
        <v>23</v>
      </c>
      <c r="K186" s="4">
        <v>2383000000</v>
      </c>
      <c r="L186" s="4">
        <v>162000000</v>
      </c>
      <c r="M186" s="4">
        <v>803000000</v>
      </c>
      <c r="N186" s="4">
        <v>231000000</v>
      </c>
      <c r="O186" s="4" t="s">
        <v>23</v>
      </c>
      <c r="P186" s="4">
        <v>2115000000</v>
      </c>
      <c r="Q186" s="5">
        <v>2000000</v>
      </c>
      <c r="R186" s="4">
        <v>2000000</v>
      </c>
      <c r="S186" s="4" t="s">
        <v>23</v>
      </c>
      <c r="T186" s="4" t="s">
        <v>23</v>
      </c>
      <c r="U186" s="4" t="s">
        <v>23</v>
      </c>
    </row>
    <row r="187" spans="1:21" ht="16" x14ac:dyDescent="0.2">
      <c r="A187" s="3" t="s">
        <v>187</v>
      </c>
      <c r="B187" s="4">
        <v>-133000000</v>
      </c>
      <c r="C187" s="4">
        <v>47319000000</v>
      </c>
      <c r="D187" s="4">
        <v>-7384000000</v>
      </c>
      <c r="E187" s="4">
        <v>20461000000</v>
      </c>
      <c r="F187" s="4">
        <v>11918000000</v>
      </c>
      <c r="G187" s="4">
        <v>3837000000</v>
      </c>
      <c r="H187" s="4">
        <v>-8301000000</v>
      </c>
      <c r="I187" s="4">
        <v>5128000000</v>
      </c>
      <c r="J187" s="4">
        <v>2694000000</v>
      </c>
      <c r="K187" s="4">
        <v>-20927000000</v>
      </c>
      <c r="L187" s="4">
        <v>12439000000</v>
      </c>
      <c r="M187" s="4">
        <v>15425000000</v>
      </c>
      <c r="N187" s="4">
        <v>-20037000000</v>
      </c>
      <c r="O187" s="4">
        <v>-3746000000</v>
      </c>
      <c r="P187" s="4">
        <v>4960000000</v>
      </c>
      <c r="Q187" s="5">
        <v>-1750000000</v>
      </c>
      <c r="R187" s="4">
        <v>-15751000000</v>
      </c>
      <c r="S187" s="4">
        <v>8807000000</v>
      </c>
      <c r="T187" s="4">
        <v>31235000000</v>
      </c>
      <c r="U187" s="4">
        <v>-26041000000</v>
      </c>
    </row>
    <row r="188" spans="1:21" ht="16" x14ac:dyDescent="0.2">
      <c r="A188" s="28" t="s">
        <v>188</v>
      </c>
      <c r="B188" s="26">
        <v>-31302072774</v>
      </c>
      <c r="C188" s="26">
        <v>42931360684</v>
      </c>
      <c r="D188" s="26">
        <v>-11794279553</v>
      </c>
      <c r="E188" s="26">
        <v>14713545956</v>
      </c>
      <c r="F188" s="26">
        <v>6914879183</v>
      </c>
      <c r="G188" s="26">
        <v>-730668058</v>
      </c>
      <c r="H188" s="26">
        <v>-12113146071</v>
      </c>
      <c r="I188" s="26">
        <v>1394210526</v>
      </c>
      <c r="J188" s="26">
        <v>-2406484472</v>
      </c>
      <c r="K188" s="26">
        <v>-24846849623</v>
      </c>
      <c r="L188" s="26">
        <v>-895156558</v>
      </c>
      <c r="M188" s="26">
        <v>1524856751</v>
      </c>
      <c r="N188" s="26">
        <v>-26811945268</v>
      </c>
      <c r="O188" s="26">
        <v>-8265958216</v>
      </c>
      <c r="P188" s="26">
        <v>-12864210737</v>
      </c>
      <c r="Q188" s="27">
        <v>-45050938992</v>
      </c>
      <c r="R188" s="26">
        <v>-24709733333</v>
      </c>
      <c r="S188" s="26">
        <v>-1849082645</v>
      </c>
      <c r="T188" s="26">
        <v>20621617512</v>
      </c>
      <c r="U188" s="26">
        <v>-38518931785</v>
      </c>
    </row>
    <row r="189" spans="1:21" ht="16" x14ac:dyDescent="0.2">
      <c r="A189" s="21" t="s">
        <v>201</v>
      </c>
      <c r="B189" s="22"/>
      <c r="C189" s="23">
        <f>(C188/B188)-1</f>
        <v>-2.3715181417525635</v>
      </c>
      <c r="D189" s="23">
        <f>(D188/C188)-1</f>
        <v>-1.2747241029654945</v>
      </c>
      <c r="E189" s="23">
        <f>(E188/D188)-1</f>
        <v>-2.247515449322842</v>
      </c>
      <c r="F189" s="23">
        <f t="shared" ref="F189:Q189" si="12">(F188/E188)-1</f>
        <v>-0.53003312704642769</v>
      </c>
      <c r="G189" s="23">
        <f t="shared" si="12"/>
        <v>-1.105666062799235</v>
      </c>
      <c r="H189" s="23">
        <f t="shared" si="12"/>
        <v>15.578179295474278</v>
      </c>
      <c r="I189" s="23">
        <f t="shared" si="12"/>
        <v>-1.1150989608998334</v>
      </c>
      <c r="J189" s="23">
        <f t="shared" si="12"/>
        <v>-2.7260553030712091</v>
      </c>
      <c r="K189" s="23">
        <f t="shared" si="12"/>
        <v>9.3249573858043995</v>
      </c>
      <c r="L189" s="23">
        <f t="shared" si="12"/>
        <v>-0.96397303595497352</v>
      </c>
      <c r="M189" s="23">
        <f t="shared" si="12"/>
        <v>-2.7034525830955261</v>
      </c>
      <c r="N189" s="23">
        <f t="shared" si="12"/>
        <v>-18.583255115876781</v>
      </c>
      <c r="O189" s="23">
        <f t="shared" si="12"/>
        <v>-0.69170613570267858</v>
      </c>
      <c r="P189" s="23">
        <f t="shared" si="12"/>
        <v>0.55628789800792777</v>
      </c>
      <c r="Q189" s="23">
        <f t="shared" si="12"/>
        <v>2.5020367679786713</v>
      </c>
      <c r="R189" s="23"/>
      <c r="S189" s="23">
        <f t="shared" ref="S189:U189" si="13">(S188/R188)-1</f>
        <v>-0.92516784296775312</v>
      </c>
      <c r="T189" s="23">
        <f t="shared" si="13"/>
        <v>-12.15235036560521</v>
      </c>
      <c r="U189" s="23">
        <f t="shared" si="13"/>
        <v>-2.8678909044154905</v>
      </c>
    </row>
    <row r="190" spans="1:21" ht="16" x14ac:dyDescent="0.2">
      <c r="A190" s="24" t="s">
        <v>202</v>
      </c>
      <c r="B190" s="25">
        <f t="shared" ref="B190:U190" si="14">B188/B2</f>
        <v>-1.6282809391385769</v>
      </c>
      <c r="C190" s="25">
        <f t="shared" si="14"/>
        <v>1.0013145349037902</v>
      </c>
      <c r="D190" s="25">
        <f t="shared" si="14"/>
        <v>-0.31980150631778742</v>
      </c>
      <c r="E190" s="25">
        <f t="shared" si="14"/>
        <v>0.5584312265067557</v>
      </c>
      <c r="F190" s="25">
        <f t="shared" si="14"/>
        <v>0.21983402266730251</v>
      </c>
      <c r="G190" s="25">
        <f t="shared" si="14"/>
        <v>-2.2930113227679273E-2</v>
      </c>
      <c r="H190" s="25">
        <f t="shared" si="14"/>
        <v>-0.38143231637119374</v>
      </c>
      <c r="I190" s="25">
        <f t="shared" si="14"/>
        <v>4.462330450646524E-2</v>
      </c>
      <c r="J190" s="25">
        <f t="shared" si="14"/>
        <v>-8.5783498092895594E-2</v>
      </c>
      <c r="K190" s="25">
        <f t="shared" si="14"/>
        <v>-0.84132494575559547</v>
      </c>
      <c r="L190" s="25">
        <f t="shared" si="14"/>
        <v>-2.6788261850610486E-2</v>
      </c>
      <c r="M190" s="25">
        <f t="shared" si="14"/>
        <v>4.5799746230552052E-2</v>
      </c>
      <c r="N190" s="25">
        <f t="shared" si="14"/>
        <v>-0.66335004003067866</v>
      </c>
      <c r="O190" s="25">
        <f t="shared" si="14"/>
        <v>-0.13930059852710697</v>
      </c>
      <c r="P190" s="25">
        <f t="shared" si="14"/>
        <v>-0.27159739759315948</v>
      </c>
      <c r="Q190" s="25">
        <f t="shared" si="14"/>
        <v>-0.98949985705813881</v>
      </c>
      <c r="R190" s="25">
        <f t="shared" si="14"/>
        <v>-2.3326473456999905</v>
      </c>
      <c r="S190" s="25">
        <f t="shared" si="14"/>
        <v>-0.15126657763416229</v>
      </c>
      <c r="T190" s="25">
        <f t="shared" si="14"/>
        <v>1.8927597532813216</v>
      </c>
      <c r="U190" s="25">
        <f t="shared" si="14"/>
        <v>-3.2596201899805366</v>
      </c>
    </row>
    <row r="191" spans="1:21" ht="16" x14ac:dyDescent="0.2">
      <c r="A191" s="3" t="s">
        <v>189</v>
      </c>
      <c r="B191" s="4">
        <v>17113000000</v>
      </c>
      <c r="C191" s="4">
        <v>10898000000</v>
      </c>
      <c r="D191" s="4">
        <v>-9678000000</v>
      </c>
      <c r="E191" s="4">
        <v>15663000000</v>
      </c>
      <c r="F191" s="4">
        <v>-706000000</v>
      </c>
      <c r="G191" s="4">
        <v>7937000000</v>
      </c>
      <c r="H191" s="4">
        <v>2701000000</v>
      </c>
      <c r="I191" s="4">
        <v>25762000000</v>
      </c>
      <c r="J191" s="4">
        <v>13784000000</v>
      </c>
      <c r="K191" s="4">
        <v>9962000000</v>
      </c>
      <c r="L191" s="4">
        <v>19099000000</v>
      </c>
      <c r="M191" s="4">
        <v>-484000000</v>
      </c>
      <c r="N191" s="4">
        <v>-21476000000</v>
      </c>
      <c r="O191" s="4">
        <v>37517000000</v>
      </c>
      <c r="P191" s="4">
        <v>47278000000</v>
      </c>
      <c r="Q191" s="5">
        <v>-5385000000</v>
      </c>
      <c r="R191" s="4">
        <v>-7463000000</v>
      </c>
      <c r="S191" s="4">
        <v>-4058000000</v>
      </c>
      <c r="T191" s="4">
        <v>31364000000</v>
      </c>
      <c r="U191" s="4">
        <v>-25228000000</v>
      </c>
    </row>
    <row r="192" spans="1:21" ht="16" x14ac:dyDescent="0.2">
      <c r="A192" s="3" t="s">
        <v>190</v>
      </c>
      <c r="B192" s="6">
        <v>-0.3</v>
      </c>
      <c r="C192" s="6">
        <v>92.37</v>
      </c>
      <c r="D192" s="6">
        <v>-13.62</v>
      </c>
      <c r="E192" s="4">
        <v>39</v>
      </c>
      <c r="F192" s="6">
        <v>24.02</v>
      </c>
      <c r="G192" s="6">
        <v>8.14</v>
      </c>
      <c r="H192" s="6">
        <v>-18.09</v>
      </c>
      <c r="I192" s="6">
        <v>11.42</v>
      </c>
      <c r="J192" s="6">
        <v>6.3</v>
      </c>
      <c r="K192" s="6">
        <v>-52.11</v>
      </c>
      <c r="L192" s="6">
        <v>32.28</v>
      </c>
      <c r="M192" s="6">
        <v>41.51</v>
      </c>
      <c r="N192" s="6">
        <v>-56.22</v>
      </c>
      <c r="O192" s="6">
        <v>-10.69</v>
      </c>
      <c r="P192" s="6">
        <v>14.09</v>
      </c>
      <c r="Q192" s="7">
        <v>-5.08</v>
      </c>
      <c r="R192" s="6">
        <v>-45.08</v>
      </c>
      <c r="S192" s="6">
        <v>25.41</v>
      </c>
      <c r="T192" s="6">
        <v>91.25</v>
      </c>
      <c r="U192" s="6">
        <v>-76.89</v>
      </c>
    </row>
    <row r="193" spans="1:21" ht="16" x14ac:dyDescent="0.2">
      <c r="A193" s="3" t="s">
        <v>191</v>
      </c>
      <c r="B193" s="6">
        <v>9.19</v>
      </c>
      <c r="C193" s="6">
        <v>1.84</v>
      </c>
      <c r="D193" s="6">
        <v>-19.96</v>
      </c>
      <c r="E193" s="6">
        <v>2.21</v>
      </c>
      <c r="F193" s="6">
        <v>4.76</v>
      </c>
      <c r="G193" s="6">
        <v>16.87</v>
      </c>
      <c r="H193" s="6">
        <v>-13.21</v>
      </c>
      <c r="I193" s="6">
        <v>9.4</v>
      </c>
      <c r="J193" s="6">
        <v>12.34</v>
      </c>
      <c r="K193" s="6">
        <v>-7.16</v>
      </c>
      <c r="L193" s="6">
        <v>2.29</v>
      </c>
      <c r="M193" s="6">
        <v>2.67</v>
      </c>
      <c r="N193" s="6">
        <v>-12.81</v>
      </c>
      <c r="O193" s="6">
        <v>24.36</v>
      </c>
      <c r="P193" s="6">
        <v>9.8699999999999992</v>
      </c>
      <c r="Q193" s="7">
        <v>34.31</v>
      </c>
      <c r="R193" s="4" t="s">
        <v>23</v>
      </c>
      <c r="S193" s="6">
        <v>2.69</v>
      </c>
      <c r="T193" s="6">
        <v>3.12</v>
      </c>
      <c r="U193" s="6">
        <v>44.48</v>
      </c>
    </row>
    <row r="194" spans="1:21" ht="16" x14ac:dyDescent="0.2">
      <c r="A194" s="3" t="s">
        <v>192</v>
      </c>
      <c r="B194" s="6">
        <v>0.82</v>
      </c>
      <c r="C194" s="6">
        <v>3.65</v>
      </c>
      <c r="D194" s="6">
        <v>-0.74</v>
      </c>
      <c r="E194" s="6">
        <v>4.87</v>
      </c>
      <c r="F194" s="6">
        <v>1.72</v>
      </c>
      <c r="G194" s="6">
        <v>0.56999999999999995</v>
      </c>
      <c r="H194" s="6">
        <v>-0.9</v>
      </c>
      <c r="I194" s="6">
        <v>1.1399999999999999</v>
      </c>
      <c r="J194" s="6">
        <v>0.75</v>
      </c>
      <c r="K194" s="6">
        <v>-4.1399999999999997</v>
      </c>
      <c r="L194" s="6">
        <v>1.95</v>
      </c>
      <c r="M194" s="6">
        <v>2.82</v>
      </c>
      <c r="N194" s="6">
        <v>-1.45</v>
      </c>
      <c r="O194" s="6">
        <v>0.04</v>
      </c>
      <c r="P194" s="6">
        <v>0.77</v>
      </c>
      <c r="Q194" s="7">
        <v>0.1</v>
      </c>
      <c r="R194" s="6">
        <v>-11.31</v>
      </c>
      <c r="S194" s="6">
        <v>2.91</v>
      </c>
      <c r="T194" s="6">
        <v>26.23</v>
      </c>
      <c r="U194" s="6">
        <v>-12.41</v>
      </c>
    </row>
    <row r="196" spans="1:21" ht="16" x14ac:dyDescent="0.2">
      <c r="A196" s="8"/>
    </row>
  </sheetData>
  <hyperlinks>
    <hyperlink ref="A1" r:id="rId1" tooltip="ROIC AI" display="ROIC AI" xr:uid="{00000000-0004-0000-0000-000000000000}"/>
  </hyperlinks>
  <pageMargins left="0.7" right="0.7" top="0.75" bottom="0.75" header="0.3" footer="0.3"/>
  <ignoredErrors>
    <ignoredError sqref="A4:U7 A19:U33 B1:U1 A15:U15 A191:U195 A2:U2 A9:U11 A13:U13 A37:U128 A130:U142 A144:U188 A16:P16 R16:U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AD4D4-20EF-EF46-AF53-140269803EA4}">
  <dimension ref="A1:R110"/>
  <sheetViews>
    <sheetView tabSelected="1" workbookViewId="0">
      <selection activeCell="I24" sqref="I24"/>
    </sheetView>
  </sheetViews>
  <sheetFormatPr baseColWidth="10" defaultRowHeight="15" x14ac:dyDescent="0.2"/>
  <cols>
    <col min="1" max="18" width="18.83203125" customWidth="1"/>
  </cols>
  <sheetData>
    <row r="1" spans="1:18" s="120" customFormat="1" ht="22" customHeight="1" x14ac:dyDescent="0.2">
      <c r="A1" s="120" t="e" vm="1">
        <v>#VALUE!</v>
      </c>
    </row>
    <row r="2" spans="1:18" s="120" customFormat="1" ht="22" customHeight="1" thickBot="1" x14ac:dyDescent="0.25"/>
    <row r="3" spans="1:18" ht="22" customHeight="1" x14ac:dyDescent="0.2">
      <c r="A3" s="35" cm="1">
        <f t="array" ref="A3">_FV(A1,"Market cap",TRUE)</f>
        <v>112384889750</v>
      </c>
      <c r="B3" s="36" t="s">
        <v>203</v>
      </c>
      <c r="C3" s="37">
        <f>Financials!Q8*0.01</f>
        <v>1</v>
      </c>
      <c r="D3" s="36" t="s">
        <v>204</v>
      </c>
      <c r="E3" s="37">
        <f>SUM(C11:E11)/3</f>
        <v>0.16010316448874262</v>
      </c>
      <c r="F3" s="38" t="s">
        <v>205</v>
      </c>
      <c r="G3" s="39">
        <f>AVERAGE(Financials!M129:Q129)</f>
        <v>-2.3237978171390127E-2</v>
      </c>
      <c r="H3" s="38" t="s">
        <v>206</v>
      </c>
      <c r="I3" s="40">
        <f>J15*(1+I7)/(I6-I7)</f>
        <v>84877051572.572342</v>
      </c>
      <c r="J3" s="41" t="s">
        <v>207</v>
      </c>
      <c r="K3" s="42">
        <f>Financials!Q172*-1/Model!A3</f>
        <v>3.6810998428727829E-2</v>
      </c>
      <c r="L3" s="43" t="s">
        <v>208</v>
      </c>
      <c r="M3" s="44"/>
      <c r="N3" s="45" t="s">
        <v>209</v>
      </c>
      <c r="O3" s="46"/>
      <c r="P3" s="44"/>
      <c r="Q3" s="44"/>
      <c r="R3" s="44"/>
    </row>
    <row r="4" spans="1:18" ht="22" customHeight="1" x14ac:dyDescent="0.2">
      <c r="A4" s="47">
        <f>Financials!Q56-Financials!Q96-Financials!Q105</f>
        <v>-13579000000</v>
      </c>
      <c r="B4" s="48" t="s">
        <v>210</v>
      </c>
      <c r="C4" s="49">
        <f>Financials!Q17*0.01</f>
        <v>0</v>
      </c>
      <c r="D4" s="48" t="s">
        <v>211</v>
      </c>
      <c r="E4" s="49">
        <f>SUM(C13:E13)/3</f>
        <v>0.30834385242157902</v>
      </c>
      <c r="F4" s="50" t="s">
        <v>212</v>
      </c>
      <c r="G4" s="51">
        <f>A5*(1+(5*G3))</f>
        <v>288221524.21791267</v>
      </c>
      <c r="H4" s="50" t="s">
        <v>213</v>
      </c>
      <c r="I4" s="52">
        <f>NPV(I6,F15,G15,H15,I15,(J15+I3))</f>
        <v>72045101068.467422</v>
      </c>
      <c r="J4" s="50" t="s">
        <v>214</v>
      </c>
      <c r="K4" s="53" cm="1">
        <f t="array" ref="K4">_FV(A1,"Change (%)",TRUE)</f>
        <v>7.7490000000000007E-3</v>
      </c>
      <c r="L4" s="54" t="s">
        <v>215</v>
      </c>
      <c r="M4" s="44"/>
      <c r="N4" s="55" t="s">
        <v>216</v>
      </c>
      <c r="O4" s="56"/>
      <c r="P4" s="44"/>
      <c r="Q4" s="44"/>
      <c r="R4" s="44"/>
    </row>
    <row r="5" spans="1:18" ht="22" customHeight="1" x14ac:dyDescent="0.2">
      <c r="A5" s="47" cm="1">
        <f t="array" ref="A5">_FV(A1,"Shares outstanding",TRUE)</f>
        <v>326112500</v>
      </c>
      <c r="B5" s="48" t="s">
        <v>217</v>
      </c>
      <c r="C5" s="49">
        <f>F14</f>
        <v>0.18838403621012317</v>
      </c>
      <c r="D5" s="57" t="s">
        <v>218</v>
      </c>
      <c r="E5" s="49">
        <f>SUM(C16:E16)/3</f>
        <v>-6.2395577845238437</v>
      </c>
      <c r="F5" s="50" t="s">
        <v>219</v>
      </c>
      <c r="G5" s="51">
        <f>Financials!Q56</f>
        <v>280421000000</v>
      </c>
      <c r="H5" s="50" t="s">
        <v>220</v>
      </c>
      <c r="I5" s="52">
        <f>I4+G5-G6</f>
        <v>58466101068.467407</v>
      </c>
      <c r="J5" s="50" t="s">
        <v>221</v>
      </c>
      <c r="K5" s="58" cm="1">
        <f t="array" ref="K5">_FV(A1,"Price")</f>
        <v>344.62</v>
      </c>
      <c r="L5" s="59" t="s">
        <v>222</v>
      </c>
      <c r="M5" s="44"/>
      <c r="N5" s="60" t="s">
        <v>223</v>
      </c>
      <c r="O5" s="61">
        <f>Financials!Q21*-1</f>
        <v>55356000000</v>
      </c>
      <c r="P5" s="44"/>
      <c r="Q5" s="44"/>
      <c r="R5" s="44"/>
    </row>
    <row r="6" spans="1:18" ht="22" customHeight="1" x14ac:dyDescent="0.2">
      <c r="A6" s="62">
        <f>O20/F10</f>
        <v>2.4455953725464594</v>
      </c>
      <c r="B6" s="48" t="s">
        <v>224</v>
      </c>
      <c r="C6" s="49">
        <f>F17</f>
        <v>0.13056534795665231</v>
      </c>
      <c r="D6" s="57" t="s">
        <v>202</v>
      </c>
      <c r="E6" s="49">
        <f>Financials!Q33/Financials!Q126</f>
        <v>6.6957264957264964E-2</v>
      </c>
      <c r="F6" s="48" t="s">
        <v>225</v>
      </c>
      <c r="G6" s="51">
        <f>Financials!Q96+Financials!Q105</f>
        <v>294000000000</v>
      </c>
      <c r="H6" s="50" t="s">
        <v>226</v>
      </c>
      <c r="I6" s="53">
        <f>N25</f>
        <v>0.13368662175561502</v>
      </c>
      <c r="J6" s="50" t="s">
        <v>227</v>
      </c>
      <c r="K6" s="63">
        <f>I5/G4</f>
        <v>202.85126597368054</v>
      </c>
      <c r="L6" s="64" t="s">
        <v>228</v>
      </c>
      <c r="M6" s="44"/>
      <c r="N6" s="60" t="s">
        <v>229</v>
      </c>
      <c r="O6" s="61">
        <f>Financials!Q96</f>
        <v>70000000000</v>
      </c>
      <c r="P6" s="44"/>
      <c r="Q6" s="44"/>
      <c r="R6" s="44"/>
    </row>
    <row r="7" spans="1:18" ht="22" customHeight="1" thickBot="1" x14ac:dyDescent="0.25">
      <c r="A7" s="65">
        <f>O20/F12</f>
        <v>12.981967165299757</v>
      </c>
      <c r="B7" s="66" t="s">
        <v>230</v>
      </c>
      <c r="C7" s="67">
        <f>F15/A3</f>
        <v>5.3387960012658199E-2</v>
      </c>
      <c r="D7" s="66" t="s">
        <v>231</v>
      </c>
      <c r="E7" s="68">
        <f>Financials!Q36</f>
        <v>1.8275547445255474E-2</v>
      </c>
      <c r="F7" s="66" t="s">
        <v>198</v>
      </c>
      <c r="G7" s="69">
        <f>(Financials!Q96+Financials!Q105)/Financials!Q126</f>
        <v>2.5128205128205128</v>
      </c>
      <c r="H7" s="70" t="s">
        <v>232</v>
      </c>
      <c r="I7" s="71">
        <v>2.5000000000000001E-2</v>
      </c>
      <c r="J7" s="72" t="s">
        <v>233</v>
      </c>
      <c r="K7" s="73">
        <f>K6/K5-1</f>
        <v>-0.41137697761685177</v>
      </c>
      <c r="L7" s="74" t="s">
        <v>234</v>
      </c>
      <c r="M7" s="44"/>
      <c r="N7" s="60" t="s">
        <v>235</v>
      </c>
      <c r="O7" s="61">
        <f>Financials!Q105</f>
        <v>224000000000</v>
      </c>
      <c r="P7" s="44"/>
      <c r="Q7" s="44"/>
      <c r="R7" s="44"/>
    </row>
    <row r="8" spans="1:18" ht="22" customHeight="1" x14ac:dyDescent="0.2">
      <c r="A8" s="75"/>
      <c r="B8" s="44"/>
      <c r="C8" s="44"/>
      <c r="D8" s="44"/>
      <c r="E8" s="44"/>
      <c r="F8" s="44"/>
      <c r="G8" s="44"/>
      <c r="H8" s="44"/>
      <c r="I8" s="44"/>
      <c r="J8" s="76"/>
      <c r="K8" s="76"/>
      <c r="L8" s="76"/>
      <c r="M8" s="44"/>
      <c r="N8" s="77" t="s">
        <v>216</v>
      </c>
      <c r="O8" s="78">
        <f>O5/(O6+O7)</f>
        <v>0.18828571428571428</v>
      </c>
      <c r="P8" s="44"/>
      <c r="Q8" s="44"/>
      <c r="R8" s="44"/>
    </row>
    <row r="9" spans="1:18" ht="22" customHeight="1" x14ac:dyDescent="0.2">
      <c r="A9" s="79"/>
      <c r="B9" s="80">
        <v>2019</v>
      </c>
      <c r="C9" s="80">
        <v>2020</v>
      </c>
      <c r="D9" s="80">
        <v>2021</v>
      </c>
      <c r="E9" s="81">
        <v>2022</v>
      </c>
      <c r="F9" s="82">
        <v>2023</v>
      </c>
      <c r="G9" s="83">
        <v>2024</v>
      </c>
      <c r="H9" s="83">
        <v>2025</v>
      </c>
      <c r="I9" s="83">
        <v>2026</v>
      </c>
      <c r="J9" s="84">
        <v>2027</v>
      </c>
      <c r="K9" s="76"/>
      <c r="L9" s="76"/>
      <c r="M9" s="76"/>
      <c r="N9" s="60" t="s">
        <v>236</v>
      </c>
      <c r="O9" s="61">
        <f>Financials!Q25</f>
        <v>2181000000</v>
      </c>
      <c r="P9" s="44"/>
      <c r="Q9" s="44"/>
      <c r="R9" s="44"/>
    </row>
    <row r="10" spans="1:18" ht="22" customHeight="1" x14ac:dyDescent="0.2">
      <c r="A10" s="85" t="s">
        <v>237</v>
      </c>
      <c r="B10" s="86">
        <v>33294000000</v>
      </c>
      <c r="C10" s="86">
        <v>40419000000</v>
      </c>
      <c r="D10" s="86">
        <v>59339000000</v>
      </c>
      <c r="E10" s="87">
        <v>47365000000</v>
      </c>
      <c r="F10" s="86">
        <v>45954000000</v>
      </c>
      <c r="G10" s="86">
        <v>50624000000</v>
      </c>
      <c r="H10" s="86">
        <v>52779000000</v>
      </c>
      <c r="I10" s="86">
        <v>53006000000</v>
      </c>
      <c r="J10" s="87">
        <v>55000000000</v>
      </c>
      <c r="K10" s="88" t="s">
        <v>238</v>
      </c>
      <c r="L10" s="76"/>
      <c r="N10" s="60" t="s">
        <v>239</v>
      </c>
      <c r="O10" s="61">
        <f>Financials!Q24</f>
        <v>10015000000</v>
      </c>
      <c r="P10" s="44"/>
      <c r="Q10" s="44"/>
      <c r="R10" s="44"/>
    </row>
    <row r="11" spans="1:18" ht="22" customHeight="1" x14ac:dyDescent="0.2">
      <c r="A11" s="89"/>
      <c r="B11" s="90"/>
      <c r="C11" s="90">
        <f t="shared" ref="C11:J11" si="0">(C10/B10)-1</f>
        <v>0.21400252297711297</v>
      </c>
      <c r="D11" s="90">
        <f t="shared" si="0"/>
        <v>0.46809668720156372</v>
      </c>
      <c r="E11" s="90">
        <f t="shared" si="0"/>
        <v>-0.20178971671244883</v>
      </c>
      <c r="F11" s="91">
        <f t="shared" si="0"/>
        <v>-2.9789929272669657E-2</v>
      </c>
      <c r="G11" s="90">
        <f t="shared" si="0"/>
        <v>0.10162336249292769</v>
      </c>
      <c r="H11" s="90">
        <f t="shared" si="0"/>
        <v>4.2568742098609391E-2</v>
      </c>
      <c r="I11" s="90">
        <f t="shared" si="0"/>
        <v>4.3009530305613275E-3</v>
      </c>
      <c r="J11" s="92">
        <f t="shared" si="0"/>
        <v>3.7618382824585961E-2</v>
      </c>
      <c r="K11" s="92">
        <f>AVERAGE(F11:J11)</f>
        <v>3.1264302234802942E-2</v>
      </c>
      <c r="L11" s="76"/>
      <c r="M11" s="76"/>
      <c r="N11" s="60" t="s">
        <v>240</v>
      </c>
      <c r="O11" s="93">
        <f>O9/O10</f>
        <v>0.21777333999001497</v>
      </c>
      <c r="P11" s="44"/>
      <c r="Q11" s="44"/>
      <c r="R11" s="44"/>
    </row>
    <row r="12" spans="1:18" ht="22" customHeight="1" x14ac:dyDescent="0.2">
      <c r="A12" s="85" t="s">
        <v>144</v>
      </c>
      <c r="B12" s="86">
        <v>8466000000</v>
      </c>
      <c r="C12" s="86">
        <v>9459000000</v>
      </c>
      <c r="D12" s="86">
        <v>21635000000</v>
      </c>
      <c r="E12" s="86">
        <v>11261000000</v>
      </c>
      <c r="F12" s="94">
        <v>8657000000</v>
      </c>
      <c r="G12" s="86">
        <v>11938000000</v>
      </c>
      <c r="H12" s="86">
        <v>12876000000</v>
      </c>
      <c r="I12" s="86">
        <v>13873000000</v>
      </c>
      <c r="J12" s="87">
        <v>14500000000</v>
      </c>
      <c r="K12" s="95" t="s">
        <v>241</v>
      </c>
      <c r="L12" s="76"/>
      <c r="M12" s="76"/>
      <c r="N12" s="60" t="s">
        <v>242</v>
      </c>
      <c r="O12" s="93">
        <f>O8*(1-O11)</f>
        <v>0.14728210541330861</v>
      </c>
      <c r="P12" s="44"/>
      <c r="Q12" s="44"/>
      <c r="R12" s="44"/>
    </row>
    <row r="13" spans="1:18" ht="22" customHeight="1" x14ac:dyDescent="0.2">
      <c r="A13" s="89"/>
      <c r="B13" s="90"/>
      <c r="C13" s="90">
        <f t="shared" ref="C13:J13" si="1">(C12/B12)-1</f>
        <v>0.11729270021261518</v>
      </c>
      <c r="D13" s="90">
        <f t="shared" si="1"/>
        <v>1.2872396659266307</v>
      </c>
      <c r="E13" s="90">
        <f t="shared" si="1"/>
        <v>-0.47950080887450885</v>
      </c>
      <c r="F13" s="91">
        <f t="shared" si="1"/>
        <v>-0.23124056478110289</v>
      </c>
      <c r="G13" s="90">
        <f t="shared" si="1"/>
        <v>0.37899965345962805</v>
      </c>
      <c r="H13" s="90">
        <f t="shared" si="1"/>
        <v>7.8572625230356907E-2</v>
      </c>
      <c r="I13" s="90">
        <f t="shared" si="1"/>
        <v>7.7430879155017118E-2</v>
      </c>
      <c r="J13" s="92">
        <f t="shared" si="1"/>
        <v>4.5195703885244631E-2</v>
      </c>
      <c r="K13" s="92">
        <f>AVERAGE(F13:J13)</f>
        <v>6.9791659389828758E-2</v>
      </c>
      <c r="L13" s="76"/>
      <c r="M13" s="76"/>
      <c r="N13" s="55" t="s">
        <v>243</v>
      </c>
      <c r="O13" s="56"/>
      <c r="P13" s="44"/>
      <c r="Q13" s="44"/>
      <c r="R13" s="44"/>
    </row>
    <row r="14" spans="1:18" ht="22" customHeight="1" x14ac:dyDescent="0.2">
      <c r="A14" s="96" t="s">
        <v>244</v>
      </c>
      <c r="B14" s="97">
        <f>B12/B10</f>
        <v>0.25428005045954227</v>
      </c>
      <c r="C14" s="97">
        <f t="shared" ref="C14:J14" si="2">C12/C10</f>
        <v>0.2340236027610777</v>
      </c>
      <c r="D14" s="97">
        <f t="shared" si="2"/>
        <v>0.36460001011139387</v>
      </c>
      <c r="E14" s="97">
        <f t="shared" si="2"/>
        <v>0.23774939301171752</v>
      </c>
      <c r="F14" s="98">
        <f t="shared" si="2"/>
        <v>0.18838403621012317</v>
      </c>
      <c r="G14" s="97">
        <f t="shared" si="2"/>
        <v>0.23581700379266751</v>
      </c>
      <c r="H14" s="97">
        <f t="shared" si="2"/>
        <v>0.24396066617404649</v>
      </c>
      <c r="I14" s="97">
        <f t="shared" si="2"/>
        <v>0.26172508772591779</v>
      </c>
      <c r="J14" s="99">
        <f t="shared" si="2"/>
        <v>0.26363636363636361</v>
      </c>
      <c r="K14" s="99"/>
      <c r="L14" s="76"/>
      <c r="M14" s="76"/>
      <c r="N14" s="60" t="s">
        <v>245</v>
      </c>
      <c r="O14" s="93">
        <f>'[1]US Treasury Bonds'!$C$8</f>
        <v>4.1210000000000004E-2</v>
      </c>
      <c r="P14" s="44"/>
      <c r="Q14" s="44"/>
      <c r="R14" s="44"/>
    </row>
    <row r="15" spans="1:18" ht="22" customHeight="1" x14ac:dyDescent="0.2">
      <c r="A15" s="85" t="s">
        <v>187</v>
      </c>
      <c r="B15" s="86">
        <v>1524856751</v>
      </c>
      <c r="C15" s="86">
        <v>-26811945268</v>
      </c>
      <c r="D15" s="86">
        <v>-8265958216</v>
      </c>
      <c r="E15" s="86">
        <v>-12864210737</v>
      </c>
      <c r="F15" s="94">
        <v>6000000000</v>
      </c>
      <c r="G15" s="86">
        <v>7500000000</v>
      </c>
      <c r="H15" s="86">
        <v>8000000000</v>
      </c>
      <c r="I15" s="86">
        <v>8750000000</v>
      </c>
      <c r="J15" s="87">
        <v>9000000000</v>
      </c>
      <c r="K15" s="95" t="s">
        <v>246</v>
      </c>
      <c r="L15" s="76"/>
      <c r="M15" s="76"/>
      <c r="N15" s="60" t="s">
        <v>247</v>
      </c>
      <c r="O15" s="100">
        <f>1.33</f>
        <v>1.33</v>
      </c>
      <c r="P15" s="44"/>
      <c r="Q15" s="44"/>
      <c r="R15" s="44"/>
    </row>
    <row r="16" spans="1:18" ht="22" customHeight="1" x14ac:dyDescent="0.2">
      <c r="A16" s="101"/>
      <c r="B16" s="90"/>
      <c r="C16" s="90">
        <f t="shared" ref="C16:J16" si="3">(C15/B15)-1</f>
        <v>-18.583255115876781</v>
      </c>
      <c r="D16" s="90">
        <f t="shared" si="3"/>
        <v>-0.69170613570267858</v>
      </c>
      <c r="E16" s="90">
        <f t="shared" si="3"/>
        <v>0.55628789800792777</v>
      </c>
      <c r="F16" s="91">
        <f t="shared" si="3"/>
        <v>-1.4664102697527195</v>
      </c>
      <c r="G16" s="90">
        <f t="shared" si="3"/>
        <v>0.25</v>
      </c>
      <c r="H16" s="90">
        <f t="shared" si="3"/>
        <v>6.6666666666666652E-2</v>
      </c>
      <c r="I16" s="90">
        <f t="shared" si="3"/>
        <v>9.375E-2</v>
      </c>
      <c r="J16" s="92">
        <f t="shared" si="3"/>
        <v>2.857142857142847E-2</v>
      </c>
      <c r="K16" s="92">
        <f>AVERAGE(F16:J16)</f>
        <v>-0.20548443490292487</v>
      </c>
      <c r="L16" s="76"/>
      <c r="M16" s="76"/>
      <c r="N16" s="60" t="s">
        <v>248</v>
      </c>
      <c r="O16" s="93">
        <v>8.4000000000000005E-2</v>
      </c>
      <c r="P16" s="44"/>
      <c r="Q16" s="44"/>
      <c r="R16" s="44"/>
    </row>
    <row r="17" spans="1:18" ht="22" customHeight="1" x14ac:dyDescent="0.2">
      <c r="A17" s="96" t="s">
        <v>202</v>
      </c>
      <c r="B17" s="97">
        <f>B15/B10</f>
        <v>4.5799746230552052E-2</v>
      </c>
      <c r="C17" s="97">
        <f t="shared" ref="C17:J17" si="4">C15/C10</f>
        <v>-0.66335004003067866</v>
      </c>
      <c r="D17" s="97">
        <f t="shared" si="4"/>
        <v>-0.13930059852710697</v>
      </c>
      <c r="E17" s="99">
        <f t="shared" si="4"/>
        <v>-0.27159739759315948</v>
      </c>
      <c r="F17" s="97">
        <f t="shared" si="4"/>
        <v>0.13056534795665231</v>
      </c>
      <c r="G17" s="97">
        <f t="shared" si="4"/>
        <v>0.14815107458912768</v>
      </c>
      <c r="H17" s="97">
        <f t="shared" si="4"/>
        <v>0.15157543720040167</v>
      </c>
      <c r="I17" s="97">
        <f t="shared" si="4"/>
        <v>0.16507565181300229</v>
      </c>
      <c r="J17" s="99">
        <f t="shared" si="4"/>
        <v>0.16363636363636364</v>
      </c>
      <c r="K17" s="99"/>
      <c r="L17" s="76"/>
      <c r="M17" s="76"/>
      <c r="N17" s="102" t="s">
        <v>243</v>
      </c>
      <c r="O17" s="103">
        <f>(O14)+((O15)*(O16-O14))</f>
        <v>9.8120700000000005E-2</v>
      </c>
      <c r="P17" s="44"/>
      <c r="Q17" s="44"/>
      <c r="R17" s="44"/>
    </row>
    <row r="18" spans="1:18" ht="22" customHeight="1" x14ac:dyDescent="0.2">
      <c r="A18" s="104" t="s">
        <v>198</v>
      </c>
      <c r="B18" s="105">
        <v>2.3006521739130436E-2</v>
      </c>
      <c r="C18" s="105">
        <v>2.5854281767955799E-2</v>
      </c>
      <c r="D18" s="105">
        <v>4.9350364963503653E-2</v>
      </c>
      <c r="E18" s="105">
        <v>2.3798823529411765E-2</v>
      </c>
      <c r="F18" s="106"/>
      <c r="G18" s="105"/>
      <c r="H18" s="105"/>
      <c r="I18" s="105"/>
      <c r="J18" s="107"/>
      <c r="K18" s="108"/>
      <c r="L18" s="76"/>
      <c r="M18" s="76"/>
      <c r="N18" s="55" t="s">
        <v>249</v>
      </c>
      <c r="O18" s="56"/>
      <c r="P18" s="44"/>
      <c r="Q18" s="44"/>
      <c r="R18" s="44"/>
    </row>
    <row r="19" spans="1:18" ht="22" customHeight="1" x14ac:dyDescent="0.2">
      <c r="A19" s="76"/>
      <c r="B19" s="76"/>
      <c r="C19" s="76"/>
      <c r="D19" s="76"/>
      <c r="E19" s="76"/>
      <c r="F19" s="76" t="s">
        <v>250</v>
      </c>
      <c r="G19" s="76"/>
      <c r="H19" s="76"/>
      <c r="I19" s="76"/>
      <c r="J19" s="76"/>
      <c r="K19" s="76"/>
      <c r="L19" s="76"/>
      <c r="M19" s="76"/>
      <c r="N19" s="60" t="s">
        <v>226</v>
      </c>
      <c r="O19" s="109">
        <f>O6+O7</f>
        <v>294000000000</v>
      </c>
      <c r="P19" s="44"/>
      <c r="Q19" s="44"/>
      <c r="R19" s="44"/>
    </row>
    <row r="20" spans="1:18" ht="22" customHeight="1" x14ac:dyDescent="0.2">
      <c r="B20" s="110"/>
      <c r="C20" s="110"/>
      <c r="D20" s="110"/>
      <c r="E20" s="110"/>
      <c r="F20" s="76"/>
      <c r="G20" s="76"/>
      <c r="H20" s="76"/>
      <c r="I20" s="76"/>
      <c r="J20" s="76"/>
      <c r="K20" s="76"/>
      <c r="L20" s="76"/>
      <c r="M20" s="76"/>
      <c r="N20" s="60" t="s">
        <v>203</v>
      </c>
      <c r="O20" s="109">
        <f>A3</f>
        <v>112384889750</v>
      </c>
      <c r="P20" s="44"/>
      <c r="Q20" s="44"/>
      <c r="R20" s="44"/>
    </row>
    <row r="21" spans="1:18" ht="22" customHeight="1" x14ac:dyDescent="0.2">
      <c r="A21" s="111" t="str" cm="1">
        <f t="array" ref="A21">_FV(A1,"Industry")</f>
        <v>Investment Banking &amp; Investment Services</v>
      </c>
      <c r="B21" s="111"/>
      <c r="C21" s="111"/>
      <c r="D21" s="112" cm="1">
        <f t="array" ref="D21">_FV(A1,"Year incorporated",TRUE)</f>
        <v>1998</v>
      </c>
      <c r="E21" s="112"/>
      <c r="F21" s="76"/>
      <c r="G21" s="76"/>
      <c r="H21" s="76"/>
      <c r="I21" s="76"/>
      <c r="J21" s="76"/>
      <c r="K21" s="76"/>
      <c r="M21" s="76"/>
      <c r="N21" s="60" t="s">
        <v>251</v>
      </c>
      <c r="O21" s="109">
        <f>O19+O20</f>
        <v>406384889750</v>
      </c>
      <c r="P21" s="44"/>
      <c r="Q21" s="44"/>
      <c r="R21" s="44"/>
    </row>
    <row r="22" spans="1:18" ht="22" customHeight="1" x14ac:dyDescent="0.2">
      <c r="A22" s="113" t="str" cm="1">
        <f t="array" ref="A22">_FV(A1,"Description")</f>
        <v>The Goldman Sachs Group, Inc. is a global financial institution that delivers a range of financial services to a diversified client base that includes corporations, financial institutions, governments, and individuals. It operates through three segments: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various asset classes to a diverse set of clients. It also provides investing and wealth advisory solutions. Platform Solutions include consumer platforms, such as partnerships offering credit cards and point-of-sale financing, transaction banking and other platform businesses.</v>
      </c>
      <c r="B22" s="113"/>
      <c r="C22" s="113"/>
      <c r="D22" s="113"/>
      <c r="E22" s="113"/>
      <c r="F22" s="76"/>
      <c r="G22" s="76"/>
      <c r="H22" s="76"/>
      <c r="I22" s="76"/>
      <c r="J22" s="76"/>
      <c r="K22" s="76"/>
      <c r="L22" s="76"/>
      <c r="M22" s="76"/>
      <c r="N22" s="77" t="s">
        <v>252</v>
      </c>
      <c r="O22" s="114">
        <f>(O19/O21)</f>
        <v>0.72345209532978216</v>
      </c>
      <c r="P22" s="44"/>
      <c r="Q22" s="44"/>
      <c r="R22" s="44"/>
    </row>
    <row r="23" spans="1:18" ht="22" customHeight="1" x14ac:dyDescent="0.2">
      <c r="A23" s="113"/>
      <c r="B23" s="113"/>
      <c r="C23" s="113"/>
      <c r="D23" s="113"/>
      <c r="E23" s="113"/>
      <c r="F23" s="76"/>
      <c r="G23" s="76"/>
      <c r="H23" s="76"/>
      <c r="I23" s="76"/>
      <c r="J23" s="76"/>
      <c r="K23" s="76"/>
      <c r="L23" s="76"/>
      <c r="M23" s="76"/>
      <c r="N23" s="102" t="s">
        <v>253</v>
      </c>
      <c r="O23" s="115">
        <f>O20/O21</f>
        <v>0.27654790467021789</v>
      </c>
      <c r="P23" s="44"/>
      <c r="Q23" s="44"/>
      <c r="R23" s="44"/>
    </row>
    <row r="24" spans="1:18" ht="22" customHeight="1" x14ac:dyDescent="0.2">
      <c r="A24" s="113"/>
      <c r="B24" s="113"/>
      <c r="C24" s="113"/>
      <c r="D24" s="113"/>
      <c r="E24" s="113"/>
      <c r="F24" s="76"/>
      <c r="G24" s="76"/>
      <c r="H24" s="76"/>
      <c r="I24" s="76"/>
      <c r="J24" s="76"/>
      <c r="K24" s="76"/>
      <c r="L24" s="76"/>
      <c r="M24" s="76"/>
      <c r="N24" s="116" t="s">
        <v>254</v>
      </c>
      <c r="O24" s="117"/>
      <c r="P24" s="44"/>
      <c r="Q24" s="44"/>
      <c r="R24" s="44"/>
    </row>
    <row r="25" spans="1:18" ht="22" customHeight="1" x14ac:dyDescent="0.2">
      <c r="A25" s="113"/>
      <c r="B25" s="113"/>
      <c r="C25" s="113"/>
      <c r="D25" s="113"/>
      <c r="E25" s="113"/>
      <c r="F25" s="76"/>
      <c r="G25" s="76"/>
      <c r="H25" s="76"/>
      <c r="I25" s="76"/>
      <c r="J25" s="76"/>
      <c r="K25" s="76"/>
      <c r="L25" s="76"/>
      <c r="M25" s="76"/>
      <c r="N25" s="118">
        <f>(O22*O12)+(O23*O17)</f>
        <v>0.13368662175561502</v>
      </c>
      <c r="O25" s="119"/>
      <c r="P25" s="44"/>
      <c r="Q25" s="44"/>
      <c r="R25" s="44"/>
    </row>
    <row r="26" spans="1:18" ht="22" customHeight="1" x14ac:dyDescent="0.2">
      <c r="A26" s="113"/>
      <c r="B26" s="113"/>
      <c r="C26" s="113"/>
      <c r="D26" s="113"/>
      <c r="E26" s="113"/>
      <c r="F26" s="76"/>
      <c r="G26" s="76"/>
      <c r="H26" s="76"/>
      <c r="I26" s="76"/>
      <c r="J26" s="76"/>
      <c r="K26" s="76"/>
      <c r="L26" s="76"/>
      <c r="M26" s="76"/>
      <c r="N26" s="76"/>
      <c r="O26" s="44"/>
      <c r="P26" s="44"/>
      <c r="Q26" s="44"/>
      <c r="R26" s="44"/>
    </row>
    <row r="27" spans="1:18" ht="22" customHeight="1" x14ac:dyDescent="0.2">
      <c r="A27" s="113"/>
      <c r="B27" s="113"/>
      <c r="C27" s="113"/>
      <c r="D27" s="113"/>
      <c r="E27" s="113"/>
      <c r="F27" s="76"/>
      <c r="G27" s="76"/>
      <c r="H27" s="76"/>
      <c r="I27" s="76"/>
      <c r="J27" s="76"/>
      <c r="K27" s="76"/>
      <c r="L27" s="76"/>
      <c r="M27" s="76"/>
      <c r="N27" s="76"/>
      <c r="O27" s="44"/>
      <c r="P27" s="44"/>
      <c r="Q27" s="44"/>
      <c r="R27" s="44"/>
    </row>
    <row r="28" spans="1:18" ht="22" customHeight="1" x14ac:dyDescent="0.2">
      <c r="A28" s="113"/>
      <c r="B28" s="113"/>
      <c r="C28" s="113"/>
      <c r="D28" s="113"/>
      <c r="E28" s="113"/>
      <c r="F28" s="76"/>
      <c r="G28" s="76"/>
      <c r="H28" s="76"/>
      <c r="I28" s="76"/>
      <c r="J28" s="76"/>
      <c r="K28" s="76"/>
      <c r="L28" s="76"/>
      <c r="M28" s="76"/>
      <c r="N28" s="76"/>
      <c r="O28" s="44"/>
      <c r="P28" s="44"/>
      <c r="Q28" s="44"/>
      <c r="R28" s="44"/>
    </row>
    <row r="29" spans="1:18" ht="22" customHeight="1" x14ac:dyDescent="0.2">
      <c r="A29" s="113"/>
      <c r="B29" s="113"/>
      <c r="C29" s="113"/>
      <c r="D29" s="113"/>
      <c r="E29" s="113"/>
      <c r="F29" s="76"/>
      <c r="G29" s="76"/>
      <c r="H29" s="76"/>
      <c r="I29" s="76"/>
      <c r="J29" s="76"/>
      <c r="K29" s="76"/>
      <c r="L29" s="76"/>
      <c r="M29" s="76"/>
      <c r="N29" s="76"/>
      <c r="O29" s="44"/>
      <c r="P29" s="44"/>
      <c r="Q29" s="44"/>
      <c r="R29" s="44"/>
    </row>
    <row r="30" spans="1:18" ht="22" customHeight="1" x14ac:dyDescent="0.2">
      <c r="A30" s="113"/>
      <c r="B30" s="113"/>
      <c r="C30" s="113"/>
      <c r="D30" s="113"/>
      <c r="E30" s="113"/>
      <c r="F30" s="76"/>
      <c r="G30" s="76"/>
      <c r="H30" s="76"/>
      <c r="I30" s="76"/>
      <c r="J30" s="76"/>
      <c r="K30" s="76"/>
      <c r="L30" s="76"/>
      <c r="M30" s="76"/>
      <c r="N30" s="76"/>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6"/>
      <c r="B33" s="76"/>
      <c r="C33" s="76"/>
      <c r="D33" s="76"/>
      <c r="E33" s="76"/>
      <c r="F33" s="76"/>
      <c r="G33" s="76"/>
      <c r="H33" s="76"/>
      <c r="I33" s="76"/>
      <c r="J33" s="76"/>
      <c r="K33" s="76"/>
      <c r="L33" s="76"/>
      <c r="M33" s="76"/>
      <c r="N33" s="76"/>
      <c r="O33" s="76"/>
      <c r="P33" s="76"/>
      <c r="Q33" s="44"/>
      <c r="R33" s="44"/>
    </row>
    <row r="34" spans="1:18" x14ac:dyDescent="0.2">
      <c r="A34" s="76"/>
      <c r="B34" s="76"/>
      <c r="C34" s="76"/>
      <c r="D34" s="76"/>
      <c r="E34" s="76"/>
      <c r="F34" s="76"/>
      <c r="G34" s="76"/>
      <c r="H34" s="76"/>
      <c r="I34" s="76"/>
      <c r="J34" s="76"/>
      <c r="K34" s="76"/>
      <c r="L34" s="76"/>
      <c r="M34" s="76"/>
      <c r="N34" s="76"/>
      <c r="O34" s="76"/>
      <c r="P34" s="76"/>
      <c r="Q34" s="44"/>
      <c r="R34" s="44"/>
    </row>
    <row r="35" spans="1:18" x14ac:dyDescent="0.2">
      <c r="A35" s="76"/>
      <c r="B35" s="76"/>
      <c r="C35" s="76"/>
      <c r="D35" s="76"/>
      <c r="E35" s="76"/>
      <c r="F35" s="76"/>
      <c r="G35" s="76"/>
      <c r="H35" s="76"/>
      <c r="I35" s="76"/>
      <c r="J35" s="76"/>
      <c r="K35" s="76"/>
      <c r="L35" s="76"/>
      <c r="M35" s="76"/>
      <c r="N35" s="76"/>
      <c r="O35" s="76"/>
      <c r="P35" s="76"/>
      <c r="Q35" s="44"/>
      <c r="R35" s="44"/>
    </row>
    <row r="36" spans="1:18" x14ac:dyDescent="0.2">
      <c r="A36" s="76"/>
      <c r="B36" s="76"/>
      <c r="C36" s="76"/>
      <c r="D36" s="76"/>
      <c r="E36" s="76"/>
      <c r="F36" s="76"/>
      <c r="G36" s="76"/>
      <c r="H36" s="76"/>
      <c r="I36" s="76"/>
      <c r="J36" s="76"/>
      <c r="K36" s="76"/>
      <c r="L36" s="76"/>
      <c r="M36" s="76"/>
      <c r="N36" s="76"/>
      <c r="O36" s="76"/>
      <c r="P36" s="76"/>
      <c r="Q36" s="44"/>
      <c r="R36" s="44"/>
    </row>
    <row r="37" spans="1:18" x14ac:dyDescent="0.2">
      <c r="A37" s="76"/>
      <c r="B37" s="76"/>
      <c r="C37" s="76"/>
      <c r="D37" s="76"/>
      <c r="E37" s="76"/>
      <c r="F37" s="76"/>
      <c r="G37" s="76"/>
      <c r="H37" s="76"/>
      <c r="I37" s="76"/>
      <c r="J37" s="76"/>
      <c r="K37" s="76"/>
      <c r="L37" s="76"/>
      <c r="M37" s="76"/>
      <c r="N37" s="76"/>
      <c r="O37" s="76"/>
      <c r="P37" s="76"/>
      <c r="Q37" s="44"/>
      <c r="R37" s="44"/>
    </row>
    <row r="38" spans="1:18" x14ac:dyDescent="0.2">
      <c r="A38" s="76"/>
      <c r="B38" s="76"/>
      <c r="C38" s="76"/>
      <c r="D38" s="76"/>
      <c r="E38" s="76"/>
      <c r="F38" s="76"/>
      <c r="G38" s="76"/>
      <c r="H38" s="76"/>
      <c r="I38" s="76"/>
      <c r="J38" s="76"/>
      <c r="K38" s="76"/>
      <c r="L38" s="76"/>
      <c r="M38" s="76"/>
      <c r="N38" s="76"/>
      <c r="O38" s="76"/>
      <c r="P38" s="76"/>
      <c r="Q38" s="44"/>
      <c r="R38" s="44"/>
    </row>
    <row r="39" spans="1:18" x14ac:dyDescent="0.2">
      <c r="A39" s="76"/>
      <c r="B39" s="76"/>
      <c r="C39" s="76"/>
      <c r="D39" s="76"/>
      <c r="E39" s="76"/>
      <c r="F39" s="76"/>
      <c r="G39" s="76"/>
      <c r="H39" s="76"/>
      <c r="I39" s="76"/>
      <c r="J39" s="76"/>
      <c r="K39" s="76"/>
      <c r="L39" s="76"/>
      <c r="M39" s="76"/>
      <c r="N39" s="76"/>
      <c r="O39" s="76"/>
      <c r="P39" s="76"/>
      <c r="Q39" s="44"/>
      <c r="R39" s="44"/>
    </row>
    <row r="40" spans="1:18" x14ac:dyDescent="0.2">
      <c r="A40" s="76"/>
      <c r="B40" s="76"/>
      <c r="C40" s="76"/>
      <c r="D40" s="76"/>
      <c r="E40" s="76"/>
      <c r="F40" s="76"/>
      <c r="G40" s="76"/>
      <c r="H40" s="76"/>
      <c r="I40" s="76"/>
      <c r="J40" s="76"/>
      <c r="K40" s="76"/>
      <c r="L40" s="76"/>
      <c r="M40" s="76"/>
      <c r="N40" s="76"/>
      <c r="O40" s="76"/>
      <c r="P40" s="76"/>
      <c r="Q40" s="44"/>
      <c r="R40" s="44"/>
    </row>
    <row r="41" spans="1:18" x14ac:dyDescent="0.2">
      <c r="A41" s="76"/>
      <c r="B41" s="76"/>
      <c r="C41" s="76"/>
      <c r="D41" s="76"/>
      <c r="E41" s="76"/>
      <c r="F41" s="76"/>
      <c r="G41" s="76"/>
      <c r="H41" s="76"/>
      <c r="I41" s="76"/>
      <c r="J41" s="76"/>
      <c r="K41" s="76"/>
      <c r="L41" s="76"/>
      <c r="M41" s="76"/>
      <c r="N41" s="76"/>
      <c r="O41" s="76"/>
      <c r="P41" s="76"/>
      <c r="Q41" s="44"/>
      <c r="R41" s="44"/>
    </row>
    <row r="42" spans="1:18" x14ac:dyDescent="0.2">
      <c r="A42" s="76"/>
      <c r="B42" s="76"/>
      <c r="C42" s="76"/>
      <c r="D42" s="76"/>
      <c r="E42" s="76"/>
      <c r="F42" s="76"/>
      <c r="G42" s="76"/>
      <c r="H42" s="76"/>
      <c r="I42" s="76"/>
      <c r="J42" s="76"/>
      <c r="K42" s="76"/>
      <c r="L42" s="76"/>
      <c r="M42" s="76"/>
      <c r="N42" s="76"/>
      <c r="O42" s="76"/>
      <c r="P42" s="76"/>
      <c r="Q42" s="44"/>
      <c r="R42" s="44"/>
    </row>
    <row r="43" spans="1:18" x14ac:dyDescent="0.2">
      <c r="A43" s="76"/>
      <c r="B43" s="76"/>
      <c r="C43" s="76"/>
      <c r="D43" s="76"/>
      <c r="E43" s="76"/>
      <c r="F43" s="76"/>
      <c r="G43" s="76"/>
      <c r="H43" s="76"/>
      <c r="I43" s="76"/>
      <c r="J43" s="76"/>
      <c r="K43" s="76"/>
      <c r="L43" s="76"/>
      <c r="M43" s="76"/>
      <c r="N43" s="76"/>
      <c r="O43" s="76"/>
      <c r="P43" s="76"/>
      <c r="Q43" s="44"/>
      <c r="R43" s="44"/>
    </row>
    <row r="44" spans="1:18" x14ac:dyDescent="0.2">
      <c r="A44" s="76"/>
      <c r="B44" s="76"/>
      <c r="C44" s="76"/>
      <c r="D44" s="76"/>
      <c r="E44" s="76"/>
      <c r="F44" s="76"/>
      <c r="G44" s="76"/>
      <c r="H44" s="76"/>
      <c r="I44" s="76"/>
      <c r="J44" s="76"/>
      <c r="K44" s="76"/>
      <c r="L44" s="76"/>
      <c r="M44" s="76"/>
      <c r="N44" s="76"/>
      <c r="O44" s="76"/>
      <c r="P44" s="76"/>
      <c r="Q44" s="44"/>
      <c r="R44" s="44"/>
    </row>
    <row r="45" spans="1:18" x14ac:dyDescent="0.2">
      <c r="A45" s="76"/>
      <c r="B45" s="76"/>
      <c r="C45" s="76"/>
      <c r="D45" s="76"/>
      <c r="E45" s="76"/>
      <c r="F45" s="76"/>
      <c r="G45" s="76"/>
      <c r="H45" s="76"/>
      <c r="I45" s="76"/>
      <c r="J45" s="76"/>
      <c r="K45" s="76"/>
      <c r="L45" s="76"/>
      <c r="M45" s="76"/>
      <c r="N45" s="76"/>
      <c r="O45" s="76"/>
      <c r="P45" s="76"/>
      <c r="Q45" s="44"/>
      <c r="R45" s="44"/>
    </row>
    <row r="46" spans="1:18" x14ac:dyDescent="0.2">
      <c r="A46" s="76"/>
      <c r="B46" s="76"/>
      <c r="C46" s="76"/>
      <c r="D46" s="76"/>
      <c r="E46" s="76"/>
      <c r="F46" s="76"/>
      <c r="G46" s="76"/>
      <c r="H46" s="76"/>
      <c r="I46" s="76"/>
      <c r="J46" s="76"/>
      <c r="K46" s="76"/>
      <c r="L46" s="76"/>
      <c r="M46" s="76"/>
      <c r="N46" s="76"/>
      <c r="O46" s="76"/>
      <c r="P46" s="76"/>
      <c r="Q46" s="44"/>
      <c r="R46" s="44"/>
    </row>
    <row r="47" spans="1:18" x14ac:dyDescent="0.2">
      <c r="A47" s="76"/>
      <c r="B47" s="76"/>
      <c r="C47" s="76"/>
      <c r="D47" s="76"/>
      <c r="E47" s="76"/>
      <c r="F47" s="76"/>
      <c r="G47" s="76"/>
      <c r="H47" s="76"/>
      <c r="I47" s="76"/>
      <c r="J47" s="76"/>
      <c r="K47" s="76"/>
      <c r="L47" s="76"/>
      <c r="M47" s="76"/>
      <c r="N47" s="76"/>
      <c r="O47" s="76"/>
      <c r="P47" s="76"/>
      <c r="Q47" s="44"/>
      <c r="R47" s="44"/>
    </row>
    <row r="48" spans="1:18" x14ac:dyDescent="0.2">
      <c r="A48" s="76"/>
      <c r="B48" s="76"/>
      <c r="C48" s="76"/>
      <c r="D48" s="76"/>
      <c r="E48" s="76"/>
      <c r="F48" s="76"/>
      <c r="G48" s="76"/>
      <c r="H48" s="76"/>
      <c r="I48" s="76"/>
      <c r="J48" s="76"/>
      <c r="K48" s="76"/>
      <c r="L48" s="76"/>
      <c r="M48" s="76"/>
      <c r="N48" s="76"/>
      <c r="O48" s="76"/>
      <c r="P48" s="76"/>
      <c r="Q48" s="44"/>
      <c r="R48" s="44"/>
    </row>
    <row r="49" spans="1:18" x14ac:dyDescent="0.2">
      <c r="A49" s="76"/>
      <c r="B49" s="76"/>
      <c r="C49" s="76"/>
      <c r="D49" s="76"/>
      <c r="E49" s="76"/>
      <c r="F49" s="76"/>
      <c r="G49" s="76"/>
      <c r="H49" s="76"/>
      <c r="I49" s="76"/>
      <c r="J49" s="76"/>
      <c r="K49" s="76"/>
      <c r="L49" s="76"/>
      <c r="M49" s="76"/>
      <c r="N49" s="76"/>
      <c r="O49" s="76"/>
      <c r="P49" s="76"/>
      <c r="Q49" s="44"/>
      <c r="R49" s="44"/>
    </row>
    <row r="50" spans="1:18" x14ac:dyDescent="0.2">
      <c r="A50" s="76"/>
      <c r="B50" s="76"/>
      <c r="C50" s="76"/>
      <c r="D50" s="76"/>
      <c r="E50" s="76"/>
      <c r="F50" s="76"/>
      <c r="G50" s="76"/>
      <c r="H50" s="76"/>
      <c r="I50" s="76"/>
      <c r="J50" s="76"/>
      <c r="K50" s="76"/>
      <c r="L50" s="76"/>
      <c r="M50" s="76"/>
      <c r="N50" s="76"/>
      <c r="O50" s="76"/>
      <c r="P50" s="76"/>
      <c r="Q50" s="44"/>
      <c r="R50" s="44"/>
    </row>
    <row r="51" spans="1:18" x14ac:dyDescent="0.2">
      <c r="A51" s="76"/>
      <c r="B51" s="76"/>
      <c r="C51" s="76"/>
      <c r="D51" s="76"/>
      <c r="E51" s="76"/>
      <c r="F51" s="76"/>
      <c r="G51" s="76"/>
      <c r="H51" s="76"/>
      <c r="I51" s="76"/>
      <c r="J51" s="76"/>
      <c r="K51" s="76"/>
      <c r="L51" s="76"/>
      <c r="M51" s="76"/>
      <c r="N51" s="76"/>
      <c r="O51" s="76"/>
      <c r="P51" s="76"/>
      <c r="Q51" s="44"/>
      <c r="R51" s="44"/>
    </row>
    <row r="52" spans="1:18" x14ac:dyDescent="0.2">
      <c r="A52" s="76"/>
      <c r="B52" s="76"/>
      <c r="C52" s="76"/>
      <c r="D52" s="76"/>
      <c r="E52" s="76"/>
      <c r="F52" s="76"/>
      <c r="G52" s="76"/>
      <c r="H52" s="76"/>
      <c r="I52" s="76"/>
      <c r="J52" s="76"/>
      <c r="K52" s="76"/>
      <c r="L52" s="76"/>
      <c r="M52" s="76"/>
      <c r="N52" s="76"/>
      <c r="O52" s="76"/>
      <c r="P52" s="76"/>
      <c r="Q52" s="44"/>
      <c r="R52" s="44"/>
    </row>
    <row r="53" spans="1:18" x14ac:dyDescent="0.2">
      <c r="A53" s="76"/>
      <c r="B53" s="76"/>
      <c r="C53" s="76"/>
      <c r="D53" s="76"/>
      <c r="E53" s="76"/>
      <c r="F53" s="76"/>
      <c r="G53" s="76"/>
      <c r="H53" s="76"/>
      <c r="I53" s="76"/>
      <c r="J53" s="76"/>
      <c r="K53" s="76"/>
      <c r="L53" s="76"/>
      <c r="M53" s="76"/>
      <c r="N53" s="76"/>
      <c r="O53" s="76"/>
      <c r="P53" s="76"/>
      <c r="Q53" s="44"/>
      <c r="R53" s="44"/>
    </row>
    <row r="54" spans="1:18" x14ac:dyDescent="0.2">
      <c r="A54" s="76"/>
      <c r="B54" s="76"/>
      <c r="C54" s="76"/>
      <c r="D54" s="76"/>
      <c r="E54" s="76"/>
      <c r="F54" s="76"/>
      <c r="G54" s="76"/>
      <c r="H54" s="76"/>
      <c r="I54" s="76"/>
      <c r="J54" s="76"/>
      <c r="K54" s="76"/>
      <c r="L54" s="76"/>
      <c r="M54" s="76"/>
      <c r="N54" s="76"/>
      <c r="O54" s="76"/>
      <c r="P54" s="76"/>
      <c r="Q54" s="44"/>
      <c r="R54" s="44"/>
    </row>
    <row r="55" spans="1:18" x14ac:dyDescent="0.2">
      <c r="A55" s="76"/>
      <c r="B55" s="76"/>
      <c r="C55" s="76"/>
      <c r="D55" s="76"/>
      <c r="E55" s="76"/>
      <c r="F55" s="76"/>
      <c r="G55" s="76"/>
      <c r="H55" s="76"/>
      <c r="I55" s="76"/>
      <c r="J55" s="76"/>
      <c r="K55" s="76"/>
      <c r="L55" s="76"/>
      <c r="M55" s="76"/>
      <c r="N55" s="76"/>
      <c r="O55" s="76"/>
      <c r="P55" s="76"/>
      <c r="Q55" s="44"/>
      <c r="R55" s="44"/>
    </row>
    <row r="56" spans="1:18" x14ac:dyDescent="0.2">
      <c r="A56" s="76"/>
      <c r="B56" s="76"/>
      <c r="C56" s="76"/>
      <c r="D56" s="76"/>
      <c r="E56" s="76"/>
      <c r="F56" s="76"/>
      <c r="G56" s="76"/>
      <c r="H56" s="76"/>
      <c r="I56" s="76"/>
      <c r="J56" s="76"/>
      <c r="K56" s="76"/>
      <c r="L56" s="76"/>
      <c r="M56" s="76"/>
      <c r="N56" s="76"/>
      <c r="O56" s="76"/>
      <c r="P56" s="76"/>
      <c r="Q56" s="44"/>
      <c r="R56" s="44"/>
    </row>
    <row r="57" spans="1:18" x14ac:dyDescent="0.2">
      <c r="A57" s="76"/>
      <c r="B57" s="76"/>
      <c r="C57" s="76"/>
      <c r="D57" s="76"/>
      <c r="E57" s="76"/>
      <c r="F57" s="76"/>
      <c r="G57" s="76"/>
      <c r="H57" s="76"/>
      <c r="I57" s="76"/>
      <c r="J57" s="76"/>
      <c r="K57" s="76"/>
      <c r="L57" s="76"/>
      <c r="M57" s="76"/>
      <c r="N57" s="76"/>
      <c r="O57" s="76"/>
      <c r="P57" s="76"/>
      <c r="Q57" s="44"/>
      <c r="R57" s="44"/>
    </row>
    <row r="58" spans="1:18" x14ac:dyDescent="0.2">
      <c r="A58" s="76"/>
      <c r="B58" s="76"/>
      <c r="C58" s="76"/>
      <c r="D58" s="76"/>
      <c r="E58" s="76"/>
      <c r="F58" s="76"/>
      <c r="G58" s="76"/>
      <c r="H58" s="76"/>
      <c r="I58" s="76"/>
      <c r="J58" s="76"/>
      <c r="K58" s="76"/>
      <c r="L58" s="76"/>
      <c r="M58" s="76"/>
      <c r="N58" s="76"/>
      <c r="O58" s="76"/>
      <c r="P58" s="76"/>
      <c r="Q58" s="44"/>
      <c r="R58" s="44"/>
    </row>
    <row r="59" spans="1:18" x14ac:dyDescent="0.2">
      <c r="A59" s="76"/>
      <c r="B59" s="76"/>
      <c r="C59" s="76"/>
      <c r="D59" s="76"/>
      <c r="E59" s="76"/>
      <c r="F59" s="76"/>
      <c r="G59" s="76"/>
      <c r="H59" s="76"/>
      <c r="I59" s="76"/>
      <c r="J59" s="76"/>
      <c r="K59" s="76"/>
      <c r="L59" s="76"/>
      <c r="M59" s="76"/>
      <c r="N59" s="76"/>
      <c r="O59" s="76"/>
      <c r="P59" s="76"/>
      <c r="Q59" s="44"/>
      <c r="R59" s="44"/>
    </row>
    <row r="60" spans="1:18" x14ac:dyDescent="0.2">
      <c r="A60" s="76"/>
      <c r="B60" s="76"/>
      <c r="C60" s="76"/>
      <c r="D60" s="76"/>
      <c r="E60" s="76"/>
      <c r="F60" s="76"/>
      <c r="G60" s="76"/>
      <c r="H60" s="76"/>
      <c r="I60" s="76"/>
      <c r="J60" s="76"/>
      <c r="K60" s="76"/>
      <c r="L60" s="76"/>
      <c r="M60" s="76"/>
      <c r="N60" s="76"/>
      <c r="O60" s="76"/>
      <c r="P60" s="76"/>
      <c r="Q60" s="44"/>
      <c r="R60" s="44"/>
    </row>
    <row r="61" spans="1:18" x14ac:dyDescent="0.2">
      <c r="A61" s="76"/>
      <c r="B61" s="76"/>
      <c r="C61" s="76"/>
      <c r="D61" s="76"/>
      <c r="E61" s="76"/>
      <c r="F61" s="76"/>
      <c r="G61" s="76"/>
      <c r="H61" s="76"/>
      <c r="I61" s="76"/>
      <c r="J61" s="76"/>
      <c r="K61" s="76"/>
      <c r="L61" s="76"/>
      <c r="M61" s="76"/>
      <c r="N61" s="76"/>
      <c r="O61" s="76"/>
      <c r="P61" s="76"/>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GS/explorer/revenue_proj" xr:uid="{54C1DBB2-80A4-314B-90ED-5105066B13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2023-12-08T14:02:21Z</dcterms:modified>
</cp:coreProperties>
</file>