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Financials/"/>
    </mc:Choice>
  </mc:AlternateContent>
  <xr:revisionPtr revIDLastSave="0" documentId="13_ncr:1_{BE46892D-B0CF-F04A-A8E2-ADDD9B63886F}"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O8" i="2" s="1"/>
  <c r="O12" i="2" s="1"/>
  <c r="G6" i="2"/>
  <c r="E6" i="2"/>
  <c r="O5" i="2"/>
  <c r="G5" i="2"/>
  <c r="C4" i="2"/>
  <c r="A4" i="2"/>
  <c r="C3" i="2"/>
  <c r="A22" i="2" a="1"/>
  <c r="A22" i="2" s="1"/>
  <c r="D21" i="2" a="1"/>
  <c r="D21" i="2" s="1"/>
  <c r="A21" i="2" a="1"/>
  <c r="A21" i="2" s="1"/>
  <c r="J17" i="2"/>
  <c r="I17" i="2"/>
  <c r="H17" i="2"/>
  <c r="G17" i="2"/>
  <c r="F17" i="2"/>
  <c r="C6" i="2" s="1"/>
  <c r="E17" i="2"/>
  <c r="D17" i="2"/>
  <c r="C17" i="2"/>
  <c r="B17" i="2"/>
  <c r="J16" i="2"/>
  <c r="I16" i="2"/>
  <c r="H16" i="2"/>
  <c r="G16" i="2"/>
  <c r="F16" i="2"/>
  <c r="E16" i="2"/>
  <c r="D16" i="2"/>
  <c r="C16" i="2"/>
  <c r="E5" i="2" s="1"/>
  <c r="O15" i="2"/>
  <c r="J14" i="2"/>
  <c r="I14" i="2"/>
  <c r="H14" i="2"/>
  <c r="G14" i="2"/>
  <c r="F14" i="2"/>
  <c r="E14" i="2"/>
  <c r="D14" i="2"/>
  <c r="C14" i="2"/>
  <c r="B14" i="2"/>
  <c r="J13" i="2"/>
  <c r="I13" i="2"/>
  <c r="H13" i="2"/>
  <c r="G13" i="2"/>
  <c r="F13" i="2"/>
  <c r="E13" i="2"/>
  <c r="D13" i="2"/>
  <c r="E4" i="2" s="1"/>
  <c r="C13" i="2"/>
  <c r="J11" i="2"/>
  <c r="I11" i="2"/>
  <c r="H11" i="2"/>
  <c r="G11" i="2"/>
  <c r="F11" i="2"/>
  <c r="E11" i="2"/>
  <c r="D11" i="2"/>
  <c r="C11" i="2"/>
  <c r="O11" i="2"/>
  <c r="O19" i="2"/>
  <c r="K5" i="2" a="1"/>
  <c r="K5" i="2" s="1"/>
  <c r="C5" i="2"/>
  <c r="A5" i="2" a="1"/>
  <c r="A5" i="2" s="1"/>
  <c r="K4" i="2" a="1"/>
  <c r="K4" i="2" s="1"/>
  <c r="E3" i="2"/>
  <c r="A3" i="2" a="1"/>
  <c r="A3" i="2" s="1"/>
  <c r="K3" i="2" s="1"/>
  <c r="U190" i="1"/>
  <c r="T190" i="1"/>
  <c r="S190" i="1"/>
  <c r="R190" i="1"/>
  <c r="Q190" i="1"/>
  <c r="P190" i="1"/>
  <c r="O190" i="1"/>
  <c r="N190" i="1"/>
  <c r="M190" i="1"/>
  <c r="L190" i="1"/>
  <c r="K190" i="1"/>
  <c r="J190" i="1"/>
  <c r="I190" i="1"/>
  <c r="H190" i="1"/>
  <c r="G190" i="1"/>
  <c r="F190" i="1"/>
  <c r="E190" i="1"/>
  <c r="D190" i="1"/>
  <c r="C190" i="1"/>
  <c r="B190" i="1"/>
  <c r="U189" i="1"/>
  <c r="T189" i="1"/>
  <c r="S189" i="1"/>
  <c r="Q189" i="1"/>
  <c r="P189" i="1"/>
  <c r="O189" i="1"/>
  <c r="N189" i="1"/>
  <c r="M189" i="1"/>
  <c r="L189" i="1"/>
  <c r="K189" i="1"/>
  <c r="J189" i="1"/>
  <c r="I189" i="1"/>
  <c r="H189" i="1"/>
  <c r="G189" i="1"/>
  <c r="F189" i="1"/>
  <c r="E189" i="1"/>
  <c r="D189" i="1"/>
  <c r="C189" i="1"/>
  <c r="U143" i="1"/>
  <c r="T143" i="1"/>
  <c r="S143" i="1"/>
  <c r="R143" i="1"/>
  <c r="Q143" i="1"/>
  <c r="P143" i="1"/>
  <c r="O143" i="1"/>
  <c r="N143" i="1"/>
  <c r="M143" i="1"/>
  <c r="L143" i="1"/>
  <c r="K143" i="1"/>
  <c r="J143" i="1"/>
  <c r="I143" i="1"/>
  <c r="H143" i="1"/>
  <c r="G143" i="1"/>
  <c r="F143" i="1"/>
  <c r="E143" i="1"/>
  <c r="D143" i="1"/>
  <c r="C143" i="1"/>
  <c r="B143" i="1"/>
  <c r="U129" i="1"/>
  <c r="T129" i="1"/>
  <c r="S129" i="1"/>
  <c r="R129" i="1"/>
  <c r="Q129" i="1"/>
  <c r="P129" i="1"/>
  <c r="O129" i="1"/>
  <c r="N129" i="1"/>
  <c r="M129" i="1"/>
  <c r="L129" i="1"/>
  <c r="K129" i="1"/>
  <c r="J129" i="1"/>
  <c r="I129" i="1"/>
  <c r="H129" i="1"/>
  <c r="G129" i="1"/>
  <c r="F129" i="1"/>
  <c r="E129" i="1"/>
  <c r="D129" i="1"/>
  <c r="C129" i="1"/>
  <c r="U36" i="1"/>
  <c r="T36" i="1"/>
  <c r="S36" i="1"/>
  <c r="R36" i="1"/>
  <c r="Q36" i="1"/>
  <c r="P36" i="1"/>
  <c r="O36" i="1"/>
  <c r="N36" i="1"/>
  <c r="M36" i="1"/>
  <c r="L36" i="1"/>
  <c r="K36" i="1"/>
  <c r="J36" i="1"/>
  <c r="I36" i="1"/>
  <c r="H36" i="1"/>
  <c r="G36" i="1"/>
  <c r="F36" i="1"/>
  <c r="E36" i="1"/>
  <c r="D36" i="1"/>
  <c r="C36" i="1"/>
  <c r="B36" i="1"/>
  <c r="U35" i="1"/>
  <c r="T35" i="1"/>
  <c r="S35" i="1"/>
  <c r="Q35" i="1"/>
  <c r="P35" i="1"/>
  <c r="O35" i="1"/>
  <c r="N35" i="1"/>
  <c r="M35" i="1"/>
  <c r="L35" i="1"/>
  <c r="K35" i="1"/>
  <c r="J35" i="1"/>
  <c r="I35" i="1"/>
  <c r="H35" i="1"/>
  <c r="G35" i="1"/>
  <c r="F35" i="1"/>
  <c r="E35" i="1"/>
  <c r="D35" i="1"/>
  <c r="C35" i="1"/>
  <c r="U18" i="1"/>
  <c r="T18" i="1"/>
  <c r="S18" i="1"/>
  <c r="Q18" i="1"/>
  <c r="P18" i="1"/>
  <c r="O18" i="1"/>
  <c r="N18" i="1"/>
  <c r="M18" i="1"/>
  <c r="L18" i="1"/>
  <c r="K18" i="1"/>
  <c r="J18" i="1"/>
  <c r="I18" i="1"/>
  <c r="H18" i="1"/>
  <c r="G18" i="1"/>
  <c r="F18" i="1"/>
  <c r="E18" i="1"/>
  <c r="D18" i="1"/>
  <c r="C18" i="1"/>
  <c r="U14" i="1"/>
  <c r="T14" i="1"/>
  <c r="S14" i="1"/>
  <c r="R14" i="1"/>
  <c r="Q14" i="1"/>
  <c r="P14" i="1"/>
  <c r="O14" i="1"/>
  <c r="N14" i="1"/>
  <c r="M14" i="1"/>
  <c r="L14" i="1"/>
  <c r="K14" i="1"/>
  <c r="U12" i="1"/>
  <c r="T12" i="1"/>
  <c r="S12" i="1"/>
  <c r="R12" i="1"/>
  <c r="Q12" i="1"/>
  <c r="P12" i="1"/>
  <c r="O12" i="1"/>
  <c r="N12" i="1"/>
  <c r="M12" i="1"/>
  <c r="L12" i="1"/>
  <c r="K12" i="1"/>
  <c r="J12" i="1"/>
  <c r="I12" i="1"/>
  <c r="H12" i="1"/>
  <c r="G12" i="1"/>
  <c r="F12" i="1"/>
  <c r="E12" i="1"/>
  <c r="D12" i="1"/>
  <c r="C12" i="1"/>
  <c r="B12" i="1"/>
  <c r="U3" i="1"/>
  <c r="T3" i="1"/>
  <c r="S3" i="1"/>
  <c r="Q3" i="1"/>
  <c r="P3" i="1"/>
  <c r="O3" i="1"/>
  <c r="N3" i="1"/>
  <c r="M3" i="1"/>
  <c r="L3" i="1"/>
  <c r="K3" i="1"/>
  <c r="J3" i="1"/>
  <c r="I3" i="1"/>
  <c r="H3" i="1"/>
  <c r="G3" i="1"/>
  <c r="F3" i="1"/>
  <c r="E3" i="1"/>
  <c r="D3" i="1"/>
  <c r="C3" i="1"/>
  <c r="K13" i="2" l="1"/>
  <c r="K11" i="2"/>
  <c r="K16" i="2"/>
  <c r="G4" i="2"/>
  <c r="O20" i="2"/>
  <c r="C7" i="2"/>
  <c r="A6" i="2" l="1"/>
  <c r="A7" i="2"/>
  <c r="O21" i="2"/>
  <c r="O22" i="2" s="1"/>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<sst xmlns="http://schemas.openxmlformats.org/spreadsheetml/2006/main" count="1344" uniqueCount="255">
  <si>
    <t>2009 Y</t>
  </si>
  <si>
    <t>2010 Y</t>
  </si>
  <si>
    <t>2011 Y</t>
  </si>
  <si>
    <t>2012 Y</t>
  </si>
  <si>
    <t>2013 Y</t>
  </si>
  <si>
    <t>2014 Y</t>
  </si>
  <si>
    <t>2015 Y</t>
  </si>
  <si>
    <t>2016 Y</t>
  </si>
  <si>
    <t>2017 Y</t>
  </si>
  <si>
    <t>2018 Y</t>
  </si>
  <si>
    <t>2019 Y</t>
  </si>
  <si>
    <t>2020 Y</t>
  </si>
  <si>
    <t>2021 Y</t>
  </si>
  <si>
    <t>2022 Y</t>
  </si>
  <si>
    <t>2023 Y</t>
  </si>
  <si>
    <t>TTM</t>
  </si>
  <si>
    <t>2023 Q1</t>
  </si>
  <si>
    <t>2023 Q2</t>
  </si>
  <si>
    <t>2023 Q3</t>
  </si>
  <si>
    <t>2023 Q4</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</si>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</sst>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sz val="13"/>
      <name val="Arial"/>
      <family val="2"/>
    </font>
    <font>
      <sz val="13"/>
      <name val="Arial"/>
      <family val="2"/>
    </font>
    <font>
      <sz val="13"/>
      <name val="Calibri"/>
      <family val="2"/>
    </font>
    <font>
      <sz val="11.5"/>
      <name val="Arial"/>
      <family val="2"/>
    </font>
    <font>
      <b/>
      <sz val="14"/>
      <name val="Arial"/>
      <family val="2"/>
    </font>
    <font>
      <b/>
      <i/>
      <u/>
      <sz val="13"/>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19">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0" fontId="4" fillId="0" borderId="2" xfId="0" applyFont="1" applyBorder="1"/>
    <xf numFmtId="3" fontId="5" fillId="0" borderId="2" xfId="0" applyNumberFormat="1" applyFont="1" applyBorder="1"/>
    <xf numFmtId="3" fontId="6" fillId="4" borderId="2" xfId="0" applyNumberFormat="1" applyFont="1" applyFill="1" applyBorder="1"/>
    <xf numFmtId="4" fontId="7" fillId="0" borderId="2" xfId="0" applyNumberFormat="1" applyFont="1" applyBorder="1"/>
    <xf numFmtId="4" fontId="8" fillId="5" borderId="2" xfId="0" applyNumberFormat="1" applyFont="1" applyFill="1" applyBorder="1"/>
    <xf numFmtId="0" fontId="3" fillId="0" borderId="2" xfId="0" applyFont="1" applyBorder="1"/>
    <xf numFmtId="164" fontId="4" fillId="9" borderId="5" xfId="0" applyNumberFormat="1" applyFont="1" applyFill="1" applyBorder="1" applyAlignment="1">
      <alignment horizontal="right" vertical="center" indent="1"/>
    </xf>
    <xf numFmtId="9" fontId="12" fillId="10" borderId="6" xfId="1" applyFont="1" applyFill="1" applyBorder="1" applyAlignment="1">
      <alignment horizontal="left" vertical="center" indent="1"/>
    </xf>
    <xf numFmtId="9" fontId="4" fillId="9" borderId="7" xfId="1" applyFont="1" applyFill="1" applyBorder="1" applyAlignment="1">
      <alignment horizontal="right" vertical="center" indent="1"/>
    </xf>
    <xf numFmtId="0" fontId="12" fillId="10" borderId="6"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7" xfId="0"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10" fontId="4" fillId="9" borderId="8" xfId="1" applyNumberFormat="1" applyFont="1" applyFill="1" applyBorder="1" applyAlignment="1">
      <alignment horizontal="right" vertical="center" indent="1"/>
    </xf>
    <xf numFmtId="0" fontId="12" fillId="10" borderId="9" xfId="1" applyNumberFormat="1" applyFont="1" applyFill="1" applyBorder="1" applyAlignment="1">
      <alignment horizontal="left" vertical="center" indent="1"/>
    </xf>
    <xf numFmtId="0" fontId="1" fillId="11" borderId="1" xfId="0" applyFont="1" applyFill="1" applyBorder="1"/>
    <xf numFmtId="164" fontId="4" fillId="9" borderId="12" xfId="0" applyNumberFormat="1" applyFont="1" applyFill="1" applyBorder="1" applyAlignment="1">
      <alignment horizontal="right" vertical="center" indent="1"/>
    </xf>
    <xf numFmtId="9" fontId="12" fillId="10" borderId="13"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3" xfId="1" applyNumberFormat="1" applyFont="1" applyFill="1" applyBorder="1" applyAlignment="1">
      <alignment horizontal="left" vertical="center" indent="1"/>
    </xf>
    <xf numFmtId="164" fontId="4" fillId="9" borderId="13"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4" xfId="1" applyNumberFormat="1" applyFont="1" applyFill="1" applyBorder="1" applyAlignment="1">
      <alignment horizontal="left" vertical="center" indent="1"/>
    </xf>
    <xf numFmtId="9" fontId="14" fillId="10" borderId="13"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4" xfId="1" applyFont="1" applyFill="1" applyBorder="1" applyAlignment="1">
      <alignment horizontal="left" vertical="center" indent="1"/>
    </xf>
    <xf numFmtId="0" fontId="15" fillId="12" borderId="15" xfId="0" applyFont="1" applyFill="1" applyBorder="1" applyAlignment="1">
      <alignment horizontal="left" vertical="center" wrapText="1"/>
    </xf>
    <xf numFmtId="164" fontId="16" fillId="12" borderId="13" xfId="0" applyNumberFormat="1" applyFont="1" applyFill="1" applyBorder="1" applyAlignment="1">
      <alignment vertical="center"/>
    </xf>
    <xf numFmtId="167" fontId="4" fillId="9" borderId="12"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4" xfId="1" applyFont="1" applyFill="1" applyBorder="1" applyAlignment="1">
      <alignment horizontal="left" vertical="center" indent="1"/>
    </xf>
    <xf numFmtId="167" fontId="4" fillId="9" borderId="16" xfId="0" applyNumberFormat="1" applyFont="1" applyFill="1" applyBorder="1" applyAlignment="1">
      <alignment horizontal="right" vertical="center" indent="1"/>
    </xf>
    <xf numFmtId="9" fontId="12" fillId="10" borderId="17" xfId="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9" fontId="4" fillId="9" borderId="18" xfId="1" applyFont="1" applyFill="1" applyBorder="1" applyAlignment="1">
      <alignment horizontal="right" vertical="center" indent="1"/>
    </xf>
    <xf numFmtId="2" fontId="4" fillId="9" borderId="17" xfId="0" applyNumberFormat="1" applyFont="1" applyFill="1" applyBorder="1" applyAlignment="1">
      <alignment horizontal="right" vertical="center" indent="1"/>
    </xf>
    <xf numFmtId="0" fontId="12" fillId="10" borderId="17" xfId="1" applyNumberFormat="1" applyFont="1" applyFill="1" applyBorder="1" applyAlignment="1">
      <alignment horizontal="left" vertical="center" indent="1"/>
    </xf>
    <xf numFmtId="165" fontId="4" fillId="14" borderId="18" xfId="1" applyNumberFormat="1" applyFont="1" applyFill="1" applyBorder="1" applyAlignment="1">
      <alignment horizontal="right" vertical="center" indent="1"/>
    </xf>
    <xf numFmtId="9" fontId="18" fillId="10" borderId="17" xfId="1" applyFont="1" applyFill="1" applyBorder="1" applyAlignment="1">
      <alignment horizontal="left" vertical="center" indent="1"/>
    </xf>
    <xf numFmtId="9" fontId="3" fillId="13" borderId="18" xfId="1" applyFont="1" applyFill="1" applyBorder="1" applyAlignment="1">
      <alignment horizontal="right" vertical="center" indent="1"/>
    </xf>
    <xf numFmtId="9" fontId="17" fillId="10" borderId="19" xfId="1" applyFont="1" applyFill="1" applyBorder="1" applyAlignment="1">
      <alignment horizontal="left" vertical="center" indent="1"/>
    </xf>
    <xf numFmtId="9" fontId="4" fillId="11" borderId="15" xfId="1" applyFont="1" applyFill="1" applyBorder="1" applyAlignment="1">
      <alignment horizontal="left" indent="1"/>
    </xf>
    <xf numFmtId="0" fontId="1" fillId="11" borderId="1" xfId="0" applyFont="1" applyFill="1" applyBorder="1" applyAlignment="1">
      <alignment vertical="center"/>
    </xf>
    <xf numFmtId="0" fontId="19" fillId="12" borderId="15" xfId="0" applyFont="1" applyFill="1" applyBorder="1" applyAlignment="1">
      <alignment horizontal="left" vertical="center" wrapText="1"/>
    </xf>
    <xf numFmtId="10" fontId="20" fillId="12" borderId="13" xfId="0" applyNumberFormat="1" applyFont="1" applyFill="1" applyBorder="1" applyAlignment="1">
      <alignment vertical="center"/>
    </xf>
    <xf numFmtId="0" fontId="3" fillId="9" borderId="20" xfId="0" applyFont="1" applyFill="1" applyBorder="1" applyAlignment="1">
      <alignment horizontal="right" vertical="center"/>
    </xf>
    <xf numFmtId="0" fontId="13" fillId="9" borderId="21" xfId="0" applyFont="1" applyFill="1" applyBorder="1" applyAlignment="1">
      <alignment horizontal="right" vertical="center" indent="1"/>
    </xf>
    <xf numFmtId="0" fontId="13" fillId="9" borderId="22"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1" fillId="14" borderId="13" xfId="0" applyFont="1" applyFill="1" applyBorder="1" applyAlignment="1">
      <alignment horizontal="right" vertical="center" indent="1"/>
    </xf>
    <xf numFmtId="9" fontId="13" fillId="10" borderId="10" xfId="1" applyFont="1" applyFill="1" applyBorder="1" applyAlignment="1">
      <alignment horizontal="left" vertical="center" indent="2"/>
    </xf>
    <xf numFmtId="164" fontId="4" fillId="10" borderId="23" xfId="0" applyNumberFormat="1" applyFont="1" applyFill="1" applyBorder="1" applyAlignment="1">
      <alignment horizontal="right" vertical="center" indent="1"/>
    </xf>
    <xf numFmtId="164" fontId="4" fillId="10" borderId="11" xfId="0" applyNumberFormat="1" applyFont="1" applyFill="1" applyBorder="1" applyAlignment="1">
      <alignment horizontal="right" vertical="center" indent="1"/>
    </xf>
    <xf numFmtId="164" fontId="12" fillId="10" borderId="24" xfId="0" applyNumberFormat="1" applyFont="1" applyFill="1" applyBorder="1" applyAlignment="1">
      <alignment horizontal="right" vertical="center"/>
    </xf>
    <xf numFmtId="9" fontId="22" fillId="12" borderId="15"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5" xfId="1" applyFont="1" applyFill="1" applyBorder="1" applyAlignment="1">
      <alignment horizontal="right" vertical="center" indent="1"/>
    </xf>
    <xf numFmtId="9" fontId="4" fillId="12" borderId="13" xfId="1" applyFont="1" applyFill="1" applyBorder="1" applyAlignment="1">
      <alignment horizontal="right" vertical="center" indent="1"/>
    </xf>
    <xf numFmtId="10" fontId="16" fillId="12" borderId="13" xfId="0" applyNumberFormat="1" applyFont="1" applyFill="1" applyBorder="1" applyAlignment="1">
      <alignment vertical="center"/>
    </xf>
    <xf numFmtId="164" fontId="4" fillId="10" borderId="10" xfId="0" applyNumberFormat="1" applyFont="1" applyFill="1" applyBorder="1" applyAlignment="1">
      <alignment horizontal="right" vertical="center" indent="1"/>
    </xf>
    <xf numFmtId="164" fontId="12" fillId="10" borderId="11" xfId="0" applyNumberFormat="1" applyFont="1" applyFill="1" applyBorder="1" applyAlignment="1">
      <alignment horizontal="right" vertical="center"/>
    </xf>
    <xf numFmtId="0" fontId="12" fillId="12" borderId="10" xfId="0" applyFont="1" applyFill="1" applyBorder="1" applyAlignment="1">
      <alignment horizontal="left" vertical="center" indent="2"/>
    </xf>
    <xf numFmtId="10" fontId="12" fillId="12" borderId="23" xfId="1" applyNumberFormat="1" applyFont="1" applyFill="1" applyBorder="1" applyAlignment="1">
      <alignment horizontal="right" vertical="center" indent="1"/>
    </xf>
    <xf numFmtId="10" fontId="12" fillId="12" borderId="10" xfId="1" applyNumberFormat="1" applyFont="1" applyFill="1" applyBorder="1" applyAlignment="1">
      <alignment horizontal="right" vertical="center" indent="1"/>
    </xf>
    <xf numFmtId="10" fontId="12" fillId="12" borderId="11" xfId="1" applyNumberFormat="1" applyFont="1" applyFill="1" applyBorder="1" applyAlignment="1">
      <alignment horizontal="right" vertical="center" indent="1"/>
    </xf>
    <xf numFmtId="2" fontId="16" fillId="12" borderId="13" xfId="0" applyNumberFormat="1" applyFont="1" applyFill="1" applyBorder="1" applyAlignment="1">
      <alignment vertical="center"/>
    </xf>
    <xf numFmtId="0" fontId="23" fillId="12" borderId="15" xfId="0" applyFont="1" applyFill="1" applyBorder="1" applyAlignment="1">
      <alignment horizontal="left" vertical="center" indent="1"/>
    </xf>
    <xf numFmtId="0" fontId="19" fillId="12" borderId="25" xfId="0" applyFont="1" applyFill="1" applyBorder="1" applyAlignment="1">
      <alignment horizontal="left" vertical="center" wrapText="1"/>
    </xf>
    <xf numFmtId="10" fontId="20" fillId="12" borderId="26" xfId="0" applyNumberFormat="1" applyFont="1" applyFill="1" applyBorder="1" applyAlignment="1">
      <alignment vertical="center"/>
    </xf>
    <xf numFmtId="9" fontId="13" fillId="10" borderId="25" xfId="1" applyFont="1" applyFill="1" applyBorder="1" applyAlignment="1">
      <alignment horizontal="left" vertical="center" indent="2"/>
    </xf>
    <xf numFmtId="9" fontId="4" fillId="10" borderId="27"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6" xfId="1" applyFont="1" applyFill="1" applyBorder="1" applyAlignment="1">
      <alignment horizontal="right" vertical="center" indent="1"/>
    </xf>
    <xf numFmtId="9" fontId="4" fillId="10" borderId="26" xfId="1" applyFont="1" applyFill="1" applyBorder="1" applyAlignment="1">
      <alignment horizontal="right" vertical="center"/>
    </xf>
    <xf numFmtId="164" fontId="16" fillId="12" borderId="13"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3" xfId="0" applyNumberFormat="1" applyFont="1" applyFill="1" applyBorder="1" applyAlignment="1">
      <alignment horizontal="right" vertical="center"/>
    </xf>
    <xf numFmtId="10" fontId="20" fillId="12" borderId="26" xfId="0" applyNumberFormat="1" applyFont="1" applyFill="1" applyBorder="1" applyAlignment="1">
      <alignment horizontal="right" vertical="center"/>
    </xf>
    <xf numFmtId="0" fontId="26" fillId="14" borderId="1" xfId="0" applyFont="1" applyFill="1" applyBorder="1" applyAlignment="1">
      <alignment horizontal="right" vertical="center" indent="1"/>
    </xf>
    <xf numFmtId="0" fontId="12" fillId="11" borderId="1" xfId="0" applyFont="1" applyFill="1" applyBorder="1" applyAlignment="1">
      <alignment horizontal="left" vertical="center" wrapText="1" indent="3"/>
    </xf>
    <xf numFmtId="9" fontId="4" fillId="10" borderId="25" xfId="1" applyFont="1" applyFill="1" applyBorder="1" applyAlignment="1">
      <alignment horizontal="center" vertical="center"/>
    </xf>
    <xf numFmtId="9" fontId="4" fillId="10" borderId="26" xfId="1" applyFont="1" applyFill="1" applyBorder="1" applyAlignment="1">
      <alignment horizontal="center" vertical="center"/>
    </xf>
    <xf numFmtId="10" fontId="13" fillId="9" borderId="25" xfId="1" applyNumberFormat="1" applyFont="1" applyFill="1" applyBorder="1" applyAlignment="1">
      <alignment horizontal="center" vertical="center"/>
    </xf>
    <xf numFmtId="10" fontId="13" fillId="9" borderId="26"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10" xfId="1" applyFont="1" applyFill="1" applyBorder="1" applyAlignment="1">
      <alignment horizontal="center" vertical="center"/>
    </xf>
    <xf numFmtId="9" fontId="13" fillId="12" borderId="11" xfId="1" applyFont="1" applyFill="1" applyBorder="1" applyAlignment="1">
      <alignment horizontal="center" vertical="center"/>
    </xf>
    <xf numFmtId="9" fontId="4" fillId="10" borderId="10" xfId="1" applyFont="1" applyFill="1" applyBorder="1" applyAlignment="1">
      <alignment horizontal="center" vertical="center"/>
    </xf>
    <xf numFmtId="9" fontId="4" fillId="10" borderId="11" xfId="1" applyFont="1" applyFill="1" applyBorder="1" applyAlignment="1">
      <alignment horizontal="center" vertical="center"/>
    </xf>
    <xf numFmtId="0" fontId="24" fillId="11" borderId="1" xfId="0" applyFont="1" applyFill="1" applyBorder="1" applyAlignment="1">
      <alignment horizontal="left" vertical="center" wrapText="1" indent="3"/>
    </xf>
    <xf numFmtId="0" fontId="24" fillId="11"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Basic Materials"/>
      <sheetName val="US Treasury Bonds"/>
      <sheetName val="Fidelity"/>
      <sheetName val="Schwab"/>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https://www.bing.com/financeapi/forcetrigger?t=a1vmtc&amp;q=XNAS%3aINTU&amp;form=skydnc</v>
    <v>Learn more on Bing</v>
  </rv>
  <rv s="1">
    <v>0</v>
    <v>INTUIT INC. (XNAS:INTU)</v>
    <v>2</v>
    <v>3</v>
    <v>Finance</v>
    <v>4</v>
    <v>en-US</v>
    <v>a1vmtc</v>
    <v>268435456</v>
    <v>1</v>
    <v>Powered by Refinitiv</v>
    <v>599</v>
    <v>370.62</v>
    <v>1.2229000000000001</v>
    <v>2.41</v>
    <v>4.2170000000000003E-3</v>
    <v>1.72</v>
    <v>2.9970000000000001E-3</v>
    <v>USD</v>
    <v>Intuit Inc. is a global financial technology platform that helps consumers and small businesses prosper by delivering financial management, compliance, and marketing products and services. The Company operates through four segments: Small Business &amp; Self-Employed, Consumer, Credit Karma and ProTax. The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The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v>
    <v>18200</v>
    <v>Nasdaq Stock Market</v>
    <v>XNAS</v>
    <v>XNAS</v>
    <v>2700 Coast Avenue, MOUNTAIN VIEW, CA, 94043 US</v>
    <v>574.62990000000002</v>
    <v>Financial Technology (Fintech) &amp; Infrastructure</v>
    <v>Stock</v>
    <v>45268.998021272659</v>
    <v>0</v>
    <v>564.39</v>
    <v>160655270400</v>
    <v>INTUIT INC.</v>
    <v>INTUIT INC.</v>
    <v>566.16</v>
    <v>62.551000000000002</v>
    <v>571.49</v>
    <v>573.9</v>
    <v>575.62</v>
    <v>279936000</v>
    <v>INTU</v>
    <v>INTUIT INC. (XNAS:INTU)</v>
    <v>1195183</v>
    <v>1399524</v>
    <v>1993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INTU%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INTU/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96"/>
  <sheetViews>
    <sheetView topLeftCell="A119" workbookViewId="0">
      <pane xSplit="1" topLeftCell="K1" activePane="topRight" state="frozen"/>
      <selection pane="topRight" activeCell="M188" sqref="M188:P188"/>
    </sheetView>
  </sheetViews>
  <sheetFormatPr baseColWidth="10" defaultRowHeight="15" x14ac:dyDescent="0.2"/>
  <cols>
    <col min="1" max="1" width="40.83203125" customWidth="1"/>
    <col min="2" max="22" width="16.83203125" customWidth="1"/>
  </cols>
  <sheetData>
    <row r="1" spans="1:21"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row>
    <row r="2" spans="1:21" ht="16" x14ac:dyDescent="0.2">
      <c r="A2" s="31" t="s">
        <v>20</v>
      </c>
      <c r="B2" s="27">
        <v>3182537000</v>
      </c>
      <c r="C2" s="27">
        <v>3455000000</v>
      </c>
      <c r="D2" s="27">
        <v>3851000000</v>
      </c>
      <c r="E2" s="27">
        <v>4151000000</v>
      </c>
      <c r="F2" s="27">
        <v>4171000000</v>
      </c>
      <c r="G2" s="27">
        <v>4506000000</v>
      </c>
      <c r="H2" s="27">
        <v>4192000000</v>
      </c>
      <c r="I2" s="27">
        <v>4694000000</v>
      </c>
      <c r="J2" s="27">
        <v>5177000000</v>
      </c>
      <c r="K2" s="27">
        <v>5964000000</v>
      </c>
      <c r="L2" s="27">
        <v>6784000000</v>
      </c>
      <c r="M2" s="27">
        <v>7679000000</v>
      </c>
      <c r="N2" s="27">
        <v>9633000000</v>
      </c>
      <c r="O2" s="27">
        <v>12726000000</v>
      </c>
      <c r="P2" s="27">
        <v>14368000000</v>
      </c>
      <c r="Q2" s="28">
        <v>14368000000</v>
      </c>
      <c r="R2" s="27">
        <v>2597000000</v>
      </c>
      <c r="S2" s="27">
        <v>3041000000</v>
      </c>
      <c r="T2" s="27">
        <v>6018000000</v>
      </c>
      <c r="U2" s="27">
        <v>2712000000</v>
      </c>
    </row>
    <row r="3" spans="1:21" ht="16" x14ac:dyDescent="0.2">
      <c r="A3" s="9" t="s">
        <v>193</v>
      </c>
      <c r="B3" s="10"/>
      <c r="C3" s="11">
        <f t="shared" ref="C3:Q3" si="0">(C2/B2)-1</f>
        <v>8.5611887622987659E-2</v>
      </c>
      <c r="D3" s="11">
        <f t="shared" si="0"/>
        <v>0.114616497829233</v>
      </c>
      <c r="E3" s="11">
        <f t="shared" si="0"/>
        <v>7.7901843676966953E-2</v>
      </c>
      <c r="F3" s="11">
        <f t="shared" si="0"/>
        <v>4.8181161165983255E-3</v>
      </c>
      <c r="G3" s="11">
        <f t="shared" si="0"/>
        <v>8.0316470870294809E-2</v>
      </c>
      <c r="H3" s="11">
        <f t="shared" si="0"/>
        <v>-6.9684864624944498E-2</v>
      </c>
      <c r="I3" s="11">
        <f t="shared" si="0"/>
        <v>0.11975190839694649</v>
      </c>
      <c r="J3" s="11">
        <f t="shared" si="0"/>
        <v>0.10289731572219862</v>
      </c>
      <c r="K3" s="11">
        <f t="shared" si="0"/>
        <v>0.15201854355804523</v>
      </c>
      <c r="L3" s="11">
        <f t="shared" si="0"/>
        <v>0.13749161636485585</v>
      </c>
      <c r="M3" s="11">
        <f t="shared" si="0"/>
        <v>0.13192806603773577</v>
      </c>
      <c r="N3" s="11">
        <f t="shared" si="0"/>
        <v>0.25446021617398107</v>
      </c>
      <c r="O3" s="11">
        <f t="shared" si="0"/>
        <v>0.32108377452507009</v>
      </c>
      <c r="P3" s="11">
        <f t="shared" si="0"/>
        <v>0.1290271884331291</v>
      </c>
      <c r="Q3" s="11">
        <f t="shared" si="0"/>
        <v>0</v>
      </c>
      <c r="R3" s="11"/>
      <c r="S3" s="11">
        <f t="shared" ref="S3:U3" si="1">(S2/R2)-1</f>
        <v>0.17096649980747025</v>
      </c>
      <c r="T3" s="11">
        <f t="shared" si="1"/>
        <v>0.978954291351529</v>
      </c>
      <c r="U3" s="11">
        <f t="shared" si="1"/>
        <v>-0.54935194416749744</v>
      </c>
    </row>
    <row r="4" spans="1:21" ht="16" x14ac:dyDescent="0.2">
      <c r="A4" s="3" t="s">
        <v>21</v>
      </c>
      <c r="B4" s="4">
        <v>3182537000</v>
      </c>
      <c r="C4" s="4">
        <v>3455000000</v>
      </c>
      <c r="D4" s="4">
        <v>3851000000</v>
      </c>
      <c r="E4" s="4">
        <v>4151000000</v>
      </c>
      <c r="F4" s="4">
        <v>4171000000</v>
      </c>
      <c r="G4" s="4">
        <v>4506000000</v>
      </c>
      <c r="H4" s="4">
        <v>4192000000</v>
      </c>
      <c r="I4" s="4">
        <v>4694000000</v>
      </c>
      <c r="J4" s="4">
        <v>5177000000</v>
      </c>
      <c r="K4" s="4">
        <v>5964000000</v>
      </c>
      <c r="L4" s="4">
        <v>6784000000</v>
      </c>
      <c r="M4" s="4">
        <v>7679000000</v>
      </c>
      <c r="N4" s="4">
        <v>9633000000</v>
      </c>
      <c r="O4" s="4">
        <v>12726000000</v>
      </c>
      <c r="P4" s="4">
        <v>14368000000</v>
      </c>
      <c r="Q4" s="5">
        <v>14368000000</v>
      </c>
      <c r="R4" s="4">
        <v>2597000000</v>
      </c>
      <c r="S4" s="4">
        <v>3041000000</v>
      </c>
      <c r="T4" s="4">
        <v>6018000000</v>
      </c>
      <c r="U4" s="4">
        <v>2712000000</v>
      </c>
    </row>
    <row r="5" spans="1:21" ht="16" x14ac:dyDescent="0.2">
      <c r="A5" s="3" t="s">
        <v>22</v>
      </c>
      <c r="B5" s="4">
        <v>615702000</v>
      </c>
      <c r="C5" s="4">
        <v>604000000</v>
      </c>
      <c r="D5" s="4">
        <v>654000000</v>
      </c>
      <c r="E5" s="4">
        <v>760000000</v>
      </c>
      <c r="F5" s="4">
        <v>577000000</v>
      </c>
      <c r="G5" s="4">
        <v>668000000</v>
      </c>
      <c r="H5" s="4">
        <v>725000000</v>
      </c>
      <c r="I5" s="4">
        <v>752000000</v>
      </c>
      <c r="J5" s="4">
        <v>809000000</v>
      </c>
      <c r="K5" s="4">
        <v>977000000</v>
      </c>
      <c r="L5" s="4">
        <v>1167000000</v>
      </c>
      <c r="M5" s="4">
        <v>1378000000</v>
      </c>
      <c r="N5" s="4">
        <v>1683000000</v>
      </c>
      <c r="O5" s="4">
        <v>2406000000</v>
      </c>
      <c r="P5" s="4">
        <v>3143000000</v>
      </c>
      <c r="Q5" s="5">
        <v>3143000000</v>
      </c>
      <c r="R5" s="4">
        <v>676000000</v>
      </c>
      <c r="S5" s="4">
        <v>773000000</v>
      </c>
      <c r="T5" s="4">
        <v>981000000</v>
      </c>
      <c r="U5" s="4">
        <v>713000000</v>
      </c>
    </row>
    <row r="6" spans="1:21" ht="16" x14ac:dyDescent="0.2">
      <c r="A6" s="3" t="s">
        <v>23</v>
      </c>
      <c r="B6" s="4">
        <v>615702000</v>
      </c>
      <c r="C6" s="4">
        <v>604000000</v>
      </c>
      <c r="D6" s="4">
        <v>654000000</v>
      </c>
      <c r="E6" s="4">
        <v>760000000</v>
      </c>
      <c r="F6" s="4">
        <v>577000000</v>
      </c>
      <c r="G6" s="4">
        <v>668000000</v>
      </c>
      <c r="H6" s="4">
        <v>725000000</v>
      </c>
      <c r="I6" s="4">
        <v>752000000</v>
      </c>
      <c r="J6" s="4">
        <v>809000000</v>
      </c>
      <c r="K6" s="4">
        <v>977000000</v>
      </c>
      <c r="L6" s="4">
        <v>1167000000</v>
      </c>
      <c r="M6" s="4">
        <v>1378000000</v>
      </c>
      <c r="N6" s="4">
        <v>1683000000</v>
      </c>
      <c r="O6" s="4">
        <v>2406000000</v>
      </c>
      <c r="P6" s="4">
        <v>3143000000</v>
      </c>
      <c r="Q6" s="5">
        <v>3143000000</v>
      </c>
      <c r="R6" s="4">
        <v>676000000</v>
      </c>
      <c r="S6" s="4">
        <v>773000000</v>
      </c>
      <c r="T6" s="4">
        <v>981000000</v>
      </c>
      <c r="U6" s="4">
        <v>713000000</v>
      </c>
    </row>
    <row r="7" spans="1:21" ht="16" x14ac:dyDescent="0.2">
      <c r="A7" s="31" t="s">
        <v>24</v>
      </c>
      <c r="B7" s="27">
        <v>2566835000</v>
      </c>
      <c r="C7" s="27">
        <v>2851000000</v>
      </c>
      <c r="D7" s="27">
        <v>3197000000</v>
      </c>
      <c r="E7" s="27">
        <v>3391000000</v>
      </c>
      <c r="F7" s="27">
        <v>3594000000</v>
      </c>
      <c r="G7" s="27">
        <v>3838000000</v>
      </c>
      <c r="H7" s="27">
        <v>3467000000</v>
      </c>
      <c r="I7" s="27">
        <v>3942000000</v>
      </c>
      <c r="J7" s="27">
        <v>4368000000</v>
      </c>
      <c r="K7" s="27">
        <v>4987000000</v>
      </c>
      <c r="L7" s="27">
        <v>5617000000</v>
      </c>
      <c r="M7" s="27">
        <v>6301000000</v>
      </c>
      <c r="N7" s="27">
        <v>7950000000</v>
      </c>
      <c r="O7" s="27">
        <v>10320000000</v>
      </c>
      <c r="P7" s="27">
        <v>11225000000</v>
      </c>
      <c r="Q7" s="28">
        <v>11225000000</v>
      </c>
      <c r="R7" s="27">
        <v>1921000000</v>
      </c>
      <c r="S7" s="27">
        <v>2268000000</v>
      </c>
      <c r="T7" s="27">
        <v>5037000000</v>
      </c>
      <c r="U7" s="27">
        <v>1999000000</v>
      </c>
    </row>
    <row r="8" spans="1:21" ht="16" x14ac:dyDescent="0.2">
      <c r="A8" s="26" t="s">
        <v>60</v>
      </c>
      <c r="B8" s="29">
        <v>80.650000000000006</v>
      </c>
      <c r="C8" s="29">
        <v>82.52</v>
      </c>
      <c r="D8" s="29">
        <v>83.02</v>
      </c>
      <c r="E8" s="29">
        <v>81.69</v>
      </c>
      <c r="F8" s="29">
        <v>86.17</v>
      </c>
      <c r="G8" s="29">
        <v>85.18</v>
      </c>
      <c r="H8" s="29">
        <v>82.71</v>
      </c>
      <c r="I8" s="29">
        <v>83.98</v>
      </c>
      <c r="J8" s="29">
        <v>84.37</v>
      </c>
      <c r="K8" s="29">
        <v>83.62</v>
      </c>
      <c r="L8" s="29">
        <v>82.8</v>
      </c>
      <c r="M8" s="29">
        <v>82.05</v>
      </c>
      <c r="N8" s="29">
        <v>82.53</v>
      </c>
      <c r="O8" s="29">
        <v>81.09</v>
      </c>
      <c r="P8" s="29">
        <v>78.13</v>
      </c>
      <c r="Q8" s="30">
        <v>78.13</v>
      </c>
      <c r="R8" s="29">
        <v>73.97</v>
      </c>
      <c r="S8" s="29">
        <v>74.58</v>
      </c>
      <c r="T8" s="29">
        <v>83.7</v>
      </c>
      <c r="U8" s="29">
        <v>73.709999999999994</v>
      </c>
    </row>
    <row r="9" spans="1:21" ht="16" x14ac:dyDescent="0.2">
      <c r="A9" s="3" t="s">
        <v>25</v>
      </c>
      <c r="B9" s="4" t="s">
        <v>26</v>
      </c>
      <c r="C9" s="4" t="s">
        <v>26</v>
      </c>
      <c r="D9" s="4" t="s">
        <v>26</v>
      </c>
      <c r="E9" s="4" t="s">
        <v>26</v>
      </c>
      <c r="F9" s="4" t="s">
        <v>26</v>
      </c>
      <c r="G9" s="4" t="s">
        <v>26</v>
      </c>
      <c r="H9" s="4" t="s">
        <v>26</v>
      </c>
      <c r="I9" s="4" t="s">
        <v>26</v>
      </c>
      <c r="J9" s="4" t="s">
        <v>26</v>
      </c>
      <c r="K9" s="4" t="s">
        <v>26</v>
      </c>
      <c r="L9" s="4" t="s">
        <v>26</v>
      </c>
      <c r="M9" s="4" t="s">
        <v>26</v>
      </c>
      <c r="N9" s="4" t="s">
        <v>26</v>
      </c>
      <c r="O9" s="4" t="s">
        <v>26</v>
      </c>
      <c r="P9" s="4" t="s">
        <v>26</v>
      </c>
      <c r="Q9" s="5" t="s">
        <v>26</v>
      </c>
      <c r="R9" s="4" t="s">
        <v>26</v>
      </c>
      <c r="S9" s="4" t="s">
        <v>26</v>
      </c>
      <c r="T9" s="4" t="s">
        <v>26</v>
      </c>
      <c r="U9" s="4" t="s">
        <v>26</v>
      </c>
    </row>
    <row r="10" spans="1:21" ht="16" x14ac:dyDescent="0.2">
      <c r="A10" s="3" t="s">
        <v>27</v>
      </c>
      <c r="B10" s="4">
        <v>1842653000</v>
      </c>
      <c r="C10" s="4">
        <v>1988000000</v>
      </c>
      <c r="D10" s="4">
        <v>2160000000</v>
      </c>
      <c r="E10" s="4">
        <v>2214000000</v>
      </c>
      <c r="F10" s="4">
        <v>2361000000</v>
      </c>
      <c r="G10" s="4">
        <v>2540000000</v>
      </c>
      <c r="H10" s="4">
        <v>2581000000</v>
      </c>
      <c r="I10" s="4">
        <v>2700000000</v>
      </c>
      <c r="J10" s="4">
        <v>2973000000</v>
      </c>
      <c r="K10" s="4">
        <v>3490000000</v>
      </c>
      <c r="L10" s="4">
        <v>3763000000</v>
      </c>
      <c r="M10" s="4">
        <v>4125000000</v>
      </c>
      <c r="N10" s="4">
        <v>5450000000</v>
      </c>
      <c r="O10" s="4">
        <v>7749000000</v>
      </c>
      <c r="P10" s="4">
        <v>8084000000</v>
      </c>
      <c r="Q10" s="5">
        <v>8084000000</v>
      </c>
      <c r="R10" s="4">
        <v>1845000000</v>
      </c>
      <c r="S10" s="4">
        <v>1998000000</v>
      </c>
      <c r="T10" s="4">
        <v>2259000000</v>
      </c>
      <c r="U10" s="4">
        <v>1982000000</v>
      </c>
    </row>
    <row r="11" spans="1:21" ht="16" x14ac:dyDescent="0.2">
      <c r="A11" s="26" t="s">
        <v>28</v>
      </c>
      <c r="B11" s="27">
        <v>1215275000</v>
      </c>
      <c r="C11" s="27">
        <v>1324000000</v>
      </c>
      <c r="D11" s="27">
        <v>1465000000</v>
      </c>
      <c r="E11" s="27">
        <v>1506000000</v>
      </c>
      <c r="F11" s="27">
        <v>1641000000</v>
      </c>
      <c r="G11" s="27">
        <v>1762000000</v>
      </c>
      <c r="H11" s="27">
        <v>1771000000</v>
      </c>
      <c r="I11" s="27">
        <v>1807000000</v>
      </c>
      <c r="J11" s="27">
        <v>1973000000</v>
      </c>
      <c r="K11" s="27">
        <v>2298000000</v>
      </c>
      <c r="L11" s="27">
        <v>2524000000</v>
      </c>
      <c r="M11" s="27">
        <v>2727000000</v>
      </c>
      <c r="N11" s="27">
        <v>3626000000</v>
      </c>
      <c r="O11" s="27">
        <v>4986000000</v>
      </c>
      <c r="P11" s="27">
        <v>5062000000</v>
      </c>
      <c r="Q11" s="28">
        <v>5062000000</v>
      </c>
      <c r="R11" s="27">
        <v>1099000000</v>
      </c>
      <c r="S11" s="27">
        <v>1247000000</v>
      </c>
      <c r="T11" s="27">
        <v>1535000000</v>
      </c>
      <c r="U11" s="27">
        <v>1181000000</v>
      </c>
    </row>
    <row r="12" spans="1:21" ht="16" x14ac:dyDescent="0.2">
      <c r="A12" s="12" t="s">
        <v>194</v>
      </c>
      <c r="B12" s="11">
        <f t="shared" ref="B12:U12" si="2">B11/B2</f>
        <v>0.38185730440840121</v>
      </c>
      <c r="C12" s="11">
        <f t="shared" si="2"/>
        <v>0.38321273516642546</v>
      </c>
      <c r="D12" s="11">
        <f t="shared" si="2"/>
        <v>0.38042066995585561</v>
      </c>
      <c r="E12" s="11">
        <f t="shared" si="2"/>
        <v>0.36280414357986029</v>
      </c>
      <c r="F12" s="11">
        <f t="shared" si="2"/>
        <v>0.39343083193478784</v>
      </c>
      <c r="G12" s="11">
        <f t="shared" si="2"/>
        <v>0.39103417665335111</v>
      </c>
      <c r="H12" s="11">
        <f t="shared" si="2"/>
        <v>0.42247137404580154</v>
      </c>
      <c r="I12" s="11">
        <f t="shared" si="2"/>
        <v>0.38495952279505752</v>
      </c>
      <c r="J12" s="11">
        <f t="shared" si="2"/>
        <v>0.38110875024145258</v>
      </c>
      <c r="K12" s="11">
        <f t="shared" si="2"/>
        <v>0.38531187122736421</v>
      </c>
      <c r="L12" s="11">
        <f t="shared" si="2"/>
        <v>0.37205188679245282</v>
      </c>
      <c r="M12" s="11">
        <f t="shared" si="2"/>
        <v>0.35512436515171247</v>
      </c>
      <c r="N12" s="11">
        <f t="shared" si="2"/>
        <v>0.37641440880307275</v>
      </c>
      <c r="O12" s="11">
        <f t="shared" si="2"/>
        <v>0.39179632248939178</v>
      </c>
      <c r="P12" s="11">
        <f t="shared" si="2"/>
        <v>0.3523106904231626</v>
      </c>
      <c r="Q12" s="11">
        <f t="shared" si="2"/>
        <v>0.3523106904231626</v>
      </c>
      <c r="R12" s="11">
        <f t="shared" si="2"/>
        <v>0.42318059299191374</v>
      </c>
      <c r="S12" s="11">
        <f t="shared" si="2"/>
        <v>0.41006247944755014</v>
      </c>
      <c r="T12" s="11">
        <f t="shared" si="2"/>
        <v>0.25506812894649383</v>
      </c>
      <c r="U12" s="11">
        <f t="shared" si="2"/>
        <v>0.43547197640117996</v>
      </c>
    </row>
    <row r="13" spans="1:21" ht="16" x14ac:dyDescent="0.2">
      <c r="A13" s="26" t="s">
        <v>29</v>
      </c>
      <c r="B13" s="27">
        <v>566232000</v>
      </c>
      <c r="C13" s="27">
        <v>573000000</v>
      </c>
      <c r="D13" s="27">
        <v>634000000</v>
      </c>
      <c r="E13" s="27">
        <v>669000000</v>
      </c>
      <c r="F13" s="27">
        <v>685000000</v>
      </c>
      <c r="G13" s="27">
        <v>758000000</v>
      </c>
      <c r="H13" s="27">
        <v>798000000</v>
      </c>
      <c r="I13" s="27">
        <v>881000000</v>
      </c>
      <c r="J13" s="27">
        <v>998000000</v>
      </c>
      <c r="K13" s="27">
        <v>1186000000</v>
      </c>
      <c r="L13" s="27">
        <v>1233000000</v>
      </c>
      <c r="M13" s="27">
        <v>1392000000</v>
      </c>
      <c r="N13" s="27">
        <v>1678000000</v>
      </c>
      <c r="O13" s="27">
        <v>2347000000</v>
      </c>
      <c r="P13" s="27">
        <v>2539000000</v>
      </c>
      <c r="Q13" s="28">
        <v>2539000000</v>
      </c>
      <c r="R13" s="27">
        <v>625000000</v>
      </c>
      <c r="S13" s="27">
        <v>630000000</v>
      </c>
      <c r="T13" s="27">
        <v>604000000</v>
      </c>
      <c r="U13" s="27">
        <v>680000000</v>
      </c>
    </row>
    <row r="14" spans="1:21" ht="16" x14ac:dyDescent="0.2">
      <c r="A14" s="13" t="s">
        <v>195</v>
      </c>
      <c r="B14" s="14">
        <v>0</v>
      </c>
      <c r="C14" s="14">
        <v>0</v>
      </c>
      <c r="D14" s="14">
        <v>0</v>
      </c>
      <c r="E14" s="14">
        <v>0</v>
      </c>
      <c r="F14" s="14">
        <v>0</v>
      </c>
      <c r="G14" s="14">
        <v>0</v>
      </c>
      <c r="H14" s="14">
        <v>0</v>
      </c>
      <c r="I14" s="14">
        <v>0</v>
      </c>
      <c r="J14" s="14">
        <v>0</v>
      </c>
      <c r="K14" s="14">
        <f t="shared" ref="K14:U14" si="3">K13/K2</f>
        <v>0.19885982562038901</v>
      </c>
      <c r="L14" s="14">
        <f t="shared" si="3"/>
        <v>0.18175117924528303</v>
      </c>
      <c r="M14" s="14">
        <f t="shared" si="3"/>
        <v>0.18127360333376741</v>
      </c>
      <c r="N14" s="14">
        <f t="shared" si="3"/>
        <v>0.17419287864631994</v>
      </c>
      <c r="O14" s="14">
        <f t="shared" si="3"/>
        <v>0.18442558541568443</v>
      </c>
      <c r="P14" s="14">
        <f t="shared" si="3"/>
        <v>0.17671213808463251</v>
      </c>
      <c r="Q14" s="14">
        <f t="shared" si="3"/>
        <v>0.17671213808463251</v>
      </c>
      <c r="R14" s="14">
        <f t="shared" si="3"/>
        <v>0.24066230265691183</v>
      </c>
      <c r="S14" s="14">
        <f t="shared" si="3"/>
        <v>0.2071686945083854</v>
      </c>
      <c r="T14" s="14">
        <f t="shared" si="3"/>
        <v>0.10036556995679628</v>
      </c>
      <c r="U14" s="14">
        <f t="shared" si="3"/>
        <v>0.25073746312684364</v>
      </c>
    </row>
    <row r="15" spans="1:21" ht="16" x14ac:dyDescent="0.2">
      <c r="A15" s="3" t="s">
        <v>30</v>
      </c>
      <c r="B15" s="4">
        <v>61146000</v>
      </c>
      <c r="C15" s="4">
        <v>91000000</v>
      </c>
      <c r="D15" s="4">
        <v>61000000</v>
      </c>
      <c r="E15" s="4">
        <v>39000000</v>
      </c>
      <c r="F15" s="4">
        <v>35000000</v>
      </c>
      <c r="G15" s="4">
        <v>20000000</v>
      </c>
      <c r="H15" s="4">
        <v>12000000</v>
      </c>
      <c r="I15" s="4">
        <v>12000000</v>
      </c>
      <c r="J15" s="4">
        <v>2000000</v>
      </c>
      <c r="K15" s="4">
        <v>6000000</v>
      </c>
      <c r="L15" s="4">
        <v>6000000</v>
      </c>
      <c r="M15" s="4">
        <v>6000000</v>
      </c>
      <c r="N15" s="4">
        <v>146000000</v>
      </c>
      <c r="O15" s="4">
        <v>416000000</v>
      </c>
      <c r="P15" s="4">
        <v>483000000</v>
      </c>
      <c r="Q15" s="5">
        <v>483000000</v>
      </c>
      <c r="R15" s="4">
        <v>121000000</v>
      </c>
      <c r="S15" s="4">
        <v>121000000</v>
      </c>
      <c r="T15" s="4">
        <v>120000000</v>
      </c>
      <c r="U15" s="4">
        <v>121000000</v>
      </c>
    </row>
    <row r="16" spans="1:21" ht="16" x14ac:dyDescent="0.2">
      <c r="A16" s="31" t="s">
        <v>31</v>
      </c>
      <c r="B16" s="27">
        <v>724182000</v>
      </c>
      <c r="C16" s="27">
        <v>863000000</v>
      </c>
      <c r="D16" s="27">
        <v>1037000000</v>
      </c>
      <c r="E16" s="27">
        <v>1177000000</v>
      </c>
      <c r="F16" s="27">
        <v>1233000000</v>
      </c>
      <c r="G16" s="27">
        <v>1298000000</v>
      </c>
      <c r="H16" s="27">
        <v>886000000</v>
      </c>
      <c r="I16" s="27">
        <v>1242000000</v>
      </c>
      <c r="J16" s="27">
        <v>1395000000</v>
      </c>
      <c r="K16" s="27">
        <v>1497000000</v>
      </c>
      <c r="L16" s="27">
        <v>1854000000</v>
      </c>
      <c r="M16" s="27">
        <v>2176000000</v>
      </c>
      <c r="N16" s="27">
        <v>2500000000</v>
      </c>
      <c r="O16" s="27">
        <v>2571000000</v>
      </c>
      <c r="P16" s="27">
        <v>3141000000</v>
      </c>
      <c r="Q16" s="28">
        <v>3141000000</v>
      </c>
      <c r="R16" s="27">
        <v>76000000</v>
      </c>
      <c r="S16" s="27">
        <v>270000000</v>
      </c>
      <c r="T16" s="27">
        <v>2778000000</v>
      </c>
      <c r="U16" s="27">
        <v>17000000</v>
      </c>
    </row>
    <row r="17" spans="1:21" ht="16" x14ac:dyDescent="0.2">
      <c r="A17" s="26" t="s">
        <v>61</v>
      </c>
      <c r="B17" s="29">
        <v>22.75</v>
      </c>
      <c r="C17" s="29">
        <v>24.98</v>
      </c>
      <c r="D17" s="29">
        <v>26.93</v>
      </c>
      <c r="E17" s="29">
        <v>28.35</v>
      </c>
      <c r="F17" s="29">
        <v>29.56</v>
      </c>
      <c r="G17" s="29">
        <v>28.81</v>
      </c>
      <c r="H17" s="29">
        <v>21.14</v>
      </c>
      <c r="I17" s="29">
        <v>26.46</v>
      </c>
      <c r="J17" s="29">
        <v>26.95</v>
      </c>
      <c r="K17" s="29">
        <v>25.1</v>
      </c>
      <c r="L17" s="29">
        <v>27.33</v>
      </c>
      <c r="M17" s="29">
        <v>28.34</v>
      </c>
      <c r="N17" s="29">
        <v>25.95</v>
      </c>
      <c r="O17" s="29">
        <v>20.2</v>
      </c>
      <c r="P17" s="29">
        <v>21.86</v>
      </c>
      <c r="Q17" s="30">
        <v>21.86</v>
      </c>
      <c r="R17" s="29">
        <v>2.93</v>
      </c>
      <c r="S17" s="29">
        <v>8.8800000000000008</v>
      </c>
      <c r="T17" s="29">
        <v>46.16</v>
      </c>
      <c r="U17" s="29">
        <v>0.63</v>
      </c>
    </row>
    <row r="18" spans="1:21" ht="16" x14ac:dyDescent="0.2">
      <c r="A18" s="15" t="s">
        <v>196</v>
      </c>
      <c r="B18" s="10"/>
      <c r="C18" s="11">
        <f>(C16/B16)-1</f>
        <v>0.19168938195094598</v>
      </c>
      <c r="D18" s="11">
        <f>(D16/C16)-1</f>
        <v>0.20162224797219008</v>
      </c>
      <c r="E18" s="11">
        <f>(E16/D16)-1</f>
        <v>0.13500482160077154</v>
      </c>
      <c r="F18" s="11">
        <f t="shared" ref="F18:Q18" si="4">(F16/E16)-1</f>
        <v>4.7578589634664326E-2</v>
      </c>
      <c r="G18" s="11">
        <f t="shared" si="4"/>
        <v>5.2716950527169404E-2</v>
      </c>
      <c r="H18" s="11">
        <f t="shared" si="4"/>
        <v>-0.3174114021571649</v>
      </c>
      <c r="I18" s="11">
        <f t="shared" si="4"/>
        <v>0.40180586907449212</v>
      </c>
      <c r="J18" s="11">
        <f t="shared" si="4"/>
        <v>0.12318840579710155</v>
      </c>
      <c r="K18" s="11">
        <f t="shared" si="4"/>
        <v>7.3118279569892364E-2</v>
      </c>
      <c r="L18" s="11">
        <f t="shared" si="4"/>
        <v>0.23847695390781554</v>
      </c>
      <c r="M18" s="11">
        <f t="shared" si="4"/>
        <v>0.17367853290183377</v>
      </c>
      <c r="N18" s="11">
        <f t="shared" si="4"/>
        <v>0.14889705882352944</v>
      </c>
      <c r="O18" s="11">
        <f t="shared" si="4"/>
        <v>2.8399999999999981E-2</v>
      </c>
      <c r="P18" s="11">
        <f t="shared" si="4"/>
        <v>0.22170361726954502</v>
      </c>
      <c r="Q18" s="11">
        <f t="shared" si="4"/>
        <v>0</v>
      </c>
      <c r="R18" s="11"/>
      <c r="S18" s="11">
        <f t="shared" ref="S18:U18" si="5">(S16/R16)-1</f>
        <v>2.5526315789473686</v>
      </c>
      <c r="T18" s="11">
        <f t="shared" si="5"/>
        <v>9.2888888888888896</v>
      </c>
      <c r="U18" s="11">
        <f t="shared" si="5"/>
        <v>-0.99388048956083508</v>
      </c>
    </row>
    <row r="19" spans="1:21" ht="16" x14ac:dyDescent="0.2">
      <c r="A19" s="3" t="s">
        <v>32</v>
      </c>
      <c r="B19" s="4">
        <v>70751000</v>
      </c>
      <c r="C19" s="4">
        <v>48000000</v>
      </c>
      <c r="D19" s="4">
        <v>71000000</v>
      </c>
      <c r="E19" s="4">
        <v>26000000</v>
      </c>
      <c r="F19" s="4">
        <v>23000000</v>
      </c>
      <c r="G19" s="4" t="s">
        <v>26</v>
      </c>
      <c r="H19" s="4">
        <v>174000000</v>
      </c>
      <c r="I19" s="4">
        <v>39000000</v>
      </c>
      <c r="J19" s="4">
        <v>28000000</v>
      </c>
      <c r="K19" s="4">
        <v>-6000000</v>
      </c>
      <c r="L19" s="4">
        <v>-27000000</v>
      </c>
      <c r="M19" s="4">
        <v>-22000000</v>
      </c>
      <c r="N19" s="4">
        <v>-56000000</v>
      </c>
      <c r="O19" s="4">
        <v>29000000</v>
      </c>
      <c r="P19" s="4">
        <v>152000000</v>
      </c>
      <c r="Q19" s="5">
        <v>152000000</v>
      </c>
      <c r="R19" s="4">
        <v>44000000</v>
      </c>
      <c r="S19" s="4">
        <v>42000000</v>
      </c>
      <c r="T19" s="4">
        <v>44000000</v>
      </c>
      <c r="U19" s="4">
        <v>22000000</v>
      </c>
    </row>
    <row r="20" spans="1:21" ht="16" x14ac:dyDescent="0.2">
      <c r="A20" s="3" t="s">
        <v>33</v>
      </c>
      <c r="B20" s="4">
        <v>29713000</v>
      </c>
      <c r="C20" s="4">
        <v>48000000</v>
      </c>
      <c r="D20" s="4">
        <v>41000000</v>
      </c>
      <c r="E20" s="4">
        <v>26000000</v>
      </c>
      <c r="F20" s="4">
        <v>23000000</v>
      </c>
      <c r="G20" s="4" t="s">
        <v>26</v>
      </c>
      <c r="H20" s="4">
        <v>26000000</v>
      </c>
      <c r="I20" s="4">
        <v>43000000</v>
      </c>
      <c r="J20" s="4">
        <v>28000000</v>
      </c>
      <c r="K20" s="4">
        <v>-6000000</v>
      </c>
      <c r="L20" s="4">
        <v>-27000000</v>
      </c>
      <c r="M20" s="4">
        <v>-22000000</v>
      </c>
      <c r="N20" s="4">
        <v>-56000000</v>
      </c>
      <c r="O20" s="4">
        <v>29000000</v>
      </c>
      <c r="P20" s="4">
        <v>152000000</v>
      </c>
      <c r="Q20" s="5">
        <v>137000000</v>
      </c>
      <c r="R20" s="4">
        <v>35000000</v>
      </c>
      <c r="S20" s="4">
        <v>42000000</v>
      </c>
      <c r="T20" s="4">
        <v>38000000</v>
      </c>
      <c r="U20" s="4">
        <v>22000000</v>
      </c>
    </row>
    <row r="21" spans="1:21" ht="16" x14ac:dyDescent="0.2">
      <c r="A21" s="3" t="s">
        <v>34</v>
      </c>
      <c r="B21" s="4">
        <v>51184000</v>
      </c>
      <c r="C21" s="4">
        <v>61000000</v>
      </c>
      <c r="D21" s="4">
        <v>60000000</v>
      </c>
      <c r="E21" s="4">
        <v>50000000</v>
      </c>
      <c r="F21" s="4">
        <v>30000000</v>
      </c>
      <c r="G21" s="4">
        <v>31000000</v>
      </c>
      <c r="H21" s="4">
        <v>27000000</v>
      </c>
      <c r="I21" s="4">
        <v>39000000</v>
      </c>
      <c r="J21" s="4">
        <v>31000000</v>
      </c>
      <c r="K21" s="4">
        <v>20000000</v>
      </c>
      <c r="L21" s="4">
        <v>15000000</v>
      </c>
      <c r="M21" s="4">
        <v>14000000</v>
      </c>
      <c r="N21" s="4">
        <v>29000000</v>
      </c>
      <c r="O21" s="4">
        <v>81000000</v>
      </c>
      <c r="P21" s="4">
        <v>248000000</v>
      </c>
      <c r="Q21" s="5">
        <v>248000000</v>
      </c>
      <c r="R21" s="4">
        <v>49000000</v>
      </c>
      <c r="S21" s="4">
        <v>65000000</v>
      </c>
      <c r="T21" s="4">
        <v>66000000</v>
      </c>
      <c r="U21" s="4">
        <v>68000000</v>
      </c>
    </row>
    <row r="22" spans="1:21" ht="16" x14ac:dyDescent="0.2">
      <c r="A22" s="3" t="s">
        <v>35</v>
      </c>
      <c r="B22" s="4">
        <v>21471000</v>
      </c>
      <c r="C22" s="4">
        <v>13000000</v>
      </c>
      <c r="D22" s="4">
        <v>19000000</v>
      </c>
      <c r="E22" s="4">
        <v>24000000</v>
      </c>
      <c r="F22" s="4">
        <v>7000000</v>
      </c>
      <c r="G22" s="4">
        <v>31000000</v>
      </c>
      <c r="H22" s="4">
        <v>1000000</v>
      </c>
      <c r="I22" s="4">
        <v>-4000000</v>
      </c>
      <c r="J22" s="4">
        <v>3000000</v>
      </c>
      <c r="K22" s="4">
        <v>26000000</v>
      </c>
      <c r="L22" s="4">
        <v>42000000</v>
      </c>
      <c r="M22" s="4">
        <v>36000000</v>
      </c>
      <c r="N22" s="4">
        <v>85000000</v>
      </c>
      <c r="O22" s="4">
        <v>52000000</v>
      </c>
      <c r="P22" s="4">
        <v>96000000</v>
      </c>
      <c r="Q22" s="5">
        <v>111000000</v>
      </c>
      <c r="R22" s="4">
        <v>14000000</v>
      </c>
      <c r="S22" s="4">
        <v>23000000</v>
      </c>
      <c r="T22" s="4">
        <v>28000000</v>
      </c>
      <c r="U22" s="4">
        <v>46000000</v>
      </c>
    </row>
    <row r="23" spans="1:21" ht="16" x14ac:dyDescent="0.2">
      <c r="A23" s="3" t="s">
        <v>36</v>
      </c>
      <c r="B23" s="4">
        <v>41038000</v>
      </c>
      <c r="C23" s="4" t="s">
        <v>26</v>
      </c>
      <c r="D23" s="4">
        <v>30000000</v>
      </c>
      <c r="E23" s="4" t="s">
        <v>26</v>
      </c>
      <c r="F23" s="4" t="s">
        <v>26</v>
      </c>
      <c r="G23" s="4" t="s">
        <v>26</v>
      </c>
      <c r="H23" s="4">
        <v>148000000</v>
      </c>
      <c r="I23" s="4">
        <v>-4000000</v>
      </c>
      <c r="J23" s="4" t="s">
        <v>26</v>
      </c>
      <c r="K23" s="4" t="s">
        <v>26</v>
      </c>
      <c r="L23" s="4" t="s">
        <v>26</v>
      </c>
      <c r="M23" s="4" t="s">
        <v>26</v>
      </c>
      <c r="N23" s="4" t="s">
        <v>26</v>
      </c>
      <c r="O23" s="4" t="s">
        <v>26</v>
      </c>
      <c r="P23" s="4" t="s">
        <v>26</v>
      </c>
      <c r="Q23" s="5">
        <v>15000000</v>
      </c>
      <c r="R23" s="4">
        <v>9000000</v>
      </c>
      <c r="S23" s="4" t="s">
        <v>26</v>
      </c>
      <c r="T23" s="4">
        <v>6000000</v>
      </c>
      <c r="U23" s="4" t="s">
        <v>26</v>
      </c>
    </row>
    <row r="24" spans="1:21" ht="16" x14ac:dyDescent="0.2">
      <c r="A24" s="3" t="s">
        <v>37</v>
      </c>
      <c r="B24" s="4">
        <v>653431000</v>
      </c>
      <c r="C24" s="4">
        <v>815000000</v>
      </c>
      <c r="D24" s="4">
        <v>966000000</v>
      </c>
      <c r="E24" s="4">
        <v>1151000000</v>
      </c>
      <c r="F24" s="4">
        <v>1210000000</v>
      </c>
      <c r="G24" s="4">
        <v>1298000000</v>
      </c>
      <c r="H24" s="4">
        <v>712000000</v>
      </c>
      <c r="I24" s="4">
        <v>1203000000</v>
      </c>
      <c r="J24" s="4">
        <v>1367000000</v>
      </c>
      <c r="K24" s="4">
        <v>1503000000</v>
      </c>
      <c r="L24" s="4">
        <v>1881000000</v>
      </c>
      <c r="M24" s="4">
        <v>2198000000</v>
      </c>
      <c r="N24" s="4">
        <v>2556000000</v>
      </c>
      <c r="O24" s="4">
        <v>2542000000</v>
      </c>
      <c r="P24" s="4">
        <v>2989000000</v>
      </c>
      <c r="Q24" s="5">
        <v>2989000000</v>
      </c>
      <c r="R24" s="4">
        <v>32000000</v>
      </c>
      <c r="S24" s="4">
        <v>228000000</v>
      </c>
      <c r="T24" s="4">
        <v>2734000000</v>
      </c>
      <c r="U24" s="4">
        <v>-5000000</v>
      </c>
    </row>
    <row r="25" spans="1:21" ht="16" x14ac:dyDescent="0.2">
      <c r="A25" s="3" t="s">
        <v>38</v>
      </c>
      <c r="B25" s="4">
        <v>205222000</v>
      </c>
      <c r="C25" s="4">
        <v>276000000</v>
      </c>
      <c r="D25" s="4">
        <v>332000000</v>
      </c>
      <c r="E25" s="4">
        <v>384000000</v>
      </c>
      <c r="F25" s="4">
        <v>387000000</v>
      </c>
      <c r="G25" s="4">
        <v>447000000</v>
      </c>
      <c r="H25" s="4">
        <v>299000000</v>
      </c>
      <c r="I25" s="4">
        <v>397000000</v>
      </c>
      <c r="J25" s="4">
        <v>396000000</v>
      </c>
      <c r="K25" s="4">
        <v>292000000</v>
      </c>
      <c r="L25" s="4">
        <v>324000000</v>
      </c>
      <c r="M25" s="4">
        <v>372000000</v>
      </c>
      <c r="N25" s="4">
        <v>494000000</v>
      </c>
      <c r="O25" s="4">
        <v>476000000</v>
      </c>
      <c r="P25" s="4">
        <v>605000000</v>
      </c>
      <c r="Q25" s="5">
        <v>605000000</v>
      </c>
      <c r="R25" s="4">
        <v>-8000000</v>
      </c>
      <c r="S25" s="4">
        <v>60000000</v>
      </c>
      <c r="T25" s="4">
        <v>647000000</v>
      </c>
      <c r="U25" s="4">
        <v>-94000000</v>
      </c>
    </row>
    <row r="26" spans="1:21" ht="16" x14ac:dyDescent="0.2">
      <c r="A26" s="3" t="s">
        <v>39</v>
      </c>
      <c r="B26" s="4" t="s">
        <v>26</v>
      </c>
      <c r="C26" s="4" t="s">
        <v>26</v>
      </c>
      <c r="D26" s="4" t="s">
        <v>26</v>
      </c>
      <c r="E26" s="4" t="s">
        <v>26</v>
      </c>
      <c r="F26" s="4" t="s">
        <v>26</v>
      </c>
      <c r="G26" s="4" t="s">
        <v>26</v>
      </c>
      <c r="H26" s="4" t="s">
        <v>26</v>
      </c>
      <c r="I26" s="4" t="s">
        <v>26</v>
      </c>
      <c r="J26" s="4" t="s">
        <v>26</v>
      </c>
      <c r="K26" s="4" t="s">
        <v>26</v>
      </c>
      <c r="L26" s="4" t="s">
        <v>26</v>
      </c>
      <c r="M26" s="4" t="s">
        <v>26</v>
      </c>
      <c r="N26" s="4" t="s">
        <v>26</v>
      </c>
      <c r="O26" s="4" t="s">
        <v>26</v>
      </c>
      <c r="P26" s="4" t="s">
        <v>26</v>
      </c>
      <c r="Q26" s="5" t="s">
        <v>26</v>
      </c>
      <c r="R26" s="4" t="s">
        <v>26</v>
      </c>
      <c r="S26" s="4" t="s">
        <v>26</v>
      </c>
      <c r="T26" s="4" t="s">
        <v>26</v>
      </c>
      <c r="U26" s="4" t="s">
        <v>26</v>
      </c>
    </row>
    <row r="27" spans="1:21" ht="16" x14ac:dyDescent="0.2">
      <c r="A27" s="3" t="s">
        <v>40</v>
      </c>
      <c r="B27" s="4">
        <v>447041000</v>
      </c>
      <c r="C27" s="4">
        <v>539000000</v>
      </c>
      <c r="D27" s="4">
        <v>634000000</v>
      </c>
      <c r="E27" s="4">
        <v>767000000</v>
      </c>
      <c r="F27" s="4">
        <v>823000000</v>
      </c>
      <c r="G27" s="4">
        <v>851000000</v>
      </c>
      <c r="H27" s="4">
        <v>413000000</v>
      </c>
      <c r="I27" s="4">
        <v>806000000</v>
      </c>
      <c r="J27" s="4">
        <v>971000000</v>
      </c>
      <c r="K27" s="4">
        <v>1211000000</v>
      </c>
      <c r="L27" s="4">
        <v>1557000000</v>
      </c>
      <c r="M27" s="4">
        <v>1826000000</v>
      </c>
      <c r="N27" s="4">
        <v>2062000000</v>
      </c>
      <c r="O27" s="4">
        <v>2066000000</v>
      </c>
      <c r="P27" s="4">
        <v>2384000000</v>
      </c>
      <c r="Q27" s="5">
        <v>2384000000</v>
      </c>
      <c r="R27" s="4">
        <v>40000000</v>
      </c>
      <c r="S27" s="4">
        <v>168000000</v>
      </c>
      <c r="T27" s="4">
        <v>2087000000</v>
      </c>
      <c r="U27" s="4">
        <v>89000000</v>
      </c>
    </row>
    <row r="28" spans="1:21" ht="16" x14ac:dyDescent="0.2">
      <c r="A28" s="3" t="s">
        <v>41</v>
      </c>
      <c r="B28" s="4">
        <v>1168000</v>
      </c>
      <c r="C28" s="4">
        <v>-35000000</v>
      </c>
      <c r="D28" s="4" t="s">
        <v>26</v>
      </c>
      <c r="E28" s="4">
        <v>-25000000</v>
      </c>
      <c r="F28" s="4">
        <v>-35000000</v>
      </c>
      <c r="G28" s="4">
        <v>-46000000</v>
      </c>
      <c r="H28" s="4">
        <v>48000000</v>
      </c>
      <c r="I28" s="4">
        <v>-173000000</v>
      </c>
      <c r="J28" s="4" t="s">
        <v>26</v>
      </c>
      <c r="K28" s="4" t="s">
        <v>26</v>
      </c>
      <c r="L28" s="4" t="s">
        <v>26</v>
      </c>
      <c r="M28" s="4" t="s">
        <v>26</v>
      </c>
      <c r="N28" s="4" t="s">
        <v>26</v>
      </c>
      <c r="O28" s="4" t="s">
        <v>26</v>
      </c>
      <c r="P28" s="4" t="s">
        <v>26</v>
      </c>
      <c r="Q28" s="5" t="s">
        <v>26</v>
      </c>
      <c r="R28" s="4" t="s">
        <v>26</v>
      </c>
      <c r="S28" s="4" t="s">
        <v>26</v>
      </c>
      <c r="T28" s="4" t="s">
        <v>26</v>
      </c>
      <c r="U28" s="4" t="s">
        <v>26</v>
      </c>
    </row>
    <row r="29" spans="1:21" ht="16" x14ac:dyDescent="0.2">
      <c r="A29" s="3" t="s">
        <v>42</v>
      </c>
      <c r="B29" s="4" t="s">
        <v>26</v>
      </c>
      <c r="C29" s="4">
        <v>35000000</v>
      </c>
      <c r="D29" s="4">
        <v>-54000000</v>
      </c>
      <c r="E29" s="4">
        <v>25000000</v>
      </c>
      <c r="F29" s="4">
        <v>35000000</v>
      </c>
      <c r="G29" s="4">
        <v>46000000</v>
      </c>
      <c r="H29" s="4">
        <v>-48000000</v>
      </c>
      <c r="I29" s="4">
        <v>173000000</v>
      </c>
      <c r="J29" s="4" t="s">
        <v>26</v>
      </c>
      <c r="K29" s="4" t="s">
        <v>26</v>
      </c>
      <c r="L29" s="4" t="s">
        <v>26</v>
      </c>
      <c r="M29" s="4" t="s">
        <v>26</v>
      </c>
      <c r="N29" s="4" t="s">
        <v>26</v>
      </c>
      <c r="O29" s="4" t="s">
        <v>26</v>
      </c>
      <c r="P29" s="4" t="s">
        <v>26</v>
      </c>
      <c r="Q29" s="5" t="s">
        <v>26</v>
      </c>
      <c r="R29" s="4" t="s">
        <v>26</v>
      </c>
      <c r="S29" s="4" t="s">
        <v>26</v>
      </c>
      <c r="T29" s="4" t="s">
        <v>26</v>
      </c>
      <c r="U29" s="4" t="s">
        <v>26</v>
      </c>
    </row>
    <row r="30" spans="1:21" ht="16" x14ac:dyDescent="0.2">
      <c r="A30" s="3" t="s">
        <v>43</v>
      </c>
      <c r="B30" s="4">
        <v>1168000</v>
      </c>
      <c r="C30" s="4">
        <v>-70000000</v>
      </c>
      <c r="D30" s="4">
        <v>54000000</v>
      </c>
      <c r="E30" s="4">
        <v>-50000000</v>
      </c>
      <c r="F30" s="4">
        <v>-70000000</v>
      </c>
      <c r="G30" s="4">
        <v>-92000000</v>
      </c>
      <c r="H30" s="4">
        <v>96000000</v>
      </c>
      <c r="I30" s="4">
        <v>-346000000</v>
      </c>
      <c r="J30" s="4" t="s">
        <v>26</v>
      </c>
      <c r="K30" s="4" t="s">
        <v>26</v>
      </c>
      <c r="L30" s="4" t="s">
        <v>26</v>
      </c>
      <c r="M30" s="4" t="s">
        <v>26</v>
      </c>
      <c r="N30" s="4" t="s">
        <v>26</v>
      </c>
      <c r="O30" s="4" t="s">
        <v>26</v>
      </c>
      <c r="P30" s="4" t="s">
        <v>26</v>
      </c>
      <c r="Q30" s="5" t="s">
        <v>26</v>
      </c>
      <c r="R30" s="4" t="s">
        <v>26</v>
      </c>
      <c r="S30" s="4" t="s">
        <v>26</v>
      </c>
      <c r="T30" s="4" t="s">
        <v>26</v>
      </c>
      <c r="U30" s="4" t="s">
        <v>26</v>
      </c>
    </row>
    <row r="31" spans="1:21" ht="16" x14ac:dyDescent="0.2">
      <c r="A31" s="3" t="s">
        <v>44</v>
      </c>
      <c r="B31" s="4">
        <v>445873000</v>
      </c>
      <c r="C31" s="4">
        <v>574000000</v>
      </c>
      <c r="D31" s="4">
        <v>634000000</v>
      </c>
      <c r="E31" s="4">
        <v>792000000</v>
      </c>
      <c r="F31" s="4">
        <v>858000000</v>
      </c>
      <c r="G31" s="4">
        <v>897000000</v>
      </c>
      <c r="H31" s="4">
        <v>365000000</v>
      </c>
      <c r="I31" s="4">
        <v>979000000</v>
      </c>
      <c r="J31" s="4">
        <v>971000000</v>
      </c>
      <c r="K31" s="4">
        <v>1211000000</v>
      </c>
      <c r="L31" s="4">
        <v>1557000000</v>
      </c>
      <c r="M31" s="4">
        <v>1826000000</v>
      </c>
      <c r="N31" s="4">
        <v>2062000000</v>
      </c>
      <c r="O31" s="4">
        <v>2066000000</v>
      </c>
      <c r="P31" s="4">
        <v>2384000000</v>
      </c>
      <c r="Q31" s="5">
        <v>2384000000</v>
      </c>
      <c r="R31" s="4">
        <v>40000000</v>
      </c>
      <c r="S31" s="4">
        <v>168000000</v>
      </c>
      <c r="T31" s="4">
        <v>2087000000</v>
      </c>
      <c r="U31" s="4">
        <v>89000000</v>
      </c>
    </row>
    <row r="32" spans="1:21" ht="16" x14ac:dyDescent="0.2">
      <c r="A32" s="3" t="s">
        <v>45</v>
      </c>
      <c r="B32" s="4">
        <v>-1168000</v>
      </c>
      <c r="C32" s="4" t="s">
        <v>26</v>
      </c>
      <c r="D32" s="4" t="s">
        <v>26</v>
      </c>
      <c r="E32" s="4" t="s">
        <v>26</v>
      </c>
      <c r="F32" s="4" t="s">
        <v>26</v>
      </c>
      <c r="G32" s="4" t="s">
        <v>26</v>
      </c>
      <c r="H32" s="4" t="s">
        <v>26</v>
      </c>
      <c r="I32" s="4" t="s">
        <v>26</v>
      </c>
      <c r="J32" s="4" t="s">
        <v>26</v>
      </c>
      <c r="K32" s="4" t="s">
        <v>26</v>
      </c>
      <c r="L32" s="4" t="s">
        <v>26</v>
      </c>
      <c r="M32" s="4" t="s">
        <v>26</v>
      </c>
      <c r="N32" s="4" t="s">
        <v>26</v>
      </c>
      <c r="O32" s="4" t="s">
        <v>26</v>
      </c>
      <c r="P32" s="4" t="s">
        <v>26</v>
      </c>
      <c r="Q32" s="5" t="s">
        <v>26</v>
      </c>
      <c r="R32" s="4" t="s">
        <v>26</v>
      </c>
      <c r="S32" s="4" t="s">
        <v>26</v>
      </c>
      <c r="T32" s="4" t="s">
        <v>26</v>
      </c>
      <c r="U32" s="4" t="s">
        <v>26</v>
      </c>
    </row>
    <row r="33" spans="1:21" ht="16" x14ac:dyDescent="0.2">
      <c r="A33" s="31" t="s">
        <v>46</v>
      </c>
      <c r="B33" s="27">
        <v>447041000</v>
      </c>
      <c r="C33" s="27">
        <v>574000000</v>
      </c>
      <c r="D33" s="27">
        <v>634000000</v>
      </c>
      <c r="E33" s="27">
        <v>792000000</v>
      </c>
      <c r="F33" s="27">
        <v>858000000</v>
      </c>
      <c r="G33" s="27">
        <v>897000000</v>
      </c>
      <c r="H33" s="27">
        <v>365000000</v>
      </c>
      <c r="I33" s="27">
        <v>979000000</v>
      </c>
      <c r="J33" s="27">
        <v>971000000</v>
      </c>
      <c r="K33" s="27">
        <v>1211000000</v>
      </c>
      <c r="L33" s="27">
        <v>1557000000</v>
      </c>
      <c r="M33" s="27">
        <v>1826000000</v>
      </c>
      <c r="N33" s="27">
        <v>2062000000</v>
      </c>
      <c r="O33" s="27">
        <v>2066000000</v>
      </c>
      <c r="P33" s="27">
        <v>2384000000</v>
      </c>
      <c r="Q33" s="28">
        <v>2384000000</v>
      </c>
      <c r="R33" s="27">
        <v>40000000</v>
      </c>
      <c r="S33" s="27">
        <v>168000000</v>
      </c>
      <c r="T33" s="27">
        <v>2087000000</v>
      </c>
      <c r="U33" s="27">
        <v>89000000</v>
      </c>
    </row>
    <row r="34" spans="1:21" ht="16" x14ac:dyDescent="0.2">
      <c r="A34" s="26" t="s">
        <v>62</v>
      </c>
      <c r="B34" s="29">
        <v>14.05</v>
      </c>
      <c r="C34" s="29">
        <v>16.61</v>
      </c>
      <c r="D34" s="29">
        <v>16.46</v>
      </c>
      <c r="E34" s="29">
        <v>19.079999999999998</v>
      </c>
      <c r="F34" s="29">
        <v>20.57</v>
      </c>
      <c r="G34" s="29">
        <v>19.91</v>
      </c>
      <c r="H34" s="29">
        <v>8.7100000000000009</v>
      </c>
      <c r="I34" s="29">
        <v>20.86</v>
      </c>
      <c r="J34" s="29">
        <v>18.760000000000002</v>
      </c>
      <c r="K34" s="29">
        <v>20.309999999999999</v>
      </c>
      <c r="L34" s="29">
        <v>22.95</v>
      </c>
      <c r="M34" s="29">
        <v>23.78</v>
      </c>
      <c r="N34" s="29">
        <v>21.41</v>
      </c>
      <c r="O34" s="29">
        <v>16.23</v>
      </c>
      <c r="P34" s="29">
        <v>16.59</v>
      </c>
      <c r="Q34" s="30">
        <v>16.59</v>
      </c>
      <c r="R34" s="29">
        <v>1.54</v>
      </c>
      <c r="S34" s="29">
        <v>5.52</v>
      </c>
      <c r="T34" s="29">
        <v>34.68</v>
      </c>
      <c r="U34" s="29">
        <v>3.28</v>
      </c>
    </row>
    <row r="35" spans="1:21" ht="16" x14ac:dyDescent="0.2">
      <c r="A35" s="16" t="s">
        <v>197</v>
      </c>
      <c r="B35" s="17"/>
      <c r="C35" s="14">
        <f>(C33/B33)-1</f>
        <v>0.28399855941625041</v>
      </c>
      <c r="D35" s="14">
        <f>(D33/C33)-1</f>
        <v>0.10452961672473871</v>
      </c>
      <c r="E35" s="14">
        <f>(E33/D33)-1</f>
        <v>0.24921135646687698</v>
      </c>
      <c r="F35" s="14">
        <f t="shared" ref="F35:Q35" si="6">(F33/E33)-1</f>
        <v>8.3333333333333259E-2</v>
      </c>
      <c r="G35" s="14">
        <f t="shared" si="6"/>
        <v>4.5454545454545414E-2</v>
      </c>
      <c r="H35" s="14">
        <f t="shared" si="6"/>
        <v>-0.59308807134894093</v>
      </c>
      <c r="I35" s="14">
        <f t="shared" si="6"/>
        <v>1.6821917808219178</v>
      </c>
      <c r="J35" s="14">
        <f t="shared" si="6"/>
        <v>-8.1716036772216949E-3</v>
      </c>
      <c r="K35" s="14">
        <f t="shared" si="6"/>
        <v>0.24716786817713698</v>
      </c>
      <c r="L35" s="14">
        <f t="shared" si="6"/>
        <v>0.28571428571428581</v>
      </c>
      <c r="M35" s="14">
        <f t="shared" si="6"/>
        <v>0.17276814386640971</v>
      </c>
      <c r="N35" s="14">
        <f t="shared" si="6"/>
        <v>0.12924424972617743</v>
      </c>
      <c r="O35" s="14">
        <f t="shared" si="6"/>
        <v>1.9398642095054264E-3</v>
      </c>
      <c r="P35" s="14">
        <f t="shared" si="6"/>
        <v>0.15392061955469516</v>
      </c>
      <c r="Q35" s="14">
        <f t="shared" si="6"/>
        <v>0</v>
      </c>
      <c r="R35" s="14"/>
      <c r="S35" s="14">
        <f t="shared" ref="S35:U35" si="7">(S33/R33)-1</f>
        <v>3.2</v>
      </c>
      <c r="T35" s="14">
        <f t="shared" si="7"/>
        <v>11.422619047619047</v>
      </c>
      <c r="U35" s="14">
        <f t="shared" si="7"/>
        <v>-0.95735505510301866</v>
      </c>
    </row>
    <row r="36" spans="1:21" ht="16" x14ac:dyDescent="0.2">
      <c r="A36" s="18" t="s">
        <v>198</v>
      </c>
      <c r="B36" s="19" t="e">
        <f t="shared" ref="B36:U36" si="8">(B16*(1-0.25))/(B126+B105+B96)</f>
        <v>#VALUE!</v>
      </c>
      <c r="C36" s="19" t="e">
        <f t="shared" si="8"/>
        <v>#VALUE!</v>
      </c>
      <c r="D36" s="19">
        <f t="shared" si="8"/>
        <v>0.20440210249671484</v>
      </c>
      <c r="E36" s="19" t="e">
        <f t="shared" si="8"/>
        <v>#VALUE!</v>
      </c>
      <c r="F36" s="19" t="e">
        <f t="shared" si="8"/>
        <v>#VALUE!</v>
      </c>
      <c r="G36" s="19" t="e">
        <f t="shared" si="8"/>
        <v>#VALUE!</v>
      </c>
      <c r="H36" s="19" t="e">
        <f t="shared" si="8"/>
        <v>#VALUE!</v>
      </c>
      <c r="I36" s="19">
        <f t="shared" si="8"/>
        <v>0.43105043961129108</v>
      </c>
      <c r="J36" s="19">
        <f t="shared" si="8"/>
        <v>0.56799674267100975</v>
      </c>
      <c r="K36" s="19">
        <f t="shared" si="8"/>
        <v>0.40213108882521492</v>
      </c>
      <c r="L36" s="19">
        <f t="shared" si="8"/>
        <v>0.33225806451612905</v>
      </c>
      <c r="M36" s="19">
        <f t="shared" si="8"/>
        <v>0.18767249310027598</v>
      </c>
      <c r="N36" s="19">
        <f t="shared" si="8"/>
        <v>0.15183415661187141</v>
      </c>
      <c r="O36" s="19">
        <f t="shared" si="8"/>
        <v>8.0690044775494837E-2</v>
      </c>
      <c r="P36" s="19">
        <f t="shared" si="8"/>
        <v>9.8328324567993994E-2</v>
      </c>
      <c r="Q36" s="19">
        <f t="shared" si="8"/>
        <v>9.8328324567993994E-2</v>
      </c>
      <c r="R36" s="19">
        <f t="shared" si="8"/>
        <v>2.4083150245056617E-3</v>
      </c>
      <c r="S36" s="19">
        <f t="shared" si="8"/>
        <v>8.6416591985661248E-3</v>
      </c>
      <c r="T36" s="19">
        <f t="shared" si="8"/>
        <v>8.4052767468129744E-2</v>
      </c>
      <c r="U36" s="19">
        <f t="shared" si="8"/>
        <v>5.3218131730528421E-4</v>
      </c>
    </row>
    <row r="37" spans="1:21" ht="16" x14ac:dyDescent="0.2">
      <c r="A37" s="3" t="s">
        <v>47</v>
      </c>
      <c r="B37" s="4" t="s">
        <v>26</v>
      </c>
      <c r="C37" s="4" t="s">
        <v>26</v>
      </c>
      <c r="D37" s="4" t="s">
        <v>26</v>
      </c>
      <c r="E37" s="4" t="s">
        <v>26</v>
      </c>
      <c r="F37" s="4" t="s">
        <v>26</v>
      </c>
      <c r="G37" s="4" t="s">
        <v>26</v>
      </c>
      <c r="H37" s="4" t="s">
        <v>26</v>
      </c>
      <c r="I37" s="4" t="s">
        <v>26</v>
      </c>
      <c r="J37" s="4" t="s">
        <v>26</v>
      </c>
      <c r="K37" s="4" t="s">
        <v>26</v>
      </c>
      <c r="L37" s="4" t="s">
        <v>26</v>
      </c>
      <c r="M37" s="4" t="s">
        <v>26</v>
      </c>
      <c r="N37" s="4" t="s">
        <v>26</v>
      </c>
      <c r="O37" s="4" t="s">
        <v>26</v>
      </c>
      <c r="P37" s="4" t="s">
        <v>26</v>
      </c>
      <c r="Q37" s="5" t="s">
        <v>26</v>
      </c>
      <c r="R37" s="4" t="s">
        <v>26</v>
      </c>
      <c r="S37" s="4" t="s">
        <v>26</v>
      </c>
      <c r="T37" s="4" t="s">
        <v>26</v>
      </c>
      <c r="U37" s="4" t="s">
        <v>26</v>
      </c>
    </row>
    <row r="38" spans="1:21" ht="16" x14ac:dyDescent="0.2">
      <c r="A38" s="3" t="s">
        <v>48</v>
      </c>
      <c r="B38" s="4" t="s">
        <v>26</v>
      </c>
      <c r="C38" s="4" t="s">
        <v>26</v>
      </c>
      <c r="D38" s="4" t="s">
        <v>26</v>
      </c>
      <c r="E38" s="4" t="s">
        <v>26</v>
      </c>
      <c r="F38" s="4" t="s">
        <v>26</v>
      </c>
      <c r="G38" s="4" t="s">
        <v>26</v>
      </c>
      <c r="H38" s="4" t="s">
        <v>26</v>
      </c>
      <c r="I38" s="4" t="s">
        <v>26</v>
      </c>
      <c r="J38" s="4" t="s">
        <v>26</v>
      </c>
      <c r="K38" s="4" t="s">
        <v>26</v>
      </c>
      <c r="L38" s="4" t="s">
        <v>26</v>
      </c>
      <c r="M38" s="4" t="s">
        <v>26</v>
      </c>
      <c r="N38" s="4" t="s">
        <v>26</v>
      </c>
      <c r="O38" s="4" t="s">
        <v>26</v>
      </c>
      <c r="P38" s="4" t="s">
        <v>26</v>
      </c>
      <c r="Q38" s="5" t="s">
        <v>26</v>
      </c>
      <c r="R38" s="4" t="s">
        <v>26</v>
      </c>
      <c r="S38" s="4" t="s">
        <v>26</v>
      </c>
      <c r="T38" s="4" t="s">
        <v>26</v>
      </c>
      <c r="U38" s="4" t="s">
        <v>26</v>
      </c>
    </row>
    <row r="39" spans="1:21" ht="16" x14ac:dyDescent="0.2">
      <c r="A39" s="3" t="s">
        <v>49</v>
      </c>
      <c r="B39" s="4">
        <v>447041000</v>
      </c>
      <c r="C39" s="4">
        <v>574000000</v>
      </c>
      <c r="D39" s="4">
        <v>634000000</v>
      </c>
      <c r="E39" s="4">
        <v>792000000</v>
      </c>
      <c r="F39" s="4">
        <v>858000000</v>
      </c>
      <c r="G39" s="4">
        <v>897000000</v>
      </c>
      <c r="H39" s="4">
        <v>365000000</v>
      </c>
      <c r="I39" s="4">
        <v>979000000</v>
      </c>
      <c r="J39" s="4">
        <v>971000000</v>
      </c>
      <c r="K39" s="4">
        <v>1211000000</v>
      </c>
      <c r="L39" s="4">
        <v>1557000000</v>
      </c>
      <c r="M39" s="4">
        <v>1826000000</v>
      </c>
      <c r="N39" s="4">
        <v>2062000000</v>
      </c>
      <c r="O39" s="4">
        <v>2066000000</v>
      </c>
      <c r="P39" s="4">
        <v>2384000000</v>
      </c>
      <c r="Q39" s="5">
        <v>2384000000</v>
      </c>
      <c r="R39" s="4">
        <v>40000000</v>
      </c>
      <c r="S39" s="4">
        <v>168000000</v>
      </c>
      <c r="T39" s="4">
        <v>2087000000</v>
      </c>
      <c r="U39" s="4">
        <v>89000000</v>
      </c>
    </row>
    <row r="40" spans="1:21" ht="16" x14ac:dyDescent="0.2">
      <c r="A40" s="3" t="s">
        <v>50</v>
      </c>
      <c r="B40" s="4">
        <v>322000000</v>
      </c>
      <c r="C40" s="4">
        <v>316000000</v>
      </c>
      <c r="D40" s="4">
        <v>307000000</v>
      </c>
      <c r="E40" s="4">
        <v>296000000</v>
      </c>
      <c r="F40" s="4">
        <v>297000000</v>
      </c>
      <c r="G40" s="4">
        <v>285000000</v>
      </c>
      <c r="H40" s="4">
        <v>281000000</v>
      </c>
      <c r="I40" s="4">
        <v>262000000</v>
      </c>
      <c r="J40" s="4">
        <v>257000000</v>
      </c>
      <c r="K40" s="4">
        <v>256000000</v>
      </c>
      <c r="L40" s="4">
        <v>260000000</v>
      </c>
      <c r="M40" s="4">
        <v>261000000</v>
      </c>
      <c r="N40" s="4">
        <v>270000000</v>
      </c>
      <c r="O40" s="4">
        <v>280000000</v>
      </c>
      <c r="P40" s="4">
        <v>281000000</v>
      </c>
      <c r="Q40" s="5">
        <v>281000000</v>
      </c>
      <c r="R40" s="4">
        <v>281000000</v>
      </c>
      <c r="S40" s="4">
        <v>281000000</v>
      </c>
      <c r="T40" s="4">
        <v>281000000</v>
      </c>
      <c r="U40" s="4">
        <v>281000000</v>
      </c>
    </row>
    <row r="41" spans="1:21" ht="16" x14ac:dyDescent="0.2">
      <c r="A41" s="3" t="s">
        <v>51</v>
      </c>
      <c r="B41" s="6">
        <v>1.39</v>
      </c>
      <c r="C41" s="6">
        <v>1.82</v>
      </c>
      <c r="D41" s="6">
        <v>2.0699999999999998</v>
      </c>
      <c r="E41" s="6">
        <v>2.68</v>
      </c>
      <c r="F41" s="6">
        <v>2.89</v>
      </c>
      <c r="G41" s="6">
        <v>3.15</v>
      </c>
      <c r="H41" s="6">
        <v>1.3</v>
      </c>
      <c r="I41" s="6">
        <v>3.74</v>
      </c>
      <c r="J41" s="6">
        <v>3.78</v>
      </c>
      <c r="K41" s="6">
        <v>4.7300000000000004</v>
      </c>
      <c r="L41" s="6">
        <v>5.99</v>
      </c>
      <c r="M41" s="4">
        <v>7</v>
      </c>
      <c r="N41" s="6">
        <v>7.64</v>
      </c>
      <c r="O41" s="6">
        <v>7.38</v>
      </c>
      <c r="P41" s="6">
        <v>8.48</v>
      </c>
      <c r="Q41" s="7">
        <v>8.48</v>
      </c>
      <c r="R41" s="6">
        <v>0.14000000000000001</v>
      </c>
      <c r="S41" s="6">
        <v>0.6</v>
      </c>
      <c r="T41" s="6">
        <v>7.43</v>
      </c>
      <c r="U41" s="6">
        <v>0.32</v>
      </c>
    </row>
    <row r="42" spans="1:21" ht="16" x14ac:dyDescent="0.2">
      <c r="A42" s="3" t="s">
        <v>52</v>
      </c>
      <c r="B42" s="6">
        <v>1.39</v>
      </c>
      <c r="C42" s="6">
        <v>1.71</v>
      </c>
      <c r="D42" s="6">
        <v>2.0699999999999998</v>
      </c>
      <c r="E42" s="6">
        <v>2.59</v>
      </c>
      <c r="F42" s="6">
        <v>2.77</v>
      </c>
      <c r="G42" s="6">
        <v>2.99</v>
      </c>
      <c r="H42" s="6">
        <v>1.47</v>
      </c>
      <c r="I42" s="6">
        <v>3.08</v>
      </c>
      <c r="J42" s="6">
        <v>3.78</v>
      </c>
      <c r="K42" s="6">
        <v>4.7300000000000004</v>
      </c>
      <c r="L42" s="6">
        <v>5.99</v>
      </c>
      <c r="M42" s="4">
        <v>7</v>
      </c>
      <c r="N42" s="6">
        <v>7.64</v>
      </c>
      <c r="O42" s="6">
        <v>7.38</v>
      </c>
      <c r="P42" s="6">
        <v>8.48</v>
      </c>
      <c r="Q42" s="7">
        <v>8.48</v>
      </c>
      <c r="R42" s="6">
        <v>0.14000000000000001</v>
      </c>
      <c r="S42" s="6">
        <v>0.6</v>
      </c>
      <c r="T42" s="6">
        <v>7.43</v>
      </c>
      <c r="U42" s="6">
        <v>0.32</v>
      </c>
    </row>
    <row r="43" spans="1:21" ht="16" x14ac:dyDescent="0.2">
      <c r="A43" s="3" t="s">
        <v>53</v>
      </c>
      <c r="B43" s="4">
        <v>330000000</v>
      </c>
      <c r="C43" s="4">
        <v>325000000</v>
      </c>
      <c r="D43" s="4">
        <v>317000000</v>
      </c>
      <c r="E43" s="4">
        <v>305000000</v>
      </c>
      <c r="F43" s="4">
        <v>303000000</v>
      </c>
      <c r="G43" s="4">
        <v>291000000</v>
      </c>
      <c r="H43" s="4">
        <v>286000000</v>
      </c>
      <c r="I43" s="4">
        <v>265000000</v>
      </c>
      <c r="J43" s="4">
        <v>261000000</v>
      </c>
      <c r="K43" s="4">
        <v>261000000</v>
      </c>
      <c r="L43" s="4">
        <v>264000000</v>
      </c>
      <c r="M43" s="4">
        <v>264000000</v>
      </c>
      <c r="N43" s="4">
        <v>273000000</v>
      </c>
      <c r="O43" s="4">
        <v>284000000</v>
      </c>
      <c r="P43" s="4">
        <v>283000000</v>
      </c>
      <c r="Q43" s="5">
        <v>283000000</v>
      </c>
      <c r="R43" s="4">
        <v>284000000</v>
      </c>
      <c r="S43" s="4">
        <v>282000000</v>
      </c>
      <c r="T43" s="4">
        <v>283000000</v>
      </c>
      <c r="U43" s="4">
        <v>283000000</v>
      </c>
    </row>
    <row r="44" spans="1:21" ht="16" x14ac:dyDescent="0.2">
      <c r="A44" s="3" t="s">
        <v>54</v>
      </c>
      <c r="B44" s="6">
        <v>1.35</v>
      </c>
      <c r="C44" s="6">
        <v>1.77</v>
      </c>
      <c r="D44" s="4">
        <v>2</v>
      </c>
      <c r="E44" s="6">
        <v>2.6</v>
      </c>
      <c r="F44" s="6">
        <v>2.83</v>
      </c>
      <c r="G44" s="6">
        <v>3.08</v>
      </c>
      <c r="H44" s="6">
        <v>1.28</v>
      </c>
      <c r="I44" s="6">
        <v>3.69</v>
      </c>
      <c r="J44" s="6">
        <v>3.72</v>
      </c>
      <c r="K44" s="6">
        <v>4.6399999999999997</v>
      </c>
      <c r="L44" s="6">
        <v>5.9</v>
      </c>
      <c r="M44" s="6">
        <v>6.92</v>
      </c>
      <c r="N44" s="6">
        <v>7.55</v>
      </c>
      <c r="O44" s="6">
        <v>7.27</v>
      </c>
      <c r="P44" s="6">
        <v>8.42</v>
      </c>
      <c r="Q44" s="7">
        <v>8.42</v>
      </c>
      <c r="R44" s="6">
        <v>0.14000000000000001</v>
      </c>
      <c r="S44" s="6">
        <v>0.6</v>
      </c>
      <c r="T44" s="6">
        <v>7.37</v>
      </c>
      <c r="U44" s="6">
        <v>0.31</v>
      </c>
    </row>
    <row r="45" spans="1:21" ht="16" x14ac:dyDescent="0.2">
      <c r="A45" s="3" t="s">
        <v>55</v>
      </c>
      <c r="B45" s="6">
        <v>1.35</v>
      </c>
      <c r="C45" s="6">
        <v>1.66</v>
      </c>
      <c r="D45" s="4">
        <v>2</v>
      </c>
      <c r="E45" s="6">
        <v>2.5099999999999998</v>
      </c>
      <c r="F45" s="6">
        <v>2.72</v>
      </c>
      <c r="G45" s="6">
        <v>2.92</v>
      </c>
      <c r="H45" s="6">
        <v>1.44</v>
      </c>
      <c r="I45" s="6">
        <v>3.04</v>
      </c>
      <c r="J45" s="6">
        <v>3.72</v>
      </c>
      <c r="K45" s="6">
        <v>4.6399999999999997</v>
      </c>
      <c r="L45" s="6">
        <v>5.9</v>
      </c>
      <c r="M45" s="6">
        <v>6.92</v>
      </c>
      <c r="N45" s="6">
        <v>7.55</v>
      </c>
      <c r="O45" s="6">
        <v>7.27</v>
      </c>
      <c r="P45" s="6">
        <v>8.42</v>
      </c>
      <c r="Q45" s="7">
        <v>8.42</v>
      </c>
      <c r="R45" s="6">
        <v>0.14000000000000001</v>
      </c>
      <c r="S45" s="6">
        <v>0.6</v>
      </c>
      <c r="T45" s="6">
        <v>7.37</v>
      </c>
      <c r="U45" s="6">
        <v>0.31</v>
      </c>
    </row>
    <row r="46" spans="1:21" ht="16" x14ac:dyDescent="0.2">
      <c r="A46" s="3" t="s">
        <v>56</v>
      </c>
      <c r="B46" s="4">
        <v>998855000</v>
      </c>
      <c r="C46" s="4">
        <v>1119000000</v>
      </c>
      <c r="D46" s="4">
        <v>1278000000</v>
      </c>
      <c r="E46" s="4">
        <v>1419000000</v>
      </c>
      <c r="F46" s="4">
        <v>1465000000</v>
      </c>
      <c r="G46" s="4">
        <v>1495000000</v>
      </c>
      <c r="H46" s="4">
        <v>1117000000</v>
      </c>
      <c r="I46" s="4">
        <v>1480000000</v>
      </c>
      <c r="J46" s="4">
        <v>1631000000</v>
      </c>
      <c r="K46" s="4">
        <v>1750000000</v>
      </c>
      <c r="L46" s="4">
        <v>2079000000</v>
      </c>
      <c r="M46" s="4">
        <v>2394000000</v>
      </c>
      <c r="N46" s="4">
        <v>2863000000</v>
      </c>
      <c r="O46" s="4">
        <v>3317000000</v>
      </c>
      <c r="P46" s="4">
        <v>3947000000</v>
      </c>
      <c r="Q46" s="5">
        <v>3947000000</v>
      </c>
      <c r="R46" s="4">
        <v>285000000</v>
      </c>
      <c r="S46" s="4">
        <v>479000000</v>
      </c>
      <c r="T46" s="4">
        <v>2971000000</v>
      </c>
      <c r="U46" s="4">
        <v>212000000</v>
      </c>
    </row>
    <row r="47" spans="1:21" ht="16" x14ac:dyDescent="0.2">
      <c r="A47" s="3" t="s">
        <v>57</v>
      </c>
      <c r="B47" s="6">
        <v>31.39</v>
      </c>
      <c r="C47" s="6">
        <v>32.39</v>
      </c>
      <c r="D47" s="6">
        <v>33.19</v>
      </c>
      <c r="E47" s="6">
        <v>34.18</v>
      </c>
      <c r="F47" s="6">
        <v>35.119999999999997</v>
      </c>
      <c r="G47" s="6">
        <v>33.18</v>
      </c>
      <c r="H47" s="6">
        <v>26.65</v>
      </c>
      <c r="I47" s="6">
        <v>31.53</v>
      </c>
      <c r="J47" s="6">
        <v>31.5</v>
      </c>
      <c r="K47" s="6">
        <v>29.34</v>
      </c>
      <c r="L47" s="6">
        <v>30.65</v>
      </c>
      <c r="M47" s="6">
        <v>31.18</v>
      </c>
      <c r="N47" s="6">
        <v>29.72</v>
      </c>
      <c r="O47" s="6">
        <v>26.06</v>
      </c>
      <c r="P47" s="6">
        <v>27.47</v>
      </c>
      <c r="Q47" s="7">
        <v>27.47</v>
      </c>
      <c r="R47" s="6">
        <v>24.73</v>
      </c>
      <c r="S47" s="6">
        <v>25.58</v>
      </c>
      <c r="T47" s="6">
        <v>27.49</v>
      </c>
      <c r="U47" s="6">
        <v>27.47</v>
      </c>
    </row>
    <row r="48" spans="1:21" ht="16" x14ac:dyDescent="0.2">
      <c r="A48" s="3" t="s">
        <v>58</v>
      </c>
      <c r="B48" s="4">
        <v>724182000</v>
      </c>
      <c r="C48" s="4">
        <v>863000000</v>
      </c>
      <c r="D48" s="4">
        <v>1037000000</v>
      </c>
      <c r="E48" s="4">
        <v>1177000000</v>
      </c>
      <c r="F48" s="4">
        <v>1233000000</v>
      </c>
      <c r="G48" s="4">
        <v>1298000000</v>
      </c>
      <c r="H48" s="4">
        <v>886000000</v>
      </c>
      <c r="I48" s="4">
        <v>1242000000</v>
      </c>
      <c r="J48" s="4">
        <v>1395000000</v>
      </c>
      <c r="K48" s="4">
        <v>1497000000</v>
      </c>
      <c r="L48" s="4">
        <v>1854000000</v>
      </c>
      <c r="M48" s="4">
        <v>2176000000</v>
      </c>
      <c r="N48" s="4">
        <v>2500000000</v>
      </c>
      <c r="O48" s="4">
        <v>2571000000</v>
      </c>
      <c r="P48" s="4">
        <v>3141000000</v>
      </c>
      <c r="Q48" s="5">
        <v>3229000000</v>
      </c>
      <c r="R48" s="4">
        <v>76000000</v>
      </c>
      <c r="S48" s="4">
        <v>358000000</v>
      </c>
      <c r="T48" s="4">
        <v>2778000000</v>
      </c>
      <c r="U48" s="4">
        <v>17000000</v>
      </c>
    </row>
    <row r="49" spans="1:21" ht="16" x14ac:dyDescent="0.2">
      <c r="A49" s="3" t="s">
        <v>59</v>
      </c>
      <c r="B49" s="4">
        <v>724182000</v>
      </c>
      <c r="C49" s="4">
        <v>863000000</v>
      </c>
      <c r="D49" s="4">
        <v>1037000000</v>
      </c>
      <c r="E49" s="4">
        <v>1177000000</v>
      </c>
      <c r="F49" s="4">
        <v>1233000000</v>
      </c>
      <c r="G49" s="4">
        <v>1298000000</v>
      </c>
      <c r="H49" s="4">
        <v>886000000</v>
      </c>
      <c r="I49" s="4">
        <v>1242000000</v>
      </c>
      <c r="J49" s="4">
        <v>1395000000</v>
      </c>
      <c r="K49" s="4">
        <v>1497000000</v>
      </c>
      <c r="L49" s="4">
        <v>1854000000</v>
      </c>
      <c r="M49" s="4">
        <v>2176000000</v>
      </c>
      <c r="N49" s="4">
        <v>2500000000</v>
      </c>
      <c r="O49" s="4">
        <v>2571000000</v>
      </c>
      <c r="P49" s="4">
        <v>3141000000</v>
      </c>
      <c r="Q49" s="5">
        <v>3141000000</v>
      </c>
      <c r="R49" s="4">
        <v>76000000</v>
      </c>
      <c r="S49" s="4">
        <v>270000000</v>
      </c>
      <c r="T49" s="4">
        <v>2778000000</v>
      </c>
      <c r="U49" s="4">
        <v>17000000</v>
      </c>
    </row>
    <row r="50" spans="1:21" ht="16" x14ac:dyDescent="0.2">
      <c r="A50" s="3" t="s">
        <v>63</v>
      </c>
      <c r="B50" s="4">
        <v>408018</v>
      </c>
      <c r="C50" s="4">
        <v>448701</v>
      </c>
      <c r="D50" s="4">
        <v>481375</v>
      </c>
      <c r="E50" s="4">
        <v>488353</v>
      </c>
      <c r="F50" s="4">
        <v>521375</v>
      </c>
      <c r="G50" s="4">
        <v>563250</v>
      </c>
      <c r="H50" s="4">
        <v>544416</v>
      </c>
      <c r="I50" s="4">
        <v>594177</v>
      </c>
      <c r="J50" s="4">
        <v>631341</v>
      </c>
      <c r="K50" s="4">
        <v>670112</v>
      </c>
      <c r="L50" s="4">
        <v>721702</v>
      </c>
      <c r="M50" s="4">
        <v>724434</v>
      </c>
      <c r="N50" s="4">
        <v>713556</v>
      </c>
      <c r="O50" s="4">
        <v>735607</v>
      </c>
      <c r="P50" s="4">
        <v>789451</v>
      </c>
      <c r="Q50" s="5">
        <v>789451</v>
      </c>
      <c r="R50" s="4">
        <v>150116</v>
      </c>
      <c r="S50" s="4">
        <v>175780</v>
      </c>
      <c r="T50" s="4">
        <v>347861</v>
      </c>
      <c r="U50" s="4">
        <v>149011</v>
      </c>
    </row>
    <row r="51" spans="1:21" ht="16" x14ac:dyDescent="0.2">
      <c r="A51" s="3" t="s">
        <v>64</v>
      </c>
      <c r="B51" s="4" t="s">
        <v>26</v>
      </c>
      <c r="C51" s="4" t="s">
        <v>26</v>
      </c>
      <c r="D51" s="4" t="s">
        <v>26</v>
      </c>
      <c r="E51" s="6">
        <v>0.6</v>
      </c>
      <c r="F51" s="6">
        <v>0.68</v>
      </c>
      <c r="G51" s="6">
        <v>0.77</v>
      </c>
      <c r="H51" s="6">
        <v>1.01</v>
      </c>
      <c r="I51" s="6">
        <v>1.21</v>
      </c>
      <c r="J51" s="6">
        <v>1.37</v>
      </c>
      <c r="K51" s="6">
        <v>1.59</v>
      </c>
      <c r="L51" s="6">
        <v>1.93</v>
      </c>
      <c r="M51" s="6">
        <v>2.15</v>
      </c>
      <c r="N51" s="6">
        <v>2.39</v>
      </c>
      <c r="O51" s="6">
        <v>2.76</v>
      </c>
      <c r="P51" s="6">
        <v>3.16</v>
      </c>
      <c r="Q51" s="7">
        <v>3.16</v>
      </c>
      <c r="R51" s="6">
        <v>0.79</v>
      </c>
      <c r="S51" s="6">
        <v>0.8</v>
      </c>
      <c r="T51" s="6">
        <v>0.79</v>
      </c>
      <c r="U51" s="6">
        <v>0.79</v>
      </c>
    </row>
    <row r="52" spans="1:21" ht="16" x14ac:dyDescent="0.2">
      <c r="A52" s="3" t="s">
        <v>65</v>
      </c>
      <c r="B52" s="4">
        <v>274673000</v>
      </c>
      <c r="C52" s="4">
        <v>256000000</v>
      </c>
      <c r="D52" s="4">
        <v>241000000</v>
      </c>
      <c r="E52" s="4">
        <v>242000000</v>
      </c>
      <c r="F52" s="4">
        <v>232000000</v>
      </c>
      <c r="G52" s="4">
        <v>197000000</v>
      </c>
      <c r="H52" s="4">
        <v>231000000</v>
      </c>
      <c r="I52" s="4">
        <v>238000000</v>
      </c>
      <c r="J52" s="4">
        <v>236000000</v>
      </c>
      <c r="K52" s="4">
        <v>253000000</v>
      </c>
      <c r="L52" s="4">
        <v>225000000</v>
      </c>
      <c r="M52" s="4">
        <v>218000000</v>
      </c>
      <c r="N52" s="4">
        <v>363000000</v>
      </c>
      <c r="O52" s="4">
        <v>746000000</v>
      </c>
      <c r="P52" s="4">
        <v>806000000</v>
      </c>
      <c r="Q52" s="5">
        <v>718000000</v>
      </c>
      <c r="R52" s="4">
        <v>209000000</v>
      </c>
      <c r="S52" s="4">
        <v>121000000</v>
      </c>
      <c r="T52" s="4">
        <v>193000000</v>
      </c>
      <c r="U52" s="4">
        <v>195000000</v>
      </c>
    </row>
    <row r="54" spans="1:21" ht="16" x14ac:dyDescent="0.2">
      <c r="A54" s="2" t="s">
        <v>26</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c r="T54" s="2" t="s">
        <v>18</v>
      </c>
      <c r="U54" s="2" t="s">
        <v>19</v>
      </c>
    </row>
    <row r="55" spans="1:21" ht="16" x14ac:dyDescent="0.2">
      <c r="A55" s="3" t="s">
        <v>66</v>
      </c>
      <c r="B55" s="4">
        <v>1967862000</v>
      </c>
      <c r="C55" s="4">
        <v>2295000000</v>
      </c>
      <c r="D55" s="4">
        <v>2254000000</v>
      </c>
      <c r="E55" s="4">
        <v>1523000000</v>
      </c>
      <c r="F55" s="4">
        <v>2396000000</v>
      </c>
      <c r="G55" s="4">
        <v>2627000000</v>
      </c>
      <c r="H55" s="4">
        <v>2560000000</v>
      </c>
      <c r="I55" s="4">
        <v>1614000000</v>
      </c>
      <c r="J55" s="4">
        <v>1415000000</v>
      </c>
      <c r="K55" s="4">
        <v>2404000000</v>
      </c>
      <c r="L55" s="4">
        <v>3594000000</v>
      </c>
      <c r="M55" s="4">
        <v>7980000000</v>
      </c>
      <c r="N55" s="4">
        <v>5157000000</v>
      </c>
      <c r="O55" s="4">
        <v>5047000000</v>
      </c>
      <c r="P55" s="4">
        <v>5557000000</v>
      </c>
      <c r="Q55" s="5">
        <v>5557000000</v>
      </c>
      <c r="R55" s="4">
        <v>4554000000</v>
      </c>
      <c r="S55" s="4">
        <v>4756000000</v>
      </c>
      <c r="T55" s="4">
        <v>6649000000</v>
      </c>
      <c r="U55" s="4">
        <v>5557000000</v>
      </c>
    </row>
    <row r="56" spans="1:21" ht="16" x14ac:dyDescent="0.2">
      <c r="A56" s="3" t="s">
        <v>67</v>
      </c>
      <c r="B56" s="4">
        <v>1347020000</v>
      </c>
      <c r="C56" s="4">
        <v>1622000000</v>
      </c>
      <c r="D56" s="4">
        <v>1835000000</v>
      </c>
      <c r="E56" s="4">
        <v>744000000</v>
      </c>
      <c r="F56" s="4">
        <v>1661000000</v>
      </c>
      <c r="G56" s="4">
        <v>1914000000</v>
      </c>
      <c r="H56" s="4">
        <v>1697000000</v>
      </c>
      <c r="I56" s="4">
        <v>1080000000</v>
      </c>
      <c r="J56" s="4">
        <v>777000000</v>
      </c>
      <c r="K56" s="4">
        <v>1716000000</v>
      </c>
      <c r="L56" s="4">
        <v>2740000000</v>
      </c>
      <c r="M56" s="4">
        <v>7050000000</v>
      </c>
      <c r="N56" s="4">
        <v>3870000000</v>
      </c>
      <c r="O56" s="4">
        <v>3281000000</v>
      </c>
      <c r="P56" s="4">
        <v>3662000000</v>
      </c>
      <c r="Q56" s="5">
        <v>3662000000</v>
      </c>
      <c r="R56" s="4">
        <v>2724000000</v>
      </c>
      <c r="S56" s="4">
        <v>2071000000</v>
      </c>
      <c r="T56" s="4">
        <v>4268000000</v>
      </c>
      <c r="U56" s="4">
        <v>3662000000</v>
      </c>
    </row>
    <row r="57" spans="1:21" ht="16" x14ac:dyDescent="0.2">
      <c r="A57" s="3" t="s">
        <v>68</v>
      </c>
      <c r="B57" s="4">
        <v>678902000</v>
      </c>
      <c r="C57" s="4">
        <v>214000000</v>
      </c>
      <c r="D57" s="4">
        <v>722000000</v>
      </c>
      <c r="E57" s="4">
        <v>393000000</v>
      </c>
      <c r="F57" s="4">
        <v>1009000000</v>
      </c>
      <c r="G57" s="4">
        <v>849000000</v>
      </c>
      <c r="H57" s="4">
        <v>808000000</v>
      </c>
      <c r="I57" s="4">
        <v>638000000</v>
      </c>
      <c r="J57" s="4">
        <v>529000000</v>
      </c>
      <c r="K57" s="4">
        <v>1464000000</v>
      </c>
      <c r="L57" s="4">
        <v>2116000000</v>
      </c>
      <c r="M57" s="4">
        <v>6442000000</v>
      </c>
      <c r="N57" s="4">
        <v>2562000000</v>
      </c>
      <c r="O57" s="4">
        <v>2796000000</v>
      </c>
      <c r="P57" s="4">
        <v>2848000000</v>
      </c>
      <c r="Q57" s="5">
        <v>2848000000</v>
      </c>
      <c r="R57" s="4">
        <v>2125000000</v>
      </c>
      <c r="S57" s="4">
        <v>1547000000</v>
      </c>
      <c r="T57" s="4">
        <v>3745000000</v>
      </c>
      <c r="U57" s="4">
        <v>2848000000</v>
      </c>
    </row>
    <row r="58" spans="1:21" ht="16" x14ac:dyDescent="0.2">
      <c r="A58" s="3" t="s">
        <v>69</v>
      </c>
      <c r="B58" s="4">
        <v>668118000</v>
      </c>
      <c r="C58" s="4">
        <v>1408000000</v>
      </c>
      <c r="D58" s="4">
        <v>1113000000</v>
      </c>
      <c r="E58" s="4">
        <v>351000000</v>
      </c>
      <c r="F58" s="4">
        <v>652000000</v>
      </c>
      <c r="G58" s="4">
        <v>1065000000</v>
      </c>
      <c r="H58" s="4">
        <v>889000000</v>
      </c>
      <c r="I58" s="4">
        <v>442000000</v>
      </c>
      <c r="J58" s="4">
        <v>248000000</v>
      </c>
      <c r="K58" s="4">
        <v>252000000</v>
      </c>
      <c r="L58" s="4">
        <v>624000000</v>
      </c>
      <c r="M58" s="4">
        <v>608000000</v>
      </c>
      <c r="N58" s="4">
        <v>1308000000</v>
      </c>
      <c r="O58" s="4">
        <v>485000000</v>
      </c>
      <c r="P58" s="4">
        <v>814000000</v>
      </c>
      <c r="Q58" s="5">
        <v>814000000</v>
      </c>
      <c r="R58" s="4">
        <v>599000000</v>
      </c>
      <c r="S58" s="4">
        <v>524000000</v>
      </c>
      <c r="T58" s="4">
        <v>523000000</v>
      </c>
      <c r="U58" s="4">
        <v>814000000</v>
      </c>
    </row>
    <row r="59" spans="1:21" ht="16" x14ac:dyDescent="0.2">
      <c r="A59" s="3" t="s">
        <v>70</v>
      </c>
      <c r="B59" s="4">
        <v>213304000</v>
      </c>
      <c r="C59" s="4">
        <v>162000000</v>
      </c>
      <c r="D59" s="4">
        <v>243000000</v>
      </c>
      <c r="E59" s="4">
        <v>236000000</v>
      </c>
      <c r="F59" s="4">
        <v>192000000</v>
      </c>
      <c r="G59" s="4">
        <v>169000000</v>
      </c>
      <c r="H59" s="4">
        <v>175000000</v>
      </c>
      <c r="I59" s="4">
        <v>128000000</v>
      </c>
      <c r="J59" s="4">
        <v>166000000</v>
      </c>
      <c r="K59" s="4">
        <v>137000000</v>
      </c>
      <c r="L59" s="4">
        <v>152000000</v>
      </c>
      <c r="M59" s="4">
        <v>161000000</v>
      </c>
      <c r="N59" s="4">
        <v>514000000</v>
      </c>
      <c r="O59" s="4">
        <v>1048000000</v>
      </c>
      <c r="P59" s="4">
        <v>1121000000</v>
      </c>
      <c r="Q59" s="5">
        <v>1121000000</v>
      </c>
      <c r="R59" s="4">
        <v>1038000000</v>
      </c>
      <c r="S59" s="4">
        <v>1918000000</v>
      </c>
      <c r="T59" s="4">
        <v>1419000000</v>
      </c>
      <c r="U59" s="4">
        <v>1121000000</v>
      </c>
    </row>
    <row r="60" spans="1:21" ht="16" x14ac:dyDescent="0.2">
      <c r="A60" s="3" t="s">
        <v>71</v>
      </c>
      <c r="B60" s="4">
        <v>146869000</v>
      </c>
      <c r="C60" s="4">
        <v>135000000</v>
      </c>
      <c r="D60" s="4">
        <v>171000000</v>
      </c>
      <c r="E60" s="4">
        <v>183000000</v>
      </c>
      <c r="F60" s="4">
        <v>130000000</v>
      </c>
      <c r="G60" s="4">
        <v>134000000</v>
      </c>
      <c r="H60" s="4">
        <v>91000000</v>
      </c>
      <c r="I60" s="4">
        <v>108000000</v>
      </c>
      <c r="J60" s="4">
        <v>103000000</v>
      </c>
      <c r="K60" s="4">
        <v>98000000</v>
      </c>
      <c r="L60" s="4">
        <v>87000000</v>
      </c>
      <c r="M60" s="4">
        <v>149000000</v>
      </c>
      <c r="N60" s="4">
        <v>391000000</v>
      </c>
      <c r="O60" s="4">
        <v>446000000</v>
      </c>
      <c r="P60" s="4">
        <v>405000000</v>
      </c>
      <c r="Q60" s="5">
        <v>405000000</v>
      </c>
      <c r="R60" s="4">
        <v>384000000</v>
      </c>
      <c r="S60" s="4">
        <v>903000000</v>
      </c>
      <c r="T60" s="4">
        <v>717000000</v>
      </c>
      <c r="U60" s="4">
        <v>405000000</v>
      </c>
    </row>
    <row r="61" spans="1:21" ht="16" x14ac:dyDescent="0.2">
      <c r="A61" s="3" t="s">
        <v>72</v>
      </c>
      <c r="B61" s="4" t="s">
        <v>26</v>
      </c>
      <c r="C61" s="4" t="s">
        <v>26</v>
      </c>
      <c r="D61" s="4" t="s">
        <v>26</v>
      </c>
      <c r="E61" s="4" t="s">
        <v>26</v>
      </c>
      <c r="F61" s="4" t="s">
        <v>26</v>
      </c>
      <c r="G61" s="4" t="s">
        <v>26</v>
      </c>
      <c r="H61" s="4" t="s">
        <v>26</v>
      </c>
      <c r="I61" s="4" t="s">
        <v>26</v>
      </c>
      <c r="J61" s="4" t="s">
        <v>26</v>
      </c>
      <c r="K61" s="4" t="s">
        <v>26</v>
      </c>
      <c r="L61" s="4" t="s">
        <v>26</v>
      </c>
      <c r="M61" s="4" t="s">
        <v>26</v>
      </c>
      <c r="N61" s="4">
        <v>132000000</v>
      </c>
      <c r="O61" s="4">
        <v>509000000</v>
      </c>
      <c r="P61" s="4">
        <v>687000000</v>
      </c>
      <c r="Q61" s="5">
        <v>687000000</v>
      </c>
      <c r="R61" s="4">
        <v>566000000</v>
      </c>
      <c r="S61" s="4">
        <v>948000000</v>
      </c>
      <c r="T61" s="4">
        <v>700000000</v>
      </c>
      <c r="U61" s="4">
        <v>687000000</v>
      </c>
    </row>
    <row r="62" spans="1:21" ht="16" x14ac:dyDescent="0.2">
      <c r="A62" s="3" t="s">
        <v>73</v>
      </c>
      <c r="B62" s="4" t="s">
        <v>26</v>
      </c>
      <c r="C62" s="4" t="s">
        <v>26</v>
      </c>
      <c r="D62" s="4" t="s">
        <v>26</v>
      </c>
      <c r="E62" s="4" t="s">
        <v>26</v>
      </c>
      <c r="F62" s="4" t="s">
        <v>26</v>
      </c>
      <c r="G62" s="4" t="s">
        <v>26</v>
      </c>
      <c r="H62" s="4" t="s">
        <v>26</v>
      </c>
      <c r="I62" s="4" t="s">
        <v>26</v>
      </c>
      <c r="J62" s="4" t="s">
        <v>26</v>
      </c>
      <c r="K62" s="4" t="s">
        <v>26</v>
      </c>
      <c r="L62" s="4" t="s">
        <v>26</v>
      </c>
      <c r="M62" s="4" t="s">
        <v>26</v>
      </c>
      <c r="N62" s="4" t="s">
        <v>26</v>
      </c>
      <c r="O62" s="4" t="s">
        <v>26</v>
      </c>
      <c r="P62" s="4" t="s">
        <v>26</v>
      </c>
      <c r="Q62" s="5" t="s">
        <v>26</v>
      </c>
      <c r="R62" s="4" t="s">
        <v>26</v>
      </c>
      <c r="S62" s="4" t="s">
        <v>26</v>
      </c>
      <c r="T62" s="4" t="s">
        <v>26</v>
      </c>
      <c r="U62" s="4" t="s">
        <v>26</v>
      </c>
    </row>
    <row r="63" spans="1:21" ht="16" x14ac:dyDescent="0.2">
      <c r="A63" s="3" t="s">
        <v>74</v>
      </c>
      <c r="B63" s="4">
        <v>66435000</v>
      </c>
      <c r="C63" s="4">
        <v>27000000</v>
      </c>
      <c r="D63" s="4">
        <v>72000000</v>
      </c>
      <c r="E63" s="4">
        <v>53000000</v>
      </c>
      <c r="F63" s="4">
        <v>62000000</v>
      </c>
      <c r="G63" s="4">
        <v>35000000</v>
      </c>
      <c r="H63" s="4">
        <v>84000000</v>
      </c>
      <c r="I63" s="4">
        <v>20000000</v>
      </c>
      <c r="J63" s="4">
        <v>63000000</v>
      </c>
      <c r="K63" s="4">
        <v>39000000</v>
      </c>
      <c r="L63" s="4">
        <v>65000000</v>
      </c>
      <c r="M63" s="4">
        <v>12000000</v>
      </c>
      <c r="N63" s="4">
        <v>-9000000</v>
      </c>
      <c r="O63" s="4">
        <v>93000000</v>
      </c>
      <c r="P63" s="4">
        <v>29000000</v>
      </c>
      <c r="Q63" s="5">
        <v>29000000</v>
      </c>
      <c r="R63" s="4">
        <v>88000000</v>
      </c>
      <c r="S63" s="4">
        <v>67000000</v>
      </c>
      <c r="T63" s="4">
        <v>2000000</v>
      </c>
      <c r="U63" s="4">
        <v>29000000</v>
      </c>
    </row>
    <row r="64" spans="1:21" ht="16" x14ac:dyDescent="0.2">
      <c r="A64" s="3" t="s">
        <v>75</v>
      </c>
      <c r="B64" s="4" t="s">
        <v>26</v>
      </c>
      <c r="C64" s="4" t="s">
        <v>26</v>
      </c>
      <c r="D64" s="4" t="s">
        <v>26</v>
      </c>
      <c r="E64" s="4" t="s">
        <v>26</v>
      </c>
      <c r="F64" s="4" t="s">
        <v>26</v>
      </c>
      <c r="G64" s="4" t="s">
        <v>26</v>
      </c>
      <c r="H64" s="4" t="s">
        <v>26</v>
      </c>
      <c r="I64" s="4" t="s">
        <v>26</v>
      </c>
      <c r="J64" s="4" t="s">
        <v>26</v>
      </c>
      <c r="K64" s="4" t="s">
        <v>26</v>
      </c>
      <c r="L64" s="4" t="s">
        <v>26</v>
      </c>
      <c r="M64" s="4" t="s">
        <v>26</v>
      </c>
      <c r="N64" s="4" t="s">
        <v>26</v>
      </c>
      <c r="O64" s="4" t="s">
        <v>26</v>
      </c>
      <c r="P64" s="4" t="s">
        <v>26</v>
      </c>
      <c r="Q64" s="5" t="s">
        <v>26</v>
      </c>
      <c r="R64" s="4" t="s">
        <v>26</v>
      </c>
      <c r="S64" s="4" t="s">
        <v>26</v>
      </c>
      <c r="T64" s="4" t="s">
        <v>26</v>
      </c>
      <c r="U64" s="4" t="s">
        <v>26</v>
      </c>
    </row>
    <row r="65" spans="1:21" ht="16" x14ac:dyDescent="0.2">
      <c r="A65" s="3" t="s">
        <v>76</v>
      </c>
      <c r="B65" s="4" t="s">
        <v>26</v>
      </c>
      <c r="C65" s="4" t="s">
        <v>26</v>
      </c>
      <c r="D65" s="4" t="s">
        <v>26</v>
      </c>
      <c r="E65" s="4" t="s">
        <v>26</v>
      </c>
      <c r="F65" s="4" t="s">
        <v>26</v>
      </c>
      <c r="G65" s="4" t="s">
        <v>26</v>
      </c>
      <c r="H65" s="4" t="s">
        <v>26</v>
      </c>
      <c r="I65" s="4" t="s">
        <v>26</v>
      </c>
      <c r="J65" s="4" t="s">
        <v>26</v>
      </c>
      <c r="K65" s="4" t="s">
        <v>26</v>
      </c>
      <c r="L65" s="4" t="s">
        <v>26</v>
      </c>
      <c r="M65" s="4" t="s">
        <v>26</v>
      </c>
      <c r="N65" s="4" t="s">
        <v>26</v>
      </c>
      <c r="O65" s="4" t="s">
        <v>26</v>
      </c>
      <c r="P65" s="4" t="s">
        <v>26</v>
      </c>
      <c r="Q65" s="5" t="s">
        <v>26</v>
      </c>
      <c r="R65" s="4" t="s">
        <v>26</v>
      </c>
      <c r="S65" s="4" t="s">
        <v>26</v>
      </c>
      <c r="T65" s="4" t="s">
        <v>26</v>
      </c>
      <c r="U65" s="4" t="s">
        <v>26</v>
      </c>
    </row>
    <row r="66" spans="1:21" ht="16" x14ac:dyDescent="0.2">
      <c r="A66" s="3" t="s">
        <v>77</v>
      </c>
      <c r="B66" s="4" t="s">
        <v>26</v>
      </c>
      <c r="C66" s="4" t="s">
        <v>26</v>
      </c>
      <c r="D66" s="4" t="s">
        <v>26</v>
      </c>
      <c r="E66" s="4" t="s">
        <v>26</v>
      </c>
      <c r="F66" s="4" t="s">
        <v>26</v>
      </c>
      <c r="G66" s="4" t="s">
        <v>26</v>
      </c>
      <c r="H66" s="4" t="s">
        <v>26</v>
      </c>
      <c r="I66" s="4" t="s">
        <v>26</v>
      </c>
      <c r="J66" s="4" t="s">
        <v>26</v>
      </c>
      <c r="K66" s="4" t="s">
        <v>26</v>
      </c>
      <c r="L66" s="4" t="s">
        <v>26</v>
      </c>
      <c r="M66" s="4" t="s">
        <v>26</v>
      </c>
      <c r="N66" s="4" t="s">
        <v>26</v>
      </c>
      <c r="O66" s="4" t="s">
        <v>26</v>
      </c>
      <c r="P66" s="4" t="s">
        <v>26</v>
      </c>
      <c r="Q66" s="5" t="s">
        <v>26</v>
      </c>
      <c r="R66" s="4" t="s">
        <v>26</v>
      </c>
      <c r="S66" s="4" t="s">
        <v>26</v>
      </c>
      <c r="T66" s="4" t="s">
        <v>26</v>
      </c>
      <c r="U66" s="4" t="s">
        <v>26</v>
      </c>
    </row>
    <row r="67" spans="1:21" ht="16" x14ac:dyDescent="0.2">
      <c r="A67" s="3" t="s">
        <v>78</v>
      </c>
      <c r="B67" s="4" t="s">
        <v>26</v>
      </c>
      <c r="C67" s="4" t="s">
        <v>26</v>
      </c>
      <c r="D67" s="4" t="s">
        <v>26</v>
      </c>
      <c r="E67" s="4" t="s">
        <v>26</v>
      </c>
      <c r="F67" s="4" t="s">
        <v>26</v>
      </c>
      <c r="G67" s="4" t="s">
        <v>26</v>
      </c>
      <c r="H67" s="4" t="s">
        <v>26</v>
      </c>
      <c r="I67" s="4" t="s">
        <v>26</v>
      </c>
      <c r="J67" s="4" t="s">
        <v>26</v>
      </c>
      <c r="K67" s="4" t="s">
        <v>26</v>
      </c>
      <c r="L67" s="4" t="s">
        <v>26</v>
      </c>
      <c r="M67" s="4" t="s">
        <v>26</v>
      </c>
      <c r="N67" s="4" t="s">
        <v>26</v>
      </c>
      <c r="O67" s="4" t="s">
        <v>26</v>
      </c>
      <c r="P67" s="4" t="s">
        <v>26</v>
      </c>
      <c r="Q67" s="5" t="s">
        <v>26</v>
      </c>
      <c r="R67" s="4" t="s">
        <v>26</v>
      </c>
      <c r="S67" s="4" t="s">
        <v>26</v>
      </c>
      <c r="T67" s="4" t="s">
        <v>26</v>
      </c>
      <c r="U67" s="4" t="s">
        <v>26</v>
      </c>
    </row>
    <row r="68" spans="1:21" ht="16" x14ac:dyDescent="0.2">
      <c r="A68" s="3" t="s">
        <v>79</v>
      </c>
      <c r="B68" s="4" t="s">
        <v>26</v>
      </c>
      <c r="C68" s="4" t="s">
        <v>26</v>
      </c>
      <c r="D68" s="4" t="s">
        <v>26</v>
      </c>
      <c r="E68" s="4" t="s">
        <v>26</v>
      </c>
      <c r="F68" s="4" t="s">
        <v>26</v>
      </c>
      <c r="G68" s="4" t="s">
        <v>26</v>
      </c>
      <c r="H68" s="4" t="s">
        <v>26</v>
      </c>
      <c r="I68" s="4" t="s">
        <v>26</v>
      </c>
      <c r="J68" s="4" t="s">
        <v>26</v>
      </c>
      <c r="K68" s="4" t="s">
        <v>26</v>
      </c>
      <c r="L68" s="4" t="s">
        <v>26</v>
      </c>
      <c r="M68" s="4" t="s">
        <v>26</v>
      </c>
      <c r="N68" s="4" t="s">
        <v>26</v>
      </c>
      <c r="O68" s="4" t="s">
        <v>26</v>
      </c>
      <c r="P68" s="4" t="s">
        <v>26</v>
      </c>
      <c r="Q68" s="5" t="s">
        <v>26</v>
      </c>
      <c r="R68" s="4" t="s">
        <v>26</v>
      </c>
      <c r="S68" s="4" t="s">
        <v>26</v>
      </c>
      <c r="T68" s="4" t="s">
        <v>26</v>
      </c>
      <c r="U68" s="4" t="s">
        <v>26</v>
      </c>
    </row>
    <row r="69" spans="1:21" ht="16" x14ac:dyDescent="0.2">
      <c r="A69" s="3" t="s">
        <v>80</v>
      </c>
      <c r="B69" s="4" t="s">
        <v>26</v>
      </c>
      <c r="C69" s="4" t="s">
        <v>26</v>
      </c>
      <c r="D69" s="4" t="s">
        <v>26</v>
      </c>
      <c r="E69" s="4" t="s">
        <v>26</v>
      </c>
      <c r="F69" s="4" t="s">
        <v>26</v>
      </c>
      <c r="G69" s="4" t="s">
        <v>26</v>
      </c>
      <c r="H69" s="4" t="s">
        <v>26</v>
      </c>
      <c r="I69" s="4" t="s">
        <v>26</v>
      </c>
      <c r="J69" s="4" t="s">
        <v>26</v>
      </c>
      <c r="K69" s="4" t="s">
        <v>26</v>
      </c>
      <c r="L69" s="4" t="s">
        <v>26</v>
      </c>
      <c r="M69" s="4" t="s">
        <v>26</v>
      </c>
      <c r="N69" s="4" t="s">
        <v>26</v>
      </c>
      <c r="O69" s="4" t="s">
        <v>26</v>
      </c>
      <c r="P69" s="4" t="s">
        <v>26</v>
      </c>
      <c r="Q69" s="5" t="s">
        <v>26</v>
      </c>
      <c r="R69" s="4" t="s">
        <v>26</v>
      </c>
      <c r="S69" s="4" t="s">
        <v>26</v>
      </c>
      <c r="T69" s="4" t="s">
        <v>26</v>
      </c>
      <c r="U69" s="4" t="s">
        <v>26</v>
      </c>
    </row>
    <row r="70" spans="1:21" ht="16" x14ac:dyDescent="0.2">
      <c r="A70" s="3" t="s">
        <v>81</v>
      </c>
      <c r="B70" s="4">
        <v>407538000</v>
      </c>
      <c r="C70" s="4">
        <v>511000000</v>
      </c>
      <c r="D70" s="4">
        <v>176000000</v>
      </c>
      <c r="E70" s="4">
        <v>543000000</v>
      </c>
      <c r="F70" s="4">
        <v>543000000</v>
      </c>
      <c r="G70" s="4">
        <v>544000000</v>
      </c>
      <c r="H70" s="4">
        <v>688000000</v>
      </c>
      <c r="I70" s="4">
        <v>406000000</v>
      </c>
      <c r="J70" s="4">
        <v>472000000</v>
      </c>
      <c r="K70" s="4">
        <v>551000000</v>
      </c>
      <c r="L70" s="4">
        <v>702000000</v>
      </c>
      <c r="M70" s="4">
        <v>769000000</v>
      </c>
      <c r="N70" s="4">
        <v>773000000</v>
      </c>
      <c r="O70" s="4">
        <v>718000000</v>
      </c>
      <c r="P70" s="4">
        <v>774000000</v>
      </c>
      <c r="Q70" s="5">
        <v>774000000</v>
      </c>
      <c r="R70" s="4">
        <v>792000000</v>
      </c>
      <c r="S70" s="4">
        <v>767000000</v>
      </c>
      <c r="T70" s="4">
        <v>962000000</v>
      </c>
      <c r="U70" s="4">
        <v>774000000</v>
      </c>
    </row>
    <row r="71" spans="1:21" ht="16" x14ac:dyDescent="0.2">
      <c r="A71" s="3" t="s">
        <v>82</v>
      </c>
      <c r="B71" s="4" t="s">
        <v>26</v>
      </c>
      <c r="C71" s="4" t="s">
        <v>26</v>
      </c>
      <c r="D71" s="4" t="s">
        <v>26</v>
      </c>
      <c r="E71" s="4" t="s">
        <v>26</v>
      </c>
      <c r="F71" s="4" t="s">
        <v>26</v>
      </c>
      <c r="G71" s="4" t="s">
        <v>26</v>
      </c>
      <c r="H71" s="4" t="s">
        <v>26</v>
      </c>
      <c r="I71" s="4" t="s">
        <v>26</v>
      </c>
      <c r="J71" s="4" t="s">
        <v>26</v>
      </c>
      <c r="K71" s="4" t="s">
        <v>26</v>
      </c>
      <c r="L71" s="4" t="s">
        <v>26</v>
      </c>
      <c r="M71" s="4" t="s">
        <v>26</v>
      </c>
      <c r="N71" s="4" t="s">
        <v>26</v>
      </c>
      <c r="O71" s="4" t="s">
        <v>26</v>
      </c>
      <c r="P71" s="4" t="s">
        <v>26</v>
      </c>
      <c r="Q71" s="5" t="s">
        <v>26</v>
      </c>
      <c r="R71" s="4" t="s">
        <v>26</v>
      </c>
      <c r="S71" s="4" t="s">
        <v>26</v>
      </c>
      <c r="T71" s="4" t="s">
        <v>26</v>
      </c>
      <c r="U71" s="4" t="s">
        <v>26</v>
      </c>
    </row>
    <row r="72" spans="1:21" ht="16" x14ac:dyDescent="0.2">
      <c r="A72" s="3" t="s">
        <v>83</v>
      </c>
      <c r="B72" s="4" t="s">
        <v>26</v>
      </c>
      <c r="C72" s="4" t="s">
        <v>26</v>
      </c>
      <c r="D72" s="4" t="s">
        <v>26</v>
      </c>
      <c r="E72" s="4" t="s">
        <v>26</v>
      </c>
      <c r="F72" s="4" t="s">
        <v>26</v>
      </c>
      <c r="G72" s="4" t="s">
        <v>26</v>
      </c>
      <c r="H72" s="4" t="s">
        <v>26</v>
      </c>
      <c r="I72" s="4" t="s">
        <v>26</v>
      </c>
      <c r="J72" s="4" t="s">
        <v>26</v>
      </c>
      <c r="K72" s="4" t="s">
        <v>26</v>
      </c>
      <c r="L72" s="4" t="s">
        <v>26</v>
      </c>
      <c r="M72" s="4" t="s">
        <v>26</v>
      </c>
      <c r="N72" s="4" t="s">
        <v>26</v>
      </c>
      <c r="O72" s="4" t="s">
        <v>26</v>
      </c>
      <c r="P72" s="4" t="s">
        <v>26</v>
      </c>
      <c r="Q72" s="5" t="s">
        <v>26</v>
      </c>
      <c r="R72" s="4" t="s">
        <v>26</v>
      </c>
      <c r="S72" s="4" t="s">
        <v>26</v>
      </c>
      <c r="T72" s="4" t="s">
        <v>26</v>
      </c>
      <c r="U72" s="4" t="s">
        <v>26</v>
      </c>
    </row>
    <row r="73" spans="1:21" ht="16" x14ac:dyDescent="0.2">
      <c r="A73" s="3" t="s">
        <v>84</v>
      </c>
      <c r="B73" s="4" t="s">
        <v>26</v>
      </c>
      <c r="C73" s="4" t="s">
        <v>26</v>
      </c>
      <c r="D73" s="4" t="s">
        <v>26</v>
      </c>
      <c r="E73" s="4" t="s">
        <v>26</v>
      </c>
      <c r="F73" s="4" t="s">
        <v>26</v>
      </c>
      <c r="G73" s="4" t="s">
        <v>26</v>
      </c>
      <c r="H73" s="4" t="s">
        <v>26</v>
      </c>
      <c r="I73" s="4" t="s">
        <v>26</v>
      </c>
      <c r="J73" s="4" t="s">
        <v>26</v>
      </c>
      <c r="K73" s="4" t="s">
        <v>26</v>
      </c>
      <c r="L73" s="4" t="s">
        <v>26</v>
      </c>
      <c r="M73" s="4" t="s">
        <v>26</v>
      </c>
      <c r="N73" s="4" t="s">
        <v>26</v>
      </c>
      <c r="O73" s="4" t="s">
        <v>26</v>
      </c>
      <c r="P73" s="4" t="s">
        <v>26</v>
      </c>
      <c r="Q73" s="5" t="s">
        <v>26</v>
      </c>
      <c r="R73" s="4" t="s">
        <v>26</v>
      </c>
      <c r="S73" s="4" t="s">
        <v>26</v>
      </c>
      <c r="T73" s="4" t="s">
        <v>26</v>
      </c>
      <c r="U73" s="4" t="s">
        <v>26</v>
      </c>
    </row>
    <row r="74" spans="1:21" ht="16" x14ac:dyDescent="0.2">
      <c r="A74" s="3" t="s">
        <v>85</v>
      </c>
      <c r="B74" s="4" t="s">
        <v>26</v>
      </c>
      <c r="C74" s="4" t="s">
        <v>26</v>
      </c>
      <c r="D74" s="4" t="s">
        <v>26</v>
      </c>
      <c r="E74" s="4" t="s">
        <v>26</v>
      </c>
      <c r="F74" s="4" t="s">
        <v>26</v>
      </c>
      <c r="G74" s="4" t="s">
        <v>26</v>
      </c>
      <c r="H74" s="4" t="s">
        <v>26</v>
      </c>
      <c r="I74" s="4" t="s">
        <v>26</v>
      </c>
      <c r="J74" s="4" t="s">
        <v>26</v>
      </c>
      <c r="K74" s="4" t="s">
        <v>26</v>
      </c>
      <c r="L74" s="4" t="s">
        <v>26</v>
      </c>
      <c r="M74" s="4" t="s">
        <v>26</v>
      </c>
      <c r="N74" s="4" t="s">
        <v>26</v>
      </c>
      <c r="O74" s="4" t="s">
        <v>26</v>
      </c>
      <c r="P74" s="4" t="s">
        <v>26</v>
      </c>
      <c r="Q74" s="5" t="s">
        <v>26</v>
      </c>
      <c r="R74" s="4" t="s">
        <v>26</v>
      </c>
      <c r="S74" s="4" t="s">
        <v>26</v>
      </c>
      <c r="T74" s="4" t="s">
        <v>26</v>
      </c>
      <c r="U74" s="4" t="s">
        <v>26</v>
      </c>
    </row>
    <row r="75" spans="1:21" ht="16" x14ac:dyDescent="0.2">
      <c r="A75" s="3" t="s">
        <v>86</v>
      </c>
      <c r="B75" s="4" t="s">
        <v>26</v>
      </c>
      <c r="C75" s="4" t="s">
        <v>26</v>
      </c>
      <c r="D75" s="4" t="s">
        <v>26</v>
      </c>
      <c r="E75" s="4" t="s">
        <v>26</v>
      </c>
      <c r="F75" s="4" t="s">
        <v>26</v>
      </c>
      <c r="G75" s="4" t="s">
        <v>26</v>
      </c>
      <c r="H75" s="4" t="s">
        <v>26</v>
      </c>
      <c r="I75" s="4" t="s">
        <v>26</v>
      </c>
      <c r="J75" s="4" t="s">
        <v>26</v>
      </c>
      <c r="K75" s="4" t="s">
        <v>26</v>
      </c>
      <c r="L75" s="4" t="s">
        <v>26</v>
      </c>
      <c r="M75" s="4" t="s">
        <v>26</v>
      </c>
      <c r="N75" s="4" t="s">
        <v>26</v>
      </c>
      <c r="O75" s="4" t="s">
        <v>26</v>
      </c>
      <c r="P75" s="4" t="s">
        <v>26</v>
      </c>
      <c r="Q75" s="5" t="s">
        <v>26</v>
      </c>
      <c r="R75" s="4" t="s">
        <v>26</v>
      </c>
      <c r="S75" s="4" t="s">
        <v>26</v>
      </c>
      <c r="T75" s="4" t="s">
        <v>26</v>
      </c>
      <c r="U75" s="4" t="s">
        <v>26</v>
      </c>
    </row>
    <row r="76" spans="1:21" ht="16" x14ac:dyDescent="0.2">
      <c r="A76" s="3" t="s">
        <v>87</v>
      </c>
      <c r="B76" s="4">
        <v>2858467000</v>
      </c>
      <c r="C76" s="4">
        <v>2903000000</v>
      </c>
      <c r="D76" s="4">
        <v>2856000000</v>
      </c>
      <c r="E76" s="4">
        <v>3161000000</v>
      </c>
      <c r="F76" s="4">
        <v>3090000000</v>
      </c>
      <c r="G76" s="4">
        <v>2580000000</v>
      </c>
      <c r="H76" s="4">
        <v>2408000000</v>
      </c>
      <c r="I76" s="4">
        <v>2636000000</v>
      </c>
      <c r="J76" s="4">
        <v>2653000000</v>
      </c>
      <c r="K76" s="4">
        <v>2774000000</v>
      </c>
      <c r="L76" s="4">
        <v>2689000000</v>
      </c>
      <c r="M76" s="4">
        <v>2951000000</v>
      </c>
      <c r="N76" s="4">
        <v>10359000000</v>
      </c>
      <c r="O76" s="4">
        <v>22687000000</v>
      </c>
      <c r="P76" s="4">
        <v>22223000000</v>
      </c>
      <c r="Q76" s="5">
        <v>22223000000</v>
      </c>
      <c r="R76" s="4">
        <v>22531000000</v>
      </c>
      <c r="S76" s="4">
        <v>22446000000</v>
      </c>
      <c r="T76" s="4">
        <v>22272000000</v>
      </c>
      <c r="U76" s="4">
        <v>22223000000</v>
      </c>
    </row>
    <row r="77" spans="1:21" ht="16" x14ac:dyDescent="0.2">
      <c r="A77" s="3" t="s">
        <v>88</v>
      </c>
      <c r="B77" s="4">
        <v>528949000</v>
      </c>
      <c r="C77" s="4">
        <v>510000000</v>
      </c>
      <c r="D77" s="4">
        <v>561000000</v>
      </c>
      <c r="E77" s="4">
        <v>567000000</v>
      </c>
      <c r="F77" s="4">
        <v>555000000</v>
      </c>
      <c r="G77" s="4">
        <v>606000000</v>
      </c>
      <c r="H77" s="4">
        <v>682000000</v>
      </c>
      <c r="I77" s="4">
        <v>1031000000</v>
      </c>
      <c r="J77" s="4">
        <v>1030000000</v>
      </c>
      <c r="K77" s="4">
        <v>812000000</v>
      </c>
      <c r="L77" s="4">
        <v>780000000</v>
      </c>
      <c r="M77" s="4">
        <v>-334000000</v>
      </c>
      <c r="N77" s="4">
        <v>-180000000</v>
      </c>
      <c r="O77" s="4">
        <v>-1000000</v>
      </c>
      <c r="P77" s="4">
        <v>-34000000</v>
      </c>
      <c r="Q77" s="5">
        <v>-34000000</v>
      </c>
      <c r="R77" s="4">
        <v>1461000000</v>
      </c>
      <c r="S77" s="4">
        <v>1439000000</v>
      </c>
      <c r="T77" s="4">
        <v>1423000000</v>
      </c>
      <c r="U77" s="4">
        <v>-34000000</v>
      </c>
    </row>
    <row r="78" spans="1:21" ht="16" x14ac:dyDescent="0.2">
      <c r="A78" s="3" t="s">
        <v>89</v>
      </c>
      <c r="B78" s="4">
        <v>1341731000</v>
      </c>
      <c r="C78" s="4">
        <v>1392000000</v>
      </c>
      <c r="D78" s="4">
        <v>1524000000</v>
      </c>
      <c r="E78" s="4">
        <v>1492000000</v>
      </c>
      <c r="F78" s="4">
        <v>1500000000</v>
      </c>
      <c r="G78" s="4">
        <v>1593000000</v>
      </c>
      <c r="H78" s="4">
        <v>1743000000</v>
      </c>
      <c r="I78" s="4">
        <v>2240000000</v>
      </c>
      <c r="J78" s="4">
        <v>2419000000</v>
      </c>
      <c r="K78" s="4">
        <v>2194000000</v>
      </c>
      <c r="L78" s="4">
        <v>2161000000</v>
      </c>
      <c r="M78" s="4">
        <v>960000000</v>
      </c>
      <c r="N78" s="4">
        <v>1160000000</v>
      </c>
      <c r="O78" s="4">
        <v>1437000000</v>
      </c>
      <c r="P78" s="4">
        <v>1438000000</v>
      </c>
      <c r="Q78" s="5">
        <v>1438000000</v>
      </c>
      <c r="R78" s="4">
        <v>1461000000</v>
      </c>
      <c r="S78" s="4">
        <v>1439000000</v>
      </c>
      <c r="T78" s="4">
        <v>1423000000</v>
      </c>
      <c r="U78" s="4">
        <v>1438000000</v>
      </c>
    </row>
    <row r="79" spans="1:21" ht="16" x14ac:dyDescent="0.2">
      <c r="A79" s="3" t="s">
        <v>90</v>
      </c>
      <c r="B79" s="4">
        <v>812782000</v>
      </c>
      <c r="C79" s="4">
        <v>882000000</v>
      </c>
      <c r="D79" s="4">
        <v>963000000</v>
      </c>
      <c r="E79" s="4">
        <v>925000000</v>
      </c>
      <c r="F79" s="4">
        <v>945000000</v>
      </c>
      <c r="G79" s="4">
        <v>987000000</v>
      </c>
      <c r="H79" s="4">
        <v>1061000000</v>
      </c>
      <c r="I79" s="4">
        <v>1209000000</v>
      </c>
      <c r="J79" s="4">
        <v>1389000000</v>
      </c>
      <c r="K79" s="4">
        <v>1382000000</v>
      </c>
      <c r="L79" s="4">
        <v>1381000000</v>
      </c>
      <c r="M79" s="4">
        <v>1294000000</v>
      </c>
      <c r="N79" s="4">
        <v>1340000000</v>
      </c>
      <c r="O79" s="4">
        <v>1438000000</v>
      </c>
      <c r="P79" s="4">
        <v>1472000000</v>
      </c>
      <c r="Q79" s="5">
        <v>1472000000</v>
      </c>
      <c r="R79" s="4" t="s">
        <v>26</v>
      </c>
      <c r="S79" s="4" t="s">
        <v>26</v>
      </c>
      <c r="T79" s="4" t="s">
        <v>26</v>
      </c>
      <c r="U79" s="4">
        <v>1472000000</v>
      </c>
    </row>
    <row r="80" spans="1:21" ht="16" x14ac:dyDescent="0.2">
      <c r="A80" s="3" t="s">
        <v>91</v>
      </c>
      <c r="B80" s="4">
        <v>97095000</v>
      </c>
      <c r="C80" s="4">
        <v>91000000</v>
      </c>
      <c r="D80" s="4">
        <v>63000000</v>
      </c>
      <c r="E80" s="4">
        <v>75000000</v>
      </c>
      <c r="F80" s="4">
        <v>83000000</v>
      </c>
      <c r="G80" s="4">
        <v>31000000</v>
      </c>
      <c r="H80" s="4">
        <v>27000000</v>
      </c>
      <c r="I80" s="4">
        <v>28000000</v>
      </c>
      <c r="J80" s="4">
        <v>31000000</v>
      </c>
      <c r="K80" s="4">
        <v>13000000</v>
      </c>
      <c r="L80" s="4">
        <v>13000000</v>
      </c>
      <c r="M80" s="4">
        <v>19000000</v>
      </c>
      <c r="N80" s="4">
        <v>43000000</v>
      </c>
      <c r="O80" s="4">
        <v>98000000</v>
      </c>
      <c r="P80" s="4">
        <v>105000000</v>
      </c>
      <c r="Q80" s="5">
        <v>105000000</v>
      </c>
      <c r="R80" s="4">
        <v>98000000</v>
      </c>
      <c r="S80" s="4">
        <v>108000000</v>
      </c>
      <c r="T80" s="4">
        <v>102000000</v>
      </c>
      <c r="U80" s="4">
        <v>105000000</v>
      </c>
    </row>
    <row r="81" spans="1:21" ht="16" x14ac:dyDescent="0.2">
      <c r="A81" s="3" t="s">
        <v>92</v>
      </c>
      <c r="B81" s="4">
        <v>97095000</v>
      </c>
      <c r="C81" s="4">
        <v>91000000</v>
      </c>
      <c r="D81" s="4">
        <v>63000000</v>
      </c>
      <c r="E81" s="4">
        <v>75000000</v>
      </c>
      <c r="F81" s="4">
        <v>83000000</v>
      </c>
      <c r="G81" s="4">
        <v>31000000</v>
      </c>
      <c r="H81" s="4">
        <v>27000000</v>
      </c>
      <c r="I81" s="4">
        <v>28000000</v>
      </c>
      <c r="J81" s="4">
        <v>31000000</v>
      </c>
      <c r="K81" s="4">
        <v>13000000</v>
      </c>
      <c r="L81" s="4">
        <v>13000000</v>
      </c>
      <c r="M81" s="4">
        <v>19000000</v>
      </c>
      <c r="N81" s="4">
        <v>43000000</v>
      </c>
      <c r="O81" s="4">
        <v>98000000</v>
      </c>
      <c r="P81" s="4">
        <v>105000000</v>
      </c>
      <c r="Q81" s="5">
        <v>105000000</v>
      </c>
      <c r="R81" s="4">
        <v>98000000</v>
      </c>
      <c r="S81" s="4">
        <v>108000000</v>
      </c>
      <c r="T81" s="4">
        <v>102000000</v>
      </c>
      <c r="U81" s="4">
        <v>105000000</v>
      </c>
    </row>
    <row r="82" spans="1:21" ht="16" x14ac:dyDescent="0.2">
      <c r="A82" s="3" t="s">
        <v>93</v>
      </c>
      <c r="B82" s="4" t="s">
        <v>26</v>
      </c>
      <c r="C82" s="4" t="s">
        <v>26</v>
      </c>
      <c r="D82" s="4" t="s">
        <v>26</v>
      </c>
      <c r="E82" s="4" t="s">
        <v>26</v>
      </c>
      <c r="F82" s="4" t="s">
        <v>26</v>
      </c>
      <c r="G82" s="4" t="s">
        <v>26</v>
      </c>
      <c r="H82" s="4" t="s">
        <v>26</v>
      </c>
      <c r="I82" s="4" t="s">
        <v>26</v>
      </c>
      <c r="J82" s="4" t="s">
        <v>26</v>
      </c>
      <c r="K82" s="4" t="s">
        <v>26</v>
      </c>
      <c r="L82" s="4" t="s">
        <v>26</v>
      </c>
      <c r="M82" s="4" t="s">
        <v>26</v>
      </c>
      <c r="N82" s="4" t="s">
        <v>26</v>
      </c>
      <c r="O82" s="4" t="s">
        <v>26</v>
      </c>
      <c r="P82" s="4" t="s">
        <v>26</v>
      </c>
      <c r="Q82" s="5" t="s">
        <v>26</v>
      </c>
      <c r="R82" s="4" t="s">
        <v>26</v>
      </c>
      <c r="S82" s="4" t="s">
        <v>26</v>
      </c>
      <c r="T82" s="4" t="s">
        <v>26</v>
      </c>
      <c r="U82" s="4" t="s">
        <v>26</v>
      </c>
    </row>
    <row r="83" spans="1:21" ht="16" x14ac:dyDescent="0.2">
      <c r="A83" s="3" t="s">
        <v>94</v>
      </c>
      <c r="B83" s="4">
        <v>2232423000</v>
      </c>
      <c r="C83" s="4">
        <v>2302000000</v>
      </c>
      <c r="D83" s="4">
        <v>2232000000</v>
      </c>
      <c r="E83" s="4">
        <v>2519000000</v>
      </c>
      <c r="F83" s="4">
        <v>2452000000</v>
      </c>
      <c r="G83" s="4">
        <v>1943000000</v>
      </c>
      <c r="H83" s="4">
        <v>1699000000</v>
      </c>
      <c r="I83" s="4">
        <v>1577000000</v>
      </c>
      <c r="J83" s="4">
        <v>1592000000</v>
      </c>
      <c r="K83" s="4">
        <v>1949000000</v>
      </c>
      <c r="L83" s="4">
        <v>1896000000</v>
      </c>
      <c r="M83" s="4">
        <v>3266000000</v>
      </c>
      <c r="N83" s="4">
        <v>10496000000</v>
      </c>
      <c r="O83" s="4">
        <v>22590000000</v>
      </c>
      <c r="P83" s="4">
        <v>22152000000</v>
      </c>
      <c r="Q83" s="5">
        <v>22152000000</v>
      </c>
      <c r="R83" s="4">
        <v>20972000000</v>
      </c>
      <c r="S83" s="4">
        <v>20899000000</v>
      </c>
      <c r="T83" s="4">
        <v>20747000000</v>
      </c>
      <c r="U83" s="4">
        <v>22152000000</v>
      </c>
    </row>
    <row r="84" spans="1:21" ht="16" x14ac:dyDescent="0.2">
      <c r="A84" s="3" t="s">
        <v>95</v>
      </c>
      <c r="B84" s="4">
        <v>2119136000</v>
      </c>
      <c r="C84" s="4">
        <v>2170000000</v>
      </c>
      <c r="D84" s="4">
        <v>2066000000</v>
      </c>
      <c r="E84" s="4">
        <v>2413000000</v>
      </c>
      <c r="F84" s="4">
        <v>1395000000</v>
      </c>
      <c r="G84" s="4">
        <v>1834000000</v>
      </c>
      <c r="H84" s="4">
        <v>1353000000</v>
      </c>
      <c r="I84" s="4">
        <v>1326000000</v>
      </c>
      <c r="J84" s="4">
        <v>1317000000</v>
      </c>
      <c r="K84" s="4">
        <v>1672000000</v>
      </c>
      <c r="L84" s="4">
        <v>1709000000</v>
      </c>
      <c r="M84" s="4">
        <v>1682000000</v>
      </c>
      <c r="N84" s="4">
        <v>8865000000</v>
      </c>
      <c r="O84" s="4">
        <v>20797000000</v>
      </c>
      <c r="P84" s="4">
        <v>20199000000</v>
      </c>
      <c r="Q84" s="5">
        <v>20199000000</v>
      </c>
      <c r="R84" s="4">
        <v>20631000000</v>
      </c>
      <c r="S84" s="4">
        <v>20516000000</v>
      </c>
      <c r="T84" s="4">
        <v>20358000000</v>
      </c>
      <c r="U84" s="4">
        <v>20199000000</v>
      </c>
    </row>
    <row r="85" spans="1:21" ht="16" x14ac:dyDescent="0.2">
      <c r="A85" s="3" t="s">
        <v>96</v>
      </c>
      <c r="B85" s="4">
        <v>1826172000</v>
      </c>
      <c r="C85" s="4">
        <v>1914000000</v>
      </c>
      <c r="D85" s="4">
        <v>1886000000</v>
      </c>
      <c r="E85" s="4">
        <v>2200000000</v>
      </c>
      <c r="F85" s="4">
        <v>1246000000</v>
      </c>
      <c r="G85" s="4">
        <v>1635000000</v>
      </c>
      <c r="H85" s="4">
        <v>1266000000</v>
      </c>
      <c r="I85" s="4">
        <v>1282000000</v>
      </c>
      <c r="J85" s="4">
        <v>1295000000</v>
      </c>
      <c r="K85" s="4">
        <v>1611000000</v>
      </c>
      <c r="L85" s="4">
        <v>1655000000</v>
      </c>
      <c r="M85" s="4">
        <v>1654000000</v>
      </c>
      <c r="N85" s="4">
        <v>5613000000</v>
      </c>
      <c r="O85" s="4">
        <v>13736000000</v>
      </c>
      <c r="P85" s="4">
        <v>13780000000</v>
      </c>
      <c r="Q85" s="5">
        <v>13780000000</v>
      </c>
      <c r="R85" s="4">
        <v>13732000000</v>
      </c>
      <c r="S85" s="4">
        <v>13779000000</v>
      </c>
      <c r="T85" s="4">
        <v>13778000000</v>
      </c>
      <c r="U85" s="4">
        <v>13780000000</v>
      </c>
    </row>
    <row r="86" spans="1:21" ht="16" x14ac:dyDescent="0.2">
      <c r="A86" s="3" t="s">
        <v>97</v>
      </c>
      <c r="B86" s="4">
        <v>292964000</v>
      </c>
      <c r="C86" s="4">
        <v>256000000</v>
      </c>
      <c r="D86" s="4">
        <v>180000000</v>
      </c>
      <c r="E86" s="4">
        <v>213000000</v>
      </c>
      <c r="F86" s="4">
        <v>149000000</v>
      </c>
      <c r="G86" s="4">
        <v>199000000</v>
      </c>
      <c r="H86" s="4">
        <v>87000000</v>
      </c>
      <c r="I86" s="4">
        <v>44000000</v>
      </c>
      <c r="J86" s="4">
        <v>22000000</v>
      </c>
      <c r="K86" s="4">
        <v>61000000</v>
      </c>
      <c r="L86" s="4">
        <v>54000000</v>
      </c>
      <c r="M86" s="4">
        <v>28000000</v>
      </c>
      <c r="N86" s="4">
        <v>3252000000</v>
      </c>
      <c r="O86" s="4">
        <v>7061000000</v>
      </c>
      <c r="P86" s="4">
        <v>6419000000</v>
      </c>
      <c r="Q86" s="5">
        <v>6419000000</v>
      </c>
      <c r="R86" s="4">
        <v>6899000000</v>
      </c>
      <c r="S86" s="4">
        <v>6737000000</v>
      </c>
      <c r="T86" s="4">
        <v>6580000000</v>
      </c>
      <c r="U86" s="4">
        <v>6419000000</v>
      </c>
    </row>
    <row r="87" spans="1:21" ht="16" x14ac:dyDescent="0.2">
      <c r="A87" s="3" t="s">
        <v>98</v>
      </c>
      <c r="B87" s="4" t="s">
        <v>26</v>
      </c>
      <c r="C87" s="4" t="s">
        <v>26</v>
      </c>
      <c r="D87" s="4" t="s">
        <v>26</v>
      </c>
      <c r="E87" s="4" t="s">
        <v>26</v>
      </c>
      <c r="F87" s="4" t="s">
        <v>26</v>
      </c>
      <c r="G87" s="4" t="s">
        <v>26</v>
      </c>
      <c r="H87" s="4" t="s">
        <v>26</v>
      </c>
      <c r="I87" s="4" t="s">
        <v>26</v>
      </c>
      <c r="J87" s="4" t="s">
        <v>26</v>
      </c>
      <c r="K87" s="4" t="s">
        <v>26</v>
      </c>
      <c r="L87" s="4" t="s">
        <v>26</v>
      </c>
      <c r="M87" s="4" t="s">
        <v>26</v>
      </c>
      <c r="N87" s="4" t="s">
        <v>26</v>
      </c>
      <c r="O87" s="4" t="s">
        <v>26</v>
      </c>
      <c r="P87" s="4" t="s">
        <v>26</v>
      </c>
      <c r="Q87" s="5" t="s">
        <v>26</v>
      </c>
      <c r="R87" s="4" t="s">
        <v>26</v>
      </c>
      <c r="S87" s="4" t="s">
        <v>26</v>
      </c>
      <c r="T87" s="4" t="s">
        <v>26</v>
      </c>
      <c r="U87" s="4" t="s">
        <v>26</v>
      </c>
    </row>
    <row r="88" spans="1:21" ht="16" x14ac:dyDescent="0.2">
      <c r="A88" s="3" t="s">
        <v>99</v>
      </c>
      <c r="B88" s="4" t="s">
        <v>26</v>
      </c>
      <c r="C88" s="4" t="s">
        <v>26</v>
      </c>
      <c r="D88" s="4" t="s">
        <v>26</v>
      </c>
      <c r="E88" s="4" t="s">
        <v>26</v>
      </c>
      <c r="F88" s="4" t="s">
        <v>26</v>
      </c>
      <c r="G88" s="4" t="s">
        <v>26</v>
      </c>
      <c r="H88" s="4" t="s">
        <v>26</v>
      </c>
      <c r="I88" s="4" t="s">
        <v>26</v>
      </c>
      <c r="J88" s="4" t="s">
        <v>26</v>
      </c>
      <c r="K88" s="4" t="s">
        <v>26</v>
      </c>
      <c r="L88" s="4" t="s">
        <v>26</v>
      </c>
      <c r="M88" s="4" t="s">
        <v>26</v>
      </c>
      <c r="N88" s="4" t="s">
        <v>26</v>
      </c>
      <c r="O88" s="4" t="s">
        <v>26</v>
      </c>
      <c r="P88" s="4" t="s">
        <v>26</v>
      </c>
      <c r="Q88" s="5" t="s">
        <v>26</v>
      </c>
      <c r="R88" s="4" t="s">
        <v>26</v>
      </c>
      <c r="S88" s="4" t="s">
        <v>26</v>
      </c>
      <c r="T88" s="4" t="s">
        <v>26</v>
      </c>
      <c r="U88" s="4" t="s">
        <v>26</v>
      </c>
    </row>
    <row r="89" spans="1:21" ht="16" x14ac:dyDescent="0.2">
      <c r="A89" s="3" t="s">
        <v>100</v>
      </c>
      <c r="B89" s="4">
        <v>113287000</v>
      </c>
      <c r="C89" s="4">
        <v>132000000</v>
      </c>
      <c r="D89" s="4">
        <v>166000000</v>
      </c>
      <c r="E89" s="4">
        <v>106000000</v>
      </c>
      <c r="F89" s="4">
        <v>1057000000</v>
      </c>
      <c r="G89" s="4">
        <v>109000000</v>
      </c>
      <c r="H89" s="4">
        <v>346000000</v>
      </c>
      <c r="I89" s="4">
        <v>251000000</v>
      </c>
      <c r="J89" s="4">
        <v>275000000</v>
      </c>
      <c r="K89" s="4">
        <v>277000000</v>
      </c>
      <c r="L89" s="4">
        <v>187000000</v>
      </c>
      <c r="M89" s="4">
        <v>1584000000</v>
      </c>
      <c r="N89" s="4">
        <v>1631000000</v>
      </c>
      <c r="O89" s="4">
        <v>1793000000</v>
      </c>
      <c r="P89" s="4">
        <v>1953000000</v>
      </c>
      <c r="Q89" s="5">
        <v>1953000000</v>
      </c>
      <c r="R89" s="4">
        <v>341000000</v>
      </c>
      <c r="S89" s="4">
        <v>383000000</v>
      </c>
      <c r="T89" s="4">
        <v>389000000</v>
      </c>
      <c r="U89" s="4">
        <v>1953000000</v>
      </c>
    </row>
    <row r="90" spans="1:21" ht="16" x14ac:dyDescent="0.2">
      <c r="A90" s="3" t="s">
        <v>101</v>
      </c>
      <c r="B90" s="4">
        <v>4826329000</v>
      </c>
      <c r="C90" s="4">
        <v>5198000000</v>
      </c>
      <c r="D90" s="4">
        <v>5110000000</v>
      </c>
      <c r="E90" s="4">
        <v>4684000000</v>
      </c>
      <c r="F90" s="4">
        <v>5486000000</v>
      </c>
      <c r="G90" s="4">
        <v>5207000000</v>
      </c>
      <c r="H90" s="4">
        <v>4968000000</v>
      </c>
      <c r="I90" s="4">
        <v>4250000000</v>
      </c>
      <c r="J90" s="4">
        <v>4068000000</v>
      </c>
      <c r="K90" s="4">
        <v>5178000000</v>
      </c>
      <c r="L90" s="4">
        <v>6283000000</v>
      </c>
      <c r="M90" s="4">
        <v>10931000000</v>
      </c>
      <c r="N90" s="4">
        <v>15516000000</v>
      </c>
      <c r="O90" s="4">
        <v>27734000000</v>
      </c>
      <c r="P90" s="4">
        <v>27780000000</v>
      </c>
      <c r="Q90" s="5">
        <v>27780000000</v>
      </c>
      <c r="R90" s="4">
        <v>27085000000</v>
      </c>
      <c r="S90" s="4">
        <v>27202000000</v>
      </c>
      <c r="T90" s="4">
        <v>28921000000</v>
      </c>
      <c r="U90" s="4">
        <v>27780000000</v>
      </c>
    </row>
    <row r="91" spans="1:21" ht="16" x14ac:dyDescent="0.2">
      <c r="A91" s="3" t="s">
        <v>102</v>
      </c>
      <c r="B91" s="4">
        <v>280331000</v>
      </c>
      <c r="C91" s="4">
        <v>363000000</v>
      </c>
      <c r="D91" s="4">
        <v>344000000</v>
      </c>
      <c r="E91" s="4">
        <v>157000000</v>
      </c>
      <c r="F91" s="4">
        <v>139000000</v>
      </c>
      <c r="G91" s="4">
        <v>176000000</v>
      </c>
      <c r="H91" s="4">
        <v>190000000</v>
      </c>
      <c r="I91" s="4">
        <v>184000000</v>
      </c>
      <c r="J91" s="4">
        <v>157000000</v>
      </c>
      <c r="K91" s="4">
        <v>178000000</v>
      </c>
      <c r="L91" s="4">
        <v>274000000</v>
      </c>
      <c r="M91" s="4">
        <v>305000000</v>
      </c>
      <c r="N91" s="4">
        <v>623000000</v>
      </c>
      <c r="O91" s="4">
        <v>737000000</v>
      </c>
      <c r="P91" s="4">
        <v>1336000000</v>
      </c>
      <c r="Q91" s="5">
        <v>1336000000</v>
      </c>
      <c r="R91" s="4">
        <v>902000000</v>
      </c>
      <c r="S91" s="4">
        <v>811000000</v>
      </c>
      <c r="T91" s="4">
        <v>1657000000</v>
      </c>
      <c r="U91" s="4">
        <v>1336000000</v>
      </c>
    </row>
    <row r="92" spans="1:21" ht="16" x14ac:dyDescent="0.2">
      <c r="A92" s="3" t="s">
        <v>103</v>
      </c>
      <c r="B92" s="4">
        <v>104963000</v>
      </c>
      <c r="C92" s="4">
        <v>143000000</v>
      </c>
      <c r="D92" s="4">
        <v>129000000</v>
      </c>
      <c r="E92" s="4">
        <v>157000000</v>
      </c>
      <c r="F92" s="4">
        <v>137000000</v>
      </c>
      <c r="G92" s="4">
        <v>176000000</v>
      </c>
      <c r="H92" s="4">
        <v>190000000</v>
      </c>
      <c r="I92" s="4">
        <v>184000000</v>
      </c>
      <c r="J92" s="4">
        <v>157000000</v>
      </c>
      <c r="K92" s="4">
        <v>178000000</v>
      </c>
      <c r="L92" s="4">
        <v>274000000</v>
      </c>
      <c r="M92" s="4">
        <v>305000000</v>
      </c>
      <c r="N92" s="4">
        <v>623000000</v>
      </c>
      <c r="O92" s="4">
        <v>737000000</v>
      </c>
      <c r="P92" s="4">
        <v>638000000</v>
      </c>
      <c r="Q92" s="5">
        <v>638000000</v>
      </c>
      <c r="R92" s="4">
        <v>670000000</v>
      </c>
      <c r="S92" s="4">
        <v>811000000</v>
      </c>
      <c r="T92" s="4">
        <v>921000000</v>
      </c>
      <c r="U92" s="4">
        <v>638000000</v>
      </c>
    </row>
    <row r="93" spans="1:21" ht="16" x14ac:dyDescent="0.2">
      <c r="A93" s="3" t="s">
        <v>104</v>
      </c>
      <c r="B93" s="4">
        <v>358000</v>
      </c>
      <c r="C93" s="4">
        <v>14000000</v>
      </c>
      <c r="D93" s="4" t="s">
        <v>26</v>
      </c>
      <c r="E93" s="4" t="s">
        <v>26</v>
      </c>
      <c r="F93" s="4">
        <v>2000000</v>
      </c>
      <c r="G93" s="4" t="s">
        <v>26</v>
      </c>
      <c r="H93" s="4" t="s">
        <v>26</v>
      </c>
      <c r="I93" s="4" t="s">
        <v>26</v>
      </c>
      <c r="J93" s="4" t="s">
        <v>26</v>
      </c>
      <c r="K93" s="4" t="s">
        <v>26</v>
      </c>
      <c r="L93" s="4" t="s">
        <v>26</v>
      </c>
      <c r="M93" s="4" t="s">
        <v>26</v>
      </c>
      <c r="N93" s="4">
        <v>8000000</v>
      </c>
      <c r="O93" s="4">
        <v>48000000</v>
      </c>
      <c r="P93" s="4">
        <v>698000000</v>
      </c>
      <c r="Q93" s="5">
        <v>698000000</v>
      </c>
      <c r="R93" s="4">
        <v>57000000</v>
      </c>
      <c r="S93" s="4">
        <v>58000000</v>
      </c>
      <c r="T93" s="4">
        <v>736000000</v>
      </c>
      <c r="U93" s="4">
        <v>698000000</v>
      </c>
    </row>
    <row r="94" spans="1:21" ht="16" x14ac:dyDescent="0.2">
      <c r="A94" s="3" t="s">
        <v>105</v>
      </c>
      <c r="B94" s="4" t="s">
        <v>26</v>
      </c>
      <c r="C94" s="4" t="s">
        <v>26</v>
      </c>
      <c r="D94" s="4" t="s">
        <v>26</v>
      </c>
      <c r="E94" s="4" t="s">
        <v>26</v>
      </c>
      <c r="F94" s="4" t="s">
        <v>26</v>
      </c>
      <c r="G94" s="4" t="s">
        <v>26</v>
      </c>
      <c r="H94" s="4" t="s">
        <v>26</v>
      </c>
      <c r="I94" s="4" t="s">
        <v>26</v>
      </c>
      <c r="J94" s="4" t="s">
        <v>26</v>
      </c>
      <c r="K94" s="4" t="s">
        <v>26</v>
      </c>
      <c r="L94" s="4" t="s">
        <v>26</v>
      </c>
      <c r="M94" s="4" t="s">
        <v>26</v>
      </c>
      <c r="N94" s="4" t="s">
        <v>26</v>
      </c>
      <c r="O94" s="4" t="s">
        <v>26</v>
      </c>
      <c r="P94" s="4" t="s">
        <v>26</v>
      </c>
      <c r="Q94" s="5" t="s">
        <v>26</v>
      </c>
      <c r="R94" s="4" t="s">
        <v>26</v>
      </c>
      <c r="S94" s="4" t="s">
        <v>26</v>
      </c>
      <c r="T94" s="4" t="s">
        <v>26</v>
      </c>
      <c r="U94" s="4" t="s">
        <v>26</v>
      </c>
    </row>
    <row r="95" spans="1:21" ht="16" x14ac:dyDescent="0.2">
      <c r="A95" s="3" t="s">
        <v>106</v>
      </c>
      <c r="B95" s="4">
        <v>175010000</v>
      </c>
      <c r="C95" s="4">
        <v>206000000</v>
      </c>
      <c r="D95" s="4">
        <v>215000000</v>
      </c>
      <c r="E95" s="4" t="s">
        <v>26</v>
      </c>
      <c r="F95" s="4" t="s">
        <v>26</v>
      </c>
      <c r="G95" s="4" t="s">
        <v>26</v>
      </c>
      <c r="H95" s="4" t="s">
        <v>26</v>
      </c>
      <c r="I95" s="4" t="s">
        <v>26</v>
      </c>
      <c r="J95" s="4" t="s">
        <v>26</v>
      </c>
      <c r="K95" s="4" t="s">
        <v>26</v>
      </c>
      <c r="L95" s="4" t="s">
        <v>26</v>
      </c>
      <c r="M95" s="4" t="s">
        <v>26</v>
      </c>
      <c r="N95" s="4">
        <v>-8000000</v>
      </c>
      <c r="O95" s="4">
        <v>-48000000</v>
      </c>
      <c r="P95" s="4" t="s">
        <v>26</v>
      </c>
      <c r="Q95" s="5" t="s">
        <v>26</v>
      </c>
      <c r="R95" s="4">
        <v>175000000</v>
      </c>
      <c r="S95" s="4">
        <v>-58000000</v>
      </c>
      <c r="T95" s="4" t="s">
        <v>26</v>
      </c>
      <c r="U95" s="4" t="s">
        <v>26</v>
      </c>
    </row>
    <row r="96" spans="1:21" ht="16" x14ac:dyDescent="0.2">
      <c r="A96" s="3" t="s">
        <v>107</v>
      </c>
      <c r="B96" s="4" t="s">
        <v>26</v>
      </c>
      <c r="C96" s="4" t="s">
        <v>26</v>
      </c>
      <c r="D96" s="4">
        <v>500000000</v>
      </c>
      <c r="E96" s="4" t="s">
        <v>26</v>
      </c>
      <c r="F96" s="4" t="s">
        <v>26</v>
      </c>
      <c r="G96" s="4" t="s">
        <v>26</v>
      </c>
      <c r="H96" s="4" t="s">
        <v>26</v>
      </c>
      <c r="I96" s="4">
        <v>512000000</v>
      </c>
      <c r="J96" s="4">
        <v>50000000</v>
      </c>
      <c r="K96" s="4">
        <v>50000000</v>
      </c>
      <c r="L96" s="4">
        <v>50000000</v>
      </c>
      <c r="M96" s="4">
        <v>1338000000</v>
      </c>
      <c r="N96" s="4">
        <v>66000000</v>
      </c>
      <c r="O96" s="4">
        <v>499000000</v>
      </c>
      <c r="P96" s="4">
        <v>89000000</v>
      </c>
      <c r="Q96" s="5">
        <v>89000000</v>
      </c>
      <c r="R96" s="4">
        <v>585000000</v>
      </c>
      <c r="S96" s="4">
        <v>501000000</v>
      </c>
      <c r="T96" s="4">
        <v>588000000</v>
      </c>
      <c r="U96" s="4">
        <v>89000000</v>
      </c>
    </row>
    <row r="97" spans="1:21" ht="16" x14ac:dyDescent="0.2">
      <c r="A97" s="3" t="s">
        <v>108</v>
      </c>
      <c r="B97" s="4" t="s">
        <v>26</v>
      </c>
      <c r="C97" s="4" t="s">
        <v>26</v>
      </c>
      <c r="D97" s="4">
        <v>500000000</v>
      </c>
      <c r="E97" s="4" t="s">
        <v>26</v>
      </c>
      <c r="F97" s="4" t="s">
        <v>26</v>
      </c>
      <c r="G97" s="4" t="s">
        <v>26</v>
      </c>
      <c r="H97" s="4" t="s">
        <v>26</v>
      </c>
      <c r="I97" s="4">
        <v>512000000</v>
      </c>
      <c r="J97" s="4">
        <v>50000000</v>
      </c>
      <c r="K97" s="4">
        <v>50000000</v>
      </c>
      <c r="L97" s="4">
        <v>50000000</v>
      </c>
      <c r="M97" s="4">
        <v>1338000000</v>
      </c>
      <c r="N97" s="4" t="s">
        <v>26</v>
      </c>
      <c r="O97" s="4">
        <v>499000000</v>
      </c>
      <c r="P97" s="4" t="s">
        <v>26</v>
      </c>
      <c r="Q97" s="5" t="s">
        <v>26</v>
      </c>
      <c r="R97" s="4">
        <v>499000000</v>
      </c>
      <c r="S97" s="4">
        <v>501000000</v>
      </c>
      <c r="T97" s="4">
        <v>501000000</v>
      </c>
      <c r="U97" s="4" t="s">
        <v>26</v>
      </c>
    </row>
    <row r="98" spans="1:21" ht="16" x14ac:dyDescent="0.2">
      <c r="A98" s="3" t="s">
        <v>109</v>
      </c>
      <c r="B98" s="4" t="s">
        <v>26</v>
      </c>
      <c r="C98" s="4" t="s">
        <v>26</v>
      </c>
      <c r="D98" s="4" t="s">
        <v>26</v>
      </c>
      <c r="E98" s="4" t="s">
        <v>26</v>
      </c>
      <c r="F98" s="4" t="s">
        <v>26</v>
      </c>
      <c r="G98" s="4" t="s">
        <v>26</v>
      </c>
      <c r="H98" s="4" t="s">
        <v>26</v>
      </c>
      <c r="I98" s="4" t="s">
        <v>26</v>
      </c>
      <c r="J98" s="4" t="s">
        <v>26</v>
      </c>
      <c r="K98" s="4" t="s">
        <v>26</v>
      </c>
      <c r="L98" s="4" t="s">
        <v>26</v>
      </c>
      <c r="M98" s="4">
        <v>46000000</v>
      </c>
      <c r="N98" s="4">
        <v>66000000</v>
      </c>
      <c r="O98" s="4">
        <v>84000000</v>
      </c>
      <c r="P98" s="4">
        <v>89000000</v>
      </c>
      <c r="Q98" s="5">
        <v>89000000</v>
      </c>
      <c r="R98" s="4">
        <v>86000000</v>
      </c>
      <c r="S98" s="4">
        <v>86000000</v>
      </c>
      <c r="T98" s="4">
        <v>87000000</v>
      </c>
      <c r="U98" s="4">
        <v>89000000</v>
      </c>
    </row>
    <row r="99" spans="1:21" ht="16" x14ac:dyDescent="0.2">
      <c r="A99" s="3" t="s">
        <v>110</v>
      </c>
      <c r="B99" s="4">
        <v>803498000</v>
      </c>
      <c r="C99" s="4">
        <v>858000000</v>
      </c>
      <c r="D99" s="4">
        <v>961000000</v>
      </c>
      <c r="E99" s="4">
        <v>1108000000</v>
      </c>
      <c r="F99" s="4">
        <v>1141000000</v>
      </c>
      <c r="G99" s="4">
        <v>1261000000</v>
      </c>
      <c r="H99" s="4">
        <v>1554000000</v>
      </c>
      <c r="I99" s="4">
        <v>1555000000</v>
      </c>
      <c r="J99" s="4">
        <v>1737000000</v>
      </c>
      <c r="K99" s="4">
        <v>1888000000</v>
      </c>
      <c r="L99" s="4">
        <v>1642000000</v>
      </c>
      <c r="M99" s="4">
        <v>1886000000</v>
      </c>
      <c r="N99" s="4">
        <v>1966000000</v>
      </c>
      <c r="O99" s="4">
        <v>2394000000</v>
      </c>
      <c r="P99" s="4">
        <v>2365000000</v>
      </c>
      <c r="Q99" s="5">
        <v>2365000000</v>
      </c>
      <c r="R99" s="4">
        <v>1838000000</v>
      </c>
      <c r="S99" s="4">
        <v>2550000000</v>
      </c>
      <c r="T99" s="4">
        <v>2170000000</v>
      </c>
      <c r="U99" s="4">
        <v>2365000000</v>
      </c>
    </row>
    <row r="100" spans="1:21" ht="16" x14ac:dyDescent="0.2">
      <c r="A100" s="3" t="s">
        <v>111</v>
      </c>
      <c r="B100" s="4">
        <v>378148000</v>
      </c>
      <c r="C100" s="4">
        <v>387000000</v>
      </c>
      <c r="D100" s="4">
        <v>406000000</v>
      </c>
      <c r="E100" s="4">
        <v>733000000</v>
      </c>
      <c r="F100" s="4">
        <v>730000000</v>
      </c>
      <c r="G100" s="4">
        <v>815000000</v>
      </c>
      <c r="H100" s="4">
        <v>1028000000</v>
      </c>
      <c r="I100" s="4">
        <v>1105000000</v>
      </c>
      <c r="J100" s="4">
        <v>1259000000</v>
      </c>
      <c r="K100" s="4">
        <v>1328000000</v>
      </c>
      <c r="L100" s="4">
        <v>1055000000</v>
      </c>
      <c r="M100" s="4">
        <v>1107000000</v>
      </c>
      <c r="N100" s="4">
        <v>1141000000</v>
      </c>
      <c r="O100" s="4">
        <v>1239000000</v>
      </c>
      <c r="P100" s="4">
        <v>1341000000</v>
      </c>
      <c r="Q100" s="5">
        <v>1341000000</v>
      </c>
      <c r="R100" s="4">
        <v>1166000000</v>
      </c>
      <c r="S100" s="4">
        <v>1228000000</v>
      </c>
      <c r="T100" s="4">
        <v>1217000000</v>
      </c>
      <c r="U100" s="4">
        <v>1341000000</v>
      </c>
    </row>
    <row r="101" spans="1:21" ht="16" x14ac:dyDescent="0.2">
      <c r="A101" s="3" t="s">
        <v>112</v>
      </c>
      <c r="B101" s="4" t="s">
        <v>26</v>
      </c>
      <c r="C101" s="4" t="s">
        <v>26</v>
      </c>
      <c r="D101" s="4" t="s">
        <v>26</v>
      </c>
      <c r="E101" s="4" t="s">
        <v>26</v>
      </c>
      <c r="F101" s="4" t="s">
        <v>26</v>
      </c>
      <c r="G101" s="4" t="s">
        <v>26</v>
      </c>
      <c r="H101" s="4" t="s">
        <v>26</v>
      </c>
      <c r="I101" s="4" t="s">
        <v>26</v>
      </c>
      <c r="J101" s="4" t="s">
        <v>26</v>
      </c>
      <c r="K101" s="4" t="s">
        <v>26</v>
      </c>
      <c r="L101" s="4" t="s">
        <v>26</v>
      </c>
      <c r="M101" s="4" t="s">
        <v>26</v>
      </c>
      <c r="N101" s="4" t="s">
        <v>26</v>
      </c>
      <c r="O101" s="4" t="s">
        <v>26</v>
      </c>
      <c r="P101" s="4" t="s">
        <v>26</v>
      </c>
      <c r="Q101" s="5" t="s">
        <v>26</v>
      </c>
      <c r="R101" s="4" t="s">
        <v>26</v>
      </c>
      <c r="S101" s="4" t="s">
        <v>26</v>
      </c>
      <c r="T101" s="4" t="s">
        <v>26</v>
      </c>
      <c r="U101" s="4" t="s">
        <v>26</v>
      </c>
    </row>
    <row r="102" spans="1:21" ht="16" x14ac:dyDescent="0.2">
      <c r="A102" s="3" t="s">
        <v>113</v>
      </c>
      <c r="B102" s="4" t="s">
        <v>26</v>
      </c>
      <c r="C102" s="4" t="s">
        <v>26</v>
      </c>
      <c r="D102" s="4" t="s">
        <v>26</v>
      </c>
      <c r="E102" s="4" t="s">
        <v>26</v>
      </c>
      <c r="F102" s="4" t="s">
        <v>26</v>
      </c>
      <c r="G102" s="4" t="s">
        <v>26</v>
      </c>
      <c r="H102" s="4" t="s">
        <v>26</v>
      </c>
      <c r="I102" s="4" t="s">
        <v>26</v>
      </c>
      <c r="J102" s="4" t="s">
        <v>26</v>
      </c>
      <c r="K102" s="4" t="s">
        <v>26</v>
      </c>
      <c r="L102" s="4" t="s">
        <v>26</v>
      </c>
      <c r="M102" s="4" t="s">
        <v>26</v>
      </c>
      <c r="N102" s="4" t="s">
        <v>26</v>
      </c>
      <c r="O102" s="4" t="s">
        <v>26</v>
      </c>
      <c r="P102" s="4" t="s">
        <v>26</v>
      </c>
      <c r="Q102" s="5" t="s">
        <v>26</v>
      </c>
      <c r="R102" s="4" t="s">
        <v>26</v>
      </c>
      <c r="S102" s="4" t="s">
        <v>26</v>
      </c>
      <c r="T102" s="4" t="s">
        <v>26</v>
      </c>
      <c r="U102" s="4" t="s">
        <v>26</v>
      </c>
    </row>
    <row r="103" spans="1:21" ht="16" x14ac:dyDescent="0.2">
      <c r="A103" s="3" t="s">
        <v>114</v>
      </c>
      <c r="B103" s="4">
        <v>425350000</v>
      </c>
      <c r="C103" s="4">
        <v>471000000</v>
      </c>
      <c r="D103" s="4">
        <v>555000000</v>
      </c>
      <c r="E103" s="4">
        <v>375000000</v>
      </c>
      <c r="F103" s="4">
        <v>411000000</v>
      </c>
      <c r="G103" s="4">
        <v>446000000</v>
      </c>
      <c r="H103" s="4">
        <v>526000000</v>
      </c>
      <c r="I103" s="4">
        <v>450000000</v>
      </c>
      <c r="J103" s="4">
        <v>478000000</v>
      </c>
      <c r="K103" s="4">
        <v>560000000</v>
      </c>
      <c r="L103" s="4">
        <v>587000000</v>
      </c>
      <c r="M103" s="4">
        <v>779000000</v>
      </c>
      <c r="N103" s="4">
        <v>825000000</v>
      </c>
      <c r="O103" s="4">
        <v>1155000000</v>
      </c>
      <c r="P103" s="4">
        <v>1024000000</v>
      </c>
      <c r="Q103" s="5">
        <v>1024000000</v>
      </c>
      <c r="R103" s="4">
        <v>672000000</v>
      </c>
      <c r="S103" s="4">
        <v>1322000000</v>
      </c>
      <c r="T103" s="4">
        <v>953000000</v>
      </c>
      <c r="U103" s="4">
        <v>1024000000</v>
      </c>
    </row>
    <row r="104" spans="1:21" ht="16" x14ac:dyDescent="0.2">
      <c r="A104" s="3" t="s">
        <v>115</v>
      </c>
      <c r="B104" s="4">
        <v>1083829000</v>
      </c>
      <c r="C104" s="4">
        <v>1221000000</v>
      </c>
      <c r="D104" s="4">
        <v>1805000000</v>
      </c>
      <c r="E104" s="4">
        <v>1265000000</v>
      </c>
      <c r="F104" s="4">
        <v>1280000000</v>
      </c>
      <c r="G104" s="4">
        <v>1437000000</v>
      </c>
      <c r="H104" s="4">
        <v>1744000000</v>
      </c>
      <c r="I104" s="4">
        <v>2251000000</v>
      </c>
      <c r="J104" s="4">
        <v>1944000000</v>
      </c>
      <c r="K104" s="4">
        <v>2116000000</v>
      </c>
      <c r="L104" s="4">
        <v>1966000000</v>
      </c>
      <c r="M104" s="4">
        <v>3529000000</v>
      </c>
      <c r="N104" s="4">
        <v>2655000000</v>
      </c>
      <c r="O104" s="4">
        <v>3630000000</v>
      </c>
      <c r="P104" s="4">
        <v>3790000000</v>
      </c>
      <c r="Q104" s="5">
        <v>3790000000</v>
      </c>
      <c r="R104" s="4">
        <v>3325000000</v>
      </c>
      <c r="S104" s="4">
        <v>3862000000</v>
      </c>
      <c r="T104" s="4">
        <v>4415000000</v>
      </c>
      <c r="U104" s="4">
        <v>3790000000</v>
      </c>
    </row>
    <row r="105" spans="1:21" ht="16" x14ac:dyDescent="0.2">
      <c r="A105" s="3" t="s">
        <v>116</v>
      </c>
      <c r="B105" s="4">
        <v>1185150000</v>
      </c>
      <c r="C105" s="4">
        <v>1156000000</v>
      </c>
      <c r="D105" s="4">
        <v>689000000</v>
      </c>
      <c r="E105" s="4">
        <v>499000000</v>
      </c>
      <c r="F105" s="4">
        <v>499000000</v>
      </c>
      <c r="G105" s="4">
        <v>499000000</v>
      </c>
      <c r="H105" s="4">
        <v>500000000</v>
      </c>
      <c r="I105" s="4">
        <v>488000000</v>
      </c>
      <c r="J105" s="4">
        <v>438000000</v>
      </c>
      <c r="K105" s="4">
        <v>388000000</v>
      </c>
      <c r="L105" s="4">
        <v>386000000</v>
      </c>
      <c r="M105" s="4">
        <v>2252000000</v>
      </c>
      <c r="N105" s="4">
        <v>2414000000</v>
      </c>
      <c r="O105" s="4">
        <v>6957000000</v>
      </c>
      <c r="P105" s="4">
        <v>6600000000</v>
      </c>
      <c r="Q105" s="5">
        <v>6600000000</v>
      </c>
      <c r="R105" s="4">
        <v>7016000000</v>
      </c>
      <c r="S105" s="4">
        <v>7090000000</v>
      </c>
      <c r="T105" s="4">
        <v>6608000000</v>
      </c>
      <c r="U105" s="4">
        <v>6600000000</v>
      </c>
    </row>
    <row r="106" spans="1:21" ht="16" x14ac:dyDescent="0.2">
      <c r="A106" s="3" t="s">
        <v>117</v>
      </c>
      <c r="B106" s="4">
        <v>1185150000</v>
      </c>
      <c r="C106" s="4">
        <v>1156000000</v>
      </c>
      <c r="D106" s="4">
        <v>499000000</v>
      </c>
      <c r="E106" s="4">
        <v>499000000</v>
      </c>
      <c r="F106" s="4">
        <v>499000000</v>
      </c>
      <c r="G106" s="4">
        <v>499000000</v>
      </c>
      <c r="H106" s="4">
        <v>500000000</v>
      </c>
      <c r="I106" s="4">
        <v>488000000</v>
      </c>
      <c r="J106" s="4">
        <v>438000000</v>
      </c>
      <c r="K106" s="4">
        <v>388000000</v>
      </c>
      <c r="L106" s="4">
        <v>386000000</v>
      </c>
      <c r="M106" s="4">
        <v>2031000000</v>
      </c>
      <c r="N106" s="4">
        <v>2034000000</v>
      </c>
      <c r="O106" s="4">
        <v>6415000000</v>
      </c>
      <c r="P106" s="4">
        <v>6120000000</v>
      </c>
      <c r="Q106" s="5">
        <v>6120000000</v>
      </c>
      <c r="R106" s="4">
        <v>6486000000</v>
      </c>
      <c r="S106" s="4">
        <v>6576000000</v>
      </c>
      <c r="T106" s="4">
        <v>6109000000</v>
      </c>
      <c r="U106" s="4">
        <v>6120000000</v>
      </c>
    </row>
    <row r="107" spans="1:21" ht="16" x14ac:dyDescent="0.2">
      <c r="A107" s="3" t="s">
        <v>118</v>
      </c>
      <c r="B107" s="4" t="s">
        <v>26</v>
      </c>
      <c r="C107" s="4" t="s">
        <v>26</v>
      </c>
      <c r="D107" s="4">
        <v>190000000</v>
      </c>
      <c r="E107" s="4" t="s">
        <v>26</v>
      </c>
      <c r="F107" s="4" t="s">
        <v>26</v>
      </c>
      <c r="G107" s="4" t="s">
        <v>26</v>
      </c>
      <c r="H107" s="4" t="s">
        <v>26</v>
      </c>
      <c r="I107" s="4" t="s">
        <v>26</v>
      </c>
      <c r="J107" s="4" t="s">
        <v>26</v>
      </c>
      <c r="K107" s="4" t="s">
        <v>26</v>
      </c>
      <c r="L107" s="4" t="s">
        <v>26</v>
      </c>
      <c r="M107" s="4">
        <v>221000000</v>
      </c>
      <c r="N107" s="4">
        <v>380000000</v>
      </c>
      <c r="O107" s="4">
        <v>542000000</v>
      </c>
      <c r="P107" s="4">
        <v>480000000</v>
      </c>
      <c r="Q107" s="5">
        <v>480000000</v>
      </c>
      <c r="R107" s="4">
        <v>530000000</v>
      </c>
      <c r="S107" s="4">
        <v>514000000</v>
      </c>
      <c r="T107" s="4">
        <v>499000000</v>
      </c>
      <c r="U107" s="4">
        <v>480000000</v>
      </c>
    </row>
    <row r="108" spans="1:21" ht="16" x14ac:dyDescent="0.2">
      <c r="A108" s="3" t="s">
        <v>119</v>
      </c>
      <c r="B108" s="4" t="s">
        <v>26</v>
      </c>
      <c r="C108" s="4" t="s">
        <v>26</v>
      </c>
      <c r="D108" s="4" t="s">
        <v>26</v>
      </c>
      <c r="E108" s="4">
        <v>176000000</v>
      </c>
      <c r="F108" s="4">
        <v>176000000</v>
      </c>
      <c r="G108" s="4">
        <v>203000000</v>
      </c>
      <c r="H108" s="4">
        <v>392000000</v>
      </c>
      <c r="I108" s="4">
        <v>350000000</v>
      </c>
      <c r="J108" s="4">
        <v>332000000</v>
      </c>
      <c r="K108" s="4">
        <v>320000000</v>
      </c>
      <c r="L108" s="4">
        <v>182000000</v>
      </c>
      <c r="M108" s="4">
        <v>44000000</v>
      </c>
      <c r="N108" s="4">
        <v>578000000</v>
      </c>
      <c r="O108" s="4">
        <v>706000000</v>
      </c>
      <c r="P108" s="4">
        <v>121000000</v>
      </c>
      <c r="Q108" s="5">
        <v>121000000</v>
      </c>
      <c r="R108" s="4">
        <v>677000000</v>
      </c>
      <c r="S108" s="4">
        <v>408000000</v>
      </c>
      <c r="T108" s="4">
        <v>306000000</v>
      </c>
      <c r="U108" s="4">
        <v>121000000</v>
      </c>
    </row>
    <row r="109" spans="1:21" ht="16" x14ac:dyDescent="0.2">
      <c r="A109" s="3" t="s">
        <v>120</v>
      </c>
      <c r="B109" s="4" t="s">
        <v>26</v>
      </c>
      <c r="C109" s="4" t="s">
        <v>26</v>
      </c>
      <c r="D109" s="4" t="s">
        <v>26</v>
      </c>
      <c r="E109" s="4" t="s">
        <v>26</v>
      </c>
      <c r="F109" s="4" t="s">
        <v>26</v>
      </c>
      <c r="G109" s="4">
        <v>3000000</v>
      </c>
      <c r="H109" s="4">
        <v>152000000</v>
      </c>
      <c r="I109" s="4">
        <v>204000000</v>
      </c>
      <c r="J109" s="4">
        <v>202000000</v>
      </c>
      <c r="K109" s="4">
        <v>197000000</v>
      </c>
      <c r="L109" s="4">
        <v>37000000</v>
      </c>
      <c r="M109" s="4">
        <v>2000000</v>
      </c>
      <c r="N109" s="4">
        <v>525000000</v>
      </c>
      <c r="O109" s="4">
        <v>619000000</v>
      </c>
      <c r="P109" s="4">
        <v>4000000</v>
      </c>
      <c r="Q109" s="5">
        <v>4000000</v>
      </c>
      <c r="R109" s="4">
        <v>593000000</v>
      </c>
      <c r="S109" s="4">
        <v>320000000</v>
      </c>
      <c r="T109" s="4">
        <v>194000000</v>
      </c>
      <c r="U109" s="4">
        <v>4000000</v>
      </c>
    </row>
    <row r="110" spans="1:21" ht="16" x14ac:dyDescent="0.2">
      <c r="A110" s="3" t="s">
        <v>121</v>
      </c>
      <c r="B110" s="4" t="s">
        <v>26</v>
      </c>
      <c r="C110" s="4" t="s">
        <v>26</v>
      </c>
      <c r="D110" s="4" t="s">
        <v>26</v>
      </c>
      <c r="E110" s="4" t="s">
        <v>26</v>
      </c>
      <c r="F110" s="4" t="s">
        <v>26</v>
      </c>
      <c r="G110" s="4" t="s">
        <v>26</v>
      </c>
      <c r="H110" s="4" t="s">
        <v>26</v>
      </c>
      <c r="I110" s="4" t="s">
        <v>26</v>
      </c>
      <c r="J110" s="4" t="s">
        <v>26</v>
      </c>
      <c r="K110" s="4" t="s">
        <v>26</v>
      </c>
      <c r="L110" s="4" t="s">
        <v>26</v>
      </c>
      <c r="M110" s="4" t="s">
        <v>26</v>
      </c>
      <c r="N110" s="4" t="s">
        <v>26</v>
      </c>
      <c r="O110" s="4" t="s">
        <v>26</v>
      </c>
      <c r="P110" s="4" t="s">
        <v>26</v>
      </c>
      <c r="Q110" s="5" t="s">
        <v>26</v>
      </c>
      <c r="R110" s="4" t="s">
        <v>26</v>
      </c>
      <c r="S110" s="4" t="s">
        <v>26</v>
      </c>
      <c r="T110" s="4" t="s">
        <v>26</v>
      </c>
      <c r="U110" s="4" t="s">
        <v>26</v>
      </c>
    </row>
    <row r="111" spans="1:21" ht="16" x14ac:dyDescent="0.2">
      <c r="A111" s="3" t="s">
        <v>111</v>
      </c>
      <c r="B111" s="4" t="s">
        <v>26</v>
      </c>
      <c r="C111" s="4" t="s">
        <v>26</v>
      </c>
      <c r="D111" s="4" t="s">
        <v>26</v>
      </c>
      <c r="E111" s="4" t="s">
        <v>26</v>
      </c>
      <c r="F111" s="4" t="s">
        <v>26</v>
      </c>
      <c r="G111" s="4" t="s">
        <v>26</v>
      </c>
      <c r="H111" s="4" t="s">
        <v>26</v>
      </c>
      <c r="I111" s="4" t="s">
        <v>26</v>
      </c>
      <c r="J111" s="4" t="s">
        <v>26</v>
      </c>
      <c r="K111" s="4" t="s">
        <v>26</v>
      </c>
      <c r="L111" s="4" t="s">
        <v>26</v>
      </c>
      <c r="M111" s="4" t="s">
        <v>26</v>
      </c>
      <c r="N111" s="4" t="s">
        <v>26</v>
      </c>
      <c r="O111" s="4" t="s">
        <v>26</v>
      </c>
      <c r="P111" s="4" t="s">
        <v>26</v>
      </c>
      <c r="Q111" s="5" t="s">
        <v>26</v>
      </c>
      <c r="R111" s="4" t="s">
        <v>26</v>
      </c>
      <c r="S111" s="4" t="s">
        <v>26</v>
      </c>
      <c r="T111" s="4" t="s">
        <v>26</v>
      </c>
      <c r="U111" s="4" t="s">
        <v>26</v>
      </c>
    </row>
    <row r="112" spans="1:21" ht="16" x14ac:dyDescent="0.2">
      <c r="A112" s="3" t="s">
        <v>113</v>
      </c>
      <c r="B112" s="4" t="s">
        <v>26</v>
      </c>
      <c r="C112" s="4" t="s">
        <v>26</v>
      </c>
      <c r="D112" s="4" t="s">
        <v>26</v>
      </c>
      <c r="E112" s="4" t="s">
        <v>26</v>
      </c>
      <c r="F112" s="4" t="s">
        <v>26</v>
      </c>
      <c r="G112" s="4" t="s">
        <v>26</v>
      </c>
      <c r="H112" s="4" t="s">
        <v>26</v>
      </c>
      <c r="I112" s="4" t="s">
        <v>26</v>
      </c>
      <c r="J112" s="4" t="s">
        <v>26</v>
      </c>
      <c r="K112" s="4" t="s">
        <v>26</v>
      </c>
      <c r="L112" s="4" t="s">
        <v>26</v>
      </c>
      <c r="M112" s="4" t="s">
        <v>26</v>
      </c>
      <c r="N112" s="4" t="s">
        <v>26</v>
      </c>
      <c r="O112" s="4" t="s">
        <v>26</v>
      </c>
      <c r="P112" s="4" t="s">
        <v>26</v>
      </c>
      <c r="Q112" s="5" t="s">
        <v>26</v>
      </c>
      <c r="R112" s="4" t="s">
        <v>26</v>
      </c>
      <c r="S112" s="4" t="s">
        <v>26</v>
      </c>
      <c r="T112" s="4" t="s">
        <v>26</v>
      </c>
      <c r="U112" s="4" t="s">
        <v>26</v>
      </c>
    </row>
    <row r="113" spans="1:21" ht="16" x14ac:dyDescent="0.2">
      <c r="A113" s="3" t="s">
        <v>112</v>
      </c>
      <c r="B113" s="4" t="s">
        <v>26</v>
      </c>
      <c r="C113" s="4" t="s">
        <v>26</v>
      </c>
      <c r="D113" s="4" t="s">
        <v>26</v>
      </c>
      <c r="E113" s="4" t="s">
        <v>26</v>
      </c>
      <c r="F113" s="4" t="s">
        <v>26</v>
      </c>
      <c r="G113" s="4" t="s">
        <v>26</v>
      </c>
      <c r="H113" s="4" t="s">
        <v>26</v>
      </c>
      <c r="I113" s="4" t="s">
        <v>26</v>
      </c>
      <c r="J113" s="4" t="s">
        <v>26</v>
      </c>
      <c r="K113" s="4" t="s">
        <v>26</v>
      </c>
      <c r="L113" s="4" t="s">
        <v>26</v>
      </c>
      <c r="M113" s="4" t="s">
        <v>26</v>
      </c>
      <c r="N113" s="4" t="s">
        <v>26</v>
      </c>
      <c r="O113" s="4" t="s">
        <v>26</v>
      </c>
      <c r="P113" s="4" t="s">
        <v>26</v>
      </c>
      <c r="Q113" s="5" t="s">
        <v>26</v>
      </c>
      <c r="R113" s="4" t="s">
        <v>26</v>
      </c>
      <c r="S113" s="4" t="s">
        <v>26</v>
      </c>
      <c r="T113" s="4" t="s">
        <v>26</v>
      </c>
      <c r="U113" s="4" t="s">
        <v>26</v>
      </c>
    </row>
    <row r="114" spans="1:21" ht="16" x14ac:dyDescent="0.2">
      <c r="A114" s="3" t="s">
        <v>122</v>
      </c>
      <c r="B114" s="4" t="s">
        <v>26</v>
      </c>
      <c r="C114" s="4" t="s">
        <v>26</v>
      </c>
      <c r="D114" s="4" t="s">
        <v>26</v>
      </c>
      <c r="E114" s="4">
        <v>176000000</v>
      </c>
      <c r="F114" s="4">
        <v>176000000</v>
      </c>
      <c r="G114" s="4">
        <v>200000000</v>
      </c>
      <c r="H114" s="4">
        <v>240000000</v>
      </c>
      <c r="I114" s="4">
        <v>146000000</v>
      </c>
      <c r="J114" s="4">
        <v>130000000</v>
      </c>
      <c r="K114" s="4">
        <v>123000000</v>
      </c>
      <c r="L114" s="4">
        <v>145000000</v>
      </c>
      <c r="M114" s="4">
        <v>42000000</v>
      </c>
      <c r="N114" s="4">
        <v>53000000</v>
      </c>
      <c r="O114" s="4">
        <v>87000000</v>
      </c>
      <c r="P114" s="4">
        <v>117000000</v>
      </c>
      <c r="Q114" s="5">
        <v>117000000</v>
      </c>
      <c r="R114" s="4">
        <v>84000000</v>
      </c>
      <c r="S114" s="4">
        <v>88000000</v>
      </c>
      <c r="T114" s="4">
        <v>112000000</v>
      </c>
      <c r="U114" s="4">
        <v>117000000</v>
      </c>
    </row>
    <row r="115" spans="1:21" ht="16" x14ac:dyDescent="0.2">
      <c r="A115" s="3" t="s">
        <v>123</v>
      </c>
      <c r="B115" s="4">
        <v>1185150000</v>
      </c>
      <c r="C115" s="4">
        <v>1156000000</v>
      </c>
      <c r="D115" s="4">
        <v>689000000</v>
      </c>
      <c r="E115" s="4">
        <v>675000000</v>
      </c>
      <c r="F115" s="4">
        <v>675000000</v>
      </c>
      <c r="G115" s="4">
        <v>702000000</v>
      </c>
      <c r="H115" s="4">
        <v>892000000</v>
      </c>
      <c r="I115" s="4">
        <v>838000000</v>
      </c>
      <c r="J115" s="4">
        <v>770000000</v>
      </c>
      <c r="K115" s="4">
        <v>708000000</v>
      </c>
      <c r="L115" s="4">
        <v>568000000</v>
      </c>
      <c r="M115" s="4">
        <v>2296000000</v>
      </c>
      <c r="N115" s="4">
        <v>2992000000</v>
      </c>
      <c r="O115" s="4">
        <v>7663000000</v>
      </c>
      <c r="P115" s="4">
        <v>6721000000</v>
      </c>
      <c r="Q115" s="5">
        <v>6721000000</v>
      </c>
      <c r="R115" s="4">
        <v>7693000000</v>
      </c>
      <c r="S115" s="4">
        <v>7498000000</v>
      </c>
      <c r="T115" s="4">
        <v>6914000000</v>
      </c>
      <c r="U115" s="4">
        <v>6721000000</v>
      </c>
    </row>
    <row r="116" spans="1:21" ht="16" x14ac:dyDescent="0.2">
      <c r="A116" s="3" t="s">
        <v>124</v>
      </c>
      <c r="B116" s="4">
        <v>2268979000</v>
      </c>
      <c r="C116" s="4">
        <v>2377000000</v>
      </c>
      <c r="D116" s="4">
        <v>2494000000</v>
      </c>
      <c r="E116" s="4">
        <v>1940000000</v>
      </c>
      <c r="F116" s="4">
        <v>1955000000</v>
      </c>
      <c r="G116" s="4">
        <v>2139000000</v>
      </c>
      <c r="H116" s="4">
        <v>2636000000</v>
      </c>
      <c r="I116" s="4">
        <v>3089000000</v>
      </c>
      <c r="J116" s="4">
        <v>2714000000</v>
      </c>
      <c r="K116" s="4">
        <v>2824000000</v>
      </c>
      <c r="L116" s="4">
        <v>2534000000</v>
      </c>
      <c r="M116" s="4">
        <v>5825000000</v>
      </c>
      <c r="N116" s="4">
        <v>5647000000</v>
      </c>
      <c r="O116" s="4">
        <v>11293000000</v>
      </c>
      <c r="P116" s="4">
        <v>10511000000</v>
      </c>
      <c r="Q116" s="5">
        <v>10511000000</v>
      </c>
      <c r="R116" s="4">
        <v>11018000000</v>
      </c>
      <c r="S116" s="4">
        <v>11360000000</v>
      </c>
      <c r="T116" s="4">
        <v>11329000000</v>
      </c>
      <c r="U116" s="4">
        <v>10511000000</v>
      </c>
    </row>
    <row r="117" spans="1:21" ht="16" x14ac:dyDescent="0.2">
      <c r="A117" s="3" t="s">
        <v>125</v>
      </c>
      <c r="B117" s="4" t="s">
        <v>26</v>
      </c>
      <c r="C117" s="4" t="s">
        <v>26</v>
      </c>
      <c r="D117" s="4" t="s">
        <v>26</v>
      </c>
      <c r="E117" s="4" t="s">
        <v>26</v>
      </c>
      <c r="F117" s="4" t="s">
        <v>26</v>
      </c>
      <c r="G117" s="4" t="s">
        <v>26</v>
      </c>
      <c r="H117" s="4" t="s">
        <v>26</v>
      </c>
      <c r="I117" s="4" t="s">
        <v>26</v>
      </c>
      <c r="J117" s="4" t="s">
        <v>26</v>
      </c>
      <c r="K117" s="4" t="s">
        <v>26</v>
      </c>
      <c r="L117" s="4" t="s">
        <v>26</v>
      </c>
      <c r="M117" s="4" t="s">
        <v>26</v>
      </c>
      <c r="N117" s="4" t="s">
        <v>26</v>
      </c>
      <c r="O117" s="4" t="s">
        <v>26</v>
      </c>
      <c r="P117" s="4" t="s">
        <v>26</v>
      </c>
      <c r="Q117" s="5" t="s">
        <v>26</v>
      </c>
      <c r="R117" s="4" t="s">
        <v>26</v>
      </c>
      <c r="S117" s="4" t="s">
        <v>26</v>
      </c>
      <c r="T117" s="4" t="s">
        <v>26</v>
      </c>
      <c r="U117" s="4" t="s">
        <v>26</v>
      </c>
    </row>
    <row r="118" spans="1:21" ht="16" x14ac:dyDescent="0.2">
      <c r="A118" s="3" t="s">
        <v>126</v>
      </c>
      <c r="B118" s="4">
        <v>2545574000</v>
      </c>
      <c r="C118" s="4">
        <v>2728000000</v>
      </c>
      <c r="D118" s="4">
        <v>2886000000</v>
      </c>
      <c r="E118" s="4">
        <v>3018000000</v>
      </c>
      <c r="F118" s="4">
        <v>3201000000</v>
      </c>
      <c r="G118" s="4">
        <v>3561000000</v>
      </c>
      <c r="H118" s="4">
        <v>4010000000</v>
      </c>
      <c r="I118" s="4">
        <v>4445000000</v>
      </c>
      <c r="J118" s="4">
        <v>4857000000</v>
      </c>
      <c r="K118" s="4">
        <v>5338000000</v>
      </c>
      <c r="L118" s="4">
        <v>5775000000</v>
      </c>
      <c r="M118" s="4">
        <v>6182000000</v>
      </c>
      <c r="N118" s="4">
        <v>10548000000</v>
      </c>
      <c r="O118" s="4">
        <v>17725000000</v>
      </c>
      <c r="P118" s="4">
        <v>19029000000</v>
      </c>
      <c r="Q118" s="5">
        <v>19029000000</v>
      </c>
      <c r="R118" s="4">
        <v>18082000000</v>
      </c>
      <c r="S118" s="4">
        <v>18392000000</v>
      </c>
      <c r="T118" s="4">
        <v>18760000000</v>
      </c>
      <c r="U118" s="4">
        <v>19029000000</v>
      </c>
    </row>
    <row r="119" spans="1:21" ht="16" x14ac:dyDescent="0.2">
      <c r="A119" s="3" t="s">
        <v>127</v>
      </c>
      <c r="B119" s="4">
        <v>3228000</v>
      </c>
      <c r="C119" s="4">
        <v>3000000</v>
      </c>
      <c r="D119" s="4">
        <v>3000000</v>
      </c>
      <c r="E119" s="4">
        <v>3000000</v>
      </c>
      <c r="F119" s="4">
        <v>3000000</v>
      </c>
      <c r="G119" s="4">
        <v>3000000</v>
      </c>
      <c r="H119" s="4">
        <v>3000000</v>
      </c>
      <c r="I119" s="4">
        <v>3000000</v>
      </c>
      <c r="J119" s="4">
        <v>3000000</v>
      </c>
      <c r="K119" s="4">
        <v>3000000</v>
      </c>
      <c r="L119" s="4">
        <v>3000000</v>
      </c>
      <c r="M119" s="4">
        <v>3000000</v>
      </c>
      <c r="N119" s="4">
        <v>3000000</v>
      </c>
      <c r="O119" s="4">
        <v>3000000</v>
      </c>
      <c r="P119" s="4">
        <v>3000000</v>
      </c>
      <c r="Q119" s="5">
        <v>3000000</v>
      </c>
      <c r="R119" s="4">
        <v>18082000000</v>
      </c>
      <c r="S119" s="4">
        <v>18392000000</v>
      </c>
      <c r="T119" s="4">
        <v>18760000000</v>
      </c>
      <c r="U119" s="4">
        <v>3000000</v>
      </c>
    </row>
    <row r="120" spans="1:21" ht="16" x14ac:dyDescent="0.2">
      <c r="A120" s="3" t="s">
        <v>128</v>
      </c>
      <c r="B120" s="4">
        <v>2542346000</v>
      </c>
      <c r="C120" s="4">
        <v>2725000000</v>
      </c>
      <c r="D120" s="4">
        <v>2883000000</v>
      </c>
      <c r="E120" s="4">
        <v>3015000000</v>
      </c>
      <c r="F120" s="4">
        <v>3198000000</v>
      </c>
      <c r="G120" s="4">
        <v>3558000000</v>
      </c>
      <c r="H120" s="4">
        <v>4007000000</v>
      </c>
      <c r="I120" s="4">
        <v>4442000000</v>
      </c>
      <c r="J120" s="4">
        <v>4854000000</v>
      </c>
      <c r="K120" s="4">
        <v>5335000000</v>
      </c>
      <c r="L120" s="4">
        <v>5772000000</v>
      </c>
      <c r="M120" s="4">
        <v>6179000000</v>
      </c>
      <c r="N120" s="4">
        <v>10545000000</v>
      </c>
      <c r="O120" s="4">
        <v>17722000000</v>
      </c>
      <c r="P120" s="4">
        <v>19026000000</v>
      </c>
      <c r="Q120" s="5">
        <v>19026000000</v>
      </c>
      <c r="R120" s="4" t="s">
        <v>26</v>
      </c>
      <c r="S120" s="4" t="s">
        <v>26</v>
      </c>
      <c r="T120" s="4" t="s">
        <v>26</v>
      </c>
      <c r="U120" s="4">
        <v>19026000000</v>
      </c>
    </row>
    <row r="121" spans="1:21" ht="16" x14ac:dyDescent="0.2">
      <c r="A121" s="3" t="s">
        <v>129</v>
      </c>
      <c r="B121" s="4">
        <v>2846050000</v>
      </c>
      <c r="C121" s="4">
        <v>3315000000</v>
      </c>
      <c r="D121" s="4">
        <v>4316000000</v>
      </c>
      <c r="E121" s="4">
        <v>4911000000</v>
      </c>
      <c r="F121" s="4">
        <v>4952000000</v>
      </c>
      <c r="G121" s="4">
        <v>6430000000</v>
      </c>
      <c r="H121" s="4">
        <v>7675000000</v>
      </c>
      <c r="I121" s="4">
        <v>9939000000</v>
      </c>
      <c r="J121" s="4">
        <v>10778000000</v>
      </c>
      <c r="K121" s="4">
        <v>11050000000</v>
      </c>
      <c r="L121" s="4">
        <v>11611000000</v>
      </c>
      <c r="M121" s="4">
        <v>11929000000</v>
      </c>
      <c r="N121" s="4">
        <v>12951000000</v>
      </c>
      <c r="O121" s="4">
        <v>14805000000</v>
      </c>
      <c r="P121" s="4">
        <v>-16772000000</v>
      </c>
      <c r="Q121" s="5">
        <v>-16772000000</v>
      </c>
      <c r="R121" s="4">
        <v>15324000000</v>
      </c>
      <c r="S121" s="4">
        <v>15824000000</v>
      </c>
      <c r="T121" s="4">
        <v>16307000000</v>
      </c>
      <c r="U121" s="4">
        <v>-16772000000</v>
      </c>
    </row>
    <row r="122" spans="1:21" ht="16" x14ac:dyDescent="0.2">
      <c r="A122" s="3" t="s">
        <v>130</v>
      </c>
      <c r="B122" s="4">
        <v>2848771000</v>
      </c>
      <c r="C122" s="4">
        <v>3397000000</v>
      </c>
      <c r="D122" s="4">
        <v>4031000000</v>
      </c>
      <c r="E122" s="4">
        <v>4612000000</v>
      </c>
      <c r="F122" s="4">
        <v>5262000000</v>
      </c>
      <c r="G122" s="4">
        <v>5949000000</v>
      </c>
      <c r="H122" s="4">
        <v>6027000000</v>
      </c>
      <c r="I122" s="4">
        <v>6687000000</v>
      </c>
      <c r="J122" s="4">
        <v>7297000000</v>
      </c>
      <c r="K122" s="4">
        <v>8101000000</v>
      </c>
      <c r="L122" s="4">
        <v>9621000000</v>
      </c>
      <c r="M122" s="4">
        <v>10885000000</v>
      </c>
      <c r="N122" s="4">
        <v>12296000000</v>
      </c>
      <c r="O122" s="4">
        <v>13581000000</v>
      </c>
      <c r="P122" s="4">
        <v>15067000000</v>
      </c>
      <c r="Q122" s="5">
        <v>15067000000</v>
      </c>
      <c r="R122" s="4">
        <v>13396000000</v>
      </c>
      <c r="S122" s="4">
        <v>13337000000</v>
      </c>
      <c r="T122" s="4">
        <v>15200000000</v>
      </c>
      <c r="U122" s="4">
        <v>15067000000</v>
      </c>
    </row>
    <row r="123" spans="1:21" ht="16" x14ac:dyDescent="0.2">
      <c r="A123" s="3" t="s">
        <v>131</v>
      </c>
      <c r="B123" s="4">
        <v>7504000</v>
      </c>
      <c r="C123" s="4">
        <v>11000000</v>
      </c>
      <c r="D123" s="4">
        <v>15000000</v>
      </c>
      <c r="E123" s="4">
        <v>25000000</v>
      </c>
      <c r="F123" s="4">
        <v>20000000</v>
      </c>
      <c r="G123" s="4">
        <v>-2000000</v>
      </c>
      <c r="H123" s="4">
        <v>-30000000</v>
      </c>
      <c r="I123" s="4">
        <v>-32000000</v>
      </c>
      <c r="J123" s="4">
        <v>-22000000</v>
      </c>
      <c r="K123" s="4">
        <v>-35000000</v>
      </c>
      <c r="L123" s="4">
        <v>-36000000</v>
      </c>
      <c r="M123" s="4">
        <v>-32000000</v>
      </c>
      <c r="N123" s="4">
        <v>-24000000</v>
      </c>
      <c r="O123" s="4">
        <v>-60000000</v>
      </c>
      <c r="P123" s="4">
        <v>-55000000</v>
      </c>
      <c r="Q123" s="5">
        <v>-55000000</v>
      </c>
      <c r="R123" s="4">
        <v>-87000000</v>
      </c>
      <c r="S123" s="4">
        <v>-63000000</v>
      </c>
      <c r="T123" s="4">
        <v>-61000000</v>
      </c>
      <c r="U123" s="4">
        <v>-55000000</v>
      </c>
    </row>
    <row r="124" spans="1:21" ht="16" x14ac:dyDescent="0.2">
      <c r="A124" s="3" t="s">
        <v>132</v>
      </c>
      <c r="B124" s="4">
        <v>2555799000</v>
      </c>
      <c r="C124" s="4">
        <v>2821000000</v>
      </c>
      <c r="D124" s="4">
        <v>2616000000</v>
      </c>
      <c r="E124" s="4">
        <v>2744000000</v>
      </c>
      <c r="F124" s="4">
        <v>3531000000</v>
      </c>
      <c r="G124" s="4">
        <v>3068000000</v>
      </c>
      <c r="H124" s="4">
        <v>2332000000</v>
      </c>
      <c r="I124" s="4">
        <v>1161000000</v>
      </c>
      <c r="J124" s="4">
        <v>1354000000</v>
      </c>
      <c r="K124" s="4">
        <v>2354000000</v>
      </c>
      <c r="L124" s="4">
        <v>3749000000</v>
      </c>
      <c r="M124" s="4">
        <v>5106000000</v>
      </c>
      <c r="N124" s="4">
        <v>9869000000</v>
      </c>
      <c r="O124" s="4">
        <v>16441000000</v>
      </c>
      <c r="P124" s="4">
        <v>17269000000</v>
      </c>
      <c r="Q124" s="5">
        <v>17269000000</v>
      </c>
      <c r="R124" s="4">
        <v>16067000000</v>
      </c>
      <c r="S124" s="4">
        <v>15842000000</v>
      </c>
      <c r="T124" s="4">
        <v>17592000000</v>
      </c>
      <c r="U124" s="4">
        <v>17269000000</v>
      </c>
    </row>
    <row r="125" spans="1:21" ht="16" x14ac:dyDescent="0.2">
      <c r="A125" s="3" t="s">
        <v>133</v>
      </c>
      <c r="B125" s="4">
        <v>1551000</v>
      </c>
      <c r="C125" s="4" t="s">
        <v>26</v>
      </c>
      <c r="D125" s="4" t="s">
        <v>26</v>
      </c>
      <c r="E125" s="4" t="s">
        <v>26</v>
      </c>
      <c r="F125" s="4" t="s">
        <v>26</v>
      </c>
      <c r="G125" s="4" t="s">
        <v>26</v>
      </c>
      <c r="H125" s="4" t="s">
        <v>26</v>
      </c>
      <c r="I125" s="4" t="s">
        <v>26</v>
      </c>
      <c r="J125" s="4" t="s">
        <v>26</v>
      </c>
      <c r="K125" s="4" t="s">
        <v>26</v>
      </c>
      <c r="L125" s="4" t="s">
        <v>26</v>
      </c>
      <c r="M125" s="4" t="s">
        <v>26</v>
      </c>
      <c r="N125" s="4" t="s">
        <v>26</v>
      </c>
      <c r="O125" s="4" t="s">
        <v>26</v>
      </c>
      <c r="P125" s="4" t="s">
        <v>26</v>
      </c>
      <c r="Q125" s="5" t="s">
        <v>26</v>
      </c>
      <c r="R125" s="4" t="s">
        <v>26</v>
      </c>
      <c r="S125" s="4" t="s">
        <v>26</v>
      </c>
      <c r="T125" s="4" t="s">
        <v>26</v>
      </c>
      <c r="U125" s="4" t="s">
        <v>26</v>
      </c>
    </row>
    <row r="126" spans="1:21" ht="16" x14ac:dyDescent="0.2">
      <c r="A126" s="3" t="s">
        <v>134</v>
      </c>
      <c r="B126" s="4">
        <v>2557350000</v>
      </c>
      <c r="C126" s="4">
        <v>2821000000</v>
      </c>
      <c r="D126" s="4">
        <v>2616000000</v>
      </c>
      <c r="E126" s="4">
        <v>2744000000</v>
      </c>
      <c r="F126" s="4">
        <v>3531000000</v>
      </c>
      <c r="G126" s="4">
        <v>3068000000</v>
      </c>
      <c r="H126" s="4">
        <v>2332000000</v>
      </c>
      <c r="I126" s="4">
        <v>1161000000</v>
      </c>
      <c r="J126" s="4">
        <v>1354000000</v>
      </c>
      <c r="K126" s="4">
        <v>2354000000</v>
      </c>
      <c r="L126" s="4">
        <v>3749000000</v>
      </c>
      <c r="M126" s="4">
        <v>5106000000</v>
      </c>
      <c r="N126" s="4">
        <v>9869000000</v>
      </c>
      <c r="O126" s="4">
        <v>16441000000</v>
      </c>
      <c r="P126" s="4">
        <v>17269000000</v>
      </c>
      <c r="Q126" s="5">
        <v>17269000000</v>
      </c>
      <c r="R126" s="4">
        <v>16067000000</v>
      </c>
      <c r="S126" s="4">
        <v>15842000000</v>
      </c>
      <c r="T126" s="4">
        <v>17592000000</v>
      </c>
      <c r="U126" s="4">
        <v>17269000000</v>
      </c>
    </row>
    <row r="127" spans="1:21" ht="16" x14ac:dyDescent="0.2">
      <c r="A127" s="3" t="s">
        <v>135</v>
      </c>
      <c r="B127" s="4">
        <v>4826329000</v>
      </c>
      <c r="C127" s="4">
        <v>5198000000</v>
      </c>
      <c r="D127" s="4">
        <v>5110000000</v>
      </c>
      <c r="E127" s="4">
        <v>4684000000</v>
      </c>
      <c r="F127" s="4">
        <v>5486000000</v>
      </c>
      <c r="G127" s="4">
        <v>5207000000</v>
      </c>
      <c r="H127" s="4">
        <v>4968000000</v>
      </c>
      <c r="I127" s="4">
        <v>4250000000</v>
      </c>
      <c r="J127" s="4">
        <v>4068000000</v>
      </c>
      <c r="K127" s="4">
        <v>5178000000</v>
      </c>
      <c r="L127" s="4">
        <v>6283000000</v>
      </c>
      <c r="M127" s="4">
        <v>10931000000</v>
      </c>
      <c r="N127" s="4">
        <v>15516000000</v>
      </c>
      <c r="O127" s="4">
        <v>27734000000</v>
      </c>
      <c r="P127" s="4">
        <v>27780000000</v>
      </c>
      <c r="Q127" s="5">
        <v>27780000000</v>
      </c>
      <c r="R127" s="4">
        <v>27085000000</v>
      </c>
      <c r="S127" s="4">
        <v>27202000000</v>
      </c>
      <c r="T127" s="4">
        <v>28921000000</v>
      </c>
      <c r="U127" s="4">
        <v>27780000000</v>
      </c>
    </row>
    <row r="128" spans="1:21" ht="16" x14ac:dyDescent="0.2">
      <c r="A128" s="31" t="s">
        <v>136</v>
      </c>
      <c r="B128" s="27">
        <v>322766000</v>
      </c>
      <c r="C128" s="27">
        <v>313861000</v>
      </c>
      <c r="D128" s="27">
        <v>300597000</v>
      </c>
      <c r="E128" s="27">
        <v>295289000</v>
      </c>
      <c r="F128" s="27">
        <v>299503000</v>
      </c>
      <c r="G128" s="27">
        <v>284950000</v>
      </c>
      <c r="H128" s="27">
        <v>277706000</v>
      </c>
      <c r="I128" s="27">
        <v>257853000</v>
      </c>
      <c r="J128" s="27">
        <v>255668000</v>
      </c>
      <c r="K128" s="27">
        <v>258616000</v>
      </c>
      <c r="L128" s="27">
        <v>260180000</v>
      </c>
      <c r="M128" s="27">
        <v>261740000</v>
      </c>
      <c r="N128" s="27">
        <v>273235000</v>
      </c>
      <c r="O128" s="27">
        <v>281932000</v>
      </c>
      <c r="P128" s="27">
        <v>280421000</v>
      </c>
      <c r="Q128" s="28">
        <v>280421000</v>
      </c>
      <c r="R128" s="27">
        <v>281328000</v>
      </c>
      <c r="S128" s="27">
        <v>280546000</v>
      </c>
      <c r="T128" s="27">
        <v>280267000</v>
      </c>
      <c r="U128" s="27">
        <v>280421000</v>
      </c>
    </row>
    <row r="129" spans="1:21" ht="16" x14ac:dyDescent="0.2">
      <c r="A129" s="15" t="s">
        <v>199</v>
      </c>
      <c r="B129" s="10"/>
      <c r="C129" s="20">
        <f>(C128/B128)-1</f>
        <v>-2.7589646988840255E-2</v>
      </c>
      <c r="D129" s="20">
        <f>(D128/C128)-1</f>
        <v>-4.2260745999025073E-2</v>
      </c>
      <c r="E129" s="20">
        <f>(E128/D128)-1</f>
        <v>-1.7658193528212185E-2</v>
      </c>
      <c r="F129" s="20">
        <f t="shared" ref="F129:U129" si="9">(F128/E128)-1</f>
        <v>1.427076525031401E-2</v>
      </c>
      <c r="G129" s="20">
        <f t="shared" si="9"/>
        <v>-4.8590498258782033E-2</v>
      </c>
      <c r="H129" s="20">
        <f t="shared" si="9"/>
        <v>-2.5422003860326337E-2</v>
      </c>
      <c r="I129" s="20">
        <f t="shared" si="9"/>
        <v>-7.1489272828098804E-2</v>
      </c>
      <c r="J129" s="20">
        <f t="shared" si="9"/>
        <v>-8.4738203550084323E-3</v>
      </c>
      <c r="K129" s="20">
        <f t="shared" si="9"/>
        <v>1.1530578719276541E-2</v>
      </c>
      <c r="L129" s="20">
        <f t="shared" si="9"/>
        <v>6.04757632938413E-3</v>
      </c>
      <c r="M129" s="20">
        <f t="shared" si="9"/>
        <v>5.9958490275962006E-3</v>
      </c>
      <c r="N129" s="20">
        <f t="shared" si="9"/>
        <v>4.3917628180637269E-2</v>
      </c>
      <c r="O129" s="20">
        <f t="shared" si="9"/>
        <v>3.1829743627280527E-2</v>
      </c>
      <c r="P129" s="20">
        <f t="shared" si="9"/>
        <v>-5.3594483776229218E-3</v>
      </c>
      <c r="Q129" s="20">
        <f t="shared" si="9"/>
        <v>0</v>
      </c>
      <c r="R129" s="20">
        <f t="shared" si="9"/>
        <v>3.2344225289833162E-3</v>
      </c>
      <c r="S129" s="20">
        <f t="shared" si="9"/>
        <v>-2.7796735483137658E-3</v>
      </c>
      <c r="T129" s="20">
        <f t="shared" si="9"/>
        <v>-9.9448931725987233E-4</v>
      </c>
      <c r="U129" s="20">
        <f t="shared" si="9"/>
        <v>5.4947603535193679E-4</v>
      </c>
    </row>
    <row r="130" spans="1:21" ht="16" x14ac:dyDescent="0.2">
      <c r="A130" s="3" t="s">
        <v>137</v>
      </c>
      <c r="B130" s="4" t="s">
        <v>26</v>
      </c>
      <c r="C130" s="4" t="s">
        <v>26</v>
      </c>
      <c r="D130" s="4">
        <v>190000000</v>
      </c>
      <c r="E130" s="4" t="s">
        <v>26</v>
      </c>
      <c r="F130" s="4" t="s">
        <v>26</v>
      </c>
      <c r="G130" s="4" t="s">
        <v>26</v>
      </c>
      <c r="H130" s="4" t="s">
        <v>26</v>
      </c>
      <c r="I130" s="4" t="s">
        <v>26</v>
      </c>
      <c r="J130" s="4" t="s">
        <v>26</v>
      </c>
      <c r="K130" s="4" t="s">
        <v>26</v>
      </c>
      <c r="L130" s="4" t="s">
        <v>26</v>
      </c>
      <c r="M130" s="4">
        <v>267000000</v>
      </c>
      <c r="N130" s="4">
        <v>446000000</v>
      </c>
      <c r="O130" s="4">
        <v>626000000</v>
      </c>
      <c r="P130" s="4">
        <v>569000000</v>
      </c>
      <c r="Q130" s="5">
        <v>569000000</v>
      </c>
      <c r="R130" s="4">
        <v>616000000</v>
      </c>
      <c r="S130" s="4">
        <v>600000000</v>
      </c>
      <c r="T130" s="4">
        <v>586000000</v>
      </c>
      <c r="U130" s="4">
        <v>569000000</v>
      </c>
    </row>
    <row r="131" spans="1:21" ht="16" x14ac:dyDescent="0.2">
      <c r="A131" s="3" t="s">
        <v>138</v>
      </c>
      <c r="B131" s="4">
        <v>506248000</v>
      </c>
      <c r="C131" s="4">
        <v>942000000</v>
      </c>
      <c r="D131" s="4">
        <v>277000000</v>
      </c>
      <c r="E131" s="4">
        <v>106000000</v>
      </c>
      <c r="F131" s="4">
        <v>-510000000</v>
      </c>
      <c r="G131" s="4">
        <v>-350000000</v>
      </c>
      <c r="H131" s="4">
        <v>-308000000</v>
      </c>
      <c r="I131" s="4">
        <v>362000000</v>
      </c>
      <c r="J131" s="4">
        <v>-41000000</v>
      </c>
      <c r="K131" s="4">
        <v>-1026000000</v>
      </c>
      <c r="L131" s="4">
        <v>-1680000000</v>
      </c>
      <c r="M131" s="4">
        <v>-3073000000</v>
      </c>
      <c r="N131" s="4">
        <v>-528000000</v>
      </c>
      <c r="O131" s="4">
        <v>4118000000</v>
      </c>
      <c r="P131" s="4">
        <v>3272000000</v>
      </c>
      <c r="Q131" s="5">
        <v>3272000000</v>
      </c>
      <c r="R131" s="4">
        <v>4860000000</v>
      </c>
      <c r="S131" s="4">
        <v>5530000000</v>
      </c>
      <c r="T131" s="4">
        <v>2865000000</v>
      </c>
      <c r="U131" s="4">
        <v>3272000000</v>
      </c>
    </row>
    <row r="132" spans="1:21" ht="16" x14ac:dyDescent="0.2">
      <c r="A132" s="3" t="s">
        <v>139</v>
      </c>
      <c r="B132" s="6">
        <v>19.8</v>
      </c>
      <c r="C132" s="6">
        <v>33.39</v>
      </c>
      <c r="D132" s="6">
        <v>10.59</v>
      </c>
      <c r="E132" s="6">
        <v>3.86</v>
      </c>
      <c r="F132" s="6">
        <v>-14.44</v>
      </c>
      <c r="G132" s="6">
        <v>-11.41</v>
      </c>
      <c r="H132" s="6">
        <v>-13.21</v>
      </c>
      <c r="I132" s="6">
        <v>31.18</v>
      </c>
      <c r="J132" s="6">
        <v>-3.03</v>
      </c>
      <c r="K132" s="6">
        <v>-43.59</v>
      </c>
      <c r="L132" s="6">
        <v>-44.81</v>
      </c>
      <c r="M132" s="6">
        <v>-60.18</v>
      </c>
      <c r="N132" s="6">
        <v>-5.35</v>
      </c>
      <c r="O132" s="6">
        <v>25.05</v>
      </c>
      <c r="P132" s="6">
        <v>18.95</v>
      </c>
      <c r="Q132" s="7">
        <v>18.95</v>
      </c>
      <c r="R132" s="6">
        <v>30.25</v>
      </c>
      <c r="S132" s="6">
        <v>34.909999999999997</v>
      </c>
      <c r="T132" s="6">
        <v>16.29</v>
      </c>
      <c r="U132" s="6">
        <v>18.95</v>
      </c>
    </row>
    <row r="133" spans="1:21" ht="16" x14ac:dyDescent="0.2">
      <c r="A133" s="3" t="s">
        <v>140</v>
      </c>
      <c r="B133" s="6">
        <v>16.190000000000001</v>
      </c>
      <c r="C133" s="6">
        <v>21.5</v>
      </c>
      <c r="D133" s="6">
        <v>18.07</v>
      </c>
      <c r="E133" s="6">
        <v>14.58</v>
      </c>
      <c r="F133" s="6">
        <v>52.21</v>
      </c>
      <c r="G133" s="6">
        <v>36.58</v>
      </c>
      <c r="H133" s="6">
        <v>27.08</v>
      </c>
      <c r="I133" s="6">
        <v>-5.64</v>
      </c>
      <c r="J133" s="6">
        <v>1.34</v>
      </c>
      <c r="K133" s="6">
        <v>19.45</v>
      </c>
      <c r="L133" s="6">
        <v>44.6</v>
      </c>
      <c r="M133" s="6">
        <v>37.020000000000003</v>
      </c>
      <c r="N133" s="6">
        <v>15.1</v>
      </c>
      <c r="O133" s="6">
        <v>-62.79</v>
      </c>
      <c r="P133" s="6">
        <v>-38.65</v>
      </c>
      <c r="Q133" s="7">
        <v>-38.65</v>
      </c>
      <c r="R133" s="6">
        <v>-70.72</v>
      </c>
      <c r="S133" s="6">
        <v>-69.91</v>
      </c>
      <c r="T133" s="6">
        <v>-32.299999999999997</v>
      </c>
      <c r="U133" s="6">
        <v>-38.65</v>
      </c>
    </row>
    <row r="134" spans="1:21" ht="16" x14ac:dyDescent="0.2">
      <c r="A134" s="3" t="s">
        <v>141</v>
      </c>
      <c r="B134" s="6">
        <v>1.82</v>
      </c>
      <c r="C134" s="6">
        <v>1.88</v>
      </c>
      <c r="D134" s="6">
        <v>1.25</v>
      </c>
      <c r="E134" s="6">
        <v>1.2</v>
      </c>
      <c r="F134" s="6">
        <v>1.87</v>
      </c>
      <c r="G134" s="6">
        <v>1.83</v>
      </c>
      <c r="H134" s="6">
        <v>1.47</v>
      </c>
      <c r="I134" s="6">
        <v>0.72</v>
      </c>
      <c r="J134" s="6">
        <v>0.73</v>
      </c>
      <c r="K134" s="6">
        <v>1.1399999999999999</v>
      </c>
      <c r="L134" s="6">
        <v>1.83</v>
      </c>
      <c r="M134" s="6">
        <v>2.2599999999999998</v>
      </c>
      <c r="N134" s="6">
        <v>1.94</v>
      </c>
      <c r="O134" s="6">
        <v>1.39</v>
      </c>
      <c r="P134" s="6">
        <v>1.47</v>
      </c>
      <c r="Q134" s="7">
        <v>1.47</v>
      </c>
      <c r="R134" s="6">
        <v>1.37</v>
      </c>
      <c r="S134" s="6">
        <v>1.23</v>
      </c>
      <c r="T134" s="6">
        <v>1.51</v>
      </c>
      <c r="U134" s="6">
        <v>1.47</v>
      </c>
    </row>
    <row r="135" spans="1:21" ht="16" x14ac:dyDescent="0.2">
      <c r="A135" s="3" t="s">
        <v>142</v>
      </c>
      <c r="B135" s="6">
        <v>-49.54</v>
      </c>
      <c r="C135" s="6">
        <v>-60.03</v>
      </c>
      <c r="D135" s="6">
        <v>-61.4</v>
      </c>
      <c r="E135" s="6">
        <v>-53.11</v>
      </c>
      <c r="F135" s="6">
        <v>-79.290000000000006</v>
      </c>
      <c r="G135" s="6">
        <v>-74.819999999999993</v>
      </c>
      <c r="H135" s="6">
        <v>-82.34</v>
      </c>
      <c r="I135" s="6">
        <v>-83.03</v>
      </c>
      <c r="J135" s="6">
        <v>-69.489999999999995</v>
      </c>
      <c r="K135" s="6">
        <v>-56.43</v>
      </c>
      <c r="L135" s="6">
        <v>-65.709999999999994</v>
      </c>
      <c r="M135" s="6">
        <v>-71.069999999999993</v>
      </c>
      <c r="N135" s="6">
        <v>-90.4</v>
      </c>
      <c r="O135" s="6">
        <v>-91.16</v>
      </c>
      <c r="P135" s="6">
        <v>-69.03</v>
      </c>
      <c r="Q135" s="7">
        <v>-69.03</v>
      </c>
      <c r="R135" s="6">
        <v>-71.349999999999994</v>
      </c>
      <c r="S135" s="6">
        <v>-83.71</v>
      </c>
      <c r="T135" s="6">
        <v>-90.81</v>
      </c>
      <c r="U135" s="6">
        <v>-69.03</v>
      </c>
    </row>
    <row r="136" spans="1:21" ht="16" x14ac:dyDescent="0.2">
      <c r="A136" s="3" t="s">
        <v>143</v>
      </c>
      <c r="B136" s="4">
        <v>7800</v>
      </c>
      <c r="C136" s="4">
        <v>7700</v>
      </c>
      <c r="D136" s="4">
        <v>8000</v>
      </c>
      <c r="E136" s="4">
        <v>8500</v>
      </c>
      <c r="F136" s="4">
        <v>8000</v>
      </c>
      <c r="G136" s="4">
        <v>8000</v>
      </c>
      <c r="H136" s="4">
        <v>7700</v>
      </c>
      <c r="I136" s="4">
        <v>7900</v>
      </c>
      <c r="J136" s="4">
        <v>8200</v>
      </c>
      <c r="K136" s="4">
        <v>8900</v>
      </c>
      <c r="L136" s="4">
        <v>9400</v>
      </c>
      <c r="M136" s="4">
        <v>10600</v>
      </c>
      <c r="N136" s="4">
        <v>13500</v>
      </c>
      <c r="O136" s="4">
        <v>17300</v>
      </c>
      <c r="P136" s="4">
        <v>18200</v>
      </c>
      <c r="Q136" s="5">
        <v>18200</v>
      </c>
      <c r="R136" s="4">
        <v>17300</v>
      </c>
      <c r="S136" s="4">
        <v>17300</v>
      </c>
      <c r="T136" s="4">
        <v>17300</v>
      </c>
      <c r="U136" s="4">
        <v>18200</v>
      </c>
    </row>
    <row r="138" spans="1:21" ht="16" x14ac:dyDescent="0.2">
      <c r="A138" s="2" t="s">
        <v>26</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c r="T138" s="2" t="s">
        <v>18</v>
      </c>
      <c r="U138" s="2" t="s">
        <v>19</v>
      </c>
    </row>
    <row r="139" spans="1:21" ht="16" x14ac:dyDescent="0.2">
      <c r="A139" s="3" t="s">
        <v>144</v>
      </c>
      <c r="B139" s="4">
        <v>447041000</v>
      </c>
      <c r="C139" s="4">
        <v>574000000</v>
      </c>
      <c r="D139" s="4">
        <v>634000000</v>
      </c>
      <c r="E139" s="4">
        <v>792000000</v>
      </c>
      <c r="F139" s="4">
        <v>805000000</v>
      </c>
      <c r="G139" s="4">
        <v>857000000</v>
      </c>
      <c r="H139" s="4">
        <v>365000000</v>
      </c>
      <c r="I139" s="4">
        <v>625000000</v>
      </c>
      <c r="J139" s="4">
        <v>971000000</v>
      </c>
      <c r="K139" s="4">
        <v>1211000000</v>
      </c>
      <c r="L139" s="4">
        <v>1557000000</v>
      </c>
      <c r="M139" s="4">
        <v>1826000000</v>
      </c>
      <c r="N139" s="4">
        <v>2062000000</v>
      </c>
      <c r="O139" s="4">
        <v>2066000000</v>
      </c>
      <c r="P139" s="4">
        <v>2384000000</v>
      </c>
      <c r="Q139" s="5">
        <v>2384000000</v>
      </c>
      <c r="R139" s="4">
        <v>40000000</v>
      </c>
      <c r="S139" s="4">
        <v>168000000</v>
      </c>
      <c r="T139" s="4">
        <v>2087000000</v>
      </c>
      <c r="U139" s="4">
        <v>89000000</v>
      </c>
    </row>
    <row r="140" spans="1:21" ht="16" x14ac:dyDescent="0.2">
      <c r="A140" s="3" t="s">
        <v>145</v>
      </c>
      <c r="B140" s="4">
        <v>274673000</v>
      </c>
      <c r="C140" s="4">
        <v>256000000</v>
      </c>
      <c r="D140" s="4">
        <v>241000000</v>
      </c>
      <c r="E140" s="4">
        <v>242000000</v>
      </c>
      <c r="F140" s="4">
        <v>232000000</v>
      </c>
      <c r="G140" s="4">
        <v>197000000</v>
      </c>
      <c r="H140" s="4">
        <v>231000000</v>
      </c>
      <c r="I140" s="4">
        <v>238000000</v>
      </c>
      <c r="J140" s="4">
        <v>236000000</v>
      </c>
      <c r="K140" s="4">
        <v>253000000</v>
      </c>
      <c r="L140" s="4">
        <v>225000000</v>
      </c>
      <c r="M140" s="4">
        <v>218000000</v>
      </c>
      <c r="N140" s="4">
        <v>363000000</v>
      </c>
      <c r="O140" s="4">
        <v>746000000</v>
      </c>
      <c r="P140" s="4">
        <v>806000000</v>
      </c>
      <c r="Q140" s="5">
        <v>806000000</v>
      </c>
      <c r="R140" s="4">
        <v>209000000</v>
      </c>
      <c r="S140" s="4">
        <v>209000000</v>
      </c>
      <c r="T140" s="4">
        <v>193000000</v>
      </c>
      <c r="U140" s="4">
        <v>195000000</v>
      </c>
    </row>
    <row r="141" spans="1:21" ht="16" x14ac:dyDescent="0.2">
      <c r="A141" s="3" t="s">
        <v>146</v>
      </c>
      <c r="B141" s="4">
        <v>177506000</v>
      </c>
      <c r="C141" s="4">
        <v>49000000</v>
      </c>
      <c r="D141" s="4">
        <v>243000000</v>
      </c>
      <c r="E141" s="4">
        <v>119000000</v>
      </c>
      <c r="F141" s="4">
        <v>273000000</v>
      </c>
      <c r="G141" s="4">
        <v>294000000</v>
      </c>
      <c r="H141" s="4">
        <v>458000000</v>
      </c>
      <c r="I141" s="4">
        <v>368000000</v>
      </c>
      <c r="J141" s="4">
        <v>347000000</v>
      </c>
      <c r="K141" s="4">
        <v>518000000</v>
      </c>
      <c r="L141" s="4">
        <v>409000000</v>
      </c>
      <c r="M141" s="4">
        <v>238000000</v>
      </c>
      <c r="N141" s="4">
        <v>836000000</v>
      </c>
      <c r="O141" s="4">
        <v>1513000000</v>
      </c>
      <c r="P141" s="4">
        <v>1255000000</v>
      </c>
      <c r="Q141" s="5">
        <v>1255000000</v>
      </c>
      <c r="R141" s="4">
        <v>428000000</v>
      </c>
      <c r="S141" s="4">
        <v>215000000</v>
      </c>
      <c r="T141" s="4">
        <v>348000000</v>
      </c>
      <c r="U141" s="4">
        <v>264000000</v>
      </c>
    </row>
    <row r="142" spans="1:21" ht="16" x14ac:dyDescent="0.2">
      <c r="A142" s="31" t="s">
        <v>147</v>
      </c>
      <c r="B142" s="27">
        <v>132778000</v>
      </c>
      <c r="C142" s="27">
        <v>135000000</v>
      </c>
      <c r="D142" s="27">
        <v>153000000</v>
      </c>
      <c r="E142" s="27">
        <v>169000000</v>
      </c>
      <c r="F142" s="27">
        <v>195000000</v>
      </c>
      <c r="G142" s="27">
        <v>204000000</v>
      </c>
      <c r="H142" s="27">
        <v>257000000</v>
      </c>
      <c r="I142" s="27">
        <v>281000000</v>
      </c>
      <c r="J142" s="27">
        <v>326000000</v>
      </c>
      <c r="K142" s="27">
        <v>382000000</v>
      </c>
      <c r="L142" s="27">
        <v>401000000</v>
      </c>
      <c r="M142" s="27">
        <v>435000000</v>
      </c>
      <c r="N142" s="27">
        <v>753000000</v>
      </c>
      <c r="O142" s="27">
        <v>1308000000</v>
      </c>
      <c r="P142" s="27">
        <v>1712000000</v>
      </c>
      <c r="Q142" s="28">
        <v>1712000000</v>
      </c>
      <c r="R142" s="27">
        <v>422000000</v>
      </c>
      <c r="S142" s="27">
        <v>423000000</v>
      </c>
      <c r="T142" s="27">
        <v>419000000</v>
      </c>
      <c r="U142" s="27">
        <v>448000000</v>
      </c>
    </row>
    <row r="143" spans="1:21" ht="16" x14ac:dyDescent="0.2">
      <c r="A143" s="12" t="s">
        <v>200</v>
      </c>
      <c r="B143" s="20">
        <f t="shared" ref="B143:U143" si="10">B142/B2</f>
        <v>4.1720803245963833E-2</v>
      </c>
      <c r="C143" s="20">
        <f t="shared" si="10"/>
        <v>3.9073806078147609E-2</v>
      </c>
      <c r="D143" s="20">
        <f t="shared" si="10"/>
        <v>3.972994027525318E-2</v>
      </c>
      <c r="E143" s="20">
        <f t="shared" si="10"/>
        <v>4.0713081185256565E-2</v>
      </c>
      <c r="F143" s="20">
        <f t="shared" si="10"/>
        <v>4.6751378566291059E-2</v>
      </c>
      <c r="G143" s="20">
        <f t="shared" si="10"/>
        <v>4.5272969374167776E-2</v>
      </c>
      <c r="H143" s="20">
        <f t="shared" si="10"/>
        <v>6.1307251908396948E-2</v>
      </c>
      <c r="I143" s="20">
        <f t="shared" si="10"/>
        <v>5.986365573072007E-2</v>
      </c>
      <c r="J143" s="20">
        <f t="shared" si="10"/>
        <v>6.2970832528491408E-2</v>
      </c>
      <c r="K143" s="20">
        <f t="shared" si="10"/>
        <v>6.4050972501676726E-2</v>
      </c>
      <c r="L143" s="20">
        <f t="shared" si="10"/>
        <v>5.9109669811320757E-2</v>
      </c>
      <c r="M143" s="20">
        <f t="shared" si="10"/>
        <v>5.6648001041802315E-2</v>
      </c>
      <c r="N143" s="20">
        <f t="shared" si="10"/>
        <v>7.816879476798505E-2</v>
      </c>
      <c r="O143" s="20">
        <f t="shared" si="10"/>
        <v>0.10278170674210278</v>
      </c>
      <c r="P143" s="20">
        <f t="shared" si="10"/>
        <v>0.11915367483296214</v>
      </c>
      <c r="Q143" s="20">
        <f t="shared" si="10"/>
        <v>0.11915367483296214</v>
      </c>
      <c r="R143" s="20">
        <f t="shared" si="10"/>
        <v>0.16249518675394686</v>
      </c>
      <c r="S143" s="20">
        <f t="shared" si="10"/>
        <v>0.13909898059848733</v>
      </c>
      <c r="T143" s="20">
        <f t="shared" si="10"/>
        <v>6.9624459953472911E-2</v>
      </c>
      <c r="U143" s="20">
        <f t="shared" si="10"/>
        <v>0.16519174041297935</v>
      </c>
    </row>
    <row r="144" spans="1:21" ht="16" x14ac:dyDescent="0.2">
      <c r="A144" s="3" t="s">
        <v>148</v>
      </c>
      <c r="B144" s="4">
        <v>22280000</v>
      </c>
      <c r="C144" s="4">
        <v>-69000000</v>
      </c>
      <c r="D144" s="4">
        <v>112000000</v>
      </c>
      <c r="E144" s="4">
        <v>9000000</v>
      </c>
      <c r="F144" s="4">
        <v>82000000</v>
      </c>
      <c r="G144" s="4">
        <v>169000000</v>
      </c>
      <c r="H144" s="4">
        <v>-15000000</v>
      </c>
      <c r="I144" s="4">
        <v>129000000</v>
      </c>
      <c r="J144" s="4">
        <v>8000000</v>
      </c>
      <c r="K144" s="4">
        <v>51000000</v>
      </c>
      <c r="L144" s="4">
        <v>-7000000</v>
      </c>
      <c r="M144" s="4">
        <v>-179000000</v>
      </c>
      <c r="N144" s="4">
        <v>-42000000</v>
      </c>
      <c r="O144" s="4">
        <v>120000000</v>
      </c>
      <c r="P144" s="4">
        <v>-628000000</v>
      </c>
      <c r="Q144" s="5">
        <v>-628000000</v>
      </c>
      <c r="R144" s="4">
        <v>-28000000</v>
      </c>
      <c r="S144" s="4">
        <v>-262000000</v>
      </c>
      <c r="T144" s="4">
        <v>-99000000</v>
      </c>
      <c r="U144" s="4">
        <v>-239000000</v>
      </c>
    </row>
    <row r="145" spans="1:21" ht="16" x14ac:dyDescent="0.2">
      <c r="A145" s="3" t="s">
        <v>149</v>
      </c>
      <c r="B145" s="4" t="s">
        <v>26</v>
      </c>
      <c r="C145" s="4" t="s">
        <v>26</v>
      </c>
      <c r="D145" s="4">
        <v>30000000</v>
      </c>
      <c r="E145" s="4" t="s">
        <v>26</v>
      </c>
      <c r="F145" s="4">
        <v>46000000</v>
      </c>
      <c r="G145" s="4" t="s">
        <v>26</v>
      </c>
      <c r="H145" s="4">
        <v>297000000</v>
      </c>
      <c r="I145" s="4" t="s">
        <v>26</v>
      </c>
      <c r="J145" s="4" t="s">
        <v>26</v>
      </c>
      <c r="K145" s="4" t="s">
        <v>26</v>
      </c>
      <c r="L145" s="4" t="s">
        <v>26</v>
      </c>
      <c r="M145" s="4" t="s">
        <v>26</v>
      </c>
      <c r="N145" s="4" t="s">
        <v>26</v>
      </c>
      <c r="O145" s="4" t="s">
        <v>26</v>
      </c>
      <c r="P145" s="4" t="s">
        <v>26</v>
      </c>
      <c r="Q145" s="5" t="s">
        <v>26</v>
      </c>
      <c r="R145" s="4" t="s">
        <v>26</v>
      </c>
      <c r="S145" s="4" t="s">
        <v>26</v>
      </c>
      <c r="T145" s="4" t="s">
        <v>26</v>
      </c>
      <c r="U145" s="4" t="s">
        <v>26</v>
      </c>
    </row>
    <row r="146" spans="1:21" ht="16" x14ac:dyDescent="0.2">
      <c r="A146" s="3" t="s">
        <v>150</v>
      </c>
      <c r="B146" s="4">
        <v>22448000</v>
      </c>
      <c r="C146" s="4">
        <v>-17000000</v>
      </c>
      <c r="D146" s="4">
        <v>-52000000</v>
      </c>
      <c r="E146" s="4">
        <v>-59000000</v>
      </c>
      <c r="F146" s="4">
        <v>-50000000</v>
      </c>
      <c r="G146" s="4">
        <v>-79000000</v>
      </c>
      <c r="H146" s="4">
        <v>-81000000</v>
      </c>
      <c r="I146" s="4">
        <v>-42000000</v>
      </c>
      <c r="J146" s="4">
        <v>13000000</v>
      </c>
      <c r="K146" s="4">
        <v>85000000</v>
      </c>
      <c r="L146" s="4">
        <v>15000000</v>
      </c>
      <c r="M146" s="4">
        <v>-18000000</v>
      </c>
      <c r="N146" s="4">
        <v>125000000</v>
      </c>
      <c r="O146" s="4">
        <v>85000000</v>
      </c>
      <c r="P146" s="4">
        <v>171000000</v>
      </c>
      <c r="Q146" s="5">
        <v>171000000</v>
      </c>
      <c r="R146" s="4">
        <v>34000000</v>
      </c>
      <c r="S146" s="4">
        <v>54000000</v>
      </c>
      <c r="T146" s="4">
        <v>28000000</v>
      </c>
      <c r="U146" s="4">
        <v>55000000</v>
      </c>
    </row>
    <row r="147" spans="1:21" ht="16" x14ac:dyDescent="0.2">
      <c r="A147" s="3" t="s">
        <v>151</v>
      </c>
      <c r="B147" s="4">
        <v>-86856000</v>
      </c>
      <c r="C147" s="4">
        <v>119000000</v>
      </c>
      <c r="D147" s="4">
        <v>-105000000</v>
      </c>
      <c r="E147" s="4">
        <v>93000000</v>
      </c>
      <c r="F147" s="4">
        <v>56000000</v>
      </c>
      <c r="G147" s="4">
        <v>106000000</v>
      </c>
      <c r="H147" s="4">
        <v>450000000</v>
      </c>
      <c r="I147" s="4">
        <v>170000000</v>
      </c>
      <c r="J147" s="4">
        <v>45000000</v>
      </c>
      <c r="K147" s="4">
        <v>130000000</v>
      </c>
      <c r="L147" s="4">
        <v>133000000</v>
      </c>
      <c r="M147" s="4">
        <v>132000000</v>
      </c>
      <c r="N147" s="4">
        <v>-11000000</v>
      </c>
      <c r="O147" s="4">
        <v>-436000000</v>
      </c>
      <c r="P147" s="4">
        <v>601000000</v>
      </c>
      <c r="Q147" s="5">
        <v>601000000</v>
      </c>
      <c r="R147" s="4">
        <v>-349000000</v>
      </c>
      <c r="S147" s="4">
        <v>-308000000</v>
      </c>
      <c r="T147" s="4">
        <v>964000000</v>
      </c>
      <c r="U147" s="4">
        <v>294000000</v>
      </c>
    </row>
    <row r="148" spans="1:21" ht="16" x14ac:dyDescent="0.2">
      <c r="A148" s="3" t="s">
        <v>152</v>
      </c>
      <c r="B148" s="4">
        <v>-17693000</v>
      </c>
      <c r="C148" s="4">
        <v>2000000</v>
      </c>
      <c r="D148" s="4">
        <v>-36000000</v>
      </c>
      <c r="E148" s="4">
        <v>-10000000</v>
      </c>
      <c r="F148" s="4">
        <v>12000000</v>
      </c>
      <c r="G148" s="4">
        <v>22000000</v>
      </c>
      <c r="H148" s="4">
        <v>-25000000</v>
      </c>
      <c r="I148" s="4">
        <v>44000000</v>
      </c>
      <c r="J148" s="4">
        <v>-39000000</v>
      </c>
      <c r="K148" s="4">
        <v>4000000</v>
      </c>
      <c r="L148" s="4">
        <v>16000000</v>
      </c>
      <c r="M148" s="4">
        <v>-6000000</v>
      </c>
      <c r="N148" s="4">
        <v>-155000000</v>
      </c>
      <c r="O148" s="4">
        <v>-2000000</v>
      </c>
      <c r="P148" s="4">
        <v>106000000</v>
      </c>
      <c r="Q148" s="5">
        <v>106000000</v>
      </c>
      <c r="R148" s="4">
        <v>68000000</v>
      </c>
      <c r="S148" s="4">
        <v>-497000000</v>
      </c>
      <c r="T148" s="4">
        <v>251000000</v>
      </c>
      <c r="U148" s="4">
        <v>284000000</v>
      </c>
    </row>
    <row r="149" spans="1:21" ht="16" x14ac:dyDescent="0.2">
      <c r="A149" s="3" t="s">
        <v>153</v>
      </c>
      <c r="B149" s="4" t="s">
        <v>26</v>
      </c>
      <c r="C149" s="4" t="s">
        <v>26</v>
      </c>
      <c r="D149" s="4" t="s">
        <v>26</v>
      </c>
      <c r="E149" s="4" t="s">
        <v>26</v>
      </c>
      <c r="F149" s="4" t="s">
        <v>26</v>
      </c>
      <c r="G149" s="4" t="s">
        <v>26</v>
      </c>
      <c r="H149" s="4" t="s">
        <v>26</v>
      </c>
      <c r="I149" s="4" t="s">
        <v>26</v>
      </c>
      <c r="J149" s="4" t="s">
        <v>26</v>
      </c>
      <c r="K149" s="4" t="s">
        <v>26</v>
      </c>
      <c r="L149" s="4" t="s">
        <v>26</v>
      </c>
      <c r="M149" s="4" t="s">
        <v>26</v>
      </c>
      <c r="N149" s="4" t="s">
        <v>26</v>
      </c>
      <c r="O149" s="4" t="s">
        <v>26</v>
      </c>
      <c r="P149" s="4" t="s">
        <v>26</v>
      </c>
      <c r="Q149" s="5" t="s">
        <v>26</v>
      </c>
      <c r="R149" s="4" t="s">
        <v>26</v>
      </c>
      <c r="S149" s="4" t="s">
        <v>26</v>
      </c>
      <c r="T149" s="4" t="s">
        <v>26</v>
      </c>
      <c r="U149" s="4" t="s">
        <v>26</v>
      </c>
    </row>
    <row r="150" spans="1:21" ht="16" x14ac:dyDescent="0.2">
      <c r="A150" s="3" t="s">
        <v>154</v>
      </c>
      <c r="B150" s="4">
        <v>-12111000</v>
      </c>
      <c r="C150" s="4">
        <v>20000000</v>
      </c>
      <c r="D150" s="4">
        <v>-70000000</v>
      </c>
      <c r="E150" s="4">
        <v>31000000</v>
      </c>
      <c r="F150" s="4">
        <v>-42000000</v>
      </c>
      <c r="G150" s="4">
        <v>-14000000</v>
      </c>
      <c r="H150" s="4">
        <v>22000000</v>
      </c>
      <c r="I150" s="4">
        <v>-10000000</v>
      </c>
      <c r="J150" s="4">
        <v>-9000000</v>
      </c>
      <c r="K150" s="4">
        <v>-31000000</v>
      </c>
      <c r="L150" s="4">
        <v>-37000000</v>
      </c>
      <c r="M150" s="4">
        <v>-31000000</v>
      </c>
      <c r="N150" s="4">
        <v>30000000</v>
      </c>
      <c r="O150" s="4">
        <v>-121000000</v>
      </c>
      <c r="P150" s="4">
        <v>-75000000</v>
      </c>
      <c r="Q150" s="5">
        <v>-75000000</v>
      </c>
      <c r="R150" s="4">
        <v>-35000000</v>
      </c>
      <c r="S150" s="4">
        <v>-73000000</v>
      </c>
      <c r="T150" s="4">
        <v>-178000000</v>
      </c>
      <c r="U150" s="4">
        <v>211000000</v>
      </c>
    </row>
    <row r="151" spans="1:21" ht="16" x14ac:dyDescent="0.2">
      <c r="A151" s="3" t="s">
        <v>155</v>
      </c>
      <c r="B151" s="4">
        <v>-79866000</v>
      </c>
      <c r="C151" s="4">
        <v>87000000</v>
      </c>
      <c r="D151" s="4">
        <v>-39000000</v>
      </c>
      <c r="E151" s="4">
        <v>19000000</v>
      </c>
      <c r="F151" s="4">
        <v>6000000</v>
      </c>
      <c r="G151" s="4">
        <v>34000000</v>
      </c>
      <c r="H151" s="4">
        <v>35000000</v>
      </c>
      <c r="I151" s="4">
        <v>-23000000</v>
      </c>
      <c r="J151" s="4" t="s">
        <v>26</v>
      </c>
      <c r="K151" s="4">
        <v>12000000</v>
      </c>
      <c r="L151" s="4">
        <v>90000000</v>
      </c>
      <c r="M151" s="4">
        <v>33000000</v>
      </c>
      <c r="N151" s="4">
        <v>206000000</v>
      </c>
      <c r="O151" s="4">
        <v>-95000000</v>
      </c>
      <c r="P151" s="4">
        <v>593000000</v>
      </c>
      <c r="Q151" s="5">
        <v>593000000</v>
      </c>
      <c r="R151" s="4">
        <v>-71000000</v>
      </c>
      <c r="S151" s="4">
        <v>131000000</v>
      </c>
      <c r="T151" s="4">
        <v>798000000</v>
      </c>
      <c r="U151" s="4">
        <v>-265000000</v>
      </c>
    </row>
    <row r="152" spans="1:21" ht="16" x14ac:dyDescent="0.2">
      <c r="A152" s="3" t="s">
        <v>156</v>
      </c>
      <c r="B152" s="4">
        <v>22814000</v>
      </c>
      <c r="C152" s="4">
        <v>10000000</v>
      </c>
      <c r="D152" s="4">
        <v>40000000</v>
      </c>
      <c r="E152" s="4">
        <v>53000000</v>
      </c>
      <c r="F152" s="4">
        <v>80000000</v>
      </c>
      <c r="G152" s="4">
        <v>64000000</v>
      </c>
      <c r="H152" s="4">
        <v>418000000</v>
      </c>
      <c r="I152" s="4">
        <v>159000000</v>
      </c>
      <c r="J152" s="4">
        <v>93000000</v>
      </c>
      <c r="K152" s="4">
        <v>145000000</v>
      </c>
      <c r="L152" s="4">
        <v>64000000</v>
      </c>
      <c r="M152" s="4">
        <v>136000000</v>
      </c>
      <c r="N152" s="4">
        <v>-92000000</v>
      </c>
      <c r="O152" s="4">
        <v>-218000000</v>
      </c>
      <c r="P152" s="4">
        <v>-23000000</v>
      </c>
      <c r="Q152" s="5">
        <v>-23000000</v>
      </c>
      <c r="R152" s="4">
        <v>-311000000</v>
      </c>
      <c r="S152" s="4">
        <v>131000000</v>
      </c>
      <c r="T152" s="4">
        <v>93000000</v>
      </c>
      <c r="U152" s="4">
        <v>64000000</v>
      </c>
    </row>
    <row r="153" spans="1:21" ht="16" x14ac:dyDescent="0.2">
      <c r="A153" s="3" t="s">
        <v>157</v>
      </c>
      <c r="B153" s="4" t="s">
        <v>26</v>
      </c>
      <c r="C153" s="4" t="s">
        <v>26</v>
      </c>
      <c r="D153" s="4" t="s">
        <v>26</v>
      </c>
      <c r="E153" s="4" t="s">
        <v>26</v>
      </c>
      <c r="F153" s="4" t="s">
        <v>26</v>
      </c>
      <c r="G153" s="4" t="s">
        <v>26</v>
      </c>
      <c r="H153" s="4" t="s">
        <v>26</v>
      </c>
      <c r="I153" s="4" t="s">
        <v>26</v>
      </c>
      <c r="J153" s="4" t="s">
        <v>26</v>
      </c>
      <c r="K153" s="4" t="s">
        <v>26</v>
      </c>
      <c r="L153" s="4" t="s">
        <v>26</v>
      </c>
      <c r="M153" s="4" t="s">
        <v>26</v>
      </c>
      <c r="N153" s="4" t="s">
        <v>26</v>
      </c>
      <c r="O153" s="4" t="s">
        <v>26</v>
      </c>
      <c r="P153" s="4" t="s">
        <v>26</v>
      </c>
      <c r="Q153" s="5" t="s">
        <v>26</v>
      </c>
      <c r="R153" s="4" t="s">
        <v>26</v>
      </c>
      <c r="S153" s="4" t="s">
        <v>26</v>
      </c>
      <c r="T153" s="4" t="s">
        <v>26</v>
      </c>
      <c r="U153" s="4" t="s">
        <v>26</v>
      </c>
    </row>
    <row r="154" spans="1:21" ht="16" x14ac:dyDescent="0.2">
      <c r="A154" s="3" t="s">
        <v>158</v>
      </c>
      <c r="B154" s="4">
        <v>812364000</v>
      </c>
      <c r="C154" s="4">
        <v>998000000</v>
      </c>
      <c r="D154" s="4">
        <v>1013000000</v>
      </c>
      <c r="E154" s="4">
        <v>1246000000</v>
      </c>
      <c r="F154" s="4">
        <v>1366000000</v>
      </c>
      <c r="G154" s="4">
        <v>1454000000</v>
      </c>
      <c r="H154" s="4">
        <v>1504000000</v>
      </c>
      <c r="I154" s="4">
        <v>1401000000</v>
      </c>
      <c r="J154" s="4">
        <v>1599000000</v>
      </c>
      <c r="K154" s="4">
        <v>2112000000</v>
      </c>
      <c r="L154" s="4">
        <v>2324000000</v>
      </c>
      <c r="M154" s="4">
        <v>2414000000</v>
      </c>
      <c r="N154" s="4">
        <v>3250000000</v>
      </c>
      <c r="O154" s="4">
        <v>3889000000</v>
      </c>
      <c r="P154" s="4">
        <v>5046000000</v>
      </c>
      <c r="Q154" s="5">
        <v>5046000000</v>
      </c>
      <c r="R154" s="4">
        <v>328000000</v>
      </c>
      <c r="S154" s="4">
        <v>284000000</v>
      </c>
      <c r="T154" s="4">
        <v>3592000000</v>
      </c>
      <c r="U154" s="4">
        <v>842000000</v>
      </c>
    </row>
    <row r="155" spans="1:21" ht="16" x14ac:dyDescent="0.2">
      <c r="A155" s="3" t="s">
        <v>159</v>
      </c>
      <c r="B155" s="4" t="s">
        <v>26</v>
      </c>
      <c r="C155" s="4" t="s">
        <v>26</v>
      </c>
      <c r="D155" s="4" t="s">
        <v>26</v>
      </c>
      <c r="E155" s="4" t="s">
        <v>26</v>
      </c>
      <c r="F155" s="4" t="s">
        <v>26</v>
      </c>
      <c r="G155" s="4" t="s">
        <v>26</v>
      </c>
      <c r="H155" s="4" t="s">
        <v>26</v>
      </c>
      <c r="I155" s="4" t="s">
        <v>26</v>
      </c>
      <c r="J155" s="4" t="s">
        <v>26</v>
      </c>
      <c r="K155" s="4" t="s">
        <v>26</v>
      </c>
      <c r="L155" s="4" t="s">
        <v>26</v>
      </c>
      <c r="M155" s="4" t="s">
        <v>26</v>
      </c>
      <c r="N155" s="4" t="s">
        <v>26</v>
      </c>
      <c r="O155" s="4" t="s">
        <v>26</v>
      </c>
      <c r="P155" s="4" t="s">
        <v>26</v>
      </c>
      <c r="Q155" s="5" t="s">
        <v>26</v>
      </c>
      <c r="R155" s="4" t="s">
        <v>26</v>
      </c>
      <c r="S155" s="4" t="s">
        <v>26</v>
      </c>
      <c r="T155" s="4" t="s">
        <v>26</v>
      </c>
      <c r="U155" s="4" t="s">
        <v>26</v>
      </c>
    </row>
    <row r="156" spans="1:21" ht="16" x14ac:dyDescent="0.2">
      <c r="A156" s="3" t="s">
        <v>160</v>
      </c>
      <c r="B156" s="4" t="s">
        <v>26</v>
      </c>
      <c r="C156" s="4" t="s">
        <v>26</v>
      </c>
      <c r="D156" s="4" t="s">
        <v>26</v>
      </c>
      <c r="E156" s="4" t="s">
        <v>26</v>
      </c>
      <c r="F156" s="4" t="s">
        <v>26</v>
      </c>
      <c r="G156" s="4" t="s">
        <v>26</v>
      </c>
      <c r="H156" s="4" t="s">
        <v>26</v>
      </c>
      <c r="I156" s="4" t="s">
        <v>26</v>
      </c>
      <c r="J156" s="4" t="s">
        <v>26</v>
      </c>
      <c r="K156" s="4" t="s">
        <v>26</v>
      </c>
      <c r="L156" s="4" t="s">
        <v>26</v>
      </c>
      <c r="M156" s="4" t="s">
        <v>26</v>
      </c>
      <c r="N156" s="4" t="s">
        <v>26</v>
      </c>
      <c r="O156" s="4" t="s">
        <v>26</v>
      </c>
      <c r="P156" s="4" t="s">
        <v>26</v>
      </c>
      <c r="Q156" s="5" t="s">
        <v>26</v>
      </c>
      <c r="R156" s="4" t="s">
        <v>26</v>
      </c>
      <c r="S156" s="4" t="s">
        <v>26</v>
      </c>
      <c r="T156" s="4" t="s">
        <v>26</v>
      </c>
      <c r="U156" s="4" t="s">
        <v>26</v>
      </c>
    </row>
    <row r="157" spans="1:21" ht="16" x14ac:dyDescent="0.2">
      <c r="A157" s="3" t="s">
        <v>161</v>
      </c>
      <c r="B157" s="4" t="s">
        <v>26</v>
      </c>
      <c r="C157" s="4" t="s">
        <v>26</v>
      </c>
      <c r="D157" s="4" t="s">
        <v>26</v>
      </c>
      <c r="E157" s="4" t="s">
        <v>26</v>
      </c>
      <c r="F157" s="4" t="s">
        <v>26</v>
      </c>
      <c r="G157" s="4" t="s">
        <v>26</v>
      </c>
      <c r="H157" s="4" t="s">
        <v>26</v>
      </c>
      <c r="I157" s="4" t="s">
        <v>26</v>
      </c>
      <c r="J157" s="4" t="s">
        <v>26</v>
      </c>
      <c r="K157" s="4" t="s">
        <v>26</v>
      </c>
      <c r="L157" s="4" t="s">
        <v>26</v>
      </c>
      <c r="M157" s="4" t="s">
        <v>26</v>
      </c>
      <c r="N157" s="4" t="s">
        <v>26</v>
      </c>
      <c r="O157" s="4" t="s">
        <v>26</v>
      </c>
      <c r="P157" s="4" t="s">
        <v>26</v>
      </c>
      <c r="Q157" s="5" t="s">
        <v>26</v>
      </c>
      <c r="R157" s="4" t="s">
        <v>26</v>
      </c>
      <c r="S157" s="4" t="s">
        <v>26</v>
      </c>
      <c r="T157" s="4" t="s">
        <v>26</v>
      </c>
      <c r="U157" s="4" t="s">
        <v>26</v>
      </c>
    </row>
    <row r="158" spans="1:21" ht="16" x14ac:dyDescent="0.2">
      <c r="A158" s="3" t="s">
        <v>162</v>
      </c>
      <c r="B158" s="4" t="s">
        <v>26</v>
      </c>
      <c r="C158" s="4" t="s">
        <v>26</v>
      </c>
      <c r="D158" s="4" t="s">
        <v>26</v>
      </c>
      <c r="E158" s="4" t="s">
        <v>26</v>
      </c>
      <c r="F158" s="4" t="s">
        <v>26</v>
      </c>
      <c r="G158" s="4" t="s">
        <v>26</v>
      </c>
      <c r="H158" s="4" t="s">
        <v>26</v>
      </c>
      <c r="I158" s="4" t="s">
        <v>26</v>
      </c>
      <c r="J158" s="4" t="s">
        <v>26</v>
      </c>
      <c r="K158" s="4" t="s">
        <v>26</v>
      </c>
      <c r="L158" s="4" t="s">
        <v>26</v>
      </c>
      <c r="M158" s="4" t="s">
        <v>26</v>
      </c>
      <c r="N158" s="4" t="s">
        <v>26</v>
      </c>
      <c r="O158" s="4" t="s">
        <v>26</v>
      </c>
      <c r="P158" s="4" t="s">
        <v>26</v>
      </c>
      <c r="Q158" s="5" t="s">
        <v>26</v>
      </c>
      <c r="R158" s="4" t="s">
        <v>26</v>
      </c>
      <c r="S158" s="4" t="s">
        <v>26</v>
      </c>
      <c r="T158" s="4" t="s">
        <v>26</v>
      </c>
      <c r="U158" s="4" t="s">
        <v>26</v>
      </c>
    </row>
    <row r="159" spans="1:21" ht="16" x14ac:dyDescent="0.2">
      <c r="A159" s="3" t="s">
        <v>163</v>
      </c>
      <c r="B159" s="4">
        <v>-182452000</v>
      </c>
      <c r="C159" s="4">
        <v>-143000000</v>
      </c>
      <c r="D159" s="4">
        <v>-228000000</v>
      </c>
      <c r="E159" s="4">
        <v>-196000000</v>
      </c>
      <c r="F159" s="4">
        <v>-209000000</v>
      </c>
      <c r="G159" s="4">
        <v>-209000000</v>
      </c>
      <c r="H159" s="4">
        <v>-261000000</v>
      </c>
      <c r="I159" s="4">
        <v>-522000000</v>
      </c>
      <c r="J159" s="4">
        <v>-230000000</v>
      </c>
      <c r="K159" s="4">
        <v>-124000000</v>
      </c>
      <c r="L159" s="4">
        <v>-155000000</v>
      </c>
      <c r="M159" s="4">
        <v>-137000000</v>
      </c>
      <c r="N159" s="4">
        <v>-125000000</v>
      </c>
      <c r="O159" s="4">
        <v>-229000000</v>
      </c>
      <c r="P159" s="4">
        <v>-260000000</v>
      </c>
      <c r="Q159" s="5">
        <v>-260000000</v>
      </c>
      <c r="R159" s="4">
        <v>-77000000</v>
      </c>
      <c r="S159" s="4">
        <v>-55000000</v>
      </c>
      <c r="T159" s="4">
        <v>-88000000</v>
      </c>
      <c r="U159" s="4">
        <v>-40000000</v>
      </c>
    </row>
    <row r="160" spans="1:21" ht="16" x14ac:dyDescent="0.2">
      <c r="A160" s="3" t="s">
        <v>164</v>
      </c>
      <c r="B160" s="4">
        <v>-182452000</v>
      </c>
      <c r="C160" s="4">
        <v>-130000000</v>
      </c>
      <c r="D160" s="4">
        <v>-213000000</v>
      </c>
      <c r="E160" s="4">
        <v>-186000000</v>
      </c>
      <c r="F160" s="4">
        <v>-195000000</v>
      </c>
      <c r="G160" s="4">
        <v>-194000000</v>
      </c>
      <c r="H160" s="4">
        <v>-261000000</v>
      </c>
      <c r="I160" s="4">
        <v>-522000000</v>
      </c>
      <c r="J160" s="4">
        <v>-230000000</v>
      </c>
      <c r="K160" s="4">
        <v>-124000000</v>
      </c>
      <c r="L160" s="4">
        <v>-155000000</v>
      </c>
      <c r="M160" s="4">
        <v>-137000000</v>
      </c>
      <c r="N160" s="4">
        <v>-125000000</v>
      </c>
      <c r="O160" s="4">
        <v>-229000000</v>
      </c>
      <c r="P160" s="4">
        <v>-260000000</v>
      </c>
      <c r="Q160" s="5">
        <v>-260000000</v>
      </c>
      <c r="R160" s="4">
        <v>-77000000</v>
      </c>
      <c r="S160" s="4">
        <v>-55000000</v>
      </c>
      <c r="T160" s="4">
        <v>-88000000</v>
      </c>
      <c r="U160" s="4">
        <v>-40000000</v>
      </c>
    </row>
    <row r="161" spans="1:21" ht="16" x14ac:dyDescent="0.2">
      <c r="A161" s="3" t="s">
        <v>165</v>
      </c>
      <c r="B161" s="4" t="s">
        <v>26</v>
      </c>
      <c r="C161" s="4">
        <v>-13000000</v>
      </c>
      <c r="D161" s="4">
        <v>-15000000</v>
      </c>
      <c r="E161" s="4">
        <v>-10000000</v>
      </c>
      <c r="F161" s="4">
        <v>-14000000</v>
      </c>
      <c r="G161" s="4">
        <v>-15000000</v>
      </c>
      <c r="H161" s="4" t="s">
        <v>26</v>
      </c>
      <c r="I161" s="4" t="s">
        <v>26</v>
      </c>
      <c r="J161" s="4" t="s">
        <v>26</v>
      </c>
      <c r="K161" s="4" t="s">
        <v>26</v>
      </c>
      <c r="L161" s="4" t="s">
        <v>26</v>
      </c>
      <c r="M161" s="4" t="s">
        <v>26</v>
      </c>
      <c r="N161" s="4" t="s">
        <v>26</v>
      </c>
      <c r="O161" s="4" t="s">
        <v>26</v>
      </c>
      <c r="P161" s="4" t="s">
        <v>26</v>
      </c>
      <c r="Q161" s="5" t="s">
        <v>26</v>
      </c>
      <c r="R161" s="4" t="s">
        <v>26</v>
      </c>
      <c r="S161" s="4" t="s">
        <v>26</v>
      </c>
      <c r="T161" s="4" t="s">
        <v>26</v>
      </c>
      <c r="U161" s="4" t="s">
        <v>26</v>
      </c>
    </row>
    <row r="162" spans="1:21" ht="16" x14ac:dyDescent="0.2">
      <c r="A162" s="3" t="s">
        <v>166</v>
      </c>
      <c r="B162" s="4">
        <v>298904000</v>
      </c>
      <c r="C162" s="4">
        <v>-813000000</v>
      </c>
      <c r="D162" s="4">
        <v>697000000</v>
      </c>
      <c r="E162" s="4">
        <v>349000000</v>
      </c>
      <c r="F162" s="4">
        <v>-308000000</v>
      </c>
      <c r="G162" s="4">
        <v>-395000000</v>
      </c>
      <c r="H162" s="4">
        <v>156000000</v>
      </c>
      <c r="I162" s="4">
        <v>418000000</v>
      </c>
      <c r="J162" s="4">
        <v>190000000</v>
      </c>
      <c r="K162" s="4">
        <v>7000000</v>
      </c>
      <c r="L162" s="4">
        <v>-365000000</v>
      </c>
      <c r="M162" s="4">
        <v>25000000</v>
      </c>
      <c r="N162" s="4">
        <v>-710000000</v>
      </c>
      <c r="O162" s="4">
        <v>928000000</v>
      </c>
      <c r="P162" s="4">
        <v>-326000000</v>
      </c>
      <c r="Q162" s="5">
        <v>-326000000</v>
      </c>
      <c r="R162" s="4">
        <v>-122000000</v>
      </c>
      <c r="S162" s="4">
        <v>84000000</v>
      </c>
      <c r="T162" s="4">
        <v>3000000</v>
      </c>
      <c r="U162" s="4">
        <v>-291000000</v>
      </c>
    </row>
    <row r="163" spans="1:21" ht="16" x14ac:dyDescent="0.2">
      <c r="A163" s="3" t="s">
        <v>167</v>
      </c>
      <c r="B163" s="4">
        <v>849368000</v>
      </c>
      <c r="C163" s="4">
        <v>2216000000</v>
      </c>
      <c r="D163" s="4">
        <v>1954000000</v>
      </c>
      <c r="E163" s="4">
        <v>1018000000</v>
      </c>
      <c r="F163" s="4">
        <v>561000000</v>
      </c>
      <c r="G163" s="4">
        <v>939000000</v>
      </c>
      <c r="H163" s="4">
        <v>1095000000</v>
      </c>
      <c r="I163" s="4">
        <v>1352000000</v>
      </c>
      <c r="J163" s="4">
        <v>542000000</v>
      </c>
      <c r="K163" s="4">
        <v>414000000</v>
      </c>
      <c r="L163" s="4">
        <v>387000000</v>
      </c>
      <c r="M163" s="4">
        <v>726000000</v>
      </c>
      <c r="N163" s="4">
        <v>779000000</v>
      </c>
      <c r="O163" s="4">
        <v>1758000000</v>
      </c>
      <c r="P163" s="4">
        <v>689000000</v>
      </c>
      <c r="Q163" s="5">
        <v>689000000</v>
      </c>
      <c r="R163" s="4">
        <v>134000000</v>
      </c>
      <c r="S163" s="4">
        <v>216000000</v>
      </c>
      <c r="T163" s="4">
        <v>181000000</v>
      </c>
      <c r="U163" s="4">
        <v>158000000</v>
      </c>
    </row>
    <row r="164" spans="1:21" ht="16" x14ac:dyDescent="0.2">
      <c r="A164" s="3" t="s">
        <v>168</v>
      </c>
      <c r="B164" s="4">
        <v>-550464000</v>
      </c>
      <c r="C164" s="4">
        <v>-3029000000</v>
      </c>
      <c r="D164" s="4">
        <v>-1257000000</v>
      </c>
      <c r="E164" s="4">
        <v>-669000000</v>
      </c>
      <c r="F164" s="4">
        <v>-869000000</v>
      </c>
      <c r="G164" s="4">
        <v>-1334000000</v>
      </c>
      <c r="H164" s="4">
        <v>-939000000</v>
      </c>
      <c r="I164" s="4">
        <v>-934000000</v>
      </c>
      <c r="J164" s="4">
        <v>-352000000</v>
      </c>
      <c r="K164" s="4">
        <v>-407000000</v>
      </c>
      <c r="L164" s="4">
        <v>-752000000</v>
      </c>
      <c r="M164" s="4">
        <v>-701000000</v>
      </c>
      <c r="N164" s="4">
        <v>-1489000000</v>
      </c>
      <c r="O164" s="4">
        <v>-830000000</v>
      </c>
      <c r="P164" s="4">
        <v>-1015000000</v>
      </c>
      <c r="Q164" s="5">
        <v>-1015000000</v>
      </c>
      <c r="R164" s="4">
        <v>-256000000</v>
      </c>
      <c r="S164" s="4">
        <v>-132000000</v>
      </c>
      <c r="T164" s="4">
        <v>-178000000</v>
      </c>
      <c r="U164" s="4">
        <v>-449000000</v>
      </c>
    </row>
    <row r="165" spans="1:21" ht="16" x14ac:dyDescent="0.2">
      <c r="A165" s="3" t="s">
        <v>169</v>
      </c>
      <c r="B165" s="4">
        <v>-187357000</v>
      </c>
      <c r="C165" s="4">
        <v>-96000000</v>
      </c>
      <c r="D165" s="4" t="s">
        <v>26</v>
      </c>
      <c r="E165" s="4">
        <v>-392000000</v>
      </c>
      <c r="F165" s="4">
        <v>43000000</v>
      </c>
      <c r="G165" s="4">
        <v>554000000</v>
      </c>
      <c r="H165" s="4">
        <v>-95000000</v>
      </c>
      <c r="I165" s="4">
        <v>463000000</v>
      </c>
      <c r="J165" s="4" t="s">
        <v>26</v>
      </c>
      <c r="K165" s="4">
        <v>-363000000</v>
      </c>
      <c r="L165" s="4">
        <v>-64000000</v>
      </c>
      <c r="M165" s="4" t="s">
        <v>26</v>
      </c>
      <c r="N165" s="4">
        <v>-3064000000</v>
      </c>
      <c r="O165" s="4">
        <v>-5682000000</v>
      </c>
      <c r="P165" s="4">
        <v>-33000000</v>
      </c>
      <c r="Q165" s="5" t="s">
        <v>26</v>
      </c>
      <c r="R165" s="4" t="s">
        <v>26</v>
      </c>
      <c r="S165" s="4" t="s">
        <v>26</v>
      </c>
      <c r="T165" s="4" t="s">
        <v>26</v>
      </c>
      <c r="U165" s="4" t="s">
        <v>26</v>
      </c>
    </row>
    <row r="166" spans="1:21" ht="16" x14ac:dyDescent="0.2">
      <c r="A166" s="3" t="s">
        <v>170</v>
      </c>
      <c r="B166" s="4" t="s">
        <v>26</v>
      </c>
      <c r="C166" s="4">
        <v>122000000</v>
      </c>
      <c r="D166" s="4" t="s">
        <v>26</v>
      </c>
      <c r="E166" s="4" t="s">
        <v>26</v>
      </c>
      <c r="F166" s="4">
        <v>60000000</v>
      </c>
      <c r="G166" s="4">
        <v>1025000000</v>
      </c>
      <c r="H166" s="4" t="s">
        <v>26</v>
      </c>
      <c r="I166" s="4">
        <v>463000000</v>
      </c>
      <c r="J166" s="4" t="s">
        <v>26</v>
      </c>
      <c r="K166" s="4" t="s">
        <v>26</v>
      </c>
      <c r="L166" s="4" t="s">
        <v>26</v>
      </c>
      <c r="M166" s="4" t="s">
        <v>26</v>
      </c>
      <c r="N166" s="4" t="s">
        <v>26</v>
      </c>
      <c r="O166" s="4" t="s">
        <v>26</v>
      </c>
      <c r="P166" s="4" t="s">
        <v>26</v>
      </c>
      <c r="Q166" s="5" t="s">
        <v>26</v>
      </c>
      <c r="R166" s="4" t="s">
        <v>26</v>
      </c>
      <c r="S166" s="4" t="s">
        <v>26</v>
      </c>
      <c r="T166" s="4" t="s">
        <v>26</v>
      </c>
      <c r="U166" s="4" t="s">
        <v>26</v>
      </c>
    </row>
    <row r="167" spans="1:21" ht="16" x14ac:dyDescent="0.2">
      <c r="A167" s="3" t="s">
        <v>171</v>
      </c>
      <c r="B167" s="4">
        <v>-187357000</v>
      </c>
      <c r="C167" s="4">
        <v>-218000000</v>
      </c>
      <c r="D167" s="4" t="s">
        <v>26</v>
      </c>
      <c r="E167" s="4">
        <v>-392000000</v>
      </c>
      <c r="F167" s="4">
        <v>-17000000</v>
      </c>
      <c r="G167" s="4">
        <v>-471000000</v>
      </c>
      <c r="H167" s="4">
        <v>-95000000</v>
      </c>
      <c r="I167" s="4" t="s">
        <v>26</v>
      </c>
      <c r="J167" s="4" t="s">
        <v>26</v>
      </c>
      <c r="K167" s="4">
        <v>-363000000</v>
      </c>
      <c r="L167" s="4">
        <v>-64000000</v>
      </c>
      <c r="M167" s="4" t="s">
        <v>26</v>
      </c>
      <c r="N167" s="4">
        <v>-3064000000</v>
      </c>
      <c r="O167" s="4">
        <v>-5682000000</v>
      </c>
      <c r="P167" s="4">
        <v>-33000000</v>
      </c>
      <c r="Q167" s="5" t="s">
        <v>26</v>
      </c>
      <c r="R167" s="4" t="s">
        <v>26</v>
      </c>
      <c r="S167" s="4" t="s">
        <v>26</v>
      </c>
      <c r="T167" s="4" t="s">
        <v>26</v>
      </c>
      <c r="U167" s="4" t="s">
        <v>26</v>
      </c>
    </row>
    <row r="168" spans="1:21" ht="16" x14ac:dyDescent="0.2">
      <c r="A168" s="3" t="s">
        <v>172</v>
      </c>
      <c r="B168" s="4" t="s">
        <v>26</v>
      </c>
      <c r="C168" s="4" t="s">
        <v>26</v>
      </c>
      <c r="D168" s="4" t="s">
        <v>26</v>
      </c>
      <c r="E168" s="4" t="s">
        <v>26</v>
      </c>
      <c r="F168" s="4" t="s">
        <v>26</v>
      </c>
      <c r="G168" s="4" t="s">
        <v>26</v>
      </c>
      <c r="H168" s="4" t="s">
        <v>26</v>
      </c>
      <c r="I168" s="4" t="s">
        <v>26</v>
      </c>
      <c r="J168" s="4" t="s">
        <v>26</v>
      </c>
      <c r="K168" s="4" t="s">
        <v>26</v>
      </c>
      <c r="L168" s="4" t="s">
        <v>26</v>
      </c>
      <c r="M168" s="4" t="s">
        <v>26</v>
      </c>
      <c r="N168" s="4" t="s">
        <v>26</v>
      </c>
      <c r="O168" s="4" t="s">
        <v>26</v>
      </c>
      <c r="P168" s="4" t="s">
        <v>26</v>
      </c>
      <c r="Q168" s="5" t="s">
        <v>26</v>
      </c>
      <c r="R168" s="4" t="s">
        <v>26</v>
      </c>
      <c r="S168" s="4" t="s">
        <v>26</v>
      </c>
      <c r="T168" s="4" t="s">
        <v>26</v>
      </c>
      <c r="U168" s="4" t="s">
        <v>26</v>
      </c>
    </row>
    <row r="169" spans="1:21" ht="16" x14ac:dyDescent="0.2">
      <c r="A169" s="3" t="s">
        <v>173</v>
      </c>
      <c r="B169" s="4">
        <v>-361536000</v>
      </c>
      <c r="C169" s="4">
        <v>55000000</v>
      </c>
      <c r="D169" s="4">
        <v>28000000</v>
      </c>
      <c r="E169" s="4">
        <v>14000000</v>
      </c>
      <c r="F169" s="4">
        <v>-11000000</v>
      </c>
      <c r="G169" s="4">
        <v>-7000000</v>
      </c>
      <c r="H169" s="4">
        <v>18000000</v>
      </c>
      <c r="I169" s="4">
        <v>12000000</v>
      </c>
      <c r="J169" s="4">
        <v>-45000000</v>
      </c>
      <c r="K169" s="4">
        <v>-52000000</v>
      </c>
      <c r="L169" s="4">
        <v>18000000</v>
      </c>
      <c r="M169" s="4">
        <v>15000000</v>
      </c>
      <c r="N169" s="4">
        <v>-66000000</v>
      </c>
      <c r="O169" s="4">
        <v>-438000000</v>
      </c>
      <c r="P169" s="4">
        <v>-303000000</v>
      </c>
      <c r="Q169" s="5">
        <v>-336000000</v>
      </c>
      <c r="R169" s="4">
        <v>-57000000</v>
      </c>
      <c r="S169" s="4">
        <v>-477000000</v>
      </c>
      <c r="T169" s="4">
        <v>240000000</v>
      </c>
      <c r="U169" s="4">
        <v>-42000000</v>
      </c>
    </row>
    <row r="170" spans="1:21" ht="16" x14ac:dyDescent="0.2">
      <c r="A170" s="3" t="s">
        <v>157</v>
      </c>
      <c r="B170" s="4" t="s">
        <v>26</v>
      </c>
      <c r="C170" s="4" t="s">
        <v>26</v>
      </c>
      <c r="D170" s="4" t="s">
        <v>26</v>
      </c>
      <c r="E170" s="4" t="s">
        <v>26</v>
      </c>
      <c r="F170" s="4" t="s">
        <v>26</v>
      </c>
      <c r="G170" s="4" t="s">
        <v>26</v>
      </c>
      <c r="H170" s="4" t="s">
        <v>26</v>
      </c>
      <c r="I170" s="4" t="s">
        <v>26</v>
      </c>
      <c r="J170" s="4" t="s">
        <v>26</v>
      </c>
      <c r="K170" s="4" t="s">
        <v>26</v>
      </c>
      <c r="L170" s="4" t="s">
        <v>26</v>
      </c>
      <c r="M170" s="4" t="s">
        <v>26</v>
      </c>
      <c r="N170" s="4" t="s">
        <v>26</v>
      </c>
      <c r="O170" s="4" t="s">
        <v>26</v>
      </c>
      <c r="P170" s="4" t="s">
        <v>26</v>
      </c>
      <c r="Q170" s="5" t="s">
        <v>26</v>
      </c>
      <c r="R170" s="4" t="s">
        <v>26</v>
      </c>
      <c r="S170" s="4" t="s">
        <v>26</v>
      </c>
      <c r="T170" s="4" t="s">
        <v>26</v>
      </c>
      <c r="U170" s="4" t="s">
        <v>26</v>
      </c>
    </row>
    <row r="171" spans="1:21" ht="16" x14ac:dyDescent="0.2">
      <c r="A171" s="3" t="s">
        <v>174</v>
      </c>
      <c r="B171" s="4">
        <v>-432441000</v>
      </c>
      <c r="C171" s="4">
        <v>-997000000</v>
      </c>
      <c r="D171" s="4">
        <v>497000000</v>
      </c>
      <c r="E171" s="4">
        <v>-225000000</v>
      </c>
      <c r="F171" s="4">
        <v>-485000000</v>
      </c>
      <c r="G171" s="4">
        <v>-57000000</v>
      </c>
      <c r="H171" s="4">
        <v>-182000000</v>
      </c>
      <c r="I171" s="4">
        <v>371000000</v>
      </c>
      <c r="J171" s="4">
        <v>-85000000</v>
      </c>
      <c r="K171" s="4">
        <v>-532000000</v>
      </c>
      <c r="L171" s="4">
        <v>-566000000</v>
      </c>
      <c r="M171" s="4">
        <v>-97000000</v>
      </c>
      <c r="N171" s="4">
        <v>-3965000000</v>
      </c>
      <c r="O171" s="4">
        <v>-5421000000</v>
      </c>
      <c r="P171" s="4">
        <v>-922000000</v>
      </c>
      <c r="Q171" s="5">
        <v>-922000000</v>
      </c>
      <c r="R171" s="4">
        <v>-256000000</v>
      </c>
      <c r="S171" s="4">
        <v>-448000000</v>
      </c>
      <c r="T171" s="4">
        <v>155000000</v>
      </c>
      <c r="U171" s="4">
        <v>-373000000</v>
      </c>
    </row>
    <row r="172" spans="1:21" ht="16" x14ac:dyDescent="0.2">
      <c r="A172" s="3" t="s">
        <v>175</v>
      </c>
      <c r="B172" s="4" t="s">
        <v>26</v>
      </c>
      <c r="C172" s="4" t="s">
        <v>26</v>
      </c>
      <c r="D172" s="4" t="s">
        <v>26</v>
      </c>
      <c r="E172" s="4">
        <v>-178000000</v>
      </c>
      <c r="F172" s="4">
        <v>-203000000</v>
      </c>
      <c r="G172" s="4">
        <v>-220000000</v>
      </c>
      <c r="H172" s="4">
        <v>-283000000</v>
      </c>
      <c r="I172" s="4">
        <v>-318000000</v>
      </c>
      <c r="J172" s="4">
        <v>-353000000</v>
      </c>
      <c r="K172" s="4">
        <v>-407000000</v>
      </c>
      <c r="L172" s="4">
        <v>-501000000</v>
      </c>
      <c r="M172" s="4">
        <v>-561000000</v>
      </c>
      <c r="N172" s="4">
        <v>-646000000</v>
      </c>
      <c r="O172" s="4">
        <v>-774000000</v>
      </c>
      <c r="P172" s="4">
        <v>-889000000</v>
      </c>
      <c r="Q172" s="5">
        <v>-889000000</v>
      </c>
      <c r="R172" s="4">
        <v>-222000000</v>
      </c>
      <c r="S172" s="4">
        <v>-224000000</v>
      </c>
      <c r="T172" s="4">
        <v>-221000000</v>
      </c>
      <c r="U172" s="4">
        <v>-222000000</v>
      </c>
    </row>
    <row r="173" spans="1:21" ht="16" x14ac:dyDescent="0.2">
      <c r="A173" s="3" t="s">
        <v>176</v>
      </c>
      <c r="B173" s="4" t="s">
        <v>26</v>
      </c>
      <c r="C173" s="4" t="s">
        <v>26</v>
      </c>
      <c r="D173" s="4" t="s">
        <v>26</v>
      </c>
      <c r="E173" s="4">
        <v>-500000000</v>
      </c>
      <c r="F173" s="4" t="s">
        <v>26</v>
      </c>
      <c r="G173" s="4" t="s">
        <v>26</v>
      </c>
      <c r="H173" s="4" t="s">
        <v>26</v>
      </c>
      <c r="I173" s="4">
        <v>-495000000</v>
      </c>
      <c r="J173" s="4">
        <v>-512000000</v>
      </c>
      <c r="K173" s="4">
        <v>-50000000</v>
      </c>
      <c r="L173" s="4">
        <v>46000000</v>
      </c>
      <c r="M173" s="4">
        <v>3933000000</v>
      </c>
      <c r="N173" s="4">
        <v>-1338000000</v>
      </c>
      <c r="O173" s="4">
        <v>5064000000</v>
      </c>
      <c r="P173" s="4">
        <v>-810000000</v>
      </c>
      <c r="Q173" s="5">
        <v>-909000000</v>
      </c>
      <c r="R173" s="4">
        <v>70000000</v>
      </c>
      <c r="S173" s="4">
        <v>105000000</v>
      </c>
      <c r="T173" s="4">
        <v>-783000000</v>
      </c>
      <c r="U173" s="4">
        <v>-301000000</v>
      </c>
    </row>
    <row r="174" spans="1:21" ht="16" x14ac:dyDescent="0.2">
      <c r="A174" s="3" t="s">
        <v>177</v>
      </c>
      <c r="B174" s="4" t="s">
        <v>26</v>
      </c>
      <c r="C174" s="4" t="s">
        <v>26</v>
      </c>
      <c r="D174" s="4" t="s">
        <v>26</v>
      </c>
      <c r="E174" s="4" t="s">
        <v>26</v>
      </c>
      <c r="F174" s="4" t="s">
        <v>26</v>
      </c>
      <c r="G174" s="4" t="s">
        <v>26</v>
      </c>
      <c r="H174" s="4" t="s">
        <v>26</v>
      </c>
      <c r="I174" s="4">
        <v>1495000000</v>
      </c>
      <c r="J174" s="4">
        <v>150000000</v>
      </c>
      <c r="K174" s="4">
        <v>800000000</v>
      </c>
      <c r="L174" s="4">
        <v>96000000</v>
      </c>
      <c r="M174" s="4">
        <v>3983000000</v>
      </c>
      <c r="N174" s="4" t="s">
        <v>26</v>
      </c>
      <c r="O174" s="4">
        <v>5064000000</v>
      </c>
      <c r="P174" s="4">
        <v>222000000</v>
      </c>
      <c r="Q174" s="5">
        <v>98000000</v>
      </c>
      <c r="R174" s="4">
        <v>70000000</v>
      </c>
      <c r="S174" s="4">
        <v>105000000</v>
      </c>
      <c r="T174" s="4">
        <v>-299000000</v>
      </c>
      <c r="U174" s="4">
        <v>222000000</v>
      </c>
    </row>
    <row r="175" spans="1:21" ht="16" x14ac:dyDescent="0.2">
      <c r="A175" s="3" t="s">
        <v>178</v>
      </c>
      <c r="B175" s="4" t="s">
        <v>26</v>
      </c>
      <c r="C175" s="4" t="s">
        <v>26</v>
      </c>
      <c r="D175" s="4" t="s">
        <v>26</v>
      </c>
      <c r="E175" s="4">
        <v>-500000000</v>
      </c>
      <c r="F175" s="4" t="s">
        <v>26</v>
      </c>
      <c r="G175" s="4" t="s">
        <v>26</v>
      </c>
      <c r="H175" s="4" t="s">
        <v>26</v>
      </c>
      <c r="I175" s="4">
        <v>-1990000000</v>
      </c>
      <c r="J175" s="4">
        <v>-662000000</v>
      </c>
      <c r="K175" s="4">
        <v>-850000000</v>
      </c>
      <c r="L175" s="4">
        <v>-50000000</v>
      </c>
      <c r="M175" s="4">
        <v>-50000000</v>
      </c>
      <c r="N175" s="4">
        <v>-1338000000</v>
      </c>
      <c r="O175" s="4" t="s">
        <v>26</v>
      </c>
      <c r="P175" s="4">
        <v>-1032000000</v>
      </c>
      <c r="Q175" s="5">
        <v>-1007000000</v>
      </c>
      <c r="R175" s="4" t="s">
        <v>26</v>
      </c>
      <c r="S175" s="4" t="s">
        <v>26</v>
      </c>
      <c r="T175" s="4">
        <v>-484000000</v>
      </c>
      <c r="U175" s="4">
        <v>-523000000</v>
      </c>
    </row>
    <row r="176" spans="1:21" ht="16" x14ac:dyDescent="0.2">
      <c r="A176" s="3" t="s">
        <v>179</v>
      </c>
      <c r="B176" s="4">
        <v>-101802000</v>
      </c>
      <c r="C176" s="4">
        <v>-460000000</v>
      </c>
      <c r="D176" s="4">
        <v>-1077000000</v>
      </c>
      <c r="E176" s="4">
        <v>-900000000</v>
      </c>
      <c r="F176" s="4">
        <v>-292000000</v>
      </c>
      <c r="G176" s="4">
        <v>-1577000000</v>
      </c>
      <c r="H176" s="4">
        <v>-1245000000</v>
      </c>
      <c r="I176" s="4">
        <v>-2264000000</v>
      </c>
      <c r="J176" s="4">
        <v>-839000000</v>
      </c>
      <c r="K176" s="4">
        <v>-272000000</v>
      </c>
      <c r="L176" s="4">
        <v>-556000000</v>
      </c>
      <c r="M176" s="4">
        <v>-323000000</v>
      </c>
      <c r="N176" s="4">
        <v>-1005000000</v>
      </c>
      <c r="O176" s="4">
        <v>-1861000000</v>
      </c>
      <c r="P176" s="4">
        <v>-1967000000</v>
      </c>
      <c r="Q176" s="5">
        <v>-1967000000</v>
      </c>
      <c r="R176" s="4">
        <v>-510000000</v>
      </c>
      <c r="S176" s="4">
        <v>-507000000</v>
      </c>
      <c r="T176" s="4">
        <v>-478000000</v>
      </c>
      <c r="U176" s="4">
        <v>-472000000</v>
      </c>
    </row>
    <row r="177" spans="1:21" ht="16" x14ac:dyDescent="0.2">
      <c r="A177" s="3" t="s">
        <v>180</v>
      </c>
      <c r="B177" s="4">
        <v>198447000</v>
      </c>
      <c r="C177" s="4">
        <v>440000000</v>
      </c>
      <c r="D177" s="4">
        <v>338000000</v>
      </c>
      <c r="E177" s="4" t="s">
        <v>26</v>
      </c>
      <c r="F177" s="4" t="s">
        <v>26</v>
      </c>
      <c r="G177" s="4" t="s">
        <v>26</v>
      </c>
      <c r="H177" s="4" t="s">
        <v>26</v>
      </c>
      <c r="I177" s="4" t="s">
        <v>26</v>
      </c>
      <c r="J177" s="4" t="s">
        <v>26</v>
      </c>
      <c r="K177" s="4" t="s">
        <v>26</v>
      </c>
      <c r="L177" s="4" t="s">
        <v>26</v>
      </c>
      <c r="M177" s="4" t="s">
        <v>26</v>
      </c>
      <c r="N177" s="4" t="s">
        <v>26</v>
      </c>
      <c r="O177" s="4" t="s">
        <v>26</v>
      </c>
      <c r="P177" s="4" t="s">
        <v>26</v>
      </c>
      <c r="Q177" s="5" t="s">
        <v>26</v>
      </c>
      <c r="R177" s="4" t="s">
        <v>26</v>
      </c>
      <c r="S177" s="4" t="s">
        <v>26</v>
      </c>
      <c r="T177" s="4" t="s">
        <v>26</v>
      </c>
      <c r="U177" s="4" t="s">
        <v>26</v>
      </c>
    </row>
    <row r="178" spans="1:21" ht="16" x14ac:dyDescent="0.2">
      <c r="A178" s="3" t="s">
        <v>181</v>
      </c>
      <c r="B178" s="4">
        <v>-300249000</v>
      </c>
      <c r="C178" s="4">
        <v>-900000000</v>
      </c>
      <c r="D178" s="4">
        <v>-1415000000</v>
      </c>
      <c r="E178" s="4">
        <v>-900000000</v>
      </c>
      <c r="F178" s="4">
        <v>-292000000</v>
      </c>
      <c r="G178" s="4">
        <v>-1577000000</v>
      </c>
      <c r="H178" s="4">
        <v>-1245000000</v>
      </c>
      <c r="I178" s="4">
        <v>-2264000000</v>
      </c>
      <c r="J178" s="4">
        <v>-839000000</v>
      </c>
      <c r="K178" s="4">
        <v>-272000000</v>
      </c>
      <c r="L178" s="4">
        <v>-556000000</v>
      </c>
      <c r="M178" s="4">
        <v>-323000000</v>
      </c>
      <c r="N178" s="4">
        <v>-1005000000</v>
      </c>
      <c r="O178" s="4">
        <v>-1861000000</v>
      </c>
      <c r="P178" s="4">
        <v>-1967000000</v>
      </c>
      <c r="Q178" s="5">
        <v>-1967000000</v>
      </c>
      <c r="R178" s="4">
        <v>-510000000</v>
      </c>
      <c r="S178" s="4">
        <v>-507000000</v>
      </c>
      <c r="T178" s="4">
        <v>-478000000</v>
      </c>
      <c r="U178" s="4">
        <v>-472000000</v>
      </c>
    </row>
    <row r="179" spans="1:21" ht="16" x14ac:dyDescent="0.2">
      <c r="A179" s="3" t="s">
        <v>182</v>
      </c>
      <c r="B179" s="4">
        <v>-8512000</v>
      </c>
      <c r="C179" s="4">
        <v>-7000000</v>
      </c>
      <c r="D179" s="4">
        <v>71000000</v>
      </c>
      <c r="E179" s="4">
        <v>234000000</v>
      </c>
      <c r="F179" s="4">
        <v>233000000</v>
      </c>
      <c r="G179" s="4">
        <v>246000000</v>
      </c>
      <c r="H179" s="4">
        <v>191000000</v>
      </c>
      <c r="I179" s="4">
        <v>1137000000</v>
      </c>
      <c r="J179" s="4">
        <v>72000000</v>
      </c>
      <c r="K179" s="4">
        <v>95000000</v>
      </c>
      <c r="L179" s="4">
        <v>-23000000</v>
      </c>
      <c r="M179" s="4">
        <v>-1015000000</v>
      </c>
      <c r="N179" s="4">
        <v>-187000000</v>
      </c>
      <c r="O179" s="4">
        <v>-697000000</v>
      </c>
      <c r="P179" s="4">
        <v>-603000000</v>
      </c>
      <c r="Q179" s="5">
        <v>-504000000</v>
      </c>
      <c r="R179" s="4">
        <v>-251000000</v>
      </c>
      <c r="S179" s="4">
        <v>184000000</v>
      </c>
      <c r="T179" s="4">
        <v>-67000000</v>
      </c>
      <c r="U179" s="4">
        <v>-370000000</v>
      </c>
    </row>
    <row r="180" spans="1:21" ht="16" x14ac:dyDescent="0.2">
      <c r="A180" s="3" t="s">
        <v>157</v>
      </c>
      <c r="B180" s="4" t="s">
        <v>26</v>
      </c>
      <c r="C180" s="4" t="s">
        <v>26</v>
      </c>
      <c r="D180" s="4" t="s">
        <v>26</v>
      </c>
      <c r="E180" s="4" t="s">
        <v>26</v>
      </c>
      <c r="F180" s="4" t="s">
        <v>26</v>
      </c>
      <c r="G180" s="4" t="s">
        <v>26</v>
      </c>
      <c r="H180" s="4" t="s">
        <v>26</v>
      </c>
      <c r="I180" s="4" t="s">
        <v>26</v>
      </c>
      <c r="J180" s="4" t="s">
        <v>26</v>
      </c>
      <c r="K180" s="4" t="s">
        <v>26</v>
      </c>
      <c r="L180" s="4" t="s">
        <v>26</v>
      </c>
      <c r="M180" s="4" t="s">
        <v>26</v>
      </c>
      <c r="N180" s="4" t="s">
        <v>26</v>
      </c>
      <c r="O180" s="4" t="s">
        <v>26</v>
      </c>
      <c r="P180" s="4" t="s">
        <v>26</v>
      </c>
      <c r="Q180" s="5" t="s">
        <v>26</v>
      </c>
      <c r="R180" s="4" t="s">
        <v>26</v>
      </c>
      <c r="S180" s="4" t="s">
        <v>26</v>
      </c>
      <c r="T180" s="4" t="s">
        <v>26</v>
      </c>
      <c r="U180" s="4" t="s">
        <v>26</v>
      </c>
    </row>
    <row r="181" spans="1:21" ht="16" x14ac:dyDescent="0.2">
      <c r="A181" s="3" t="s">
        <v>183</v>
      </c>
      <c r="B181" s="4">
        <v>-110314000</v>
      </c>
      <c r="C181" s="4">
        <v>-467000000</v>
      </c>
      <c r="D181" s="4">
        <v>-1006000000</v>
      </c>
      <c r="E181" s="4">
        <v>-1344000000</v>
      </c>
      <c r="F181" s="4">
        <v>-262000000</v>
      </c>
      <c r="G181" s="4">
        <v>-1551000000</v>
      </c>
      <c r="H181" s="4">
        <v>-1337000000</v>
      </c>
      <c r="I181" s="4">
        <v>-1940000000</v>
      </c>
      <c r="J181" s="4">
        <v>-1632000000</v>
      </c>
      <c r="K181" s="4">
        <v>-634000000</v>
      </c>
      <c r="L181" s="4">
        <v>-1034000000</v>
      </c>
      <c r="M181" s="4">
        <v>2034000000</v>
      </c>
      <c r="N181" s="4">
        <v>-3176000000</v>
      </c>
      <c r="O181" s="4">
        <v>1732000000</v>
      </c>
      <c r="P181" s="4">
        <v>-4269000000</v>
      </c>
      <c r="Q181" s="5">
        <v>-4269000000</v>
      </c>
      <c r="R181" s="4">
        <v>-913000000</v>
      </c>
      <c r="S181" s="4">
        <v>-442000000</v>
      </c>
      <c r="T181" s="4">
        <v>-1549000000</v>
      </c>
      <c r="U181" s="4">
        <v>-1365000000</v>
      </c>
    </row>
    <row r="182" spans="1:21" ht="16" x14ac:dyDescent="0.2">
      <c r="A182" s="3" t="s">
        <v>184</v>
      </c>
      <c r="B182" s="4">
        <v>-4047000</v>
      </c>
      <c r="C182" s="4">
        <v>1000000</v>
      </c>
      <c r="D182" s="4">
        <v>4000000</v>
      </c>
      <c r="E182" s="4">
        <v>-6000000</v>
      </c>
      <c r="F182" s="4">
        <v>-3000000</v>
      </c>
      <c r="G182" s="4">
        <v>-6000000</v>
      </c>
      <c r="H182" s="4">
        <v>-26000000</v>
      </c>
      <c r="I182" s="4">
        <v>-2000000</v>
      </c>
      <c r="J182" s="4">
        <v>9000000</v>
      </c>
      <c r="K182" s="4">
        <v>-11000000</v>
      </c>
      <c r="L182" s="4">
        <v>-3000000</v>
      </c>
      <c r="M182" s="4">
        <v>-6000000</v>
      </c>
      <c r="N182" s="4">
        <v>13000000</v>
      </c>
      <c r="O182" s="4">
        <v>-22000000</v>
      </c>
      <c r="P182" s="4" t="s">
        <v>26</v>
      </c>
      <c r="Q182" s="5" t="s">
        <v>26</v>
      </c>
      <c r="R182" s="4">
        <v>-16000000</v>
      </c>
      <c r="S182" s="4">
        <v>15000000</v>
      </c>
      <c r="T182" s="4">
        <v>3000000</v>
      </c>
      <c r="U182" s="4">
        <v>-2000000</v>
      </c>
    </row>
    <row r="183" spans="1:21" ht="16" x14ac:dyDescent="0.2">
      <c r="A183" s="3" t="s">
        <v>185</v>
      </c>
      <c r="B183" s="4">
        <v>269609000</v>
      </c>
      <c r="C183" s="4">
        <v>-466000000</v>
      </c>
      <c r="D183" s="4">
        <v>504000000</v>
      </c>
      <c r="E183" s="4">
        <v>-323000000</v>
      </c>
      <c r="F183" s="4">
        <v>619000000</v>
      </c>
      <c r="G183" s="4">
        <v>-154000000</v>
      </c>
      <c r="H183" s="4">
        <v>-15000000</v>
      </c>
      <c r="I183" s="4">
        <v>-168000000</v>
      </c>
      <c r="J183" s="4">
        <v>-118000000</v>
      </c>
      <c r="K183" s="4">
        <v>946000000</v>
      </c>
      <c r="L183" s="4">
        <v>724000000</v>
      </c>
      <c r="M183" s="4">
        <v>4351000000</v>
      </c>
      <c r="N183" s="4">
        <v>-3891000000</v>
      </c>
      <c r="O183" s="4">
        <v>200000000</v>
      </c>
      <c r="P183" s="4">
        <v>-145000000</v>
      </c>
      <c r="Q183" s="5">
        <v>-145000000</v>
      </c>
      <c r="R183" s="4">
        <v>-841000000</v>
      </c>
      <c r="S183" s="4">
        <v>-606000000</v>
      </c>
      <c r="T183" s="4">
        <v>2198000000</v>
      </c>
      <c r="U183" s="4">
        <v>-896000000</v>
      </c>
    </row>
    <row r="184" spans="1:21" ht="16" x14ac:dyDescent="0.2">
      <c r="A184" s="3" t="s">
        <v>56</v>
      </c>
      <c r="B184" s="4">
        <v>998855000</v>
      </c>
      <c r="C184" s="4">
        <v>1119000000</v>
      </c>
      <c r="D184" s="4">
        <v>1278000000</v>
      </c>
      <c r="E184" s="4">
        <v>1419000000</v>
      </c>
      <c r="F184" s="4">
        <v>1465000000</v>
      </c>
      <c r="G184" s="4">
        <v>1495000000</v>
      </c>
      <c r="H184" s="4">
        <v>1117000000</v>
      </c>
      <c r="I184" s="4">
        <v>1480000000</v>
      </c>
      <c r="J184" s="4">
        <v>1631000000</v>
      </c>
      <c r="K184" s="4">
        <v>1750000000</v>
      </c>
      <c r="L184" s="4">
        <v>2079000000</v>
      </c>
      <c r="M184" s="4">
        <v>2394000000</v>
      </c>
      <c r="N184" s="4">
        <v>2863000000</v>
      </c>
      <c r="O184" s="4">
        <v>3317000000</v>
      </c>
      <c r="P184" s="4">
        <v>3947000000</v>
      </c>
      <c r="Q184" s="5">
        <v>3947000000</v>
      </c>
      <c r="R184" s="4">
        <v>285000000</v>
      </c>
      <c r="S184" s="4">
        <v>479000000</v>
      </c>
      <c r="T184" s="4">
        <v>2971000000</v>
      </c>
      <c r="U184" s="4">
        <v>212000000</v>
      </c>
    </row>
    <row r="185" spans="1:21" ht="16" x14ac:dyDescent="0.2">
      <c r="A185" s="3" t="s">
        <v>57</v>
      </c>
      <c r="B185" s="6">
        <v>31.39</v>
      </c>
      <c r="C185" s="6">
        <v>32.39</v>
      </c>
      <c r="D185" s="6">
        <v>33.19</v>
      </c>
      <c r="E185" s="6">
        <v>34.18</v>
      </c>
      <c r="F185" s="6">
        <v>35.119999999999997</v>
      </c>
      <c r="G185" s="6">
        <v>33.18</v>
      </c>
      <c r="H185" s="6">
        <v>26.65</v>
      </c>
      <c r="I185" s="6">
        <v>31.53</v>
      </c>
      <c r="J185" s="6">
        <v>31.5</v>
      </c>
      <c r="K185" s="6">
        <v>29.34</v>
      </c>
      <c r="L185" s="6">
        <v>30.65</v>
      </c>
      <c r="M185" s="6">
        <v>31.18</v>
      </c>
      <c r="N185" s="6">
        <v>29.72</v>
      </c>
      <c r="O185" s="6">
        <v>26.06</v>
      </c>
      <c r="P185" s="6">
        <v>27.47</v>
      </c>
      <c r="Q185" s="7">
        <v>27.47</v>
      </c>
      <c r="R185" s="6">
        <v>24.73</v>
      </c>
      <c r="S185" s="6">
        <v>25.58</v>
      </c>
      <c r="T185" s="6">
        <v>27.49</v>
      </c>
      <c r="U185" s="6">
        <v>27.47</v>
      </c>
    </row>
    <row r="186" spans="1:21" ht="16" x14ac:dyDescent="0.2">
      <c r="A186" s="3" t="s">
        <v>186</v>
      </c>
      <c r="B186" s="4">
        <v>187357000</v>
      </c>
      <c r="C186" s="4">
        <v>96000000</v>
      </c>
      <c r="D186" s="4" t="s">
        <v>26</v>
      </c>
      <c r="E186" s="4">
        <v>392000000</v>
      </c>
      <c r="F186" s="4">
        <v>-43000000</v>
      </c>
      <c r="G186" s="4">
        <v>-554000000</v>
      </c>
      <c r="H186" s="4">
        <v>95000000</v>
      </c>
      <c r="I186" s="4">
        <v>-463000000</v>
      </c>
      <c r="J186" s="4" t="s">
        <v>26</v>
      </c>
      <c r="K186" s="4">
        <v>363000000</v>
      </c>
      <c r="L186" s="4">
        <v>64000000</v>
      </c>
      <c r="M186" s="4" t="s">
        <v>26</v>
      </c>
      <c r="N186" s="4">
        <v>3064000000</v>
      </c>
      <c r="O186" s="4">
        <v>5682000000</v>
      </c>
      <c r="P186" s="4">
        <v>33000000</v>
      </c>
      <c r="Q186" s="5" t="s">
        <v>26</v>
      </c>
      <c r="R186" s="4" t="s">
        <v>26</v>
      </c>
      <c r="S186" s="4" t="s">
        <v>26</v>
      </c>
      <c r="T186" s="4" t="s">
        <v>26</v>
      </c>
      <c r="U186" s="4" t="s">
        <v>26</v>
      </c>
    </row>
    <row r="187" spans="1:21" ht="16" x14ac:dyDescent="0.2">
      <c r="A187" s="3" t="s">
        <v>187</v>
      </c>
      <c r="B187" s="4">
        <v>629912000</v>
      </c>
      <c r="C187" s="4">
        <v>855000000</v>
      </c>
      <c r="D187" s="4">
        <v>785000000</v>
      </c>
      <c r="E187" s="4">
        <v>1050000000</v>
      </c>
      <c r="F187" s="4">
        <v>1157000000</v>
      </c>
      <c r="G187" s="4">
        <v>1245000000</v>
      </c>
      <c r="H187" s="4">
        <v>1243000000</v>
      </c>
      <c r="I187" s="4">
        <v>879000000</v>
      </c>
      <c r="J187" s="4">
        <v>1369000000</v>
      </c>
      <c r="K187" s="4">
        <v>1988000000</v>
      </c>
      <c r="L187" s="4">
        <v>2169000000</v>
      </c>
      <c r="M187" s="4">
        <v>2277000000</v>
      </c>
      <c r="N187" s="4">
        <v>3125000000</v>
      </c>
      <c r="O187" s="4">
        <v>3660000000</v>
      </c>
      <c r="P187" s="4">
        <v>4786000000</v>
      </c>
      <c r="Q187" s="5">
        <v>4786000000</v>
      </c>
      <c r="R187" s="4">
        <v>251000000</v>
      </c>
      <c r="S187" s="4">
        <v>229000000</v>
      </c>
      <c r="T187" s="4">
        <v>3504000000</v>
      </c>
      <c r="U187" s="4">
        <v>802000000</v>
      </c>
    </row>
    <row r="188" spans="1:21" ht="16" x14ac:dyDescent="0.2">
      <c r="A188" s="31" t="s">
        <v>188</v>
      </c>
      <c r="B188" s="27">
        <v>665020725</v>
      </c>
      <c r="C188" s="27">
        <v>895342331</v>
      </c>
      <c r="D188" s="27">
        <v>824378882</v>
      </c>
      <c r="E188" s="27">
        <v>1083318853</v>
      </c>
      <c r="F188" s="27">
        <v>1177404959</v>
      </c>
      <c r="G188" s="27">
        <v>1265324345</v>
      </c>
      <c r="H188" s="27">
        <v>1258661517</v>
      </c>
      <c r="I188" s="27">
        <v>905129676</v>
      </c>
      <c r="J188" s="27">
        <v>1391019751</v>
      </c>
      <c r="K188" s="27">
        <v>2004114438</v>
      </c>
      <c r="L188" s="27">
        <v>2181416268</v>
      </c>
      <c r="M188" s="27">
        <v>2288630573</v>
      </c>
      <c r="N188" s="27">
        <v>3148395149</v>
      </c>
      <c r="O188" s="27">
        <v>3725832415</v>
      </c>
      <c r="P188" s="27">
        <v>4983802610</v>
      </c>
      <c r="Q188" s="28">
        <v>4983802610</v>
      </c>
      <c r="R188" s="27">
        <v>251000000</v>
      </c>
      <c r="S188" s="27">
        <v>276894737</v>
      </c>
      <c r="T188" s="27">
        <v>3554381127</v>
      </c>
      <c r="U188" s="27">
        <v>802000000</v>
      </c>
    </row>
    <row r="189" spans="1:21" ht="16" x14ac:dyDescent="0.2">
      <c r="A189" s="21" t="s">
        <v>201</v>
      </c>
      <c r="B189" s="22"/>
      <c r="C189" s="23">
        <f>(C188/B188)-1</f>
        <v>0.34633748594827618</v>
      </c>
      <c r="D189" s="23">
        <f>(D188/C188)-1</f>
        <v>-7.9258454049348392E-2</v>
      </c>
      <c r="E189" s="23">
        <f>(E188/D188)-1</f>
        <v>0.31410311041907546</v>
      </c>
      <c r="F189" s="23">
        <f t="shared" ref="F189:Q189" si="11">(F188/E188)-1</f>
        <v>8.6849874106271097E-2</v>
      </c>
      <c r="G189" s="23">
        <f t="shared" si="11"/>
        <v>7.4672172329452557E-2</v>
      </c>
      <c r="H189" s="23">
        <f t="shared" si="11"/>
        <v>-5.2657075842479362E-3</v>
      </c>
      <c r="I189" s="23">
        <f t="shared" si="11"/>
        <v>-0.28087920082170903</v>
      </c>
      <c r="J189" s="23">
        <f t="shared" si="11"/>
        <v>0.53681819067879055</v>
      </c>
      <c r="K189" s="23">
        <f t="shared" si="11"/>
        <v>0.44075196384468884</v>
      </c>
      <c r="L189" s="23">
        <f t="shared" si="11"/>
        <v>8.8468915067014819E-2</v>
      </c>
      <c r="M189" s="23">
        <f t="shared" si="11"/>
        <v>4.9148943543131152E-2</v>
      </c>
      <c r="N189" s="23">
        <f t="shared" si="11"/>
        <v>0.37566769671917677</v>
      </c>
      <c r="O189" s="23">
        <f t="shared" si="11"/>
        <v>0.18340685926396727</v>
      </c>
      <c r="P189" s="23">
        <f t="shared" si="11"/>
        <v>0.33763466921793905</v>
      </c>
      <c r="Q189" s="23">
        <f t="shared" si="11"/>
        <v>0</v>
      </c>
      <c r="R189" s="23"/>
      <c r="S189" s="23">
        <f t="shared" ref="S189:U189" si="12">(S188/R188)-1</f>
        <v>0.1031662828685258</v>
      </c>
      <c r="T189" s="23">
        <f t="shared" si="12"/>
        <v>11.836578858485129</v>
      </c>
      <c r="U189" s="23">
        <f t="shared" si="12"/>
        <v>-0.77436297027693501</v>
      </c>
    </row>
    <row r="190" spans="1:21" ht="16" x14ac:dyDescent="0.2">
      <c r="A190" s="24" t="s">
        <v>202</v>
      </c>
      <c r="B190" s="25">
        <f t="shared" ref="B190:U190" si="13">B188/B2</f>
        <v>0.20895930667891685</v>
      </c>
      <c r="C190" s="25">
        <f t="shared" si="13"/>
        <v>0.25914394529667151</v>
      </c>
      <c r="D190" s="25">
        <f t="shared" si="13"/>
        <v>0.21406878265385615</v>
      </c>
      <c r="E190" s="25">
        <f t="shared" si="13"/>
        <v>0.2609778012527102</v>
      </c>
      <c r="F190" s="25">
        <f t="shared" si="13"/>
        <v>0.2822836152001918</v>
      </c>
      <c r="G190" s="25">
        <f t="shared" si="13"/>
        <v>0.28080877607634264</v>
      </c>
      <c r="H190" s="25">
        <f t="shared" si="13"/>
        <v>0.30025322447519082</v>
      </c>
      <c r="I190" s="25">
        <f t="shared" si="13"/>
        <v>0.19282694418406476</v>
      </c>
      <c r="J190" s="25">
        <f t="shared" si="13"/>
        <v>0.2686922447363338</v>
      </c>
      <c r="K190" s="25">
        <f t="shared" si="13"/>
        <v>0.3360352847082495</v>
      </c>
      <c r="L190" s="25">
        <f t="shared" si="13"/>
        <v>0.32155310554245281</v>
      </c>
      <c r="M190" s="25">
        <f t="shared" si="13"/>
        <v>0.2980375795025394</v>
      </c>
      <c r="N190" s="25">
        <f t="shared" si="13"/>
        <v>0.32683433499429049</v>
      </c>
      <c r="O190" s="25">
        <f t="shared" si="13"/>
        <v>0.29277325278956468</v>
      </c>
      <c r="P190" s="25">
        <f t="shared" si="13"/>
        <v>0.34686822174276172</v>
      </c>
      <c r="Q190" s="25">
        <f t="shared" si="13"/>
        <v>0.34686822174276172</v>
      </c>
      <c r="R190" s="25">
        <f t="shared" si="13"/>
        <v>9.6649980747015793E-2</v>
      </c>
      <c r="S190" s="25">
        <f t="shared" si="13"/>
        <v>9.1053843143702726E-2</v>
      </c>
      <c r="T190" s="25">
        <f t="shared" si="13"/>
        <v>0.5906249795613161</v>
      </c>
      <c r="U190" s="25">
        <f t="shared" si="13"/>
        <v>0.29572271386430676</v>
      </c>
    </row>
    <row r="191" spans="1:21" ht="16" x14ac:dyDescent="0.2">
      <c r="A191" s="3" t="s">
        <v>189</v>
      </c>
      <c r="B191" s="4">
        <v>629912000</v>
      </c>
      <c r="C191" s="4">
        <v>868000000</v>
      </c>
      <c r="D191" s="4">
        <v>800000000</v>
      </c>
      <c r="E191" s="4">
        <v>560000000</v>
      </c>
      <c r="F191" s="4">
        <v>1171000000</v>
      </c>
      <c r="G191" s="4">
        <v>1260000000</v>
      </c>
      <c r="H191" s="4">
        <v>1243000000</v>
      </c>
      <c r="I191" s="4">
        <v>384000000</v>
      </c>
      <c r="J191" s="4">
        <v>857000000</v>
      </c>
      <c r="K191" s="4">
        <v>1938000000</v>
      </c>
      <c r="L191" s="4">
        <v>2215000000</v>
      </c>
      <c r="M191" s="4">
        <v>6210000000</v>
      </c>
      <c r="N191" s="4">
        <v>1787000000</v>
      </c>
      <c r="O191" s="4">
        <v>8724000000</v>
      </c>
      <c r="P191" s="4">
        <v>3976000000</v>
      </c>
      <c r="Q191" s="5">
        <v>3877000000</v>
      </c>
      <c r="R191" s="4">
        <v>321000000</v>
      </c>
      <c r="S191" s="4">
        <v>334000000</v>
      </c>
      <c r="T191" s="4">
        <v>2721000000</v>
      </c>
      <c r="U191" s="4">
        <v>501000000</v>
      </c>
    </row>
    <row r="192" spans="1:21" ht="16" x14ac:dyDescent="0.2">
      <c r="A192" s="3" t="s">
        <v>190</v>
      </c>
      <c r="B192" s="6">
        <v>1.96</v>
      </c>
      <c r="C192" s="6">
        <v>2.71</v>
      </c>
      <c r="D192" s="6">
        <v>2.56</v>
      </c>
      <c r="E192" s="6">
        <v>3.55</v>
      </c>
      <c r="F192" s="6">
        <v>3.9</v>
      </c>
      <c r="G192" s="6">
        <v>4.37</v>
      </c>
      <c r="H192" s="6">
        <v>4.42</v>
      </c>
      <c r="I192" s="6">
        <v>3.35</v>
      </c>
      <c r="J192" s="6">
        <v>5.33</v>
      </c>
      <c r="K192" s="6">
        <v>7.77</v>
      </c>
      <c r="L192" s="6">
        <v>8.34</v>
      </c>
      <c r="M192" s="6">
        <v>8.7200000000000006</v>
      </c>
      <c r="N192" s="6">
        <v>11.57</v>
      </c>
      <c r="O192" s="6">
        <v>13.07</v>
      </c>
      <c r="P192" s="6">
        <v>17.03</v>
      </c>
      <c r="Q192" s="7">
        <v>17.03</v>
      </c>
      <c r="R192" s="6">
        <v>0.89</v>
      </c>
      <c r="S192" s="6">
        <v>0.81</v>
      </c>
      <c r="T192" s="6">
        <v>12.47</v>
      </c>
      <c r="U192" s="6">
        <v>2.85</v>
      </c>
    </row>
    <row r="193" spans="1:21" ht="16" x14ac:dyDescent="0.2">
      <c r="A193" s="3" t="s">
        <v>191</v>
      </c>
      <c r="B193" s="6">
        <v>9.85</v>
      </c>
      <c r="C193" s="6">
        <v>11.32</v>
      </c>
      <c r="D193" s="6">
        <v>11.93</v>
      </c>
      <c r="E193" s="6">
        <v>12.27</v>
      </c>
      <c r="F193" s="6">
        <v>12.3</v>
      </c>
      <c r="G193" s="6">
        <v>14.34</v>
      </c>
      <c r="H193" s="6">
        <v>17.14</v>
      </c>
      <c r="I193" s="6">
        <v>15.3</v>
      </c>
      <c r="J193" s="6">
        <v>19.579999999999998</v>
      </c>
      <c r="K193" s="6">
        <v>23.84</v>
      </c>
      <c r="L193" s="6">
        <v>29.53</v>
      </c>
      <c r="M193" s="6">
        <v>31.71</v>
      </c>
      <c r="N193" s="6">
        <v>42.87</v>
      </c>
      <c r="O193" s="6">
        <v>31.46</v>
      </c>
      <c r="P193" s="6">
        <v>27.29</v>
      </c>
      <c r="Q193" s="7">
        <v>27.29</v>
      </c>
      <c r="R193" s="6">
        <v>28.55</v>
      </c>
      <c r="S193" s="6">
        <v>26.89</v>
      </c>
      <c r="T193" s="6">
        <v>26.4</v>
      </c>
      <c r="U193" s="6">
        <v>27.69</v>
      </c>
    </row>
    <row r="194" spans="1:21" ht="16" x14ac:dyDescent="0.2">
      <c r="A194" s="3" t="s">
        <v>192</v>
      </c>
      <c r="B194" s="6">
        <v>1.82</v>
      </c>
      <c r="C194" s="6">
        <v>1.74</v>
      </c>
      <c r="D194" s="6">
        <v>1.6</v>
      </c>
      <c r="E194" s="6">
        <v>1.57</v>
      </c>
      <c r="F194" s="6">
        <v>1.59</v>
      </c>
      <c r="G194" s="6">
        <v>1.62</v>
      </c>
      <c r="H194" s="6">
        <v>4.12</v>
      </c>
      <c r="I194" s="6">
        <v>1.43</v>
      </c>
      <c r="J194" s="6">
        <v>1.65</v>
      </c>
      <c r="K194" s="6">
        <v>1.74</v>
      </c>
      <c r="L194" s="6">
        <v>1.49</v>
      </c>
      <c r="M194" s="6">
        <v>1.32</v>
      </c>
      <c r="N194" s="6">
        <v>1.58</v>
      </c>
      <c r="O194" s="6">
        <v>1.88</v>
      </c>
      <c r="P194" s="6">
        <v>2.12</v>
      </c>
      <c r="Q194" s="7">
        <v>2.12</v>
      </c>
      <c r="R194" s="6">
        <v>8.1999999999999993</v>
      </c>
      <c r="S194" s="6">
        <v>1.69</v>
      </c>
      <c r="T194" s="6">
        <v>1.72</v>
      </c>
      <c r="U194" s="6">
        <v>9.4600000000000009</v>
      </c>
    </row>
    <row r="196" spans="1:21" ht="16" x14ac:dyDescent="0.2">
      <c r="A196" s="8"/>
    </row>
  </sheetData>
  <hyperlinks>
    <hyperlink ref="A1" r:id="rId1" tooltip="ROIC AI" display="ROIC AI" xr:uid="{00000000-0004-0000-0000-000000000000}"/>
  </hyperlinks>
  <pageMargins left="0.7" right="0.7" top="0.75" bottom="0.75" header="0.3" footer="0.3"/>
  <ignoredErrors>
    <ignoredError sqref="B1:U1 A4:U7 A15:U16 A19:U33 A191:U195 A2:U2 A9:U11 A13:U13 A37:U128 A130:U142 A144:U187 A188:Q188 S188:T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22A96-6B9E-4949-9DE6-9BB8F5FB782E}">
  <dimension ref="A1:R110"/>
  <sheetViews>
    <sheetView tabSelected="1" workbookViewId="0">
      <selection activeCell="A10" sqref="A10"/>
    </sheetView>
  </sheetViews>
  <sheetFormatPr baseColWidth="10" defaultRowHeight="15" x14ac:dyDescent="0.2"/>
  <cols>
    <col min="1" max="18" width="18.83203125" customWidth="1"/>
  </cols>
  <sheetData>
    <row r="1" spans="1:18" s="112" customFormat="1" ht="22" customHeight="1" x14ac:dyDescent="0.2">
      <c r="A1" s="111" t="e" vm="1">
        <v>#VALUE!</v>
      </c>
      <c r="B1" s="111"/>
      <c r="C1" s="111"/>
      <c r="D1" s="111"/>
      <c r="E1" s="111"/>
      <c r="F1" s="111"/>
      <c r="G1" s="111"/>
      <c r="H1" s="111"/>
      <c r="I1" s="111"/>
      <c r="J1" s="111"/>
      <c r="K1" s="111"/>
      <c r="L1" s="111"/>
      <c r="M1" s="111"/>
      <c r="N1" s="111"/>
      <c r="O1" s="111"/>
      <c r="P1" s="111"/>
      <c r="Q1" s="111"/>
      <c r="R1" s="111"/>
    </row>
    <row r="2" spans="1:18" s="112" customFormat="1" ht="22" customHeight="1" thickBot="1" x14ac:dyDescent="0.25">
      <c r="A2" s="111"/>
      <c r="B2" s="111"/>
      <c r="C2" s="111"/>
      <c r="D2" s="111"/>
      <c r="E2" s="111"/>
      <c r="F2" s="111"/>
      <c r="G2" s="111"/>
      <c r="H2" s="111"/>
      <c r="I2" s="111"/>
      <c r="J2" s="111"/>
      <c r="K2" s="111"/>
      <c r="L2" s="111"/>
      <c r="M2" s="111"/>
      <c r="N2" s="111"/>
      <c r="O2" s="111"/>
      <c r="P2" s="111"/>
      <c r="Q2" s="111"/>
      <c r="R2" s="111"/>
    </row>
    <row r="3" spans="1:18" ht="22" customHeight="1" x14ac:dyDescent="0.2">
      <c r="A3" s="32" cm="1">
        <f t="array" ref="A3">_FV(A1,"Market cap",TRUE)</f>
        <v>160655270400</v>
      </c>
      <c r="B3" s="33" t="s">
        <v>203</v>
      </c>
      <c r="C3" s="34">
        <f>Financials!Q8*0.01</f>
        <v>0.78129999999999999</v>
      </c>
      <c r="D3" s="33" t="s">
        <v>204</v>
      </c>
      <c r="E3" s="34">
        <f>SUM(C11:E11)/3</f>
        <v>0.23485705971072676</v>
      </c>
      <c r="F3" s="35" t="s">
        <v>205</v>
      </c>
      <c r="G3" s="36">
        <f>AVERAGE(Financials!M129:U129)</f>
        <v>8.4881675729614105E-3</v>
      </c>
      <c r="H3" s="35" t="s">
        <v>206</v>
      </c>
      <c r="I3" s="37">
        <f>J15*(1+I7)/(I6-I7)</f>
        <v>122527555080.56427</v>
      </c>
      <c r="J3" s="38" t="s">
        <v>207</v>
      </c>
      <c r="K3" s="39">
        <f>Financials!Q172*-1/Model!A3</f>
        <v>5.5335875243094418E-3</v>
      </c>
      <c r="L3" s="40" t="s">
        <v>208</v>
      </c>
      <c r="M3" s="41"/>
      <c r="N3" s="113" t="s">
        <v>209</v>
      </c>
      <c r="O3" s="114"/>
      <c r="P3" s="41"/>
      <c r="Q3" s="41"/>
      <c r="R3" s="41"/>
    </row>
    <row r="4" spans="1:18" ht="22" customHeight="1" x14ac:dyDescent="0.2">
      <c r="A4" s="42">
        <f>Financials!Q56-Financials!Q96-Financials!Q105</f>
        <v>-3027000000</v>
      </c>
      <c r="B4" s="43" t="s">
        <v>210</v>
      </c>
      <c r="C4" s="44">
        <f>Financials!Q17*0.01</f>
        <v>0.21859999999999999</v>
      </c>
      <c r="D4" s="43" t="s">
        <v>211</v>
      </c>
      <c r="E4" s="44">
        <f>SUM(C13:E13)/3</f>
        <v>9.5034911163459343E-2</v>
      </c>
      <c r="F4" s="45" t="s">
        <v>212</v>
      </c>
      <c r="G4" s="46">
        <f>A5*(1+(5*G3))</f>
        <v>291816718.38852262</v>
      </c>
      <c r="H4" s="45" t="s">
        <v>213</v>
      </c>
      <c r="I4" s="47">
        <f>NPV(I6,F15,G15,H15,I15,(J15+I3))</f>
        <v>103110748075.43513</v>
      </c>
      <c r="J4" s="45" t="s">
        <v>214</v>
      </c>
      <c r="K4" s="48" cm="1">
        <f t="array" ref="K4">_FV(A1,"Change (%)",TRUE)</f>
        <v>4.2170000000000003E-3</v>
      </c>
      <c r="L4" s="49" t="s">
        <v>215</v>
      </c>
      <c r="M4" s="41"/>
      <c r="N4" s="115" t="s">
        <v>216</v>
      </c>
      <c r="O4" s="116"/>
      <c r="P4" s="41"/>
      <c r="Q4" s="41"/>
      <c r="R4" s="41"/>
    </row>
    <row r="5" spans="1:18" ht="22" customHeight="1" x14ac:dyDescent="0.2">
      <c r="A5" s="42" cm="1">
        <f t="array" ref="A5">_FV(A1,"Shares outstanding",TRUE)</f>
        <v>279936000</v>
      </c>
      <c r="B5" s="43" t="s">
        <v>217</v>
      </c>
      <c r="C5" s="44">
        <f>F14</f>
        <v>0.28884176386203453</v>
      </c>
      <c r="D5" s="50" t="s">
        <v>218</v>
      </c>
      <c r="E5" s="44">
        <f>SUM(C16:E16)/3</f>
        <v>0.29890307506702768</v>
      </c>
      <c r="F5" s="45" t="s">
        <v>219</v>
      </c>
      <c r="G5" s="46">
        <f>Financials!Q56</f>
        <v>3662000000</v>
      </c>
      <c r="H5" s="45" t="s">
        <v>220</v>
      </c>
      <c r="I5" s="47">
        <f>I4+G5-G6</f>
        <v>100083748075.43513</v>
      </c>
      <c r="J5" s="45" t="s">
        <v>221</v>
      </c>
      <c r="K5" s="51" cm="1">
        <f t="array" ref="K5">_FV(A1,"Price")</f>
        <v>573.9</v>
      </c>
      <c r="L5" s="52" t="s">
        <v>222</v>
      </c>
      <c r="M5" s="41"/>
      <c r="N5" s="53" t="s">
        <v>223</v>
      </c>
      <c r="O5" s="54">
        <f>Financials!Q20</f>
        <v>137000000</v>
      </c>
      <c r="P5" s="41"/>
      <c r="Q5" s="41"/>
      <c r="R5" s="41"/>
    </row>
    <row r="6" spans="1:18" ht="22" customHeight="1" x14ac:dyDescent="0.2">
      <c r="A6" s="55">
        <f>O20/F10</f>
        <v>10.020287556913866</v>
      </c>
      <c r="B6" s="43" t="s">
        <v>224</v>
      </c>
      <c r="C6" s="44">
        <f>F17</f>
        <v>0.3237073535832346</v>
      </c>
      <c r="D6" s="50" t="s">
        <v>202</v>
      </c>
      <c r="E6" s="44">
        <f>Financials!Q33/Financials!Q126</f>
        <v>0.13805084255023453</v>
      </c>
      <c r="F6" s="43" t="s">
        <v>225</v>
      </c>
      <c r="G6" s="46">
        <f>Financials!Q96+Financials!Q105</f>
        <v>6689000000</v>
      </c>
      <c r="H6" s="45" t="s">
        <v>226</v>
      </c>
      <c r="I6" s="48">
        <f>N25</f>
        <v>9.4851634551692904E-2</v>
      </c>
      <c r="J6" s="45" t="s">
        <v>227</v>
      </c>
      <c r="K6" s="56">
        <f>I5/G4</f>
        <v>342.96783483866187</v>
      </c>
      <c r="L6" s="57" t="s">
        <v>228</v>
      </c>
      <c r="M6" s="41"/>
      <c r="N6" s="53" t="s">
        <v>229</v>
      </c>
      <c r="O6" s="54">
        <f>Financials!Q96</f>
        <v>89000000</v>
      </c>
      <c r="P6" s="41"/>
      <c r="Q6" s="41"/>
      <c r="R6" s="41"/>
    </row>
    <row r="7" spans="1:18" ht="22" customHeight="1" thickBot="1" x14ac:dyDescent="0.25">
      <c r="A7" s="58">
        <f>O20/F12</f>
        <v>34.691269790542002</v>
      </c>
      <c r="B7" s="59" t="s">
        <v>230</v>
      </c>
      <c r="C7" s="60">
        <f>F15/A3</f>
        <v>3.2305196008060748E-2</v>
      </c>
      <c r="D7" s="59" t="s">
        <v>231</v>
      </c>
      <c r="E7" s="61">
        <f>(Financials!Q16*(1-0.25))/(Financials!Q126+Financials!Q105+Financials!Q96)</f>
        <v>9.8328324567993994E-2</v>
      </c>
      <c r="F7" s="59" t="s">
        <v>198</v>
      </c>
      <c r="G7" s="62">
        <f>(Financials!Q96+Financials!Q105)/Financials!Q126</f>
        <v>0.38734147895072096</v>
      </c>
      <c r="H7" s="63" t="s">
        <v>232</v>
      </c>
      <c r="I7" s="64">
        <v>2.5000000000000001E-2</v>
      </c>
      <c r="J7" s="65" t="s">
        <v>233</v>
      </c>
      <c r="K7" s="66">
        <f>K6/K5-1</f>
        <v>-0.40239094818145693</v>
      </c>
      <c r="L7" s="67" t="s">
        <v>234</v>
      </c>
      <c r="M7" s="41"/>
      <c r="N7" s="53" t="s">
        <v>235</v>
      </c>
      <c r="O7" s="54">
        <f>Financials!Q105</f>
        <v>6600000000</v>
      </c>
      <c r="P7" s="41"/>
      <c r="Q7" s="41"/>
      <c r="R7" s="41"/>
    </row>
    <row r="8" spans="1:18" ht="22" customHeight="1" x14ac:dyDescent="0.2">
      <c r="A8" s="68"/>
      <c r="B8" s="41"/>
      <c r="C8" s="41"/>
      <c r="D8" s="41"/>
      <c r="E8" s="41"/>
      <c r="F8" s="41"/>
      <c r="G8" s="41"/>
      <c r="H8" s="41"/>
      <c r="I8" s="41"/>
      <c r="J8" s="69"/>
      <c r="K8" s="69"/>
      <c r="L8" s="69"/>
      <c r="M8" s="41"/>
      <c r="N8" s="70" t="s">
        <v>216</v>
      </c>
      <c r="O8" s="71">
        <f>O5/(O6+O7)</f>
        <v>2.0481387352369561E-2</v>
      </c>
      <c r="P8" s="41"/>
      <c r="Q8" s="41"/>
      <c r="R8" s="41"/>
    </row>
    <row r="9" spans="1:18" ht="22" customHeight="1" x14ac:dyDescent="0.2">
      <c r="A9" s="72"/>
      <c r="B9" s="73">
        <v>2020</v>
      </c>
      <c r="C9" s="73">
        <v>2021</v>
      </c>
      <c r="D9" s="73">
        <v>2022</v>
      </c>
      <c r="E9" s="74">
        <v>2023</v>
      </c>
      <c r="F9" s="105">
        <v>2024</v>
      </c>
      <c r="G9" s="75">
        <v>2025</v>
      </c>
      <c r="H9" s="75">
        <v>2026</v>
      </c>
      <c r="I9" s="75">
        <v>2027</v>
      </c>
      <c r="J9" s="76">
        <v>2028</v>
      </c>
      <c r="K9" s="69"/>
      <c r="L9" s="69"/>
      <c r="M9" s="69"/>
      <c r="N9" s="53" t="s">
        <v>236</v>
      </c>
      <c r="O9" s="54">
        <f>Financials!Q25</f>
        <v>605000000</v>
      </c>
      <c r="P9" s="41"/>
      <c r="Q9" s="41"/>
      <c r="R9" s="41"/>
    </row>
    <row r="10" spans="1:18" ht="22" customHeight="1" x14ac:dyDescent="0.2">
      <c r="A10" s="77" t="s">
        <v>237</v>
      </c>
      <c r="B10" s="78">
        <v>7679000000</v>
      </c>
      <c r="C10" s="78">
        <v>9633000000</v>
      </c>
      <c r="D10" s="78">
        <v>12726000000</v>
      </c>
      <c r="E10" s="79">
        <v>14368000000</v>
      </c>
      <c r="F10" s="78">
        <v>16033000000</v>
      </c>
      <c r="G10" s="78">
        <v>18042000000</v>
      </c>
      <c r="H10" s="78">
        <v>20305000000</v>
      </c>
      <c r="I10" s="78">
        <v>23111000000</v>
      </c>
      <c r="J10" s="79">
        <v>29061000000</v>
      </c>
      <c r="K10" s="80" t="s">
        <v>238</v>
      </c>
      <c r="L10" s="69"/>
      <c r="N10" s="53" t="s">
        <v>239</v>
      </c>
      <c r="O10" s="54">
        <f>Financials!Q24</f>
        <v>2989000000</v>
      </c>
      <c r="P10" s="41"/>
      <c r="Q10" s="41"/>
      <c r="R10" s="41"/>
    </row>
    <row r="11" spans="1:18" ht="22" customHeight="1" x14ac:dyDescent="0.2">
      <c r="A11" s="81"/>
      <c r="B11" s="82"/>
      <c r="C11" s="82">
        <f t="shared" ref="C11:J11" si="0">(C10/B10)-1</f>
        <v>0.25446021617398107</v>
      </c>
      <c r="D11" s="82">
        <f t="shared" si="0"/>
        <v>0.32108377452507009</v>
      </c>
      <c r="E11" s="82">
        <f t="shared" si="0"/>
        <v>0.1290271884331291</v>
      </c>
      <c r="F11" s="83">
        <f t="shared" si="0"/>
        <v>0.11588251670378624</v>
      </c>
      <c r="G11" s="82">
        <f t="shared" si="0"/>
        <v>0.12530406037547559</v>
      </c>
      <c r="H11" s="82">
        <f t="shared" si="0"/>
        <v>0.12542955326460481</v>
      </c>
      <c r="I11" s="82">
        <f t="shared" si="0"/>
        <v>0.13819256340802766</v>
      </c>
      <c r="J11" s="84">
        <f t="shared" si="0"/>
        <v>0.25745316083250391</v>
      </c>
      <c r="K11" s="84">
        <f>AVERAGE(F11:J11)</f>
        <v>0.15245237091687963</v>
      </c>
      <c r="L11" s="69"/>
      <c r="M11" s="69"/>
      <c r="N11" s="53" t="s">
        <v>240</v>
      </c>
      <c r="O11" s="85">
        <f>O9/O10</f>
        <v>0.20240883238541318</v>
      </c>
      <c r="P11" s="41"/>
      <c r="Q11" s="41"/>
      <c r="R11" s="41"/>
    </row>
    <row r="12" spans="1:18" ht="22" customHeight="1" x14ac:dyDescent="0.2">
      <c r="A12" s="77" t="s">
        <v>144</v>
      </c>
      <c r="B12" s="78">
        <v>1826000000</v>
      </c>
      <c r="C12" s="78">
        <v>2062000000</v>
      </c>
      <c r="D12" s="78">
        <v>2066000000</v>
      </c>
      <c r="E12" s="78">
        <v>2384000000</v>
      </c>
      <c r="F12" s="86">
        <v>4631000000</v>
      </c>
      <c r="G12" s="78">
        <v>5335000000</v>
      </c>
      <c r="H12" s="78">
        <v>6225000000</v>
      </c>
      <c r="I12" s="78">
        <v>7053000000</v>
      </c>
      <c r="J12" s="79">
        <v>7840000000</v>
      </c>
      <c r="K12" s="87" t="s">
        <v>241</v>
      </c>
      <c r="L12" s="69"/>
      <c r="M12" s="69"/>
      <c r="N12" s="53" t="s">
        <v>242</v>
      </c>
      <c r="O12" s="85">
        <f>O8*(1-O11)</f>
        <v>1.6335773652743069E-2</v>
      </c>
      <c r="P12" s="41"/>
      <c r="Q12" s="41"/>
      <c r="R12" s="41"/>
    </row>
    <row r="13" spans="1:18" ht="22" customHeight="1" x14ac:dyDescent="0.2">
      <c r="A13" s="81"/>
      <c r="B13" s="82"/>
      <c r="C13" s="82">
        <f t="shared" ref="C13:J13" si="1">(C12/B12)-1</f>
        <v>0.12924424972617743</v>
      </c>
      <c r="D13" s="82">
        <f t="shared" si="1"/>
        <v>1.9398642095054264E-3</v>
      </c>
      <c r="E13" s="82">
        <f t="shared" si="1"/>
        <v>0.15392061955469516</v>
      </c>
      <c r="F13" s="83">
        <f t="shared" si="1"/>
        <v>0.94253355704697994</v>
      </c>
      <c r="G13" s="82">
        <f t="shared" si="1"/>
        <v>0.15201900237529697</v>
      </c>
      <c r="H13" s="82">
        <f t="shared" si="1"/>
        <v>0.16682286785379574</v>
      </c>
      <c r="I13" s="82">
        <f t="shared" si="1"/>
        <v>0.13301204819277102</v>
      </c>
      <c r="J13" s="84">
        <f t="shared" si="1"/>
        <v>0.11158372323833832</v>
      </c>
      <c r="K13" s="84">
        <f>AVERAGE(F13:J13)</f>
        <v>0.30119423974143639</v>
      </c>
      <c r="L13" s="69"/>
      <c r="M13" s="69"/>
      <c r="N13" s="115" t="s">
        <v>243</v>
      </c>
      <c r="O13" s="116"/>
      <c r="P13" s="41"/>
      <c r="Q13" s="41"/>
      <c r="R13" s="41"/>
    </row>
    <row r="14" spans="1:18" ht="22" customHeight="1" x14ac:dyDescent="0.2">
      <c r="A14" s="88" t="s">
        <v>244</v>
      </c>
      <c r="B14" s="89">
        <f>B12/B10</f>
        <v>0.23779137908581846</v>
      </c>
      <c r="C14" s="89">
        <f t="shared" ref="C14:J14" si="2">C12/C10</f>
        <v>0.21405584968338004</v>
      </c>
      <c r="D14" s="89">
        <f t="shared" si="2"/>
        <v>0.16234480590916234</v>
      </c>
      <c r="E14" s="89">
        <f t="shared" si="2"/>
        <v>0.16592427616926503</v>
      </c>
      <c r="F14" s="90">
        <f t="shared" si="2"/>
        <v>0.28884176386203453</v>
      </c>
      <c r="G14" s="89">
        <f t="shared" si="2"/>
        <v>0.29569892473118281</v>
      </c>
      <c r="H14" s="89">
        <f t="shared" si="2"/>
        <v>0.30657473528687518</v>
      </c>
      <c r="I14" s="89">
        <f t="shared" si="2"/>
        <v>0.30517935182380684</v>
      </c>
      <c r="J14" s="91">
        <f t="shared" si="2"/>
        <v>0.26977736485323972</v>
      </c>
      <c r="K14" s="91"/>
      <c r="L14" s="69"/>
      <c r="M14" s="69"/>
      <c r="N14" s="53" t="s">
        <v>245</v>
      </c>
      <c r="O14" s="85">
        <f>'[1]US Treasury Bonds'!$C$8</f>
        <v>4.1210000000000004E-2</v>
      </c>
      <c r="P14" s="41"/>
      <c r="Q14" s="41"/>
      <c r="R14" s="41"/>
    </row>
    <row r="15" spans="1:18" ht="22" customHeight="1" x14ac:dyDescent="0.2">
      <c r="A15" s="77" t="s">
        <v>187</v>
      </c>
      <c r="B15" s="78">
        <v>2288630573</v>
      </c>
      <c r="C15" s="78">
        <v>3148395149</v>
      </c>
      <c r="D15" s="78">
        <v>3725832415</v>
      </c>
      <c r="E15" s="78">
        <v>4983802610</v>
      </c>
      <c r="F15" s="86">
        <v>5190000000</v>
      </c>
      <c r="G15" s="78">
        <v>5862000000</v>
      </c>
      <c r="H15" s="78">
        <v>6650000000</v>
      </c>
      <c r="I15" s="78">
        <v>7500000000</v>
      </c>
      <c r="J15" s="79">
        <v>8350000000</v>
      </c>
      <c r="K15" s="87" t="s">
        <v>246</v>
      </c>
      <c r="L15" s="69"/>
      <c r="M15" s="69"/>
      <c r="N15" s="53" t="s">
        <v>247</v>
      </c>
      <c r="O15" s="92">
        <f>1.33</f>
        <v>1.33</v>
      </c>
      <c r="P15" s="41"/>
      <c r="Q15" s="41"/>
      <c r="R15" s="41"/>
    </row>
    <row r="16" spans="1:18" ht="22" customHeight="1" x14ac:dyDescent="0.2">
      <c r="A16" s="93"/>
      <c r="B16" s="82"/>
      <c r="C16" s="82">
        <f t="shared" ref="C16:J16" si="3">(C15/B15)-1</f>
        <v>0.37566769671917677</v>
      </c>
      <c r="D16" s="82">
        <f t="shared" si="3"/>
        <v>0.18340685926396727</v>
      </c>
      <c r="E16" s="82">
        <f t="shared" si="3"/>
        <v>0.33763466921793905</v>
      </c>
      <c r="F16" s="83">
        <f t="shared" si="3"/>
        <v>4.1373506564297946E-2</v>
      </c>
      <c r="G16" s="82">
        <f t="shared" si="3"/>
        <v>0.1294797687861271</v>
      </c>
      <c r="H16" s="82">
        <f t="shared" si="3"/>
        <v>0.13442511088365738</v>
      </c>
      <c r="I16" s="82">
        <f t="shared" si="3"/>
        <v>0.1278195488721805</v>
      </c>
      <c r="J16" s="84">
        <f t="shared" si="3"/>
        <v>0.11333333333333329</v>
      </c>
      <c r="K16" s="84">
        <f>AVERAGE(F16:J16)</f>
        <v>0.10928625368791925</v>
      </c>
      <c r="L16" s="69"/>
      <c r="M16" s="69"/>
      <c r="N16" s="53" t="s">
        <v>248</v>
      </c>
      <c r="O16" s="85">
        <v>8.4000000000000005E-2</v>
      </c>
      <c r="P16" s="41"/>
      <c r="Q16" s="41"/>
      <c r="R16" s="41"/>
    </row>
    <row r="17" spans="1:18" ht="22" customHeight="1" x14ac:dyDescent="0.2">
      <c r="A17" s="88" t="s">
        <v>202</v>
      </c>
      <c r="B17" s="89">
        <f>B15/B10</f>
        <v>0.2980375795025394</v>
      </c>
      <c r="C17" s="89">
        <f t="shared" ref="C17:J17" si="4">C15/C10</f>
        <v>0.32683433499429049</v>
      </c>
      <c r="D17" s="89">
        <f t="shared" si="4"/>
        <v>0.29277325278956468</v>
      </c>
      <c r="E17" s="91">
        <f t="shared" si="4"/>
        <v>0.34686822174276172</v>
      </c>
      <c r="F17" s="89">
        <f t="shared" si="4"/>
        <v>0.3237073535832346</v>
      </c>
      <c r="G17" s="89">
        <f t="shared" si="4"/>
        <v>0.32490854672430997</v>
      </c>
      <c r="H17" s="89">
        <f t="shared" si="4"/>
        <v>0.32750554050726421</v>
      </c>
      <c r="I17" s="89">
        <f t="shared" si="4"/>
        <v>0.3245207909653412</v>
      </c>
      <c r="J17" s="91">
        <f t="shared" si="4"/>
        <v>0.28732665771996835</v>
      </c>
      <c r="K17" s="91"/>
      <c r="L17" s="69"/>
      <c r="M17" s="69"/>
      <c r="N17" s="94" t="s">
        <v>243</v>
      </c>
      <c r="O17" s="95">
        <f>(O14)+((O15)*(O16-O14))</f>
        <v>9.8120700000000005E-2</v>
      </c>
      <c r="P17" s="41"/>
      <c r="Q17" s="41"/>
      <c r="R17" s="41"/>
    </row>
    <row r="18" spans="1:18" ht="22" customHeight="1" x14ac:dyDescent="0.2">
      <c r="A18" s="96" t="s">
        <v>198</v>
      </c>
      <c r="B18" s="97">
        <v>0.18767249310027598</v>
      </c>
      <c r="C18" s="97">
        <v>0.15183415661187141</v>
      </c>
      <c r="D18" s="97">
        <v>8.0690044775494837E-2</v>
      </c>
      <c r="E18" s="97">
        <v>9.8328324567993994E-2</v>
      </c>
      <c r="F18" s="98"/>
      <c r="G18" s="97"/>
      <c r="H18" s="97"/>
      <c r="I18" s="97"/>
      <c r="J18" s="99"/>
      <c r="K18" s="100"/>
      <c r="L18" s="69"/>
      <c r="M18" s="69"/>
      <c r="N18" s="115" t="s">
        <v>249</v>
      </c>
      <c r="O18" s="116"/>
      <c r="P18" s="41"/>
      <c r="Q18" s="41"/>
      <c r="R18" s="41"/>
    </row>
    <row r="19" spans="1:18" ht="22" customHeight="1" x14ac:dyDescent="0.2">
      <c r="A19" s="69"/>
      <c r="B19" s="69"/>
      <c r="C19" s="69"/>
      <c r="D19" s="69"/>
      <c r="E19" s="69"/>
      <c r="F19" s="69" t="s">
        <v>250</v>
      </c>
      <c r="G19" s="69"/>
      <c r="H19" s="69"/>
      <c r="I19" s="69"/>
      <c r="J19" s="69"/>
      <c r="K19" s="69"/>
      <c r="L19" s="69"/>
      <c r="M19" s="69"/>
      <c r="N19" s="53" t="s">
        <v>226</v>
      </c>
      <c r="O19" s="101">
        <f>O6+O7</f>
        <v>6689000000</v>
      </c>
      <c r="P19" s="41"/>
      <c r="Q19" s="41"/>
      <c r="R19" s="41"/>
    </row>
    <row r="20" spans="1:18" ht="22" customHeight="1" x14ac:dyDescent="0.2">
      <c r="B20" s="102"/>
      <c r="C20" s="102"/>
      <c r="D20" s="102"/>
      <c r="E20" s="102"/>
      <c r="F20" s="69"/>
      <c r="G20" s="69"/>
      <c r="H20" s="69"/>
      <c r="I20" s="69"/>
      <c r="J20" s="69"/>
      <c r="K20" s="69"/>
      <c r="L20" s="69"/>
      <c r="M20" s="69"/>
      <c r="N20" s="53" t="s">
        <v>203</v>
      </c>
      <c r="O20" s="101">
        <f>A3</f>
        <v>160655270400</v>
      </c>
      <c r="P20" s="41"/>
      <c r="Q20" s="41"/>
      <c r="R20" s="41"/>
    </row>
    <row r="21" spans="1:18" ht="22" customHeight="1" x14ac:dyDescent="0.2">
      <c r="A21" s="117" t="str" cm="1">
        <f t="array" ref="A21">_FV(A1,"Industry")</f>
        <v>Financial Technology (Fintech) &amp; Infrastructure</v>
      </c>
      <c r="B21" s="117"/>
      <c r="C21" s="117"/>
      <c r="D21" s="118" cm="1">
        <f t="array" ref="D21">_FV(A1,"Year incorporated",TRUE)</f>
        <v>1993</v>
      </c>
      <c r="E21" s="118"/>
      <c r="F21" s="69"/>
      <c r="G21" s="69"/>
      <c r="H21" s="69"/>
      <c r="I21" s="69"/>
      <c r="J21" s="69"/>
      <c r="K21" s="69"/>
      <c r="M21" s="69"/>
      <c r="N21" s="53" t="s">
        <v>251</v>
      </c>
      <c r="O21" s="101">
        <f>O19+O20</f>
        <v>167344270400</v>
      </c>
      <c r="P21" s="41"/>
      <c r="Q21" s="41"/>
      <c r="R21" s="41"/>
    </row>
    <row r="22" spans="1:18" ht="22" customHeight="1" x14ac:dyDescent="0.2">
      <c r="A22" s="106" t="str" cm="1">
        <f t="array" ref="A22">_FV(A1,"Description")</f>
        <v>Intuit Inc. is a global financial technology platform that helps consumers and small businesses prosper by delivering financial management, compliance, and marketing products and services. The Company operates through four segments: Small Business &amp; Self-Employed, Consumer, Credit Karma and ProTax. The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The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v>
      </c>
      <c r="B22" s="106"/>
      <c r="C22" s="106"/>
      <c r="D22" s="106"/>
      <c r="E22" s="106"/>
      <c r="F22" s="69"/>
      <c r="G22" s="69"/>
      <c r="H22" s="69"/>
      <c r="I22" s="69"/>
      <c r="J22" s="69"/>
      <c r="K22" s="69"/>
      <c r="L22" s="69"/>
      <c r="M22" s="69"/>
      <c r="N22" s="70" t="s">
        <v>252</v>
      </c>
      <c r="O22" s="103">
        <f>(O19/O21)</f>
        <v>3.9971491010785155E-2</v>
      </c>
      <c r="P22" s="41"/>
      <c r="Q22" s="41"/>
      <c r="R22" s="41"/>
    </row>
    <row r="23" spans="1:18" ht="22" customHeight="1" x14ac:dyDescent="0.2">
      <c r="A23" s="106"/>
      <c r="B23" s="106"/>
      <c r="C23" s="106"/>
      <c r="D23" s="106"/>
      <c r="E23" s="106"/>
      <c r="F23" s="69"/>
      <c r="G23" s="69"/>
      <c r="H23" s="69"/>
      <c r="I23" s="69"/>
      <c r="J23" s="69"/>
      <c r="K23" s="69"/>
      <c r="L23" s="69"/>
      <c r="M23" s="69"/>
      <c r="N23" s="94" t="s">
        <v>253</v>
      </c>
      <c r="O23" s="104">
        <f>O20/O21</f>
        <v>0.96002850898921488</v>
      </c>
      <c r="P23" s="41"/>
      <c r="Q23" s="41"/>
      <c r="R23" s="41"/>
    </row>
    <row r="24" spans="1:18" ht="22" customHeight="1" x14ac:dyDescent="0.2">
      <c r="A24" s="106"/>
      <c r="B24" s="106"/>
      <c r="C24" s="106"/>
      <c r="D24" s="106"/>
      <c r="E24" s="106"/>
      <c r="F24" s="69"/>
      <c r="G24" s="69"/>
      <c r="H24" s="69"/>
      <c r="I24" s="69"/>
      <c r="J24" s="69"/>
      <c r="K24" s="69"/>
      <c r="L24" s="69"/>
      <c r="M24" s="69"/>
      <c r="N24" s="107" t="s">
        <v>254</v>
      </c>
      <c r="O24" s="108"/>
      <c r="P24" s="41"/>
      <c r="Q24" s="41"/>
      <c r="R24" s="41"/>
    </row>
    <row r="25" spans="1:18" ht="22" customHeight="1" x14ac:dyDescent="0.2">
      <c r="A25" s="106"/>
      <c r="B25" s="106"/>
      <c r="C25" s="106"/>
      <c r="D25" s="106"/>
      <c r="E25" s="106"/>
      <c r="F25" s="69"/>
      <c r="G25" s="69"/>
      <c r="H25" s="69"/>
      <c r="I25" s="69"/>
      <c r="J25" s="69"/>
      <c r="K25" s="69"/>
      <c r="L25" s="69"/>
      <c r="M25" s="69"/>
      <c r="N25" s="109">
        <f>(O22*O12)+(O23*O17)</f>
        <v>9.4851634551692904E-2</v>
      </c>
      <c r="O25" s="110"/>
      <c r="P25" s="41"/>
      <c r="Q25" s="41"/>
      <c r="R25" s="41"/>
    </row>
    <row r="26" spans="1:18" ht="22" customHeight="1" x14ac:dyDescent="0.2">
      <c r="A26" s="106"/>
      <c r="B26" s="106"/>
      <c r="C26" s="106"/>
      <c r="D26" s="106"/>
      <c r="E26" s="106"/>
      <c r="F26" s="69"/>
      <c r="G26" s="69"/>
      <c r="H26" s="69"/>
      <c r="I26" s="69"/>
      <c r="J26" s="69"/>
      <c r="K26" s="69"/>
      <c r="L26" s="69"/>
      <c r="M26" s="69"/>
      <c r="N26" s="69"/>
      <c r="O26" s="41"/>
      <c r="P26" s="41"/>
      <c r="Q26" s="41"/>
      <c r="R26" s="41"/>
    </row>
    <row r="27" spans="1:18" ht="22" customHeight="1" x14ac:dyDescent="0.2">
      <c r="A27" s="106"/>
      <c r="B27" s="106"/>
      <c r="C27" s="106"/>
      <c r="D27" s="106"/>
      <c r="E27" s="106"/>
      <c r="F27" s="69"/>
      <c r="G27" s="69"/>
      <c r="H27" s="69"/>
      <c r="I27" s="69"/>
      <c r="J27" s="69"/>
      <c r="K27" s="69"/>
      <c r="L27" s="69"/>
      <c r="M27" s="69"/>
      <c r="N27" s="69"/>
      <c r="O27" s="41"/>
      <c r="P27" s="41"/>
      <c r="Q27" s="41"/>
      <c r="R27" s="41"/>
    </row>
    <row r="28" spans="1:18" ht="22" customHeight="1" x14ac:dyDescent="0.2">
      <c r="A28" s="106"/>
      <c r="B28" s="106"/>
      <c r="C28" s="106"/>
      <c r="D28" s="106"/>
      <c r="E28" s="106"/>
      <c r="F28" s="69"/>
      <c r="G28" s="69"/>
      <c r="H28" s="69"/>
      <c r="I28" s="69"/>
      <c r="J28" s="69"/>
      <c r="K28" s="69"/>
      <c r="L28" s="69"/>
      <c r="M28" s="69"/>
      <c r="N28" s="69"/>
      <c r="O28" s="41"/>
      <c r="P28" s="41"/>
      <c r="Q28" s="41"/>
      <c r="R28" s="41"/>
    </row>
    <row r="29" spans="1:18" ht="22" customHeight="1" x14ac:dyDescent="0.2">
      <c r="A29" s="106"/>
      <c r="B29" s="106"/>
      <c r="C29" s="106"/>
      <c r="D29" s="106"/>
      <c r="E29" s="106"/>
      <c r="F29" s="69"/>
      <c r="G29" s="69"/>
      <c r="H29" s="69"/>
      <c r="I29" s="69"/>
      <c r="J29" s="69"/>
      <c r="K29" s="69"/>
      <c r="L29" s="69"/>
      <c r="M29" s="69"/>
      <c r="N29" s="69"/>
      <c r="O29" s="41"/>
      <c r="P29" s="41"/>
      <c r="Q29" s="41"/>
      <c r="R29" s="41"/>
    </row>
    <row r="30" spans="1:18" ht="22" customHeight="1" x14ac:dyDescent="0.2">
      <c r="A30" s="106"/>
      <c r="B30" s="106"/>
      <c r="C30" s="106"/>
      <c r="D30" s="106"/>
      <c r="E30" s="106"/>
      <c r="F30" s="69"/>
      <c r="G30" s="69"/>
      <c r="H30" s="69"/>
      <c r="I30" s="69"/>
      <c r="J30" s="69"/>
      <c r="K30" s="69"/>
      <c r="L30" s="69"/>
      <c r="M30" s="69"/>
      <c r="N30" s="69"/>
      <c r="O30" s="41"/>
      <c r="P30" s="41"/>
      <c r="Q30" s="41"/>
      <c r="R30" s="41"/>
    </row>
    <row r="31" spans="1:18" x14ac:dyDescent="0.2">
      <c r="A31" s="41"/>
      <c r="B31" s="41"/>
      <c r="C31" s="41"/>
      <c r="D31" s="41"/>
      <c r="E31" s="41"/>
      <c r="F31" s="41"/>
      <c r="G31" s="41"/>
      <c r="H31" s="41"/>
      <c r="I31" s="41"/>
      <c r="J31" s="41"/>
      <c r="K31" s="41"/>
      <c r="L31" s="41"/>
      <c r="M31" s="41"/>
      <c r="N31" s="41"/>
      <c r="O31" s="41"/>
      <c r="P31" s="41"/>
      <c r="Q31" s="41"/>
      <c r="R31" s="41"/>
    </row>
    <row r="32" spans="1:18" x14ac:dyDescent="0.2">
      <c r="A32" s="41"/>
      <c r="B32" s="41"/>
      <c r="C32" s="41"/>
      <c r="D32" s="41"/>
      <c r="E32" s="41"/>
      <c r="F32" s="41"/>
      <c r="G32" s="41"/>
      <c r="H32" s="41"/>
      <c r="I32" s="41"/>
      <c r="J32" s="41"/>
      <c r="K32" s="41"/>
      <c r="L32" s="41"/>
      <c r="M32" s="41"/>
      <c r="N32" s="41"/>
      <c r="O32" s="41"/>
      <c r="P32" s="41"/>
      <c r="Q32" s="41"/>
      <c r="R32" s="41"/>
    </row>
    <row r="33" spans="1:18" x14ac:dyDescent="0.2">
      <c r="A33" s="69"/>
      <c r="B33" s="69"/>
      <c r="C33" s="69"/>
      <c r="D33" s="69"/>
      <c r="E33" s="69"/>
      <c r="F33" s="69"/>
      <c r="G33" s="69"/>
      <c r="H33" s="69"/>
      <c r="I33" s="69"/>
      <c r="J33" s="69"/>
      <c r="K33" s="69"/>
      <c r="L33" s="69"/>
      <c r="M33" s="69"/>
      <c r="N33" s="69"/>
      <c r="O33" s="69"/>
      <c r="P33" s="69"/>
      <c r="Q33" s="41"/>
      <c r="R33" s="41"/>
    </row>
    <row r="34" spans="1:18" x14ac:dyDescent="0.2">
      <c r="A34" s="69"/>
      <c r="B34" s="69"/>
      <c r="C34" s="69"/>
      <c r="D34" s="69"/>
      <c r="E34" s="69"/>
      <c r="F34" s="69"/>
      <c r="G34" s="69"/>
      <c r="H34" s="69"/>
      <c r="I34" s="69"/>
      <c r="J34" s="69"/>
      <c r="K34" s="69"/>
      <c r="L34" s="69"/>
      <c r="M34" s="69"/>
      <c r="N34" s="69"/>
      <c r="O34" s="69"/>
      <c r="P34" s="69"/>
      <c r="Q34" s="41"/>
      <c r="R34" s="41"/>
    </row>
    <row r="35" spans="1:18" x14ac:dyDescent="0.2">
      <c r="A35" s="69"/>
      <c r="B35" s="69"/>
      <c r="C35" s="69"/>
      <c r="D35" s="69"/>
      <c r="E35" s="69"/>
      <c r="F35" s="69"/>
      <c r="G35" s="69"/>
      <c r="H35" s="69"/>
      <c r="I35" s="69"/>
      <c r="J35" s="69"/>
      <c r="K35" s="69"/>
      <c r="L35" s="69"/>
      <c r="M35" s="69"/>
      <c r="N35" s="69"/>
      <c r="O35" s="69"/>
      <c r="P35" s="69"/>
      <c r="Q35" s="41"/>
      <c r="R35" s="41"/>
    </row>
    <row r="36" spans="1:18" x14ac:dyDescent="0.2">
      <c r="A36" s="69"/>
      <c r="B36" s="69"/>
      <c r="C36" s="69"/>
      <c r="D36" s="69"/>
      <c r="E36" s="69"/>
      <c r="F36" s="69"/>
      <c r="G36" s="69"/>
      <c r="H36" s="69"/>
      <c r="I36" s="69"/>
      <c r="J36" s="69"/>
      <c r="K36" s="69"/>
      <c r="L36" s="69"/>
      <c r="M36" s="69"/>
      <c r="N36" s="69"/>
      <c r="O36" s="69"/>
      <c r="P36" s="69"/>
      <c r="Q36" s="41"/>
      <c r="R36" s="41"/>
    </row>
    <row r="37" spans="1:18" x14ac:dyDescent="0.2">
      <c r="A37" s="69"/>
      <c r="B37" s="69"/>
      <c r="C37" s="69"/>
      <c r="D37" s="69"/>
      <c r="E37" s="69"/>
      <c r="F37" s="69"/>
      <c r="G37" s="69"/>
      <c r="H37" s="69"/>
      <c r="I37" s="69"/>
      <c r="J37" s="69"/>
      <c r="K37" s="69"/>
      <c r="L37" s="69"/>
      <c r="M37" s="69"/>
      <c r="N37" s="69"/>
      <c r="O37" s="69"/>
      <c r="P37" s="69"/>
      <c r="Q37" s="41"/>
      <c r="R37" s="41"/>
    </row>
    <row r="38" spans="1:18" x14ac:dyDescent="0.2">
      <c r="A38" s="69"/>
      <c r="B38" s="69"/>
      <c r="C38" s="69"/>
      <c r="D38" s="69"/>
      <c r="E38" s="69"/>
      <c r="F38" s="69"/>
      <c r="G38" s="69"/>
      <c r="H38" s="69"/>
      <c r="I38" s="69"/>
      <c r="J38" s="69"/>
      <c r="K38" s="69"/>
      <c r="L38" s="69"/>
      <c r="M38" s="69"/>
      <c r="N38" s="69"/>
      <c r="O38" s="69"/>
      <c r="P38" s="69"/>
      <c r="Q38" s="41"/>
      <c r="R38" s="41"/>
    </row>
    <row r="39" spans="1:18" x14ac:dyDescent="0.2">
      <c r="A39" s="69"/>
      <c r="B39" s="69"/>
      <c r="C39" s="69"/>
      <c r="D39" s="69"/>
      <c r="E39" s="69"/>
      <c r="F39" s="69"/>
      <c r="G39" s="69"/>
      <c r="H39" s="69"/>
      <c r="I39" s="69"/>
      <c r="J39" s="69"/>
      <c r="K39" s="69"/>
      <c r="L39" s="69"/>
      <c r="M39" s="69"/>
      <c r="N39" s="69"/>
      <c r="O39" s="69"/>
      <c r="P39" s="69"/>
      <c r="Q39" s="41"/>
      <c r="R39" s="41"/>
    </row>
    <row r="40" spans="1:18" x14ac:dyDescent="0.2">
      <c r="A40" s="69"/>
      <c r="B40" s="69"/>
      <c r="C40" s="69"/>
      <c r="D40" s="69"/>
      <c r="E40" s="69"/>
      <c r="F40" s="69"/>
      <c r="G40" s="69"/>
      <c r="H40" s="69"/>
      <c r="I40" s="69"/>
      <c r="J40" s="69"/>
      <c r="K40" s="69"/>
      <c r="L40" s="69"/>
      <c r="M40" s="69"/>
      <c r="N40" s="69"/>
      <c r="O40" s="69"/>
      <c r="P40" s="69"/>
      <c r="Q40" s="41"/>
      <c r="R40" s="41"/>
    </row>
    <row r="41" spans="1:18" x14ac:dyDescent="0.2">
      <c r="A41" s="69"/>
      <c r="B41" s="69"/>
      <c r="C41" s="69"/>
      <c r="D41" s="69"/>
      <c r="E41" s="69"/>
      <c r="F41" s="69"/>
      <c r="G41" s="69"/>
      <c r="H41" s="69"/>
      <c r="I41" s="69"/>
      <c r="J41" s="69"/>
      <c r="K41" s="69"/>
      <c r="L41" s="69"/>
      <c r="M41" s="69"/>
      <c r="N41" s="69"/>
      <c r="O41" s="69"/>
      <c r="P41" s="69"/>
      <c r="Q41" s="41"/>
      <c r="R41" s="41"/>
    </row>
    <row r="42" spans="1:18" x14ac:dyDescent="0.2">
      <c r="A42" s="69"/>
      <c r="B42" s="69"/>
      <c r="C42" s="69"/>
      <c r="D42" s="69"/>
      <c r="E42" s="69"/>
      <c r="F42" s="69"/>
      <c r="G42" s="69"/>
      <c r="H42" s="69"/>
      <c r="I42" s="69"/>
      <c r="J42" s="69"/>
      <c r="K42" s="69"/>
      <c r="L42" s="69"/>
      <c r="M42" s="69"/>
      <c r="N42" s="69"/>
      <c r="O42" s="69"/>
      <c r="P42" s="69"/>
      <c r="Q42" s="41"/>
      <c r="R42" s="41"/>
    </row>
    <row r="43" spans="1:18" x14ac:dyDescent="0.2">
      <c r="A43" s="69"/>
      <c r="B43" s="69"/>
      <c r="C43" s="69"/>
      <c r="D43" s="69"/>
      <c r="E43" s="69"/>
      <c r="F43" s="69"/>
      <c r="G43" s="69"/>
      <c r="H43" s="69"/>
      <c r="I43" s="69"/>
      <c r="J43" s="69"/>
      <c r="K43" s="69"/>
      <c r="L43" s="69"/>
      <c r="M43" s="69"/>
      <c r="N43" s="69"/>
      <c r="O43" s="69"/>
      <c r="P43" s="69"/>
      <c r="Q43" s="41"/>
      <c r="R43" s="41"/>
    </row>
    <row r="44" spans="1:18" x14ac:dyDescent="0.2">
      <c r="A44" s="69"/>
      <c r="B44" s="69"/>
      <c r="C44" s="69"/>
      <c r="D44" s="69"/>
      <c r="E44" s="69"/>
      <c r="F44" s="69"/>
      <c r="G44" s="69"/>
      <c r="H44" s="69"/>
      <c r="I44" s="69"/>
      <c r="J44" s="69"/>
      <c r="K44" s="69"/>
      <c r="L44" s="69"/>
      <c r="M44" s="69"/>
      <c r="N44" s="69"/>
      <c r="O44" s="69"/>
      <c r="P44" s="69"/>
      <c r="Q44" s="41"/>
      <c r="R44" s="41"/>
    </row>
    <row r="45" spans="1:18" x14ac:dyDescent="0.2">
      <c r="A45" s="69"/>
      <c r="B45" s="69"/>
      <c r="C45" s="69"/>
      <c r="D45" s="69"/>
      <c r="E45" s="69"/>
      <c r="F45" s="69"/>
      <c r="G45" s="69"/>
      <c r="H45" s="69"/>
      <c r="I45" s="69"/>
      <c r="J45" s="69"/>
      <c r="K45" s="69"/>
      <c r="L45" s="69"/>
      <c r="M45" s="69"/>
      <c r="N45" s="69"/>
      <c r="O45" s="69"/>
      <c r="P45" s="69"/>
      <c r="Q45" s="41"/>
      <c r="R45" s="41"/>
    </row>
    <row r="46" spans="1:18" x14ac:dyDescent="0.2">
      <c r="A46" s="69"/>
      <c r="B46" s="69"/>
      <c r="C46" s="69"/>
      <c r="D46" s="69"/>
      <c r="E46" s="69"/>
      <c r="F46" s="69"/>
      <c r="G46" s="69"/>
      <c r="H46" s="69"/>
      <c r="I46" s="69"/>
      <c r="J46" s="69"/>
      <c r="K46" s="69"/>
      <c r="L46" s="69"/>
      <c r="M46" s="69"/>
      <c r="N46" s="69"/>
      <c r="O46" s="69"/>
      <c r="P46" s="69"/>
      <c r="Q46" s="41"/>
      <c r="R46" s="41"/>
    </row>
    <row r="47" spans="1:18" x14ac:dyDescent="0.2">
      <c r="A47" s="69"/>
      <c r="B47" s="69"/>
      <c r="C47" s="69"/>
      <c r="D47" s="69"/>
      <c r="E47" s="69"/>
      <c r="F47" s="69"/>
      <c r="G47" s="69"/>
      <c r="H47" s="69"/>
      <c r="I47" s="69"/>
      <c r="J47" s="69"/>
      <c r="K47" s="69"/>
      <c r="L47" s="69"/>
      <c r="M47" s="69"/>
      <c r="N47" s="69"/>
      <c r="O47" s="69"/>
      <c r="P47" s="69"/>
      <c r="Q47" s="41"/>
      <c r="R47" s="41"/>
    </row>
    <row r="48" spans="1:18" x14ac:dyDescent="0.2">
      <c r="A48" s="69"/>
      <c r="B48" s="69"/>
      <c r="C48" s="69"/>
      <c r="D48" s="69"/>
      <c r="E48" s="69"/>
      <c r="F48" s="69"/>
      <c r="G48" s="69"/>
      <c r="H48" s="69"/>
      <c r="I48" s="69"/>
      <c r="J48" s="69"/>
      <c r="K48" s="69"/>
      <c r="L48" s="69"/>
      <c r="M48" s="69"/>
      <c r="N48" s="69"/>
      <c r="O48" s="69"/>
      <c r="P48" s="69"/>
      <c r="Q48" s="41"/>
      <c r="R48" s="41"/>
    </row>
    <row r="49" spans="1:18" x14ac:dyDescent="0.2">
      <c r="A49" s="69"/>
      <c r="B49" s="69"/>
      <c r="C49" s="69"/>
      <c r="D49" s="69"/>
      <c r="E49" s="69"/>
      <c r="F49" s="69"/>
      <c r="G49" s="69"/>
      <c r="H49" s="69"/>
      <c r="I49" s="69"/>
      <c r="J49" s="69"/>
      <c r="K49" s="69"/>
      <c r="L49" s="69"/>
      <c r="M49" s="69"/>
      <c r="N49" s="69"/>
      <c r="O49" s="69"/>
      <c r="P49" s="69"/>
      <c r="Q49" s="41"/>
      <c r="R49" s="41"/>
    </row>
    <row r="50" spans="1:18" x14ac:dyDescent="0.2">
      <c r="A50" s="69"/>
      <c r="B50" s="69"/>
      <c r="C50" s="69"/>
      <c r="D50" s="69"/>
      <c r="E50" s="69"/>
      <c r="F50" s="69"/>
      <c r="G50" s="69"/>
      <c r="H50" s="69"/>
      <c r="I50" s="69"/>
      <c r="J50" s="69"/>
      <c r="K50" s="69"/>
      <c r="L50" s="69"/>
      <c r="M50" s="69"/>
      <c r="N50" s="69"/>
      <c r="O50" s="69"/>
      <c r="P50" s="69"/>
      <c r="Q50" s="41"/>
      <c r="R50" s="41"/>
    </row>
    <row r="51" spans="1:18" x14ac:dyDescent="0.2">
      <c r="A51" s="69"/>
      <c r="B51" s="69"/>
      <c r="C51" s="69"/>
      <c r="D51" s="69"/>
      <c r="E51" s="69"/>
      <c r="F51" s="69"/>
      <c r="G51" s="69"/>
      <c r="H51" s="69"/>
      <c r="I51" s="69"/>
      <c r="J51" s="69"/>
      <c r="K51" s="69"/>
      <c r="L51" s="69"/>
      <c r="M51" s="69"/>
      <c r="N51" s="69"/>
      <c r="O51" s="69"/>
      <c r="P51" s="69"/>
      <c r="Q51" s="41"/>
      <c r="R51" s="41"/>
    </row>
    <row r="52" spans="1:18" x14ac:dyDescent="0.2">
      <c r="A52" s="69"/>
      <c r="B52" s="69"/>
      <c r="C52" s="69"/>
      <c r="D52" s="69"/>
      <c r="E52" s="69"/>
      <c r="F52" s="69"/>
      <c r="G52" s="69"/>
      <c r="H52" s="69"/>
      <c r="I52" s="69"/>
      <c r="J52" s="69"/>
      <c r="K52" s="69"/>
      <c r="L52" s="69"/>
      <c r="M52" s="69"/>
      <c r="N52" s="69"/>
      <c r="O52" s="69"/>
      <c r="P52" s="69"/>
      <c r="Q52" s="41"/>
      <c r="R52" s="41"/>
    </row>
    <row r="53" spans="1:18" x14ac:dyDescent="0.2">
      <c r="A53" s="69"/>
      <c r="B53" s="69"/>
      <c r="C53" s="69"/>
      <c r="D53" s="69"/>
      <c r="E53" s="69"/>
      <c r="F53" s="69"/>
      <c r="G53" s="69"/>
      <c r="H53" s="69"/>
      <c r="I53" s="69"/>
      <c r="J53" s="69"/>
      <c r="K53" s="69"/>
      <c r="L53" s="69"/>
      <c r="M53" s="69"/>
      <c r="N53" s="69"/>
      <c r="O53" s="69"/>
      <c r="P53" s="69"/>
      <c r="Q53" s="41"/>
      <c r="R53" s="41"/>
    </row>
    <row r="54" spans="1:18" x14ac:dyDescent="0.2">
      <c r="A54" s="69"/>
      <c r="B54" s="69"/>
      <c r="C54" s="69"/>
      <c r="D54" s="69"/>
      <c r="E54" s="69"/>
      <c r="F54" s="69"/>
      <c r="G54" s="69"/>
      <c r="H54" s="69"/>
      <c r="I54" s="69"/>
      <c r="J54" s="69"/>
      <c r="K54" s="69"/>
      <c r="L54" s="69"/>
      <c r="M54" s="69"/>
      <c r="N54" s="69"/>
      <c r="O54" s="69"/>
      <c r="P54" s="69"/>
      <c r="Q54" s="41"/>
      <c r="R54" s="41"/>
    </row>
    <row r="55" spans="1:18" x14ac:dyDescent="0.2">
      <c r="A55" s="69"/>
      <c r="B55" s="69"/>
      <c r="C55" s="69"/>
      <c r="D55" s="69"/>
      <c r="E55" s="69"/>
      <c r="F55" s="69"/>
      <c r="G55" s="69"/>
      <c r="H55" s="69"/>
      <c r="I55" s="69"/>
      <c r="J55" s="69"/>
      <c r="K55" s="69"/>
      <c r="L55" s="69"/>
      <c r="M55" s="69"/>
      <c r="N55" s="69"/>
      <c r="O55" s="69"/>
      <c r="P55" s="69"/>
      <c r="Q55" s="41"/>
      <c r="R55" s="41"/>
    </row>
    <row r="56" spans="1:18" x14ac:dyDescent="0.2">
      <c r="A56" s="69"/>
      <c r="B56" s="69"/>
      <c r="C56" s="69"/>
      <c r="D56" s="69"/>
      <c r="E56" s="69"/>
      <c r="F56" s="69"/>
      <c r="G56" s="69"/>
      <c r="H56" s="69"/>
      <c r="I56" s="69"/>
      <c r="J56" s="69"/>
      <c r="K56" s="69"/>
      <c r="L56" s="69"/>
      <c r="M56" s="69"/>
      <c r="N56" s="69"/>
      <c r="O56" s="69"/>
      <c r="P56" s="69"/>
      <c r="Q56" s="41"/>
      <c r="R56" s="41"/>
    </row>
    <row r="57" spans="1:18" x14ac:dyDescent="0.2">
      <c r="A57" s="69"/>
      <c r="B57" s="69"/>
      <c r="C57" s="69"/>
      <c r="D57" s="69"/>
      <c r="E57" s="69"/>
      <c r="F57" s="69"/>
      <c r="G57" s="69"/>
      <c r="H57" s="69"/>
      <c r="I57" s="69"/>
      <c r="J57" s="69"/>
      <c r="K57" s="69"/>
      <c r="L57" s="69"/>
      <c r="M57" s="69"/>
      <c r="N57" s="69"/>
      <c r="O57" s="69"/>
      <c r="P57" s="69"/>
      <c r="Q57" s="41"/>
      <c r="R57" s="41"/>
    </row>
    <row r="58" spans="1:18" x14ac:dyDescent="0.2">
      <c r="A58" s="69"/>
      <c r="B58" s="69"/>
      <c r="C58" s="69"/>
      <c r="D58" s="69"/>
      <c r="E58" s="69"/>
      <c r="F58" s="69"/>
      <c r="G58" s="69"/>
      <c r="H58" s="69"/>
      <c r="I58" s="69"/>
      <c r="J58" s="69"/>
      <c r="K58" s="69"/>
      <c r="L58" s="69"/>
      <c r="M58" s="69"/>
      <c r="N58" s="69"/>
      <c r="O58" s="69"/>
      <c r="P58" s="69"/>
      <c r="Q58" s="41"/>
      <c r="R58" s="41"/>
    </row>
    <row r="59" spans="1:18" x14ac:dyDescent="0.2">
      <c r="A59" s="69"/>
      <c r="B59" s="69"/>
      <c r="C59" s="69"/>
      <c r="D59" s="69"/>
      <c r="E59" s="69"/>
      <c r="F59" s="69"/>
      <c r="G59" s="69"/>
      <c r="H59" s="69"/>
      <c r="I59" s="69"/>
      <c r="J59" s="69"/>
      <c r="K59" s="69"/>
      <c r="L59" s="69"/>
      <c r="M59" s="69"/>
      <c r="N59" s="69"/>
      <c r="O59" s="69"/>
      <c r="P59" s="69"/>
      <c r="Q59" s="41"/>
      <c r="R59" s="41"/>
    </row>
    <row r="60" spans="1:18" x14ac:dyDescent="0.2">
      <c r="A60" s="69"/>
      <c r="B60" s="69"/>
      <c r="C60" s="69"/>
      <c r="D60" s="69"/>
      <c r="E60" s="69"/>
      <c r="F60" s="69"/>
      <c r="G60" s="69"/>
      <c r="H60" s="69"/>
      <c r="I60" s="69"/>
      <c r="J60" s="69"/>
      <c r="K60" s="69"/>
      <c r="L60" s="69"/>
      <c r="M60" s="69"/>
      <c r="N60" s="69"/>
      <c r="O60" s="69"/>
      <c r="P60" s="69"/>
      <c r="Q60" s="41"/>
      <c r="R60" s="41"/>
    </row>
    <row r="61" spans="1:18" x14ac:dyDescent="0.2">
      <c r="A61" s="69"/>
      <c r="B61" s="69"/>
      <c r="C61" s="69"/>
      <c r="D61" s="69"/>
      <c r="E61" s="69"/>
      <c r="F61" s="69"/>
      <c r="G61" s="69"/>
      <c r="H61" s="69"/>
      <c r="I61" s="69"/>
      <c r="J61" s="69"/>
      <c r="K61" s="69"/>
      <c r="L61" s="69"/>
      <c r="M61" s="69"/>
      <c r="N61" s="69"/>
      <c r="O61" s="69"/>
      <c r="P61" s="69"/>
      <c r="Q61" s="41"/>
      <c r="R61" s="41"/>
    </row>
    <row r="62" spans="1:18" x14ac:dyDescent="0.2">
      <c r="O62" s="41"/>
      <c r="P62" s="41"/>
      <c r="Q62" s="41"/>
      <c r="R62" s="41"/>
    </row>
    <row r="63" spans="1:18" x14ac:dyDescent="0.2">
      <c r="O63" s="41"/>
      <c r="P63" s="41"/>
    </row>
    <row r="64" spans="1:18" x14ac:dyDescent="0.2">
      <c r="O64" s="41"/>
      <c r="P64" s="41"/>
    </row>
    <row r="65" spans="15:16" x14ac:dyDescent="0.2">
      <c r="O65" s="41"/>
      <c r="P65" s="41"/>
    </row>
    <row r="66" spans="15:16" x14ac:dyDescent="0.2">
      <c r="O66" s="41"/>
      <c r="P66" s="41"/>
    </row>
    <row r="67" spans="15:16" x14ac:dyDescent="0.2">
      <c r="O67" s="41"/>
      <c r="P67" s="41"/>
    </row>
    <row r="68" spans="15:16" x14ac:dyDescent="0.2">
      <c r="O68" s="41"/>
      <c r="P68" s="41"/>
    </row>
    <row r="69" spans="15:16" x14ac:dyDescent="0.2">
      <c r="O69" s="41"/>
      <c r="P69" s="41"/>
    </row>
    <row r="70" spans="15:16" x14ac:dyDescent="0.2">
      <c r="O70" s="41"/>
      <c r="P70" s="41"/>
    </row>
    <row r="71" spans="15:16" x14ac:dyDescent="0.2">
      <c r="O71" s="41"/>
      <c r="P71" s="41"/>
    </row>
    <row r="72" spans="15:16" x14ac:dyDescent="0.2">
      <c r="O72" s="41"/>
      <c r="P72" s="41"/>
    </row>
    <row r="73" spans="15:16" x14ac:dyDescent="0.2">
      <c r="O73" s="41"/>
      <c r="P73" s="41"/>
    </row>
    <row r="74" spans="15:16" x14ac:dyDescent="0.2">
      <c r="O74" s="41"/>
      <c r="P74" s="41"/>
    </row>
    <row r="75" spans="15:16" x14ac:dyDescent="0.2">
      <c r="O75" s="41"/>
      <c r="P75" s="41"/>
    </row>
    <row r="76" spans="15:16" x14ac:dyDescent="0.2">
      <c r="O76" s="41"/>
      <c r="P76" s="41"/>
    </row>
    <row r="77" spans="15:16" x14ac:dyDescent="0.2">
      <c r="O77" s="41"/>
      <c r="P77" s="41"/>
    </row>
    <row r="78" spans="15:16" x14ac:dyDescent="0.2">
      <c r="O78" s="41"/>
      <c r="P78" s="41"/>
    </row>
    <row r="79" spans="15:16" x14ac:dyDescent="0.2">
      <c r="O79" s="41"/>
      <c r="P79" s="41"/>
    </row>
    <row r="80" spans="15:16" x14ac:dyDescent="0.2">
      <c r="O80" s="41"/>
      <c r="P80" s="41"/>
    </row>
    <row r="81" spans="15:16" x14ac:dyDescent="0.2">
      <c r="O81" s="41"/>
      <c r="P81" s="41"/>
    </row>
    <row r="82" spans="15:16" x14ac:dyDescent="0.2">
      <c r="O82" s="41"/>
      <c r="P82" s="41"/>
    </row>
    <row r="83" spans="15:16" x14ac:dyDescent="0.2">
      <c r="O83" s="41"/>
      <c r="P83" s="41"/>
    </row>
    <row r="84" spans="15:16" x14ac:dyDescent="0.2">
      <c r="O84" s="41"/>
      <c r="P84" s="41"/>
    </row>
    <row r="85" spans="15:16" x14ac:dyDescent="0.2">
      <c r="O85" s="41"/>
      <c r="P85" s="41"/>
    </row>
    <row r="86" spans="15:16" x14ac:dyDescent="0.2">
      <c r="O86" s="41"/>
      <c r="P86" s="41"/>
    </row>
    <row r="87" spans="15:16" x14ac:dyDescent="0.2">
      <c r="O87" s="41"/>
      <c r="P87" s="41"/>
    </row>
    <row r="88" spans="15:16" x14ac:dyDescent="0.2">
      <c r="O88" s="41"/>
      <c r="P88" s="41"/>
    </row>
    <row r="89" spans="15:16" x14ac:dyDescent="0.2">
      <c r="O89" s="41"/>
      <c r="P89" s="41"/>
    </row>
    <row r="90" spans="15:16" x14ac:dyDescent="0.2">
      <c r="O90" s="41"/>
      <c r="P90" s="41"/>
    </row>
    <row r="91" spans="15:16" x14ac:dyDescent="0.2">
      <c r="O91" s="41"/>
      <c r="P91" s="41"/>
    </row>
    <row r="92" spans="15:16" x14ac:dyDescent="0.2">
      <c r="O92" s="41"/>
      <c r="P92" s="41"/>
    </row>
    <row r="93" spans="15:16" x14ac:dyDescent="0.2">
      <c r="O93" s="41"/>
      <c r="P93" s="41"/>
    </row>
    <row r="94" spans="15:16" x14ac:dyDescent="0.2">
      <c r="O94" s="41"/>
      <c r="P94" s="41"/>
    </row>
    <row r="95" spans="15:16" x14ac:dyDescent="0.2">
      <c r="O95" s="41"/>
      <c r="P95" s="41"/>
    </row>
    <row r="96" spans="15:16" x14ac:dyDescent="0.2">
      <c r="O96" s="41"/>
      <c r="P96" s="41"/>
    </row>
    <row r="97" spans="15:16" x14ac:dyDescent="0.2">
      <c r="O97" s="41"/>
      <c r="P97" s="41"/>
    </row>
    <row r="98" spans="15:16" x14ac:dyDescent="0.2">
      <c r="O98" s="41"/>
      <c r="P98" s="41"/>
    </row>
    <row r="99" spans="15:16" x14ac:dyDescent="0.2">
      <c r="O99" s="41"/>
      <c r="P99" s="41"/>
    </row>
    <row r="100" spans="15:16" x14ac:dyDescent="0.2">
      <c r="O100" s="41"/>
      <c r="P100" s="41"/>
    </row>
    <row r="101" spans="15:16" x14ac:dyDescent="0.2">
      <c r="O101" s="41"/>
      <c r="P101" s="41"/>
    </row>
    <row r="102" spans="15:16" x14ac:dyDescent="0.2">
      <c r="O102" s="41"/>
      <c r="P102" s="41"/>
    </row>
    <row r="103" spans="15:16" x14ac:dyDescent="0.2">
      <c r="O103" s="41"/>
      <c r="P103" s="41"/>
    </row>
    <row r="104" spans="15:16" x14ac:dyDescent="0.2">
      <c r="O104" s="41"/>
      <c r="P104" s="41"/>
    </row>
    <row r="105" spans="15:16" x14ac:dyDescent="0.2">
      <c r="O105" s="41"/>
      <c r="P105" s="41"/>
    </row>
    <row r="106" spans="15:16" x14ac:dyDescent="0.2">
      <c r="O106" s="41"/>
      <c r="P106" s="41"/>
    </row>
    <row r="107" spans="15:16" x14ac:dyDescent="0.2">
      <c r="O107" s="41"/>
      <c r="P107" s="41"/>
    </row>
    <row r="108" spans="15:16" x14ac:dyDescent="0.2">
      <c r="O108" s="41"/>
      <c r="P108" s="41"/>
    </row>
    <row r="109" spans="15:16" x14ac:dyDescent="0.2">
      <c r="O109" s="41"/>
      <c r="P109" s="41"/>
    </row>
    <row r="110" spans="15:16" x14ac:dyDescent="0.2">
      <c r="O110" s="41"/>
      <c r="P110" s="41"/>
    </row>
  </sheetData>
  <mergeCells count="10">
    <mergeCell ref="A22:E30"/>
    <mergeCell ref="N24:O24"/>
    <mergeCell ref="N25:O25"/>
    <mergeCell ref="A1:XFD2"/>
    <mergeCell ref="N3:O3"/>
    <mergeCell ref="N4:O4"/>
    <mergeCell ref="N13:O13"/>
    <mergeCell ref="N18:O18"/>
    <mergeCell ref="A21:C21"/>
    <mergeCell ref="D21:E21"/>
  </mergeCells>
  <hyperlinks>
    <hyperlink ref="F9" r:id="rId1" display="https://finbox.com/NASDAQGS:INTU/explorer/revenue_proj" xr:uid="{5947C184-8E93-724A-AF46-5B4823D9B0E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2023-12-09T12:17:14Z</dcterms:modified>
</cp:coreProperties>
</file>