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2A88B684-F889-294A-8EEF-9896A080844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K13" i="2"/>
  <c r="S155" i="1"/>
  <c r="R155" i="1"/>
  <c r="Q155" i="1"/>
  <c r="O155" i="1"/>
  <c r="N155" i="1"/>
  <c r="M155" i="1"/>
  <c r="L155" i="1"/>
  <c r="K155" i="1"/>
  <c r="J155" i="1"/>
  <c r="I155" i="1"/>
  <c r="H155" i="1"/>
  <c r="G155" i="1"/>
  <c r="F155" i="1"/>
  <c r="E155" i="1"/>
  <c r="D155" i="1"/>
  <c r="C155" i="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K5" i="2" a="1"/>
  <c r="K5" i="2" s="1"/>
  <c r="C5" i="2"/>
  <c r="A5" i="2" a="1"/>
  <c r="A5" i="2" s="1"/>
  <c r="K4" i="2" a="1"/>
  <c r="K4" i="2" s="1"/>
  <c r="A3" i="2" a="1"/>
  <c r="A3" i="2" s="1"/>
  <c r="K3" i="2" s="1"/>
  <c r="S191" i="1"/>
  <c r="R191" i="1"/>
  <c r="Q191" i="1"/>
  <c r="P191" i="1"/>
  <c r="O191" i="1"/>
  <c r="N191" i="1"/>
  <c r="M191" i="1"/>
  <c r="L191" i="1"/>
  <c r="K191" i="1"/>
  <c r="J191" i="1"/>
  <c r="I191" i="1"/>
  <c r="H191" i="1"/>
  <c r="G191" i="1"/>
  <c r="F191" i="1"/>
  <c r="E191" i="1"/>
  <c r="D191" i="1"/>
  <c r="C191" i="1"/>
  <c r="B191" i="1"/>
  <c r="S190" i="1"/>
  <c r="R190" i="1"/>
  <c r="Q190" i="1"/>
  <c r="O190" i="1"/>
  <c r="N190" i="1"/>
  <c r="M190" i="1"/>
  <c r="L190" i="1"/>
  <c r="K190" i="1"/>
  <c r="J190" i="1"/>
  <c r="I190" i="1"/>
  <c r="H190" i="1"/>
  <c r="G190" i="1"/>
  <c r="F190" i="1"/>
  <c r="E190" i="1"/>
  <c r="D190" i="1"/>
  <c r="C190"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B36" i="1"/>
  <c r="C36" i="1"/>
  <c r="D36" i="1"/>
  <c r="E36" i="1"/>
  <c r="F36" i="1"/>
  <c r="G36" i="1"/>
  <c r="H36" i="1"/>
  <c r="I36" i="1"/>
  <c r="J36" i="1"/>
  <c r="K36" i="1"/>
  <c r="L36" i="1"/>
  <c r="M36" i="1"/>
  <c r="N36" i="1"/>
  <c r="P36" i="1"/>
  <c r="Q36" i="1"/>
  <c r="R36" i="1"/>
  <c r="S36" i="1"/>
  <c r="O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9" i="2" l="1"/>
  <c r="K11" i="2"/>
  <c r="E4" i="2"/>
  <c r="G4" i="2"/>
  <c r="O20" i="2"/>
  <c r="C7" i="2"/>
  <c r="A6" i="2" l="1"/>
  <c r="A7" i="2"/>
  <c r="O21" i="2"/>
  <c r="O22" i="2" s="1"/>
  <c r="O23" i="2" l="1"/>
  <c r="O14" i="2" l="1"/>
  <c r="O17" i="2" s="1"/>
  <c r="N25" i="2" s="1"/>
  <c r="I6" i="2" s="1"/>
  <c r="I3" i="2" s="1"/>
  <c r="I4" i="2" s="1"/>
  <c r="I5" i="2" s="1"/>
  <c r="K6" i="2" l="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<sst xmlns="http://schemas.openxmlformats.org/spreadsheetml/2006/main" count="1459" uniqueCount="254">
  <si>
    <t>2010 Y</t>
  </si>
  <si>
    <t>2011 Y</t>
  </si>
  <si>
    <t>2012 Y</t>
  </si>
  <si>
    <t>2013 Y</t>
  </si>
  <si>
    <t>2014 Y</t>
  </si>
  <si>
    <t>2015 Y</t>
  </si>
  <si>
    <t>2016 Y</t>
  </si>
  <si>
    <t>2017 Y</t>
  </si>
  <si>
    <t>2018 Y</t>
  </si>
  <si>
    <t>2019 Y</t>
  </si>
  <si>
    <t>2020 Y</t>
  </si>
  <si>
    <t>2021 Y</t>
  </si>
  <si>
    <t>2022 Y</t>
  </si>
  <si>
    <t>TTM</t>
  </si>
  <si>
    <t>2022 Q3</t>
  </si>
  <si>
    <t>2022 Q4</t>
  </si>
  <si>
    <t>2007 Q1</t>
  </si>
  <si>
    <t>2007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</si>
  <si>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</si>
  <si>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</si>
  <si>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</si>
  <si>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</si>
  <si>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</si>
  <si>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</si>
  <si>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</si>
  <si>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</si>
  <si>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</si>
  <si>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</si>
  <si>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</si>
  <si>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</si>
  <si>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</si>
  <si>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</si>
  <si>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</si>
  <si>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</si>
  <si>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</si>
  <si>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</si>
  <si>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</si>
  <si>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</si>
  <si>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</si>
  <si>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</si>
  <si>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</si>
  <si>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</si>
  <si>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</si>
  <si>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</si>
  <si>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</si>
  <si>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</si>
  <si>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</si>
  <si>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</si>
  <si>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</si>
  <si>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</si>
  <si>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</si>
  <si>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</si>
  <si>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</si>
  <si>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</si>
  <si>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</si>
  <si>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</si>
  <si>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</si>
  <si>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</si>
  <si>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</si>
  <si>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</si>
  <si>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</si>
  <si>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</si>
  <si>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</si>
  <si>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</si>
  <si>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</si>
  <si>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</si>
  <si>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</si>
  <si>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</si>
  <si>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</si>
  <si>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</si>
  <si>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</si>
  <si>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</si>
  <si>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</si>
  <si>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</si>
  <si>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</si>
  <si>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</si>
  <si>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</si>
  <si>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</si>
  <si>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</si>
  <si>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</si>
  <si>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</si>
  <si>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</si>
  <si>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</si>
  <si>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</si>
  <si>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</si>
  <si>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</si>
  <si>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</si>
  <si>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</si>
  <si>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</si>
  <si>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</si>
  <si>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</si>
  <si>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</si>
  <si>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</si>
  <si>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</si>
  <si>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</si>
  <si>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</si>
  <si>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</si>
  <si>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</si>
  <si>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</si>
  <si>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</si>
  <si>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</si>
  <si>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</si>
  <si>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</si>
  <si>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</si>
  <si>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</si>
  <si>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</si>
  <si>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</si>
  <si>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</si>
  <si>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</si>
  <si>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</si>
  <si>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</si>
  <si>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</si>
  <si>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</si>
  <si>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</si>
  <si>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</si>
  <si>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</si>
  <si>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</si>
  <si>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</si>
  <si>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</si>
  <si>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</si>
  <si>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</si>
  <si>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</si>
  <si>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</si>
  <si>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</si>
  <si>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</si>
  <si>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</si>
  <si>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</si>
  <si>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</si>
  <si>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</si>
  <si>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</si>
  <si>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</si>
  <si>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</si>
  <si>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</si>
  <si>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</si>
  <si>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</si>
  <si>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</si>
  <si>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</si>
  <si>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</si>
  <si>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</si>
  <si>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</si>
  <si>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</si>
  <si>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</si>
  <si>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</si>
  <si>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</si>
  <si>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</si>
  <si>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</si>
  <si>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</si>
  <si>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</si>
  <si>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</si>
  <si>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</si>
  <si>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</si>
  <si>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</si>
  <si>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</si>
  <si>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</si>
  <si>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</si>
  <si>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</si>
  <si>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</si>
  <si>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</si>
  <si>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</si>
  <si>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</si>
  <si>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</si>
  <si>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</si>
  <si>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</si>
  <si>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</si>
  <si>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</si>
  <si>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</si>
  <si>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</si>
  <si>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</si>
  <si>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</si>
  <si>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</si>
  <si>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</si>
  <si>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</si>
  <si>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</si>
  <si>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</si>
  <si>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</si>
  <si>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</si>
  <si>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</si>
  <si>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</si>
  <si>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</si>
  <si>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</si>
  <si>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</si>
  <si>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</si>
  <si>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</si>
  <si>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</si>
  <si>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</si>
  <si>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</si>
  <si>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</si>
  <si>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</si>
  <si>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</si>
  <si>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</si>
  <si>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</si>
  <si>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</si>
  <si>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</si>
  <si>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</si>
  <si>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</si>
  <si>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</si>
  <si>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</si>
  <si>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</si>
  <si>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</si>
  <si>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</si>
  <si>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</si>
  <si>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</si>
  <si>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</si>
  <si>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</si>
  <si>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</si>
  <si>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</si>
  <si>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</si>
  <si>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</si>
  <si>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</si>
  <si>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</si>
  <si>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</si>
  <si>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</si>
  <si>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</si>
  <si>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</si>
  <si>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</si>
  <si>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</si>
  <si>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</si>
  <si>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</si>
  <si>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</si>
  <si>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</si>
  <si>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</si>
  <si>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</si>
  <si>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</si>
  <si>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</si>
  <si>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</si>
  <si>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</si>
  <si>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</si>
  <si>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</si>
  <si>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</si>
  <si>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</si>
  <si>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</si>
  <si>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</si>
  <si>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</si>
  <si>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</si>
  <si>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</si>
  <si>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</si>
  <si>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</si>
  <si>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</si>
  <si>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</si>
  <si>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</si>
  <si>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</si>
  <si>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</si>
  <si>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</si>
  <si>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</si>
  <si>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</si>
  <si>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</si>
  <si>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</si>
  <si>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</si>
  <si>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</si>
  <si>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</si>
  <si>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</si>
  <si>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</si>
  <si>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</si>
  <si>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CFFO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</si>
</sst>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10" fontId="4" fillId="9" borderId="26" xfId="1"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6" fontId="4" fillId="9" borderId="28"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9"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9" fontId="4" fillId="9" borderId="12" xfId="1" applyFont="1" applyFill="1" applyBorder="1" applyAlignment="1">
      <alignment horizontal="right" vertical="center" indent="1"/>
    </xf>
    <xf numFmtId="9" fontId="4" fillId="9" borderId="16" xfId="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1186.5603000000001</v>
    <v>0.69469999999999998</v>
    <v>7.82</v>
    <v>5.7239999999999999E-3</v>
    <v>4</v>
    <v>2.9110000000000004E-3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1374.06</v>
    <v>Insurance</v>
    <v>Stock</v>
    <v>45269.017473020314</v>
    <v>0</v>
    <v>1353.5</v>
    <v>18058900000</v>
    <v>Markel Group Inc.</v>
    <v>Markel Group Inc.</v>
    <v>1368.13</v>
    <v>9.7790999999999997</v>
    <v>1366.18</v>
    <v>1374</v>
    <v>1378</v>
    <v>13218530</v>
    <v>MKL</v>
    <v>Markel Group Inc. (XNYS:MKL)</v>
    <v>56343</v>
    <v>90164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K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7"/>
  <sheetViews>
    <sheetView topLeftCell="A115" workbookViewId="0">
      <pane xSplit="1" topLeftCell="I1" activePane="topRight" state="frozen"/>
      <selection pane="topRight" activeCell="J160" sqref="J16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2225393000</v>
      </c>
      <c r="C2" s="32">
        <v>2629950000</v>
      </c>
      <c r="D2" s="32">
        <v>3000112000</v>
      </c>
      <c r="E2" s="32">
        <v>4323083000</v>
      </c>
      <c r="F2" s="32">
        <v>5133667000</v>
      </c>
      <c r="G2" s="32">
        <v>5369983000</v>
      </c>
      <c r="H2" s="32">
        <v>5612026000</v>
      </c>
      <c r="I2" s="32">
        <v>6061659000</v>
      </c>
      <c r="J2" s="32">
        <v>6947883000</v>
      </c>
      <c r="K2" s="32">
        <v>9523926000</v>
      </c>
      <c r="L2" s="32">
        <v>9639213000</v>
      </c>
      <c r="M2" s="32">
        <v>12918696000</v>
      </c>
      <c r="N2" s="32">
        <v>11815544000</v>
      </c>
      <c r="O2" s="33">
        <v>15030405000</v>
      </c>
      <c r="P2" s="32">
        <v>3186784000</v>
      </c>
      <c r="Q2" s="32">
        <v>4105600000</v>
      </c>
      <c r="R2" s="32">
        <v>3610461000</v>
      </c>
      <c r="S2" s="32">
        <v>4127560000</v>
      </c>
    </row>
    <row r="3" spans="1:19" ht="16" x14ac:dyDescent="0.2">
      <c r="A3" s="9" t="s">
        <v>191</v>
      </c>
      <c r="B3" s="10"/>
      <c r="C3" s="11">
        <f t="shared" ref="C3:O3" si="0">(C2/B2)-1</f>
        <v>0.18179126113904376</v>
      </c>
      <c r="D3" s="11">
        <f t="shared" si="0"/>
        <v>0.14074868343504621</v>
      </c>
      <c r="E3" s="11">
        <f t="shared" si="0"/>
        <v>0.44097387030884172</v>
      </c>
      <c r="F3" s="11">
        <f t="shared" si="0"/>
        <v>0.18750137344112994</v>
      </c>
      <c r="G3" s="11">
        <f t="shared" si="0"/>
        <v>4.6032592297085007E-2</v>
      </c>
      <c r="H3" s="11">
        <f t="shared" si="0"/>
        <v>4.5073327047776557E-2</v>
      </c>
      <c r="I3" s="11">
        <f t="shared" si="0"/>
        <v>8.0119550408355167E-2</v>
      </c>
      <c r="J3" s="11">
        <f t="shared" si="0"/>
        <v>0.1462015596720303</v>
      </c>
      <c r="K3" s="11">
        <f t="shared" si="0"/>
        <v>0.37076660617342005</v>
      </c>
      <c r="L3" s="11">
        <f t="shared" si="0"/>
        <v>1.2104986956009478E-2</v>
      </c>
      <c r="M3" s="11">
        <f t="shared" si="0"/>
        <v>0.34022310742588635</v>
      </c>
      <c r="N3" s="11">
        <f t="shared" si="0"/>
        <v>-8.5391900235132101E-2</v>
      </c>
      <c r="O3" s="11">
        <f t="shared" si="0"/>
        <v>0.27208742991435697</v>
      </c>
      <c r="P3" s="11"/>
      <c r="Q3" s="11">
        <f t="shared" ref="Q3:S3" si="1">(Q2/P2)-1</f>
        <v>0.28832076475845247</v>
      </c>
      <c r="R3" s="11">
        <f t="shared" si="1"/>
        <v>-0.12060088659392054</v>
      </c>
      <c r="S3" s="11">
        <f t="shared" si="1"/>
        <v>0.14322243059819795</v>
      </c>
    </row>
    <row r="4" spans="1:19" ht="16" x14ac:dyDescent="0.2">
      <c r="A4" s="3" t="s">
        <v>19</v>
      </c>
      <c r="B4" s="4">
        <v>2225393000</v>
      </c>
      <c r="C4" s="4">
        <v>2629950000</v>
      </c>
      <c r="D4" s="4">
        <v>3000112000</v>
      </c>
      <c r="E4" s="4">
        <v>4323083000</v>
      </c>
      <c r="F4" s="4">
        <v>5133667000</v>
      </c>
      <c r="G4" s="4">
        <v>5369983000</v>
      </c>
      <c r="H4" s="4">
        <v>5612026000</v>
      </c>
      <c r="I4" s="4">
        <v>6061659000</v>
      </c>
      <c r="J4" s="4">
        <v>6947883000</v>
      </c>
      <c r="K4" s="4">
        <v>9523926000</v>
      </c>
      <c r="L4" s="4">
        <v>9639213000</v>
      </c>
      <c r="M4" s="4">
        <v>12918696000</v>
      </c>
      <c r="N4" s="4">
        <v>11815544000</v>
      </c>
      <c r="O4" s="5">
        <v>15030405000</v>
      </c>
      <c r="P4" s="4">
        <v>3186784000</v>
      </c>
      <c r="Q4" s="4">
        <v>4105600000</v>
      </c>
      <c r="R4" s="4">
        <v>3610461000</v>
      </c>
      <c r="S4" s="4">
        <v>4127560000</v>
      </c>
    </row>
    <row r="5" spans="1:19" ht="16" x14ac:dyDescent="0.2">
      <c r="A5" s="3" t="s">
        <v>20</v>
      </c>
      <c r="B5" s="4" t="s">
        <v>21</v>
      </c>
      <c r="C5" s="4" t="s">
        <v>21</v>
      </c>
      <c r="D5" s="4" t="s">
        <v>21</v>
      </c>
      <c r="E5" s="4" t="s">
        <v>21</v>
      </c>
      <c r="F5" s="4" t="s">
        <v>21</v>
      </c>
      <c r="G5" s="4" t="s">
        <v>21</v>
      </c>
      <c r="H5" s="4" t="s">
        <v>21</v>
      </c>
      <c r="I5" s="4" t="s">
        <v>21</v>
      </c>
      <c r="J5" s="4" t="s">
        <v>21</v>
      </c>
      <c r="K5" s="4" t="s">
        <v>21</v>
      </c>
      <c r="L5" s="4" t="s">
        <v>21</v>
      </c>
      <c r="M5" s="4" t="s">
        <v>21</v>
      </c>
      <c r="N5" s="4" t="s">
        <v>21</v>
      </c>
      <c r="O5" s="5" t="s">
        <v>21</v>
      </c>
      <c r="P5" s="4" t="s">
        <v>21</v>
      </c>
      <c r="Q5" s="4" t="s">
        <v>21</v>
      </c>
      <c r="R5" s="4" t="s">
        <v>21</v>
      </c>
      <c r="S5" s="4" t="s">
        <v>21</v>
      </c>
    </row>
    <row r="6" spans="1:19" ht="16" x14ac:dyDescent="0.2">
      <c r="A6" s="3" t="s">
        <v>22</v>
      </c>
      <c r="B6" s="4" t="s">
        <v>21</v>
      </c>
      <c r="C6" s="4" t="s">
        <v>21</v>
      </c>
      <c r="D6" s="4" t="s">
        <v>21</v>
      </c>
      <c r="E6" s="4" t="s">
        <v>21</v>
      </c>
      <c r="F6" s="4" t="s">
        <v>21</v>
      </c>
      <c r="G6" s="4" t="s">
        <v>21</v>
      </c>
      <c r="H6" s="4" t="s">
        <v>21</v>
      </c>
      <c r="I6" s="4" t="s">
        <v>21</v>
      </c>
      <c r="J6" s="4" t="s">
        <v>21</v>
      </c>
      <c r="K6" s="4" t="s">
        <v>21</v>
      </c>
      <c r="L6" s="4" t="s">
        <v>21</v>
      </c>
      <c r="M6" s="4" t="s">
        <v>21</v>
      </c>
      <c r="N6" s="4" t="s">
        <v>21</v>
      </c>
      <c r="O6" s="5" t="s">
        <v>21</v>
      </c>
      <c r="P6" s="4" t="s">
        <v>21</v>
      </c>
      <c r="Q6" s="4" t="s">
        <v>21</v>
      </c>
      <c r="R6" s="4" t="s">
        <v>21</v>
      </c>
      <c r="S6" s="4" t="s">
        <v>21</v>
      </c>
    </row>
    <row r="7" spans="1:19" ht="16" x14ac:dyDescent="0.2">
      <c r="A7" s="34" t="s">
        <v>23</v>
      </c>
      <c r="B7" s="32">
        <v>2225393000</v>
      </c>
      <c r="C7" s="32">
        <v>2629950000</v>
      </c>
      <c r="D7" s="32">
        <v>3000112000</v>
      </c>
      <c r="E7" s="32">
        <v>4323083000</v>
      </c>
      <c r="F7" s="32">
        <v>5133667000</v>
      </c>
      <c r="G7" s="32">
        <v>5369983000</v>
      </c>
      <c r="H7" s="32">
        <v>5610773000</v>
      </c>
      <c r="I7" s="32">
        <v>6064799000</v>
      </c>
      <c r="J7" s="32">
        <v>6949807000</v>
      </c>
      <c r="K7" s="32">
        <v>9519558000</v>
      </c>
      <c r="L7" s="32">
        <v>9639213000</v>
      </c>
      <c r="M7" s="32">
        <v>12918696000</v>
      </c>
      <c r="N7" s="32">
        <v>11815544000</v>
      </c>
      <c r="O7" s="33">
        <v>14995403000</v>
      </c>
      <c r="P7" s="32">
        <v>3186784000</v>
      </c>
      <c r="Q7" s="32">
        <v>4070598000</v>
      </c>
      <c r="R7" s="32">
        <v>3610461000</v>
      </c>
      <c r="S7" s="32">
        <v>4127560000</v>
      </c>
    </row>
    <row r="8" spans="1:19" ht="16" x14ac:dyDescent="0.2">
      <c r="A8" s="29" t="s">
        <v>58</v>
      </c>
      <c r="B8" s="32">
        <v>100</v>
      </c>
      <c r="C8" s="32">
        <v>100</v>
      </c>
      <c r="D8" s="32">
        <v>100</v>
      </c>
      <c r="E8" s="32">
        <v>100</v>
      </c>
      <c r="F8" s="32">
        <v>100</v>
      </c>
      <c r="G8" s="32">
        <v>100</v>
      </c>
      <c r="H8" s="32">
        <v>100</v>
      </c>
      <c r="I8" s="32">
        <v>100</v>
      </c>
      <c r="J8" s="32">
        <v>100</v>
      </c>
      <c r="K8" s="32">
        <v>100</v>
      </c>
      <c r="L8" s="32">
        <v>100</v>
      </c>
      <c r="M8" s="32">
        <v>100</v>
      </c>
      <c r="N8" s="32">
        <v>100</v>
      </c>
      <c r="O8" s="33">
        <v>100</v>
      </c>
      <c r="P8" s="32">
        <v>100</v>
      </c>
      <c r="Q8" s="32">
        <v>100</v>
      </c>
      <c r="R8" s="32">
        <v>100</v>
      </c>
      <c r="S8" s="32">
        <v>100</v>
      </c>
    </row>
    <row r="9" spans="1:19" ht="16" x14ac:dyDescent="0.2">
      <c r="A9" s="3" t="s">
        <v>24</v>
      </c>
      <c r="B9" s="4" t="s">
        <v>21</v>
      </c>
      <c r="C9" s="4" t="s">
        <v>21</v>
      </c>
      <c r="D9" s="4" t="s">
        <v>21</v>
      </c>
      <c r="E9" s="4" t="s">
        <v>21</v>
      </c>
      <c r="F9" s="4" t="s">
        <v>21</v>
      </c>
      <c r="G9" s="4" t="s">
        <v>21</v>
      </c>
      <c r="H9" s="4" t="s">
        <v>21</v>
      </c>
      <c r="I9" s="4" t="s">
        <v>21</v>
      </c>
      <c r="J9" s="4" t="s">
        <v>21</v>
      </c>
      <c r="K9" s="4" t="s">
        <v>21</v>
      </c>
      <c r="L9" s="4" t="s">
        <v>21</v>
      </c>
      <c r="M9" s="4" t="s">
        <v>21</v>
      </c>
      <c r="N9" s="4" t="s">
        <v>21</v>
      </c>
      <c r="O9" s="5" t="s">
        <v>21</v>
      </c>
      <c r="P9" s="4" t="s">
        <v>21</v>
      </c>
      <c r="Q9" s="4" t="s">
        <v>21</v>
      </c>
      <c r="R9" s="4" t="s">
        <v>21</v>
      </c>
      <c r="S9" s="4" t="s">
        <v>21</v>
      </c>
    </row>
    <row r="10" spans="1:19" ht="16" x14ac:dyDescent="0.2">
      <c r="A10" s="3" t="s">
        <v>25</v>
      </c>
      <c r="B10" s="4">
        <v>2225393000</v>
      </c>
      <c r="C10" s="4">
        <v>2629950000</v>
      </c>
      <c r="D10" s="4">
        <v>3000112000</v>
      </c>
      <c r="E10" s="4">
        <v>4323083000</v>
      </c>
      <c r="F10" s="4">
        <v>5133667000</v>
      </c>
      <c r="G10" s="4">
        <v>5369983000</v>
      </c>
      <c r="H10" s="4">
        <v>5610773000</v>
      </c>
      <c r="I10" s="4">
        <v>6064799000</v>
      </c>
      <c r="J10" s="4">
        <v>6949807000</v>
      </c>
      <c r="K10" s="4">
        <v>9519558000</v>
      </c>
      <c r="L10" s="4">
        <v>9639213000</v>
      </c>
      <c r="M10" s="4">
        <v>12918696000</v>
      </c>
      <c r="N10" s="4">
        <v>11815544000</v>
      </c>
      <c r="O10" s="5">
        <v>14995403000</v>
      </c>
      <c r="P10" s="4">
        <v>3186784000</v>
      </c>
      <c r="Q10" s="4">
        <v>4070598000</v>
      </c>
      <c r="R10" s="4">
        <v>3610461000</v>
      </c>
      <c r="S10" s="4">
        <v>4127560000</v>
      </c>
    </row>
    <row r="11" spans="1:19" ht="16" x14ac:dyDescent="0.2">
      <c r="A11" s="29" t="s">
        <v>26</v>
      </c>
      <c r="B11" s="32">
        <v>0</v>
      </c>
      <c r="C11" s="32">
        <v>0</v>
      </c>
      <c r="D11" s="32">
        <v>0</v>
      </c>
      <c r="E11" s="32">
        <v>0</v>
      </c>
      <c r="F11" s="32">
        <v>0</v>
      </c>
      <c r="G11" s="32">
        <v>0</v>
      </c>
      <c r="H11" s="32">
        <v>0</v>
      </c>
      <c r="I11" s="32">
        <v>0</v>
      </c>
      <c r="J11" s="32">
        <v>474924000</v>
      </c>
      <c r="K11" s="32">
        <v>675679000</v>
      </c>
      <c r="L11" s="32">
        <v>0</v>
      </c>
      <c r="M11" s="32">
        <v>0</v>
      </c>
      <c r="N11" s="32">
        <v>0</v>
      </c>
      <c r="O11" s="33">
        <v>0</v>
      </c>
      <c r="P11" s="32">
        <v>0</v>
      </c>
      <c r="Q11" s="32">
        <v>0</v>
      </c>
      <c r="R11" s="32">
        <v>0</v>
      </c>
      <c r="S11" s="32">
        <v>0</v>
      </c>
    </row>
    <row r="12" spans="1:19" ht="16" x14ac:dyDescent="0.2">
      <c r="A12" s="12" t="s">
        <v>192</v>
      </c>
      <c r="B12" s="11">
        <f t="shared" ref="B12:S12" si="2">B11/B2</f>
        <v>0</v>
      </c>
      <c r="C12" s="11">
        <f t="shared" si="2"/>
        <v>0</v>
      </c>
      <c r="D12" s="11">
        <f t="shared" si="2"/>
        <v>0</v>
      </c>
      <c r="E12" s="11">
        <f t="shared" si="2"/>
        <v>0</v>
      </c>
      <c r="F12" s="11">
        <f t="shared" si="2"/>
        <v>0</v>
      </c>
      <c r="G12" s="11">
        <f t="shared" si="2"/>
        <v>0</v>
      </c>
      <c r="H12" s="11">
        <f t="shared" si="2"/>
        <v>0</v>
      </c>
      <c r="I12" s="11">
        <f t="shared" si="2"/>
        <v>0</v>
      </c>
      <c r="J12" s="11">
        <f t="shared" si="2"/>
        <v>6.8355209781166437E-2</v>
      </c>
      <c r="K12" s="11">
        <f t="shared" si="2"/>
        <v>7.0945427337423664E-2</v>
      </c>
      <c r="L12" s="11">
        <f t="shared" si="2"/>
        <v>0</v>
      </c>
      <c r="M12" s="11">
        <f t="shared" si="2"/>
        <v>0</v>
      </c>
      <c r="N12" s="11">
        <f t="shared" si="2"/>
        <v>0</v>
      </c>
      <c r="O12" s="11">
        <f t="shared" si="2"/>
        <v>0</v>
      </c>
      <c r="P12" s="11">
        <f t="shared" si="2"/>
        <v>0</v>
      </c>
      <c r="Q12" s="11">
        <f t="shared" si="2"/>
        <v>0</v>
      </c>
      <c r="R12" s="11">
        <f t="shared" si="2"/>
        <v>0</v>
      </c>
      <c r="S12" s="11">
        <f t="shared" si="2"/>
        <v>0</v>
      </c>
    </row>
    <row r="13" spans="1:19" ht="16" x14ac:dyDescent="0.2">
      <c r="A13" s="29" t="s">
        <v>27</v>
      </c>
      <c r="B13" s="32">
        <v>0</v>
      </c>
      <c r="C13" s="32">
        <v>0</v>
      </c>
      <c r="D13" s="32">
        <v>0</v>
      </c>
      <c r="E13" s="32">
        <v>0</v>
      </c>
      <c r="F13" s="32">
        <v>0</v>
      </c>
      <c r="G13" s="32">
        <v>0</v>
      </c>
      <c r="H13" s="32">
        <v>0</v>
      </c>
      <c r="I13" s="32">
        <v>0</v>
      </c>
      <c r="J13" s="32">
        <v>0</v>
      </c>
      <c r="K13" s="32">
        <v>0</v>
      </c>
      <c r="L13" s="32">
        <v>0</v>
      </c>
      <c r="M13" s="32">
        <v>0</v>
      </c>
      <c r="N13" s="32">
        <v>0</v>
      </c>
      <c r="O13" s="33">
        <v>0</v>
      </c>
      <c r="P13" s="32">
        <v>0</v>
      </c>
      <c r="Q13" s="32">
        <v>0</v>
      </c>
      <c r="R13" s="32">
        <v>0</v>
      </c>
      <c r="S13" s="32">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2225393000</v>
      </c>
      <c r="C15" s="4">
        <v>2629950000</v>
      </c>
      <c r="D15" s="4">
        <v>3000112000</v>
      </c>
      <c r="E15" s="4">
        <v>4323083000</v>
      </c>
      <c r="F15" s="4">
        <v>5133667000</v>
      </c>
      <c r="G15" s="4">
        <v>5369983000</v>
      </c>
      <c r="H15" s="4">
        <v>5610773000</v>
      </c>
      <c r="I15" s="4">
        <v>6064799000</v>
      </c>
      <c r="J15" s="4">
        <v>6474883000</v>
      </c>
      <c r="K15" s="4">
        <v>8843879000</v>
      </c>
      <c r="L15" s="4">
        <v>9639213000</v>
      </c>
      <c r="M15" s="4">
        <v>12918696000</v>
      </c>
      <c r="N15" s="4">
        <v>11815544000</v>
      </c>
      <c r="O15" s="5">
        <v>14995403000</v>
      </c>
      <c r="P15" s="4">
        <v>3186784000</v>
      </c>
      <c r="Q15" s="4">
        <v>4070598000</v>
      </c>
      <c r="R15" s="4">
        <v>3610461000</v>
      </c>
      <c r="S15" s="4">
        <v>4127560000</v>
      </c>
    </row>
    <row r="16" spans="1:19" ht="16" x14ac:dyDescent="0.2">
      <c r="A16" s="34" t="s">
        <v>29</v>
      </c>
      <c r="B16" s="32">
        <v>0</v>
      </c>
      <c r="C16" s="32">
        <v>0</v>
      </c>
      <c r="D16" s="32">
        <v>0</v>
      </c>
      <c r="E16" s="32">
        <v>0</v>
      </c>
      <c r="F16" s="32">
        <v>0</v>
      </c>
      <c r="G16" s="32">
        <v>0</v>
      </c>
      <c r="H16" s="32">
        <v>0</v>
      </c>
      <c r="I16" s="32">
        <v>0</v>
      </c>
      <c r="J16" s="32">
        <v>0</v>
      </c>
      <c r="K16" s="32">
        <v>0</v>
      </c>
      <c r="L16" s="32">
        <v>0</v>
      </c>
      <c r="M16" s="32">
        <v>0</v>
      </c>
      <c r="N16" s="32">
        <v>0</v>
      </c>
      <c r="O16" s="33">
        <v>0</v>
      </c>
      <c r="P16" s="32">
        <v>0</v>
      </c>
      <c r="Q16" s="32">
        <v>0</v>
      </c>
      <c r="R16" s="32">
        <v>0</v>
      </c>
      <c r="S16" s="32">
        <v>0</v>
      </c>
    </row>
    <row r="17" spans="1:19" ht="16" x14ac:dyDescent="0.2">
      <c r="A17" s="29" t="s">
        <v>59</v>
      </c>
      <c r="B17" s="32">
        <v>0</v>
      </c>
      <c r="C17" s="32">
        <v>0</v>
      </c>
      <c r="D17" s="32">
        <v>0</v>
      </c>
      <c r="E17" s="32">
        <v>0</v>
      </c>
      <c r="F17" s="32">
        <v>0</v>
      </c>
      <c r="G17" s="32">
        <v>0</v>
      </c>
      <c r="H17" s="32">
        <v>0</v>
      </c>
      <c r="I17" s="32">
        <v>0</v>
      </c>
      <c r="J17" s="32">
        <v>0</v>
      </c>
      <c r="K17" s="32">
        <v>0</v>
      </c>
      <c r="L17" s="32">
        <v>0</v>
      </c>
      <c r="M17" s="32">
        <v>0</v>
      </c>
      <c r="N17" s="32">
        <v>0</v>
      </c>
      <c r="O17" s="33">
        <v>0</v>
      </c>
      <c r="P17" s="32">
        <v>0</v>
      </c>
      <c r="Q17" s="32">
        <v>0</v>
      </c>
      <c r="R17" s="32">
        <v>0</v>
      </c>
      <c r="S17" s="32">
        <v>0</v>
      </c>
    </row>
    <row r="18" spans="1:19" ht="16" x14ac:dyDescent="0.2">
      <c r="A18" s="15" t="s">
        <v>194</v>
      </c>
      <c r="B18" s="10"/>
      <c r="C18" s="11" t="e">
        <f>(C16/B16)-1</f>
        <v>#DIV/0!</v>
      </c>
      <c r="D18" s="11" t="e">
        <f>(D16/C16)-1</f>
        <v>#DIV/0!</v>
      </c>
      <c r="E18" s="11" t="e">
        <f>(E16/D16)-1</f>
        <v>#DIV/0!</v>
      </c>
      <c r="F18" s="11" t="e">
        <f t="shared" ref="F18:O18" si="4">(F16/E16)-1</f>
        <v>#DIV/0!</v>
      </c>
      <c r="G18" s="11" t="e">
        <f t="shared" si="4"/>
        <v>#DIV/0!</v>
      </c>
      <c r="H18" s="11" t="e">
        <f t="shared" si="4"/>
        <v>#DIV/0!</v>
      </c>
      <c r="I18" s="11" t="e">
        <f t="shared" si="4"/>
        <v>#DIV/0!</v>
      </c>
      <c r="J18" s="11" t="e">
        <f t="shared" si="4"/>
        <v>#DIV/0!</v>
      </c>
      <c r="K18" s="11" t="e">
        <f t="shared" si="4"/>
        <v>#DIV/0!</v>
      </c>
      <c r="L18" s="11" t="e">
        <f t="shared" si="4"/>
        <v>#DIV/0!</v>
      </c>
      <c r="M18" s="11" t="e">
        <f t="shared" si="4"/>
        <v>#DIV/0!</v>
      </c>
      <c r="N18" s="11" t="e">
        <f t="shared" si="4"/>
        <v>#DIV/0!</v>
      </c>
      <c r="O18" s="11" t="e">
        <f t="shared" si="4"/>
        <v>#DIV/0!</v>
      </c>
      <c r="P18" s="11"/>
      <c r="Q18" s="11" t="e">
        <f t="shared" ref="Q18:S18" si="5">(Q16/P16)-1</f>
        <v>#DIV/0!</v>
      </c>
      <c r="R18" s="11" t="e">
        <f t="shared" si="5"/>
        <v>#DIV/0!</v>
      </c>
      <c r="S18" s="11" t="e">
        <f t="shared" si="5"/>
        <v>#DIV/0!</v>
      </c>
    </row>
    <row r="19" spans="1:19" ht="16" x14ac:dyDescent="0.2">
      <c r="A19" s="3" t="s">
        <v>30</v>
      </c>
      <c r="B19" s="4">
        <v>-295511000</v>
      </c>
      <c r="C19" s="4">
        <v>-190196000</v>
      </c>
      <c r="D19" s="4">
        <v>-312050000</v>
      </c>
      <c r="E19" s="4">
        <v>-361743000</v>
      </c>
      <c r="F19" s="4">
        <v>-440378000</v>
      </c>
      <c r="G19" s="4">
        <v>-742105000</v>
      </c>
      <c r="H19" s="4">
        <v>-629920000</v>
      </c>
      <c r="I19" s="4">
        <v>-87295000</v>
      </c>
      <c r="J19" s="4">
        <v>7855000</v>
      </c>
      <c r="K19" s="4">
        <v>-2285808000</v>
      </c>
      <c r="L19" s="4">
        <v>-1000449000</v>
      </c>
      <c r="M19" s="4">
        <v>-3132193000</v>
      </c>
      <c r="N19" s="4">
        <v>148839000</v>
      </c>
      <c r="O19" s="5">
        <v>-2621390000</v>
      </c>
      <c r="P19" s="4">
        <v>-140525000</v>
      </c>
      <c r="Q19" s="4">
        <v>-901468000</v>
      </c>
      <c r="R19" s="4">
        <v>-671530000</v>
      </c>
      <c r="S19" s="4">
        <v>-907867000</v>
      </c>
    </row>
    <row r="20" spans="1:19" ht="16" x14ac:dyDescent="0.2">
      <c r="A20" s="3" t="s">
        <v>31</v>
      </c>
      <c r="B20" s="4">
        <v>73663000</v>
      </c>
      <c r="C20" s="4">
        <v>86252000</v>
      </c>
      <c r="D20" s="4">
        <v>92762000</v>
      </c>
      <c r="E20" s="4">
        <v>114004000</v>
      </c>
      <c r="F20" s="4">
        <v>117442000</v>
      </c>
      <c r="G20" s="4">
        <v>118301000</v>
      </c>
      <c r="H20" s="4">
        <v>129896000</v>
      </c>
      <c r="I20" s="4">
        <v>132451000</v>
      </c>
      <c r="J20" s="4">
        <v>-297796000</v>
      </c>
      <c r="K20" s="4">
        <v>-285990000</v>
      </c>
      <c r="L20" s="4">
        <v>-214463000</v>
      </c>
      <c r="M20" s="4">
        <v>-200840000</v>
      </c>
      <c r="N20" s="4">
        <v>-267951000</v>
      </c>
      <c r="O20" s="5">
        <v>-410446000</v>
      </c>
      <c r="P20" s="4">
        <v>-68724000</v>
      </c>
      <c r="Q20" s="4">
        <v>-100577000</v>
      </c>
      <c r="R20" s="4">
        <v>-114392000</v>
      </c>
      <c r="S20" s="4">
        <v>-126753000</v>
      </c>
    </row>
    <row r="21" spans="1:19" ht="16" x14ac:dyDescent="0.2">
      <c r="A21" s="3" t="s">
        <v>32</v>
      </c>
      <c r="B21" s="4">
        <v>73663000</v>
      </c>
      <c r="C21" s="4">
        <v>86252000</v>
      </c>
      <c r="D21" s="4">
        <v>92762000</v>
      </c>
      <c r="E21" s="4">
        <v>114004000</v>
      </c>
      <c r="F21" s="4">
        <v>117442000</v>
      </c>
      <c r="G21" s="4">
        <v>118301000</v>
      </c>
      <c r="H21" s="4">
        <v>129896000</v>
      </c>
      <c r="I21" s="4">
        <v>132451000</v>
      </c>
      <c r="J21" s="4">
        <v>154212000</v>
      </c>
      <c r="K21" s="4">
        <v>171687000</v>
      </c>
      <c r="L21" s="4">
        <v>177582000</v>
      </c>
      <c r="M21" s="4">
        <v>183579000</v>
      </c>
      <c r="N21" s="4">
        <v>196062000</v>
      </c>
      <c r="O21" s="5">
        <v>192979000</v>
      </c>
      <c r="P21" s="4">
        <v>47348000</v>
      </c>
      <c r="Q21" s="4">
        <v>48972000</v>
      </c>
      <c r="R21" s="4">
        <v>49438000</v>
      </c>
      <c r="S21" s="4">
        <v>47221000</v>
      </c>
    </row>
    <row r="22" spans="1:19" ht="16" x14ac:dyDescent="0.2">
      <c r="A22" s="3" t="s">
        <v>33</v>
      </c>
      <c r="B22" s="4" t="s">
        <v>21</v>
      </c>
      <c r="C22" s="4" t="s">
        <v>21</v>
      </c>
      <c r="D22" s="4" t="s">
        <v>21</v>
      </c>
      <c r="E22" s="4" t="s">
        <v>21</v>
      </c>
      <c r="F22" s="4" t="s">
        <v>21</v>
      </c>
      <c r="G22" s="4" t="s">
        <v>21</v>
      </c>
      <c r="H22" s="4" t="s">
        <v>21</v>
      </c>
      <c r="I22" s="4" t="s">
        <v>21</v>
      </c>
      <c r="J22" s="4">
        <v>452008000</v>
      </c>
      <c r="K22" s="4">
        <v>457677000</v>
      </c>
      <c r="L22" s="4">
        <v>392045000</v>
      </c>
      <c r="M22" s="4">
        <v>384419000</v>
      </c>
      <c r="N22" s="4">
        <v>464013000</v>
      </c>
      <c r="O22" s="5">
        <v>603425000</v>
      </c>
      <c r="P22" s="4">
        <v>116072000</v>
      </c>
      <c r="Q22" s="4">
        <v>149549000</v>
      </c>
      <c r="R22" s="4">
        <v>163830000</v>
      </c>
      <c r="S22" s="4">
        <v>173974000</v>
      </c>
    </row>
    <row r="23" spans="1:19" ht="16" x14ac:dyDescent="0.2">
      <c r="A23" s="3" t="s">
        <v>34</v>
      </c>
      <c r="B23" s="4">
        <v>-369174000</v>
      </c>
      <c r="C23" s="4">
        <v>-276448000</v>
      </c>
      <c r="D23" s="4">
        <v>-404812000</v>
      </c>
      <c r="E23" s="4">
        <v>-475747000</v>
      </c>
      <c r="F23" s="4">
        <v>-557820000</v>
      </c>
      <c r="G23" s="4">
        <v>-860406000</v>
      </c>
      <c r="H23" s="4">
        <v>-759816000</v>
      </c>
      <c r="I23" s="4">
        <v>-219746000</v>
      </c>
      <c r="J23" s="4">
        <v>305651000</v>
      </c>
      <c r="K23" s="4">
        <v>-1999818000</v>
      </c>
      <c r="L23" s="4">
        <v>-785986000</v>
      </c>
      <c r="M23" s="4">
        <v>-2931353000</v>
      </c>
      <c r="N23" s="4">
        <v>416790000</v>
      </c>
      <c r="O23" s="5">
        <v>-2210944000</v>
      </c>
      <c r="P23" s="4">
        <v>-71801000</v>
      </c>
      <c r="Q23" s="4">
        <v>-800891000</v>
      </c>
      <c r="R23" s="4">
        <v>-557138000</v>
      </c>
      <c r="S23" s="4">
        <v>-781114000</v>
      </c>
    </row>
    <row r="24" spans="1:19" ht="16" x14ac:dyDescent="0.2">
      <c r="A24" s="3" t="s">
        <v>35</v>
      </c>
      <c r="B24" s="4">
        <v>295511000</v>
      </c>
      <c r="C24" s="4">
        <v>190196000</v>
      </c>
      <c r="D24" s="4">
        <v>312050000</v>
      </c>
      <c r="E24" s="4">
        <v>361743000</v>
      </c>
      <c r="F24" s="4">
        <v>440378000</v>
      </c>
      <c r="G24" s="4">
        <v>742105000</v>
      </c>
      <c r="H24" s="4">
        <v>629920000</v>
      </c>
      <c r="I24" s="4">
        <v>87295000</v>
      </c>
      <c r="J24" s="4">
        <v>-7855000</v>
      </c>
      <c r="K24" s="4">
        <v>2285808000</v>
      </c>
      <c r="L24" s="4">
        <v>1000449000</v>
      </c>
      <c r="M24" s="4">
        <v>3132193000</v>
      </c>
      <c r="N24" s="4">
        <v>-148839000</v>
      </c>
      <c r="O24" s="5">
        <v>2621390000</v>
      </c>
      <c r="P24" s="4">
        <v>140525000</v>
      </c>
      <c r="Q24" s="4">
        <v>901468000</v>
      </c>
      <c r="R24" s="4">
        <v>671530000</v>
      </c>
      <c r="S24" s="4">
        <v>907867000</v>
      </c>
    </row>
    <row r="25" spans="1:19" ht="16" x14ac:dyDescent="0.2">
      <c r="A25" s="3" t="s">
        <v>36</v>
      </c>
      <c r="B25" s="4">
        <v>27782000</v>
      </c>
      <c r="C25" s="4">
        <v>41710000</v>
      </c>
      <c r="D25" s="4">
        <v>53802000</v>
      </c>
      <c r="E25" s="4">
        <v>77898000</v>
      </c>
      <c r="F25" s="4">
        <v>116690000</v>
      </c>
      <c r="G25" s="4">
        <v>152963000</v>
      </c>
      <c r="H25" s="4">
        <v>169477000</v>
      </c>
      <c r="I25" s="4">
        <v>-313463000</v>
      </c>
      <c r="J25" s="4">
        <v>122498000</v>
      </c>
      <c r="K25" s="4">
        <v>486346000</v>
      </c>
      <c r="L25" s="4">
        <v>168682000</v>
      </c>
      <c r="M25" s="4">
        <v>684458000</v>
      </c>
      <c r="N25" s="4">
        <v>-47636000</v>
      </c>
      <c r="O25" s="5">
        <v>535563000</v>
      </c>
      <c r="P25" s="4">
        <v>17995000</v>
      </c>
      <c r="Q25" s="4">
        <v>191900000</v>
      </c>
      <c r="R25" s="4">
        <v>133731000</v>
      </c>
      <c r="S25" s="4">
        <v>191937000</v>
      </c>
    </row>
    <row r="26" spans="1:19" ht="16" x14ac:dyDescent="0.2">
      <c r="A26" s="3" t="s">
        <v>37</v>
      </c>
      <c r="B26" s="4" t="s">
        <v>21</v>
      </c>
      <c r="C26" s="4" t="s">
        <v>21</v>
      </c>
      <c r="D26" s="4" t="s">
        <v>21</v>
      </c>
      <c r="E26" s="4" t="s">
        <v>21</v>
      </c>
      <c r="F26" s="4" t="s">
        <v>21</v>
      </c>
      <c r="G26" s="4" t="s">
        <v>21</v>
      </c>
      <c r="H26" s="4" t="s">
        <v>21</v>
      </c>
      <c r="I26" s="4" t="s">
        <v>21</v>
      </c>
      <c r="J26" s="4" t="s">
        <v>21</v>
      </c>
      <c r="K26" s="4" t="s">
        <v>21</v>
      </c>
      <c r="L26" s="4" t="s">
        <v>21</v>
      </c>
      <c r="M26" s="4" t="s">
        <v>21</v>
      </c>
      <c r="N26" s="4" t="s">
        <v>21</v>
      </c>
      <c r="O26" s="5" t="s">
        <v>21</v>
      </c>
      <c r="P26" s="4" t="s">
        <v>21</v>
      </c>
      <c r="Q26" s="4" t="s">
        <v>21</v>
      </c>
      <c r="R26" s="4" t="s">
        <v>21</v>
      </c>
      <c r="S26" s="4" t="s">
        <v>21</v>
      </c>
    </row>
    <row r="27" spans="1:19" ht="16" x14ac:dyDescent="0.2">
      <c r="A27" s="3" t="s">
        <v>38</v>
      </c>
      <c r="B27" s="4">
        <v>267729000</v>
      </c>
      <c r="C27" s="4">
        <v>148486000</v>
      </c>
      <c r="D27" s="4">
        <v>258248000</v>
      </c>
      <c r="E27" s="4">
        <v>283845000</v>
      </c>
      <c r="F27" s="4">
        <v>323688000</v>
      </c>
      <c r="G27" s="4">
        <v>589142000</v>
      </c>
      <c r="H27" s="4">
        <v>460443000</v>
      </c>
      <c r="I27" s="4">
        <v>400758000</v>
      </c>
      <c r="J27" s="4">
        <v>-130353000</v>
      </c>
      <c r="K27" s="4">
        <v>1799462000</v>
      </c>
      <c r="L27" s="4">
        <v>831767000</v>
      </c>
      <c r="M27" s="4">
        <v>2447735000</v>
      </c>
      <c r="N27" s="4">
        <v>-101203000</v>
      </c>
      <c r="O27" s="5">
        <v>2085827000</v>
      </c>
      <c r="P27" s="4">
        <v>122530000</v>
      </c>
      <c r="Q27" s="4">
        <v>709568000</v>
      </c>
      <c r="R27" s="4">
        <v>537799000</v>
      </c>
      <c r="S27" s="4">
        <v>715930000</v>
      </c>
    </row>
    <row r="28" spans="1:19" ht="16" x14ac:dyDescent="0.2">
      <c r="A28" s="3" t="s">
        <v>39</v>
      </c>
      <c r="B28" s="4">
        <v>1872000</v>
      </c>
      <c r="C28" s="4">
        <v>12920000</v>
      </c>
      <c r="D28" s="4">
        <v>9726000</v>
      </c>
      <c r="E28" s="4">
        <v>5648000</v>
      </c>
      <c r="F28" s="4">
        <v>5012000</v>
      </c>
      <c r="G28" s="4">
        <v>12740000</v>
      </c>
      <c r="H28" s="4">
        <v>9508000</v>
      </c>
      <c r="I28" s="4">
        <v>10978000</v>
      </c>
      <c r="J28" s="4">
        <v>-4346000</v>
      </c>
      <c r="K28" s="4">
        <v>17992000</v>
      </c>
      <c r="L28" s="4">
        <v>31474000</v>
      </c>
      <c r="M28" s="4">
        <v>45464000</v>
      </c>
      <c r="N28" s="4">
        <v>225840000</v>
      </c>
      <c r="O28" s="5">
        <v>293170000</v>
      </c>
      <c r="P28" s="4">
        <v>114322000</v>
      </c>
      <c r="Q28" s="4">
        <v>39716000</v>
      </c>
      <c r="R28" s="4">
        <v>98294000</v>
      </c>
      <c r="S28" s="4">
        <v>40838000</v>
      </c>
    </row>
    <row r="29" spans="1:19" ht="16" x14ac:dyDescent="0.2">
      <c r="A29" s="3" t="s">
        <v>40</v>
      </c>
      <c r="B29" s="4" t="s">
        <v>21</v>
      </c>
      <c r="C29" s="4" t="s">
        <v>21</v>
      </c>
      <c r="D29" s="4" t="s">
        <v>21</v>
      </c>
      <c r="E29" s="4" t="s">
        <v>21</v>
      </c>
      <c r="F29" s="4" t="s">
        <v>21</v>
      </c>
      <c r="G29" s="4" t="s">
        <v>21</v>
      </c>
      <c r="H29" s="4" t="s">
        <v>21</v>
      </c>
      <c r="I29" s="4" t="s">
        <v>21</v>
      </c>
      <c r="J29" s="4" t="s">
        <v>21</v>
      </c>
      <c r="K29" s="4" t="s">
        <v>21</v>
      </c>
      <c r="L29" s="4" t="s">
        <v>21</v>
      </c>
      <c r="M29" s="4" t="s">
        <v>21</v>
      </c>
      <c r="N29" s="4" t="s">
        <v>21</v>
      </c>
      <c r="O29" s="5" t="s">
        <v>21</v>
      </c>
      <c r="P29" s="4" t="s">
        <v>21</v>
      </c>
      <c r="Q29" s="4" t="s">
        <v>21</v>
      </c>
      <c r="R29" s="4" t="s">
        <v>21</v>
      </c>
      <c r="S29" s="4" t="s">
        <v>21</v>
      </c>
    </row>
    <row r="30" spans="1:19" ht="16" x14ac:dyDescent="0.2">
      <c r="A30" s="3" t="s">
        <v>41</v>
      </c>
      <c r="B30" s="4">
        <v>1872000</v>
      </c>
      <c r="C30" s="4">
        <v>12920000</v>
      </c>
      <c r="D30" s="4">
        <v>9726000</v>
      </c>
      <c r="E30" s="4">
        <v>5648000</v>
      </c>
      <c r="F30" s="4">
        <v>5012000</v>
      </c>
      <c r="G30" s="4">
        <v>12740000</v>
      </c>
      <c r="H30" s="4">
        <v>9508000</v>
      </c>
      <c r="I30" s="4">
        <v>10978000</v>
      </c>
      <c r="J30" s="4">
        <v>-4346000</v>
      </c>
      <c r="K30" s="4">
        <v>17992000</v>
      </c>
      <c r="L30" s="4">
        <v>31474000</v>
      </c>
      <c r="M30" s="4">
        <v>45464000</v>
      </c>
      <c r="N30" s="4">
        <v>225840000</v>
      </c>
      <c r="O30" s="5">
        <v>293170000</v>
      </c>
      <c r="P30" s="4">
        <v>114322000</v>
      </c>
      <c r="Q30" s="4">
        <v>39716000</v>
      </c>
      <c r="R30" s="4">
        <v>98294000</v>
      </c>
      <c r="S30" s="4">
        <v>40838000</v>
      </c>
    </row>
    <row r="31" spans="1:19" ht="16" x14ac:dyDescent="0.2">
      <c r="A31" s="3" t="s">
        <v>42</v>
      </c>
      <c r="B31" s="4">
        <v>265857000</v>
      </c>
      <c r="C31" s="4">
        <v>135566000</v>
      </c>
      <c r="D31" s="4">
        <v>248522000</v>
      </c>
      <c r="E31" s="4">
        <v>278197000</v>
      </c>
      <c r="F31" s="4">
        <v>318676000</v>
      </c>
      <c r="G31" s="4">
        <v>576402000</v>
      </c>
      <c r="H31" s="4">
        <v>450935000</v>
      </c>
      <c r="I31" s="4">
        <v>389780000</v>
      </c>
      <c r="J31" s="4">
        <v>-126007000</v>
      </c>
      <c r="K31" s="4">
        <v>1781470000</v>
      </c>
      <c r="L31" s="4">
        <v>800293000</v>
      </c>
      <c r="M31" s="4">
        <v>2402271000</v>
      </c>
      <c r="N31" s="4">
        <v>-327043000</v>
      </c>
      <c r="O31" s="5">
        <v>1792657000</v>
      </c>
      <c r="P31" s="4">
        <v>8208000</v>
      </c>
      <c r="Q31" s="4">
        <v>669852000</v>
      </c>
      <c r="R31" s="4">
        <v>439505000</v>
      </c>
      <c r="S31" s="4">
        <v>675092000</v>
      </c>
    </row>
    <row r="32" spans="1:19" ht="16" x14ac:dyDescent="0.2">
      <c r="A32" s="3" t="s">
        <v>43</v>
      </c>
      <c r="B32" s="4">
        <v>-936000</v>
      </c>
      <c r="C32" s="4">
        <v>-6460000</v>
      </c>
      <c r="D32" s="4">
        <v>-4863000</v>
      </c>
      <c r="E32" s="4">
        <v>-2824000</v>
      </c>
      <c r="F32" s="4">
        <v>-2506000</v>
      </c>
      <c r="G32" s="4">
        <v>-6370000</v>
      </c>
      <c r="H32" s="4">
        <v>-4754000</v>
      </c>
      <c r="I32" s="4">
        <v>-5489000</v>
      </c>
      <c r="J32" s="4">
        <v>2173000</v>
      </c>
      <c r="K32" s="4">
        <v>-8996000</v>
      </c>
      <c r="L32" s="4">
        <v>-15737000</v>
      </c>
      <c r="M32" s="4">
        <v>-22732000</v>
      </c>
      <c r="N32" s="4">
        <v>-112920000</v>
      </c>
      <c r="O32" s="5">
        <v>-146585000</v>
      </c>
      <c r="P32" s="4">
        <v>-57161000</v>
      </c>
      <c r="Q32" s="4">
        <v>-19858000</v>
      </c>
      <c r="R32" s="4">
        <v>-49147000</v>
      </c>
      <c r="S32" s="4">
        <v>-20419000</v>
      </c>
    </row>
    <row r="33" spans="1:19" ht="16" x14ac:dyDescent="0.2">
      <c r="A33" s="34" t="s">
        <v>44</v>
      </c>
      <c r="B33" s="32">
        <v>266793000</v>
      </c>
      <c r="C33" s="32">
        <v>142026000</v>
      </c>
      <c r="D33" s="32">
        <v>253385000</v>
      </c>
      <c r="E33" s="32">
        <v>281021000</v>
      </c>
      <c r="F33" s="32">
        <v>321182000</v>
      </c>
      <c r="G33" s="32">
        <v>582772000</v>
      </c>
      <c r="H33" s="32">
        <v>455689000</v>
      </c>
      <c r="I33" s="32">
        <v>395269000</v>
      </c>
      <c r="J33" s="32">
        <v>-128180000</v>
      </c>
      <c r="K33" s="32">
        <v>1790466000</v>
      </c>
      <c r="L33" s="32">
        <v>816030000</v>
      </c>
      <c r="M33" s="32">
        <v>2425003000</v>
      </c>
      <c r="N33" s="32">
        <v>-214123000</v>
      </c>
      <c r="O33" s="33">
        <v>1939242000</v>
      </c>
      <c r="P33" s="32">
        <v>65369000</v>
      </c>
      <c r="Q33" s="32">
        <v>689710000</v>
      </c>
      <c r="R33" s="32">
        <v>488652000</v>
      </c>
      <c r="S33" s="32">
        <v>695511000</v>
      </c>
    </row>
    <row r="34" spans="1:19" ht="16" x14ac:dyDescent="0.2">
      <c r="A34" s="29" t="s">
        <v>60</v>
      </c>
      <c r="B34" s="30">
        <v>11.99</v>
      </c>
      <c r="C34" s="30">
        <v>5.4</v>
      </c>
      <c r="D34" s="30">
        <v>8.4499999999999993</v>
      </c>
      <c r="E34" s="30">
        <v>6.5</v>
      </c>
      <c r="F34" s="30">
        <v>6.26</v>
      </c>
      <c r="G34" s="30">
        <v>10.85</v>
      </c>
      <c r="H34" s="30">
        <v>8.1199999999999992</v>
      </c>
      <c r="I34" s="30">
        <v>6.52</v>
      </c>
      <c r="J34" s="30">
        <v>-1.84</v>
      </c>
      <c r="K34" s="30">
        <v>18.8</v>
      </c>
      <c r="L34" s="30">
        <v>8.4700000000000006</v>
      </c>
      <c r="M34" s="30">
        <v>18.77</v>
      </c>
      <c r="N34" s="30">
        <v>-1.81</v>
      </c>
      <c r="O34" s="31">
        <v>12.9</v>
      </c>
      <c r="P34" s="30">
        <v>2.0499999999999998</v>
      </c>
      <c r="Q34" s="30">
        <v>16.8</v>
      </c>
      <c r="R34" s="30">
        <v>13.53</v>
      </c>
      <c r="S34" s="30">
        <v>16.850000000000001</v>
      </c>
    </row>
    <row r="35" spans="1:19" ht="16" x14ac:dyDescent="0.2">
      <c r="A35" s="16" t="s">
        <v>195</v>
      </c>
      <c r="B35" s="17"/>
      <c r="C35" s="14">
        <f>(C33/B33)-1</f>
        <v>-0.46765469858654463</v>
      </c>
      <c r="D35" s="14">
        <f>(D33/C33)-1</f>
        <v>0.78407474687733236</v>
      </c>
      <c r="E35" s="14">
        <f>(E33/D33)-1</f>
        <v>0.10906722970973015</v>
      </c>
      <c r="F35" s="14">
        <f t="shared" ref="F35:O35" si="6">(F33/E33)-1</f>
        <v>0.14291102800146605</v>
      </c>
      <c r="G35" s="14">
        <f t="shared" si="6"/>
        <v>0.81446033712972699</v>
      </c>
      <c r="H35" s="14">
        <f t="shared" si="6"/>
        <v>-0.21806641362316648</v>
      </c>
      <c r="I35" s="14">
        <f t="shared" si="6"/>
        <v>-0.13259042899872497</v>
      </c>
      <c r="J35" s="14">
        <f t="shared" si="6"/>
        <v>-1.3242854865926748</v>
      </c>
      <c r="K35" s="14">
        <f t="shared" si="6"/>
        <v>-14.968372601029802</v>
      </c>
      <c r="L35" s="14">
        <f t="shared" si="6"/>
        <v>-0.54423596985365819</v>
      </c>
      <c r="M35" s="14">
        <f t="shared" si="6"/>
        <v>1.9717081479847556</v>
      </c>
      <c r="N35" s="14">
        <f t="shared" si="6"/>
        <v>-1.0882980350952143</v>
      </c>
      <c r="O35" s="14">
        <f t="shared" si="6"/>
        <v>-10.056673033723607</v>
      </c>
      <c r="P35" s="14"/>
      <c r="Q35" s="14">
        <f t="shared" ref="Q35:S35" si="7">(Q33/P33)-1</f>
        <v>9.5510257155532443</v>
      </c>
      <c r="R35" s="14">
        <f t="shared" si="7"/>
        <v>-0.2915109248814719</v>
      </c>
      <c r="S35" s="14">
        <f t="shared" si="7"/>
        <v>0.42332580241153206</v>
      </c>
    </row>
    <row r="36" spans="1:19" ht="16" x14ac:dyDescent="0.2">
      <c r="A36" s="18" t="s">
        <v>196</v>
      </c>
      <c r="B36" s="19">
        <f t="shared" ref="B36:M36" si="8">(B46*(1-0.25))/(B126+B105+B96)</f>
        <v>9.5608233723209826E-3</v>
      </c>
      <c r="C36" s="19">
        <f t="shared" si="8"/>
        <v>1.1307119603728493E-2</v>
      </c>
      <c r="D36" s="19">
        <f t="shared" si="8"/>
        <v>1.1978235455920781E-2</v>
      </c>
      <c r="E36" s="19">
        <f t="shared" si="8"/>
        <v>1.5827543019312891E-2</v>
      </c>
      <c r="F36" s="19">
        <f t="shared" si="8"/>
        <v>1.5396841915470597E-2</v>
      </c>
      <c r="G36" s="19">
        <f t="shared" si="8"/>
        <v>1.485858444075965E-2</v>
      </c>
      <c r="H36" s="19">
        <f t="shared" si="8"/>
        <v>1.3099609036582581E-2</v>
      </c>
      <c r="I36" s="19">
        <f t="shared" si="8"/>
        <v>1.1976368128029276E-2</v>
      </c>
      <c r="J36" s="19">
        <f t="shared" si="8"/>
        <v>1.391121139380269E-2</v>
      </c>
      <c r="K36" s="19">
        <f t="shared" si="8"/>
        <v>1.3652944683969296E-2</v>
      </c>
      <c r="L36" s="19">
        <f t="shared" si="8"/>
        <v>1.4142987526507922E-2</v>
      </c>
      <c r="M36" s="19">
        <f t="shared" si="8"/>
        <v>1.2911342013265541E-2</v>
      </c>
      <c r="N36" s="19">
        <f>(N46*(1-0.25))/(N126+N105+N96)</f>
        <v>1.5500637900935326E-2</v>
      </c>
      <c r="O36" s="19">
        <f>(O46*(1-0.25))/(O126+O105+O96)</f>
        <v>7.1295492249468613E-3</v>
      </c>
      <c r="P36" s="19">
        <f t="shared" ref="P36:S36" si="9">(P46*(1-0.25))/(P126+P105+P96)</f>
        <v>1.9151702527453068E-3</v>
      </c>
      <c r="Q36" s="19">
        <f t="shared" si="9"/>
        <v>1.8496648964343107E-3</v>
      </c>
      <c r="R36" s="19">
        <f t="shared" si="9"/>
        <v>1.8318464603033233E-3</v>
      </c>
      <c r="S36" s="19">
        <f t="shared" si="9"/>
        <v>1.7992362875213852E-3</v>
      </c>
    </row>
    <row r="37" spans="1:19" ht="16" x14ac:dyDescent="0.2">
      <c r="A37" s="3" t="s">
        <v>45</v>
      </c>
      <c r="B37" s="4" t="s">
        <v>21</v>
      </c>
      <c r="C37" s="4" t="s">
        <v>21</v>
      </c>
      <c r="D37" s="4" t="s">
        <v>21</v>
      </c>
      <c r="E37" s="4" t="s">
        <v>21</v>
      </c>
      <c r="F37" s="4" t="s">
        <v>21</v>
      </c>
      <c r="G37" s="4" t="s">
        <v>21</v>
      </c>
      <c r="H37" s="4" t="s">
        <v>21</v>
      </c>
      <c r="I37" s="4" t="s">
        <v>21</v>
      </c>
      <c r="J37" s="4" t="s">
        <v>21</v>
      </c>
      <c r="K37" s="4" t="s">
        <v>21</v>
      </c>
      <c r="L37" s="4">
        <v>18400000</v>
      </c>
      <c r="M37" s="4">
        <v>36000000</v>
      </c>
      <c r="N37" s="4">
        <v>36000000</v>
      </c>
      <c r="O37" s="5">
        <v>36000000</v>
      </c>
      <c r="P37" s="4" t="s">
        <v>21</v>
      </c>
      <c r="Q37" s="4">
        <v>18000000</v>
      </c>
      <c r="R37" s="4" t="s">
        <v>21</v>
      </c>
      <c r="S37" s="4">
        <v>18000000</v>
      </c>
    </row>
    <row r="38" spans="1:19" ht="16" x14ac:dyDescent="0.2">
      <c r="A38" s="3" t="s">
        <v>46</v>
      </c>
      <c r="B38" s="4" t="s">
        <v>21</v>
      </c>
      <c r="C38" s="4" t="s">
        <v>21</v>
      </c>
      <c r="D38" s="4" t="s">
        <v>21</v>
      </c>
      <c r="E38" s="4" t="s">
        <v>21</v>
      </c>
      <c r="F38" s="4" t="s">
        <v>21</v>
      </c>
      <c r="G38" s="4" t="s">
        <v>21</v>
      </c>
      <c r="H38" s="4" t="s">
        <v>21</v>
      </c>
      <c r="I38" s="4" t="s">
        <v>21</v>
      </c>
      <c r="J38" s="4" t="s">
        <v>21</v>
      </c>
      <c r="K38" s="4" t="s">
        <v>21</v>
      </c>
      <c r="L38" s="4" t="s">
        <v>21</v>
      </c>
      <c r="M38" s="4" t="s">
        <v>21</v>
      </c>
      <c r="N38" s="4" t="s">
        <v>21</v>
      </c>
      <c r="O38" s="5" t="s">
        <v>21</v>
      </c>
      <c r="P38" s="4" t="s">
        <v>21</v>
      </c>
      <c r="Q38" s="4" t="s">
        <v>21</v>
      </c>
      <c r="R38" s="4" t="s">
        <v>21</v>
      </c>
      <c r="S38" s="4" t="s">
        <v>21</v>
      </c>
    </row>
    <row r="39" spans="1:19" ht="16" x14ac:dyDescent="0.2">
      <c r="A39" s="3" t="s">
        <v>47</v>
      </c>
      <c r="B39" s="4">
        <v>266793000</v>
      </c>
      <c r="C39" s="4">
        <v>142026000</v>
      </c>
      <c r="D39" s="4">
        <v>253385000</v>
      </c>
      <c r="E39" s="4">
        <v>281021000</v>
      </c>
      <c r="F39" s="4">
        <v>321182000</v>
      </c>
      <c r="G39" s="4">
        <v>582772000</v>
      </c>
      <c r="H39" s="4">
        <v>455689000</v>
      </c>
      <c r="I39" s="4">
        <v>395269000</v>
      </c>
      <c r="J39" s="4">
        <v>-128180000</v>
      </c>
      <c r="K39" s="4">
        <v>1790466000</v>
      </c>
      <c r="L39" s="4">
        <v>797630000</v>
      </c>
      <c r="M39" s="4">
        <v>2389003000</v>
      </c>
      <c r="N39" s="4">
        <v>-250123000</v>
      </c>
      <c r="O39" s="5">
        <v>1903242000</v>
      </c>
      <c r="P39" s="4">
        <v>65369000</v>
      </c>
      <c r="Q39" s="4">
        <v>671710000</v>
      </c>
      <c r="R39" s="4">
        <v>488652000</v>
      </c>
      <c r="S39" s="4">
        <v>677511000</v>
      </c>
    </row>
    <row r="40" spans="1:19" ht="16" x14ac:dyDescent="0.2">
      <c r="A40" s="3" t="s">
        <v>48</v>
      </c>
      <c r="B40" s="4">
        <v>9768000</v>
      </c>
      <c r="C40" s="4">
        <v>9686000</v>
      </c>
      <c r="D40" s="4">
        <v>9640000</v>
      </c>
      <c r="E40" s="4">
        <v>12538000</v>
      </c>
      <c r="F40" s="4">
        <v>13984000</v>
      </c>
      <c r="G40" s="4">
        <v>13978000</v>
      </c>
      <c r="H40" s="4">
        <v>14013000</v>
      </c>
      <c r="I40" s="4">
        <v>13964000</v>
      </c>
      <c r="J40" s="4">
        <v>13923000</v>
      </c>
      <c r="K40" s="4">
        <v>13861000</v>
      </c>
      <c r="L40" s="4">
        <v>13811000</v>
      </c>
      <c r="M40" s="4">
        <v>13768000</v>
      </c>
      <c r="N40" s="4">
        <v>13580000</v>
      </c>
      <c r="O40" s="5">
        <v>13472250</v>
      </c>
      <c r="P40" s="4">
        <v>13564000</v>
      </c>
      <c r="Q40" s="4">
        <v>13493000</v>
      </c>
      <c r="R40" s="4">
        <v>13450000</v>
      </c>
      <c r="S40" s="4">
        <v>13382000</v>
      </c>
    </row>
    <row r="41" spans="1:19" ht="16" x14ac:dyDescent="0.2">
      <c r="A41" s="3" t="s">
        <v>49</v>
      </c>
      <c r="B41" s="6">
        <v>27.31</v>
      </c>
      <c r="C41" s="6">
        <v>14.66</v>
      </c>
      <c r="D41" s="6">
        <v>26.28</v>
      </c>
      <c r="E41" s="6">
        <v>22.41</v>
      </c>
      <c r="F41" s="6">
        <v>22.97</v>
      </c>
      <c r="G41" s="6">
        <v>41.69</v>
      </c>
      <c r="H41" s="6">
        <v>32.520000000000003</v>
      </c>
      <c r="I41" s="6">
        <v>28.31</v>
      </c>
      <c r="J41" s="6">
        <v>-9.2100000000000009</v>
      </c>
      <c r="K41" s="6">
        <v>129.16999999999999</v>
      </c>
      <c r="L41" s="6">
        <v>57.75</v>
      </c>
      <c r="M41" s="6">
        <v>173.52</v>
      </c>
      <c r="N41" s="6">
        <v>-18.420000000000002</v>
      </c>
      <c r="O41" s="7">
        <v>141.27000000000001</v>
      </c>
      <c r="P41" s="6">
        <v>4.82</v>
      </c>
      <c r="Q41" s="6">
        <v>49.78</v>
      </c>
      <c r="R41" s="6">
        <v>36.33</v>
      </c>
      <c r="S41" s="6">
        <v>50.63</v>
      </c>
    </row>
    <row r="42" spans="1:19" ht="16" x14ac:dyDescent="0.2">
      <c r="A42" s="3" t="s">
        <v>50</v>
      </c>
      <c r="B42" s="6">
        <v>27.41</v>
      </c>
      <c r="C42" s="6">
        <v>15.33</v>
      </c>
      <c r="D42" s="6">
        <v>26.79</v>
      </c>
      <c r="E42" s="6">
        <v>22.64</v>
      </c>
      <c r="F42" s="6">
        <v>23.15</v>
      </c>
      <c r="G42" s="6">
        <v>42.15</v>
      </c>
      <c r="H42" s="6">
        <v>32.86</v>
      </c>
      <c r="I42" s="6">
        <v>28.7</v>
      </c>
      <c r="J42" s="6">
        <v>-9.36</v>
      </c>
      <c r="K42" s="6">
        <v>129.82</v>
      </c>
      <c r="L42" s="6">
        <v>60.22</v>
      </c>
      <c r="M42" s="6">
        <v>177.78</v>
      </c>
      <c r="N42" s="6">
        <v>-7.45</v>
      </c>
      <c r="O42" s="7">
        <v>154.82</v>
      </c>
      <c r="P42" s="6">
        <v>9.0299999999999994</v>
      </c>
      <c r="Q42" s="6">
        <v>52.59</v>
      </c>
      <c r="R42" s="6">
        <v>39.99</v>
      </c>
      <c r="S42" s="6">
        <v>53.5</v>
      </c>
    </row>
    <row r="43" spans="1:19" ht="16" x14ac:dyDescent="0.2">
      <c r="A43" s="3" t="s">
        <v>51</v>
      </c>
      <c r="B43" s="4">
        <v>9785000</v>
      </c>
      <c r="C43" s="4">
        <v>9726000</v>
      </c>
      <c r="D43" s="4">
        <v>9666000</v>
      </c>
      <c r="E43" s="4">
        <v>12586000</v>
      </c>
      <c r="F43" s="4">
        <v>14057000</v>
      </c>
      <c r="G43" s="4">
        <v>14061000</v>
      </c>
      <c r="H43" s="4">
        <v>14078000</v>
      </c>
      <c r="I43" s="4">
        <v>14006000</v>
      </c>
      <c r="J43" s="4">
        <v>13923000</v>
      </c>
      <c r="K43" s="4">
        <v>13881000</v>
      </c>
      <c r="L43" s="4">
        <v>13823000</v>
      </c>
      <c r="M43" s="4">
        <v>13800000</v>
      </c>
      <c r="N43" s="4">
        <v>13580000</v>
      </c>
      <c r="O43" s="5">
        <v>13493500</v>
      </c>
      <c r="P43" s="4">
        <v>13595000</v>
      </c>
      <c r="Q43" s="4">
        <v>13493000</v>
      </c>
      <c r="R43" s="4">
        <v>13475000</v>
      </c>
      <c r="S43" s="4">
        <v>13411000</v>
      </c>
    </row>
    <row r="44" spans="1:19" ht="16" x14ac:dyDescent="0.2">
      <c r="A44" s="3" t="s">
        <v>52</v>
      </c>
      <c r="B44" s="6">
        <v>27.27</v>
      </c>
      <c r="C44" s="6">
        <v>14.6</v>
      </c>
      <c r="D44" s="6">
        <v>26.21</v>
      </c>
      <c r="E44" s="6">
        <v>22.33</v>
      </c>
      <c r="F44" s="6">
        <v>22.85</v>
      </c>
      <c r="G44" s="6">
        <v>41.45</v>
      </c>
      <c r="H44" s="6">
        <v>32.369999999999997</v>
      </c>
      <c r="I44" s="6">
        <v>28.22</v>
      </c>
      <c r="J44" s="6">
        <v>-9.2100000000000009</v>
      </c>
      <c r="K44" s="6">
        <v>128.99</v>
      </c>
      <c r="L44" s="6">
        <v>57.7</v>
      </c>
      <c r="M44" s="6">
        <v>173.12</v>
      </c>
      <c r="N44" s="6">
        <v>-18.420000000000002</v>
      </c>
      <c r="O44" s="7">
        <v>141.05000000000001</v>
      </c>
      <c r="P44" s="6">
        <v>4.8099999999999996</v>
      </c>
      <c r="Q44" s="6">
        <v>49.78</v>
      </c>
      <c r="R44" s="6">
        <v>36.26</v>
      </c>
      <c r="S44" s="6">
        <v>50.52</v>
      </c>
    </row>
    <row r="45" spans="1:19" ht="16" x14ac:dyDescent="0.2">
      <c r="A45" s="3" t="s">
        <v>53</v>
      </c>
      <c r="B45" s="6">
        <v>27.36</v>
      </c>
      <c r="C45" s="6">
        <v>15.27</v>
      </c>
      <c r="D45" s="6">
        <v>26.72</v>
      </c>
      <c r="E45" s="6">
        <v>22.55</v>
      </c>
      <c r="F45" s="6">
        <v>23.03</v>
      </c>
      <c r="G45" s="6">
        <v>41.9</v>
      </c>
      <c r="H45" s="6">
        <v>32.71</v>
      </c>
      <c r="I45" s="6">
        <v>28.61</v>
      </c>
      <c r="J45" s="6">
        <v>-9.36</v>
      </c>
      <c r="K45" s="6">
        <v>129.63</v>
      </c>
      <c r="L45" s="6">
        <v>60.17</v>
      </c>
      <c r="M45" s="6">
        <v>177.37</v>
      </c>
      <c r="N45" s="6">
        <v>-7.45</v>
      </c>
      <c r="O45" s="7">
        <v>154.58000000000001</v>
      </c>
      <c r="P45" s="6">
        <v>9.01</v>
      </c>
      <c r="Q45" s="6">
        <v>52.59</v>
      </c>
      <c r="R45" s="6">
        <v>39.909999999999997</v>
      </c>
      <c r="S45" s="6">
        <v>53.38</v>
      </c>
    </row>
    <row r="46" spans="1:19" ht="16" x14ac:dyDescent="0.2">
      <c r="A46" s="3" t="s">
        <v>54</v>
      </c>
      <c r="B46" s="4">
        <v>53587000</v>
      </c>
      <c r="C46" s="4">
        <v>70572000</v>
      </c>
      <c r="D46" s="4">
        <v>87326000</v>
      </c>
      <c r="E46" s="4">
        <v>190066000</v>
      </c>
      <c r="F46" s="4">
        <v>203580000</v>
      </c>
      <c r="G46" s="4">
        <v>200987000</v>
      </c>
      <c r="H46" s="4">
        <v>194147000</v>
      </c>
      <c r="I46" s="4">
        <v>203871000</v>
      </c>
      <c r="J46" s="4">
        <v>227846000</v>
      </c>
      <c r="K46" s="4">
        <v>269239000</v>
      </c>
      <c r="L46" s="4">
        <v>307069000</v>
      </c>
      <c r="M46" s="4">
        <v>336393000</v>
      </c>
      <c r="N46" s="4">
        <v>366954000</v>
      </c>
      <c r="O46" s="5">
        <v>176028000</v>
      </c>
      <c r="P46" s="4">
        <v>43418000</v>
      </c>
      <c r="Q46" s="4">
        <v>43788000</v>
      </c>
      <c r="R46" s="4">
        <v>44399000</v>
      </c>
      <c r="S46" s="4">
        <v>44423000</v>
      </c>
    </row>
    <row r="47" spans="1:19" ht="16" x14ac:dyDescent="0.2">
      <c r="A47" s="3" t="s">
        <v>55</v>
      </c>
      <c r="B47" s="6">
        <v>2.41</v>
      </c>
      <c r="C47" s="6">
        <v>2.68</v>
      </c>
      <c r="D47" s="6">
        <v>2.91</v>
      </c>
      <c r="E47" s="6">
        <v>4.4000000000000004</v>
      </c>
      <c r="F47" s="6">
        <v>3.97</v>
      </c>
      <c r="G47" s="6">
        <v>3.74</v>
      </c>
      <c r="H47" s="6">
        <v>3.46</v>
      </c>
      <c r="I47" s="6">
        <v>3.36</v>
      </c>
      <c r="J47" s="6">
        <v>3.28</v>
      </c>
      <c r="K47" s="6">
        <v>2.83</v>
      </c>
      <c r="L47" s="6">
        <v>3.19</v>
      </c>
      <c r="M47" s="6">
        <v>2.6</v>
      </c>
      <c r="N47" s="6">
        <v>3.11</v>
      </c>
      <c r="O47" s="7">
        <v>1.17</v>
      </c>
      <c r="P47" s="6">
        <v>1.54</v>
      </c>
      <c r="Q47" s="6">
        <v>1.51</v>
      </c>
      <c r="R47" s="6">
        <v>1.38</v>
      </c>
      <c r="S47" s="6">
        <v>1.17</v>
      </c>
    </row>
    <row r="48" spans="1:19" ht="16" x14ac:dyDescent="0.2">
      <c r="A48" s="3" t="s">
        <v>56</v>
      </c>
      <c r="B48" s="4">
        <v>36763000</v>
      </c>
      <c r="C48" s="4">
        <v>46281000</v>
      </c>
      <c r="D48" s="4">
        <v>53814000</v>
      </c>
      <c r="E48" s="4">
        <v>134843000</v>
      </c>
      <c r="F48" s="4">
        <v>145953000</v>
      </c>
      <c r="G48" s="4">
        <v>132040000</v>
      </c>
      <c r="H48" s="4">
        <v>125614000</v>
      </c>
      <c r="I48" s="4">
        <v>123113000</v>
      </c>
      <c r="J48" s="4">
        <v>111916000</v>
      </c>
      <c r="K48" s="4">
        <v>120601000</v>
      </c>
      <c r="L48" s="4">
        <v>147754000</v>
      </c>
      <c r="M48" s="4">
        <v>175854000</v>
      </c>
      <c r="N48" s="4">
        <v>188176000</v>
      </c>
      <c r="O48" s="5" t="s">
        <v>21</v>
      </c>
      <c r="P48" s="4" t="s">
        <v>21</v>
      </c>
      <c r="Q48" s="4" t="s">
        <v>21</v>
      </c>
      <c r="R48" s="4" t="s">
        <v>21</v>
      </c>
      <c r="S48" s="4" t="s">
        <v>21</v>
      </c>
    </row>
    <row r="49" spans="1:19" ht="16" x14ac:dyDescent="0.2">
      <c r="A49" s="3" t="s">
        <v>57</v>
      </c>
      <c r="B49" s="4" t="s">
        <v>21</v>
      </c>
      <c r="C49" s="4" t="s">
        <v>21</v>
      </c>
      <c r="D49" s="4" t="s">
        <v>21</v>
      </c>
      <c r="E49" s="4" t="s">
        <v>21</v>
      </c>
      <c r="F49" s="4" t="s">
        <v>21</v>
      </c>
      <c r="G49" s="4" t="s">
        <v>21</v>
      </c>
      <c r="H49" s="4" t="s">
        <v>21</v>
      </c>
      <c r="I49" s="4" t="s">
        <v>21</v>
      </c>
      <c r="J49" s="4" t="s">
        <v>21</v>
      </c>
      <c r="K49" s="4" t="s">
        <v>21</v>
      </c>
      <c r="L49" s="4" t="s">
        <v>21</v>
      </c>
      <c r="M49" s="4" t="s">
        <v>21</v>
      </c>
      <c r="N49" s="4" t="s">
        <v>21</v>
      </c>
      <c r="O49" s="5" t="s">
        <v>21</v>
      </c>
      <c r="P49" s="4" t="s">
        <v>21</v>
      </c>
      <c r="Q49" s="4" t="s">
        <v>21</v>
      </c>
      <c r="R49" s="4" t="s">
        <v>21</v>
      </c>
      <c r="S49" s="4" t="s">
        <v>21</v>
      </c>
    </row>
    <row r="50" spans="1:19" ht="16" x14ac:dyDescent="0.2">
      <c r="A50" s="3" t="s">
        <v>61</v>
      </c>
      <c r="B50" s="4">
        <v>463624</v>
      </c>
      <c r="C50" s="4">
        <v>487028</v>
      </c>
      <c r="D50" s="4">
        <v>468768</v>
      </c>
      <c r="E50" s="4">
        <v>600428</v>
      </c>
      <c r="F50" s="4">
        <v>596938</v>
      </c>
      <c r="G50" s="4">
        <v>506602</v>
      </c>
      <c r="H50" s="4">
        <v>514865</v>
      </c>
      <c r="I50" s="4">
        <v>388568</v>
      </c>
      <c r="J50" s="4">
        <v>399304</v>
      </c>
      <c r="K50" s="4">
        <v>512039</v>
      </c>
      <c r="L50" s="4">
        <v>510011</v>
      </c>
      <c r="M50" s="4">
        <v>636389</v>
      </c>
      <c r="N50" s="4">
        <v>565337</v>
      </c>
      <c r="O50" s="5">
        <v>719158</v>
      </c>
      <c r="P50" s="4">
        <v>156984</v>
      </c>
      <c r="Q50" s="4">
        <v>196440</v>
      </c>
      <c r="R50" s="4">
        <v>172749</v>
      </c>
      <c r="S50" s="4">
        <v>197491</v>
      </c>
    </row>
    <row r="51" spans="1:19" ht="16" x14ac:dyDescent="0.2">
      <c r="A51" s="3" t="s">
        <v>62</v>
      </c>
      <c r="B51" s="4" t="s">
        <v>21</v>
      </c>
      <c r="C51" s="4" t="s">
        <v>21</v>
      </c>
      <c r="D51" s="4" t="s">
        <v>21</v>
      </c>
      <c r="E51" s="4" t="s">
        <v>21</v>
      </c>
      <c r="F51" s="4" t="s">
        <v>21</v>
      </c>
      <c r="G51" s="4" t="s">
        <v>21</v>
      </c>
      <c r="H51" s="4" t="s">
        <v>21</v>
      </c>
      <c r="I51" s="4" t="s">
        <v>21</v>
      </c>
      <c r="J51" s="4" t="s">
        <v>21</v>
      </c>
      <c r="K51" s="4" t="s">
        <v>21</v>
      </c>
      <c r="L51" s="6">
        <v>1.33</v>
      </c>
      <c r="M51" s="6">
        <v>2.61</v>
      </c>
      <c r="N51" s="6">
        <v>2.65</v>
      </c>
      <c r="O51" s="7">
        <v>1.34</v>
      </c>
      <c r="P51" s="4" t="s">
        <v>21</v>
      </c>
      <c r="Q51" s="6">
        <v>1.33</v>
      </c>
      <c r="R51" s="4" t="s">
        <v>21</v>
      </c>
      <c r="S51" s="4" t="s">
        <v>21</v>
      </c>
    </row>
    <row r="52" spans="1:19" ht="16" x14ac:dyDescent="0.2">
      <c r="A52" s="3" t="s">
        <v>63</v>
      </c>
      <c r="B52" s="4">
        <v>16824000</v>
      </c>
      <c r="C52" s="4">
        <v>24291000</v>
      </c>
      <c r="D52" s="4">
        <v>33512000</v>
      </c>
      <c r="E52" s="4">
        <v>55223000</v>
      </c>
      <c r="F52" s="4">
        <v>57627000</v>
      </c>
      <c r="G52" s="4">
        <v>68947000</v>
      </c>
      <c r="H52" s="4">
        <v>68533000</v>
      </c>
      <c r="I52" s="4">
        <v>80758000</v>
      </c>
      <c r="J52" s="4">
        <v>115930000</v>
      </c>
      <c r="K52" s="4">
        <v>148638000</v>
      </c>
      <c r="L52" s="4">
        <v>159315000</v>
      </c>
      <c r="M52" s="4">
        <v>160539000</v>
      </c>
      <c r="N52" s="4">
        <v>178778000</v>
      </c>
      <c r="O52" s="5">
        <v>176028000</v>
      </c>
      <c r="P52" s="4">
        <v>43418000</v>
      </c>
      <c r="Q52" s="4">
        <v>43788000</v>
      </c>
      <c r="R52" s="4">
        <v>44399000</v>
      </c>
      <c r="S52" s="4">
        <v>44423000</v>
      </c>
    </row>
    <row r="54" spans="1:19" ht="16" x14ac:dyDescent="0.2">
      <c r="A54" s="2" t="s">
        <v>21</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1382695000</v>
      </c>
      <c r="C55" s="4">
        <v>8033767000</v>
      </c>
      <c r="D55" s="4">
        <v>8060181000</v>
      </c>
      <c r="E55" s="4">
        <v>16671539000</v>
      </c>
      <c r="F55" s="4">
        <v>17083992000</v>
      </c>
      <c r="G55" s="4">
        <v>16847229000</v>
      </c>
      <c r="H55" s="4">
        <v>17321242000</v>
      </c>
      <c r="I55" s="4">
        <v>20612946000</v>
      </c>
      <c r="J55" s="4">
        <v>20049525000</v>
      </c>
      <c r="K55" s="4">
        <v>21520478000</v>
      </c>
      <c r="L55" s="4">
        <v>24977117000</v>
      </c>
      <c r="M55" s="4">
        <v>28073276000</v>
      </c>
      <c r="N55" s="4">
        <v>30071330000</v>
      </c>
      <c r="O55" s="5">
        <v>31081852000</v>
      </c>
      <c r="P55" s="4">
        <v>28907076000</v>
      </c>
      <c r="Q55" s="4">
        <v>30071330000</v>
      </c>
      <c r="R55" s="4">
        <v>30700229000</v>
      </c>
      <c r="S55" s="4">
        <v>31081852000</v>
      </c>
    </row>
    <row r="56" spans="1:19" ht="16" x14ac:dyDescent="0.2">
      <c r="A56" s="3" t="s">
        <v>65</v>
      </c>
      <c r="B56" s="4">
        <v>1070599000</v>
      </c>
      <c r="C56" s="4">
        <v>1316046000</v>
      </c>
      <c r="D56" s="4">
        <v>6925794000</v>
      </c>
      <c r="E56" s="4">
        <v>13573350000</v>
      </c>
      <c r="F56" s="4">
        <v>13977900000</v>
      </c>
      <c r="G56" s="4">
        <v>13666738000</v>
      </c>
      <c r="H56" s="4">
        <v>13966408000</v>
      </c>
      <c r="I56" s="4">
        <v>14300103000</v>
      </c>
      <c r="J56" s="4">
        <v>13135052000</v>
      </c>
      <c r="K56" s="4">
        <v>14239964000</v>
      </c>
      <c r="L56" s="4">
        <v>17057569000</v>
      </c>
      <c r="M56" s="4">
        <v>18365783000</v>
      </c>
      <c r="N56" s="4">
        <v>18663529000</v>
      </c>
      <c r="O56" s="5">
        <v>19090637000</v>
      </c>
      <c r="P56" s="4">
        <v>17691891000</v>
      </c>
      <c r="Q56" s="4">
        <v>18663529000</v>
      </c>
      <c r="R56" s="4">
        <v>18922571000</v>
      </c>
      <c r="S56" s="4">
        <v>19090637000</v>
      </c>
    </row>
    <row r="57" spans="1:19" ht="16" x14ac:dyDescent="0.2">
      <c r="A57" s="3" t="s">
        <v>66</v>
      </c>
      <c r="B57" s="4">
        <v>745259000</v>
      </c>
      <c r="C57" s="4">
        <v>775032000</v>
      </c>
      <c r="D57" s="4">
        <v>973181000</v>
      </c>
      <c r="E57" s="4">
        <v>1978526000</v>
      </c>
      <c r="F57" s="4">
        <v>1960169000</v>
      </c>
      <c r="G57" s="4">
        <v>2630009000</v>
      </c>
      <c r="H57" s="4">
        <v>1738747000</v>
      </c>
      <c r="I57" s="4">
        <v>2198459000</v>
      </c>
      <c r="J57" s="4">
        <v>2014168000</v>
      </c>
      <c r="K57" s="4">
        <v>3072807000</v>
      </c>
      <c r="L57" s="4">
        <v>4341736000</v>
      </c>
      <c r="M57" s="4">
        <v>3978490000</v>
      </c>
      <c r="N57" s="4">
        <v>4137432000</v>
      </c>
      <c r="O57" s="5">
        <v>4305884000</v>
      </c>
      <c r="P57" s="4">
        <v>3540690000</v>
      </c>
      <c r="Q57" s="4">
        <v>4137432000</v>
      </c>
      <c r="R57" s="4">
        <v>4031952000</v>
      </c>
      <c r="S57" s="4">
        <v>4305884000</v>
      </c>
    </row>
    <row r="58" spans="1:19" ht="16" x14ac:dyDescent="0.2">
      <c r="A58" s="3" t="s">
        <v>67</v>
      </c>
      <c r="B58" s="4">
        <v>325340000</v>
      </c>
      <c r="C58" s="4">
        <v>541014000</v>
      </c>
      <c r="D58" s="4">
        <v>5952613000</v>
      </c>
      <c r="E58" s="4">
        <v>11594824000</v>
      </c>
      <c r="F58" s="4">
        <v>12017731000</v>
      </c>
      <c r="G58" s="4">
        <v>11036729000</v>
      </c>
      <c r="H58" s="4">
        <v>12227661000</v>
      </c>
      <c r="I58" s="4">
        <v>12101644000</v>
      </c>
      <c r="J58" s="4">
        <v>11120884000</v>
      </c>
      <c r="K58" s="4">
        <v>11167157000</v>
      </c>
      <c r="L58" s="4">
        <v>12715833000</v>
      </c>
      <c r="M58" s="4">
        <v>14387293000</v>
      </c>
      <c r="N58" s="4">
        <v>14526097000</v>
      </c>
      <c r="O58" s="5">
        <v>14784753000</v>
      </c>
      <c r="P58" s="4">
        <v>14151201000</v>
      </c>
      <c r="Q58" s="4">
        <v>14526097000</v>
      </c>
      <c r="R58" s="4">
        <v>14890619000</v>
      </c>
      <c r="S58" s="4">
        <v>14784753000</v>
      </c>
    </row>
    <row r="59" spans="1:19" ht="16" x14ac:dyDescent="0.2">
      <c r="A59" s="3" t="s">
        <v>68</v>
      </c>
      <c r="B59" s="4">
        <v>312096000</v>
      </c>
      <c r="C59" s="4">
        <v>350237000</v>
      </c>
      <c r="D59" s="4">
        <v>1243802000</v>
      </c>
      <c r="E59" s="4">
        <v>3098189000</v>
      </c>
      <c r="F59" s="4">
        <v>3106092000</v>
      </c>
      <c r="G59" s="4">
        <v>3180491000</v>
      </c>
      <c r="H59" s="4">
        <v>3313486000</v>
      </c>
      <c r="I59" s="4">
        <v>6312843000</v>
      </c>
      <c r="J59" s="4">
        <v>6914473000</v>
      </c>
      <c r="K59" s="4">
        <v>7280514000</v>
      </c>
      <c r="L59" s="4">
        <v>7919548000</v>
      </c>
      <c r="M59" s="4">
        <v>9707493000</v>
      </c>
      <c r="N59" s="4">
        <v>11407801000</v>
      </c>
      <c r="O59" s="5">
        <v>11991215000</v>
      </c>
      <c r="P59" s="4">
        <v>11215185000</v>
      </c>
      <c r="Q59" s="4">
        <v>11407801000</v>
      </c>
      <c r="R59" s="4">
        <v>11777658000</v>
      </c>
      <c r="S59" s="4">
        <v>11991215000</v>
      </c>
    </row>
    <row r="60" spans="1:19" ht="16" x14ac:dyDescent="0.2">
      <c r="A60" s="3" t="s">
        <v>69</v>
      </c>
      <c r="B60" s="4" t="s">
        <v>21</v>
      </c>
      <c r="C60" s="4">
        <v>1164354000</v>
      </c>
      <c r="D60" s="4">
        <v>829919000</v>
      </c>
      <c r="E60" s="4">
        <v>1956416000</v>
      </c>
      <c r="F60" s="4">
        <v>1970875000</v>
      </c>
      <c r="G60" s="4">
        <v>3169856000</v>
      </c>
      <c r="H60" s="4">
        <v>2071837000</v>
      </c>
      <c r="I60" s="4">
        <v>6270385000</v>
      </c>
      <c r="J60" s="4">
        <v>5221947000</v>
      </c>
      <c r="K60" s="4">
        <v>5432712000</v>
      </c>
      <c r="L60" s="4">
        <v>5989337000</v>
      </c>
      <c r="M60" s="4">
        <v>7293555000</v>
      </c>
      <c r="N60" s="4">
        <v>8446745000</v>
      </c>
      <c r="O60" s="5">
        <v>11991215000</v>
      </c>
      <c r="P60" s="4">
        <v>11215185000</v>
      </c>
      <c r="Q60" s="4">
        <v>8446745000</v>
      </c>
      <c r="R60" s="4">
        <v>11777658000</v>
      </c>
      <c r="S60" s="4">
        <v>11991215000</v>
      </c>
    </row>
    <row r="61" spans="1:19" ht="16" x14ac:dyDescent="0.2">
      <c r="A61" s="3" t="s">
        <v>70</v>
      </c>
      <c r="B61" s="4" t="s">
        <v>21</v>
      </c>
      <c r="C61" s="4" t="s">
        <v>21</v>
      </c>
      <c r="D61" s="4" t="s">
        <v>21</v>
      </c>
      <c r="E61" s="4" t="s">
        <v>21</v>
      </c>
      <c r="F61" s="4" t="s">
        <v>21</v>
      </c>
      <c r="G61" s="4" t="s">
        <v>21</v>
      </c>
      <c r="H61" s="4" t="s">
        <v>21</v>
      </c>
      <c r="I61" s="4">
        <v>528000</v>
      </c>
      <c r="J61" s="4">
        <v>40375000</v>
      </c>
      <c r="K61" s="4" t="s">
        <v>21</v>
      </c>
      <c r="L61" s="4" t="s">
        <v>21</v>
      </c>
      <c r="M61" s="4" t="s">
        <v>21</v>
      </c>
      <c r="N61" s="4" t="s">
        <v>21</v>
      </c>
      <c r="O61" s="5" t="s">
        <v>21</v>
      </c>
      <c r="P61" s="4" t="s">
        <v>21</v>
      </c>
      <c r="Q61" s="4" t="s">
        <v>21</v>
      </c>
      <c r="R61" s="4" t="s">
        <v>21</v>
      </c>
      <c r="S61" s="4" t="s">
        <v>21</v>
      </c>
    </row>
    <row r="62" spans="1:19" ht="16" x14ac:dyDescent="0.2">
      <c r="A62" s="3" t="s">
        <v>71</v>
      </c>
      <c r="B62" s="4" t="s">
        <v>21</v>
      </c>
      <c r="C62" s="4" t="s">
        <v>21</v>
      </c>
      <c r="D62" s="4" t="s">
        <v>21</v>
      </c>
      <c r="E62" s="4" t="s">
        <v>21</v>
      </c>
      <c r="F62" s="4" t="s">
        <v>21</v>
      </c>
      <c r="G62" s="4" t="s">
        <v>21</v>
      </c>
      <c r="H62" s="4" t="s">
        <v>21</v>
      </c>
      <c r="I62" s="4" t="s">
        <v>21</v>
      </c>
      <c r="J62" s="4" t="s">
        <v>21</v>
      </c>
      <c r="K62" s="4" t="s">
        <v>21</v>
      </c>
      <c r="L62" s="4" t="s">
        <v>21</v>
      </c>
      <c r="M62" s="4" t="s">
        <v>21</v>
      </c>
      <c r="N62" s="4" t="s">
        <v>21</v>
      </c>
      <c r="O62" s="5" t="s">
        <v>21</v>
      </c>
      <c r="P62" s="4" t="s">
        <v>21</v>
      </c>
      <c r="Q62" s="4" t="s">
        <v>21</v>
      </c>
      <c r="R62" s="4" t="s">
        <v>21</v>
      </c>
      <c r="S62" s="4" t="s">
        <v>21</v>
      </c>
    </row>
    <row r="63" spans="1:19" ht="16" x14ac:dyDescent="0.2">
      <c r="A63" s="3" t="s">
        <v>72</v>
      </c>
      <c r="B63" s="4">
        <v>312096000</v>
      </c>
      <c r="C63" s="4">
        <v>-814117000</v>
      </c>
      <c r="D63" s="4">
        <v>413883000</v>
      </c>
      <c r="E63" s="4">
        <v>1141773000</v>
      </c>
      <c r="F63" s="4">
        <v>1135217000</v>
      </c>
      <c r="G63" s="4">
        <v>10635000</v>
      </c>
      <c r="H63" s="4">
        <v>1241649000</v>
      </c>
      <c r="I63" s="4">
        <v>41930000</v>
      </c>
      <c r="J63" s="4">
        <v>1652151000</v>
      </c>
      <c r="K63" s="4">
        <v>1847802000</v>
      </c>
      <c r="L63" s="4">
        <v>1930211000</v>
      </c>
      <c r="M63" s="4">
        <v>2413938000</v>
      </c>
      <c r="N63" s="4">
        <v>2961056000</v>
      </c>
      <c r="O63" s="5" t="s">
        <v>21</v>
      </c>
      <c r="P63" s="4" t="s">
        <v>21</v>
      </c>
      <c r="Q63" s="4">
        <v>2961056000</v>
      </c>
      <c r="R63" s="4" t="s">
        <v>21</v>
      </c>
      <c r="S63" s="4" t="s">
        <v>21</v>
      </c>
    </row>
    <row r="64" spans="1:19" ht="16" x14ac:dyDescent="0.2">
      <c r="A64" s="3" t="s">
        <v>73</v>
      </c>
      <c r="B64" s="4" t="s">
        <v>21</v>
      </c>
      <c r="C64" s="4" t="s">
        <v>21</v>
      </c>
      <c r="D64" s="4" t="s">
        <v>21</v>
      </c>
      <c r="E64" s="4" t="s">
        <v>21</v>
      </c>
      <c r="F64" s="4" t="s">
        <v>21</v>
      </c>
      <c r="G64" s="4" t="s">
        <v>21</v>
      </c>
      <c r="H64" s="4" t="s">
        <v>21</v>
      </c>
      <c r="I64" s="4" t="s">
        <v>21</v>
      </c>
      <c r="J64" s="4" t="s">
        <v>21</v>
      </c>
      <c r="K64" s="4" t="s">
        <v>21</v>
      </c>
      <c r="L64" s="4" t="s">
        <v>21</v>
      </c>
      <c r="M64" s="4" t="s">
        <v>21</v>
      </c>
      <c r="N64" s="4" t="s">
        <v>21</v>
      </c>
      <c r="O64" s="5" t="s">
        <v>21</v>
      </c>
      <c r="P64" s="4" t="s">
        <v>21</v>
      </c>
      <c r="Q64" s="4" t="s">
        <v>21</v>
      </c>
      <c r="R64" s="4" t="s">
        <v>21</v>
      </c>
      <c r="S64" s="4" t="s">
        <v>21</v>
      </c>
    </row>
    <row r="65" spans="1:19" ht="16" x14ac:dyDescent="0.2">
      <c r="A65" s="3" t="s">
        <v>74</v>
      </c>
      <c r="B65" s="4" t="s">
        <v>21</v>
      </c>
      <c r="C65" s="4" t="s">
        <v>21</v>
      </c>
      <c r="D65" s="4" t="s">
        <v>21</v>
      </c>
      <c r="E65" s="4" t="s">
        <v>21</v>
      </c>
      <c r="F65" s="4" t="s">
        <v>21</v>
      </c>
      <c r="G65" s="4" t="s">
        <v>21</v>
      </c>
      <c r="H65" s="4" t="s">
        <v>21</v>
      </c>
      <c r="I65" s="4" t="s">
        <v>21</v>
      </c>
      <c r="J65" s="4" t="s">
        <v>21</v>
      </c>
      <c r="K65" s="4" t="s">
        <v>21</v>
      </c>
      <c r="L65" s="4" t="s">
        <v>21</v>
      </c>
      <c r="M65" s="4" t="s">
        <v>21</v>
      </c>
      <c r="N65" s="4" t="s">
        <v>21</v>
      </c>
      <c r="O65" s="5" t="s">
        <v>21</v>
      </c>
      <c r="P65" s="4" t="s">
        <v>21</v>
      </c>
      <c r="Q65" s="4" t="s">
        <v>21</v>
      </c>
      <c r="R65" s="4" t="s">
        <v>21</v>
      </c>
      <c r="S65" s="4" t="s">
        <v>21</v>
      </c>
    </row>
    <row r="66" spans="1:19" ht="16" x14ac:dyDescent="0.2">
      <c r="A66" s="3" t="s">
        <v>75</v>
      </c>
      <c r="B66" s="4" t="s">
        <v>21</v>
      </c>
      <c r="C66" s="4" t="s">
        <v>21</v>
      </c>
      <c r="D66" s="4" t="s">
        <v>21</v>
      </c>
      <c r="E66" s="4" t="s">
        <v>21</v>
      </c>
      <c r="F66" s="4" t="s">
        <v>21</v>
      </c>
      <c r="G66" s="4" t="s">
        <v>21</v>
      </c>
      <c r="H66" s="4" t="s">
        <v>21</v>
      </c>
      <c r="I66" s="4" t="s">
        <v>21</v>
      </c>
      <c r="J66" s="4" t="s">
        <v>21</v>
      </c>
      <c r="K66" s="4" t="s">
        <v>21</v>
      </c>
      <c r="L66" s="4" t="s">
        <v>21</v>
      </c>
      <c r="M66" s="4" t="s">
        <v>21</v>
      </c>
      <c r="N66" s="4" t="s">
        <v>21</v>
      </c>
      <c r="O66" s="5" t="s">
        <v>21</v>
      </c>
      <c r="P66" s="4" t="s">
        <v>21</v>
      </c>
      <c r="Q66" s="4" t="s">
        <v>21</v>
      </c>
      <c r="R66" s="4" t="s">
        <v>21</v>
      </c>
      <c r="S66" s="4" t="s">
        <v>21</v>
      </c>
    </row>
    <row r="67" spans="1:19" ht="16" x14ac:dyDescent="0.2">
      <c r="A67" s="3" t="s">
        <v>76</v>
      </c>
      <c r="B67" s="4" t="s">
        <v>21</v>
      </c>
      <c r="C67" s="4" t="s">
        <v>21</v>
      </c>
      <c r="D67" s="4" t="s">
        <v>21</v>
      </c>
      <c r="E67" s="4" t="s">
        <v>21</v>
      </c>
      <c r="F67" s="4" t="s">
        <v>21</v>
      </c>
      <c r="G67" s="4" t="s">
        <v>21</v>
      </c>
      <c r="H67" s="4" t="s">
        <v>21</v>
      </c>
      <c r="I67" s="4" t="s">
        <v>21</v>
      </c>
      <c r="J67" s="4" t="s">
        <v>21</v>
      </c>
      <c r="K67" s="4" t="s">
        <v>21</v>
      </c>
      <c r="L67" s="4" t="s">
        <v>21</v>
      </c>
      <c r="M67" s="4" t="s">
        <v>21</v>
      </c>
      <c r="N67" s="4" t="s">
        <v>21</v>
      </c>
      <c r="O67" s="5" t="s">
        <v>21</v>
      </c>
      <c r="P67" s="4" t="s">
        <v>21</v>
      </c>
      <c r="Q67" s="4" t="s">
        <v>21</v>
      </c>
      <c r="R67" s="4" t="s">
        <v>21</v>
      </c>
      <c r="S67" s="4" t="s">
        <v>21</v>
      </c>
    </row>
    <row r="68" spans="1:19" ht="16" x14ac:dyDescent="0.2">
      <c r="A68" s="3" t="s">
        <v>77</v>
      </c>
      <c r="B68" s="4" t="s">
        <v>21</v>
      </c>
      <c r="C68" s="4" t="s">
        <v>21</v>
      </c>
      <c r="D68" s="4" t="s">
        <v>21</v>
      </c>
      <c r="E68" s="4" t="s">
        <v>21</v>
      </c>
      <c r="F68" s="4" t="s">
        <v>21</v>
      </c>
      <c r="G68" s="4" t="s">
        <v>21</v>
      </c>
      <c r="H68" s="4" t="s">
        <v>21</v>
      </c>
      <c r="I68" s="4" t="s">
        <v>21</v>
      </c>
      <c r="J68" s="4" t="s">
        <v>21</v>
      </c>
      <c r="K68" s="4" t="s">
        <v>21</v>
      </c>
      <c r="L68" s="4" t="s">
        <v>21</v>
      </c>
      <c r="M68" s="4" t="s">
        <v>21</v>
      </c>
      <c r="N68" s="4" t="s">
        <v>21</v>
      </c>
      <c r="O68" s="5" t="s">
        <v>21</v>
      </c>
      <c r="P68" s="4" t="s">
        <v>21</v>
      </c>
      <c r="Q68" s="4" t="s">
        <v>21</v>
      </c>
      <c r="R68" s="4" t="s">
        <v>21</v>
      </c>
      <c r="S68" s="4" t="s">
        <v>21</v>
      </c>
    </row>
    <row r="69" spans="1:19" ht="16" x14ac:dyDescent="0.2">
      <c r="A69" s="3" t="s">
        <v>78</v>
      </c>
      <c r="B69" s="4" t="s">
        <v>21</v>
      </c>
      <c r="C69" s="4" t="s">
        <v>21</v>
      </c>
      <c r="D69" s="4" t="s">
        <v>21</v>
      </c>
      <c r="E69" s="4" t="s">
        <v>21</v>
      </c>
      <c r="F69" s="4" t="s">
        <v>21</v>
      </c>
      <c r="G69" s="4" t="s">
        <v>21</v>
      </c>
      <c r="H69" s="4" t="s">
        <v>21</v>
      </c>
      <c r="I69" s="4" t="s">
        <v>21</v>
      </c>
      <c r="J69" s="4" t="s">
        <v>21</v>
      </c>
      <c r="K69" s="4" t="s">
        <v>21</v>
      </c>
      <c r="L69" s="4" t="s">
        <v>21</v>
      </c>
      <c r="M69" s="4" t="s">
        <v>21</v>
      </c>
      <c r="N69" s="4" t="s">
        <v>21</v>
      </c>
      <c r="O69" s="5" t="s">
        <v>21</v>
      </c>
      <c r="P69" s="4" t="s">
        <v>21</v>
      </c>
      <c r="Q69" s="4" t="s">
        <v>21</v>
      </c>
      <c r="R69" s="4" t="s">
        <v>21</v>
      </c>
      <c r="S69" s="4" t="s">
        <v>21</v>
      </c>
    </row>
    <row r="70" spans="1:19" ht="16" x14ac:dyDescent="0.2">
      <c r="A70" s="3" t="s">
        <v>79</v>
      </c>
      <c r="B70" s="4" t="s">
        <v>21</v>
      </c>
      <c r="C70" s="4">
        <v>6367484000</v>
      </c>
      <c r="D70" s="4">
        <v>-109415000</v>
      </c>
      <c r="E70" s="4" t="s">
        <v>21</v>
      </c>
      <c r="F70" s="4" t="s">
        <v>21</v>
      </c>
      <c r="G70" s="4" t="s">
        <v>21</v>
      </c>
      <c r="H70" s="4">
        <v>41348000</v>
      </c>
      <c r="I70" s="4" t="s">
        <v>21</v>
      </c>
      <c r="J70" s="4" t="s">
        <v>21</v>
      </c>
      <c r="K70" s="4" t="s">
        <v>21</v>
      </c>
      <c r="L70" s="4" t="s">
        <v>21</v>
      </c>
      <c r="M70" s="4" t="s">
        <v>21</v>
      </c>
      <c r="N70" s="4" t="s">
        <v>21</v>
      </c>
      <c r="O70" s="5" t="s">
        <v>21</v>
      </c>
      <c r="P70" s="4" t="s">
        <v>21</v>
      </c>
      <c r="Q70" s="4" t="s">
        <v>21</v>
      </c>
      <c r="R70" s="4" t="s">
        <v>21</v>
      </c>
      <c r="S70" s="4" t="s">
        <v>21</v>
      </c>
    </row>
    <row r="71" spans="1:19" ht="16" x14ac:dyDescent="0.2">
      <c r="A71" s="3" t="s">
        <v>80</v>
      </c>
      <c r="B71" s="4" t="s">
        <v>21</v>
      </c>
      <c r="C71" s="4" t="s">
        <v>21</v>
      </c>
      <c r="D71" s="4" t="s">
        <v>21</v>
      </c>
      <c r="E71" s="4" t="s">
        <v>21</v>
      </c>
      <c r="F71" s="4" t="s">
        <v>21</v>
      </c>
      <c r="G71" s="4" t="s">
        <v>21</v>
      </c>
      <c r="H71" s="4" t="s">
        <v>21</v>
      </c>
      <c r="I71" s="4" t="s">
        <v>21</v>
      </c>
      <c r="J71" s="4" t="s">
        <v>21</v>
      </c>
      <c r="K71" s="4" t="s">
        <v>21</v>
      </c>
      <c r="L71" s="4" t="s">
        <v>21</v>
      </c>
      <c r="M71" s="4" t="s">
        <v>21</v>
      </c>
      <c r="N71" s="4" t="s">
        <v>21</v>
      </c>
      <c r="O71" s="5" t="s">
        <v>21</v>
      </c>
      <c r="P71" s="4" t="s">
        <v>21</v>
      </c>
      <c r="Q71" s="4" t="s">
        <v>21</v>
      </c>
      <c r="R71" s="4" t="s">
        <v>21</v>
      </c>
      <c r="S71" s="4" t="s">
        <v>21</v>
      </c>
    </row>
    <row r="72" spans="1:19" ht="16" x14ac:dyDescent="0.2">
      <c r="A72" s="3" t="s">
        <v>81</v>
      </c>
      <c r="B72" s="4" t="s">
        <v>21</v>
      </c>
      <c r="C72" s="4" t="s">
        <v>21</v>
      </c>
      <c r="D72" s="4" t="s">
        <v>21</v>
      </c>
      <c r="E72" s="4" t="s">
        <v>21</v>
      </c>
      <c r="F72" s="4" t="s">
        <v>21</v>
      </c>
      <c r="G72" s="4" t="s">
        <v>21</v>
      </c>
      <c r="H72" s="4" t="s">
        <v>21</v>
      </c>
      <c r="I72" s="4" t="s">
        <v>21</v>
      </c>
      <c r="J72" s="4" t="s">
        <v>21</v>
      </c>
      <c r="K72" s="4" t="s">
        <v>21</v>
      </c>
      <c r="L72" s="4" t="s">
        <v>21</v>
      </c>
      <c r="M72" s="4" t="s">
        <v>21</v>
      </c>
      <c r="N72" s="4" t="s">
        <v>21</v>
      </c>
      <c r="O72" s="5" t="s">
        <v>21</v>
      </c>
      <c r="P72" s="4" t="s">
        <v>21</v>
      </c>
      <c r="Q72" s="4" t="s">
        <v>21</v>
      </c>
      <c r="R72" s="4" t="s">
        <v>21</v>
      </c>
      <c r="S72" s="4" t="s">
        <v>21</v>
      </c>
    </row>
    <row r="73" spans="1:19" ht="16" x14ac:dyDescent="0.2">
      <c r="A73" s="3" t="s">
        <v>82</v>
      </c>
      <c r="B73" s="4" t="s">
        <v>21</v>
      </c>
      <c r="C73" s="4" t="s">
        <v>21</v>
      </c>
      <c r="D73" s="4" t="s">
        <v>21</v>
      </c>
      <c r="E73" s="4" t="s">
        <v>21</v>
      </c>
      <c r="F73" s="4" t="s">
        <v>21</v>
      </c>
      <c r="G73" s="4" t="s">
        <v>21</v>
      </c>
      <c r="H73" s="4" t="s">
        <v>21</v>
      </c>
      <c r="I73" s="4" t="s">
        <v>21</v>
      </c>
      <c r="J73" s="4" t="s">
        <v>21</v>
      </c>
      <c r="K73" s="4" t="s">
        <v>21</v>
      </c>
      <c r="L73" s="4" t="s">
        <v>21</v>
      </c>
      <c r="M73" s="4" t="s">
        <v>21</v>
      </c>
      <c r="N73" s="4" t="s">
        <v>21</v>
      </c>
      <c r="O73" s="5" t="s">
        <v>21</v>
      </c>
      <c r="P73" s="4" t="s">
        <v>21</v>
      </c>
      <c r="Q73" s="4" t="s">
        <v>21</v>
      </c>
      <c r="R73" s="4" t="s">
        <v>21</v>
      </c>
      <c r="S73" s="4" t="s">
        <v>21</v>
      </c>
    </row>
    <row r="74" spans="1:19" ht="16" x14ac:dyDescent="0.2">
      <c r="A74" s="3" t="s">
        <v>83</v>
      </c>
      <c r="B74" s="4" t="s">
        <v>21</v>
      </c>
      <c r="C74" s="4" t="s">
        <v>21</v>
      </c>
      <c r="D74" s="4" t="s">
        <v>21</v>
      </c>
      <c r="E74" s="4" t="s">
        <v>21</v>
      </c>
      <c r="F74" s="4" t="s">
        <v>21</v>
      </c>
      <c r="G74" s="4" t="s">
        <v>21</v>
      </c>
      <c r="H74" s="4" t="s">
        <v>21</v>
      </c>
      <c r="I74" s="4" t="s">
        <v>21</v>
      </c>
      <c r="J74" s="4" t="s">
        <v>21</v>
      </c>
      <c r="K74" s="4" t="s">
        <v>21</v>
      </c>
      <c r="L74" s="4" t="s">
        <v>21</v>
      </c>
      <c r="M74" s="4" t="s">
        <v>21</v>
      </c>
      <c r="N74" s="4" t="s">
        <v>21</v>
      </c>
      <c r="O74" s="5" t="s">
        <v>21</v>
      </c>
      <c r="P74" s="4" t="s">
        <v>21</v>
      </c>
      <c r="Q74" s="4" t="s">
        <v>21</v>
      </c>
      <c r="R74" s="4" t="s">
        <v>21</v>
      </c>
      <c r="S74" s="4" t="s">
        <v>21</v>
      </c>
    </row>
    <row r="75" spans="1:19" ht="16" x14ac:dyDescent="0.2">
      <c r="A75" s="3" t="s">
        <v>84</v>
      </c>
      <c r="B75" s="4" t="s">
        <v>21</v>
      </c>
      <c r="C75" s="4" t="s">
        <v>21</v>
      </c>
      <c r="D75" s="4" t="s">
        <v>21</v>
      </c>
      <c r="E75" s="4" t="s">
        <v>21</v>
      </c>
      <c r="F75" s="4" t="s">
        <v>21</v>
      </c>
      <c r="G75" s="4" t="s">
        <v>21</v>
      </c>
      <c r="H75" s="4" t="s">
        <v>21</v>
      </c>
      <c r="I75" s="4" t="s">
        <v>21</v>
      </c>
      <c r="J75" s="4" t="s">
        <v>21</v>
      </c>
      <c r="K75" s="4" t="s">
        <v>21</v>
      </c>
      <c r="L75" s="4" t="s">
        <v>21</v>
      </c>
      <c r="M75" s="4" t="s">
        <v>21</v>
      </c>
      <c r="N75" s="4" t="s">
        <v>21</v>
      </c>
      <c r="O75" s="5" t="s">
        <v>21</v>
      </c>
      <c r="P75" s="4" t="s">
        <v>21</v>
      </c>
      <c r="Q75" s="4" t="s">
        <v>21</v>
      </c>
      <c r="R75" s="4" t="s">
        <v>21</v>
      </c>
      <c r="S75" s="4" t="s">
        <v>21</v>
      </c>
    </row>
    <row r="76" spans="1:19" ht="16" x14ac:dyDescent="0.2">
      <c r="A76" s="3" t="s">
        <v>85</v>
      </c>
      <c r="B76" s="4">
        <v>9442894000</v>
      </c>
      <c r="C76" s="4">
        <v>3498336000</v>
      </c>
      <c r="D76" s="4">
        <v>4496407000</v>
      </c>
      <c r="E76" s="4">
        <v>7283972000</v>
      </c>
      <c r="F76" s="4">
        <v>8116365000</v>
      </c>
      <c r="G76" s="4">
        <v>8091886000</v>
      </c>
      <c r="H76" s="4">
        <v>8554057000</v>
      </c>
      <c r="I76" s="4">
        <v>12192070000</v>
      </c>
      <c r="J76" s="4">
        <v>13256738000</v>
      </c>
      <c r="K76" s="4">
        <v>15953337000</v>
      </c>
      <c r="L76" s="4">
        <v>16732937000</v>
      </c>
      <c r="M76" s="4">
        <v>20403820000</v>
      </c>
      <c r="N76" s="4">
        <v>19719929000</v>
      </c>
      <c r="O76" s="5">
        <v>21102281000</v>
      </c>
      <c r="P76" s="4">
        <v>19514279000</v>
      </c>
      <c r="Q76" s="4">
        <v>19719929000</v>
      </c>
      <c r="R76" s="4">
        <v>20242032000</v>
      </c>
      <c r="S76" s="4">
        <v>21102281000</v>
      </c>
    </row>
    <row r="77" spans="1:19" ht="16" x14ac:dyDescent="0.2">
      <c r="A77" s="3" t="s">
        <v>86</v>
      </c>
      <c r="B77" s="4" t="s">
        <v>21</v>
      </c>
      <c r="C77" s="4" t="s">
        <v>21</v>
      </c>
      <c r="D77" s="4">
        <v>330229000</v>
      </c>
      <c r="E77" s="4">
        <v>347909000</v>
      </c>
      <c r="F77" s="4" t="s">
        <v>21</v>
      </c>
      <c r="G77" s="4" t="s">
        <v>21</v>
      </c>
      <c r="H77" s="4" t="s">
        <v>21</v>
      </c>
      <c r="I77" s="4">
        <v>501617000</v>
      </c>
      <c r="J77" s="4" t="s">
        <v>21</v>
      </c>
      <c r="K77" s="4" t="s">
        <v>21</v>
      </c>
      <c r="L77" s="4" t="s">
        <v>21</v>
      </c>
      <c r="M77" s="4" t="s">
        <v>21</v>
      </c>
      <c r="N77" s="4" t="s">
        <v>21</v>
      </c>
      <c r="O77" s="5" t="s">
        <v>21</v>
      </c>
      <c r="P77" s="4" t="s">
        <v>21</v>
      </c>
      <c r="Q77" s="4" t="s">
        <v>21</v>
      </c>
      <c r="R77" s="4" t="s">
        <v>21</v>
      </c>
      <c r="S77" s="4" t="s">
        <v>21</v>
      </c>
    </row>
    <row r="78" spans="1:19" ht="16" x14ac:dyDescent="0.2">
      <c r="A78" s="3" t="s">
        <v>87</v>
      </c>
      <c r="B78" s="4" t="s">
        <v>21</v>
      </c>
      <c r="C78" s="4" t="s">
        <v>21</v>
      </c>
      <c r="D78" s="4">
        <v>330229000</v>
      </c>
      <c r="E78" s="4">
        <v>347909000</v>
      </c>
      <c r="F78" s="4" t="s">
        <v>21</v>
      </c>
      <c r="G78" s="4" t="s">
        <v>21</v>
      </c>
      <c r="H78" s="4" t="s">
        <v>21</v>
      </c>
      <c r="I78" s="4">
        <v>501617000</v>
      </c>
      <c r="J78" s="4" t="s">
        <v>21</v>
      </c>
      <c r="K78" s="4" t="s">
        <v>21</v>
      </c>
      <c r="L78" s="4" t="s">
        <v>21</v>
      </c>
      <c r="M78" s="4" t="s">
        <v>21</v>
      </c>
      <c r="N78" s="4" t="s">
        <v>21</v>
      </c>
      <c r="O78" s="5" t="s">
        <v>21</v>
      </c>
      <c r="P78" s="4" t="s">
        <v>21</v>
      </c>
      <c r="Q78" s="4" t="s">
        <v>21</v>
      </c>
      <c r="R78" s="4" t="s">
        <v>21</v>
      </c>
      <c r="S78" s="4" t="s">
        <v>21</v>
      </c>
    </row>
    <row r="79" spans="1:19" ht="16" x14ac:dyDescent="0.2">
      <c r="A79" s="3" t="s">
        <v>88</v>
      </c>
      <c r="B79" s="4" t="s">
        <v>21</v>
      </c>
      <c r="C79" s="4" t="s">
        <v>21</v>
      </c>
      <c r="D79" s="4" t="s">
        <v>21</v>
      </c>
      <c r="E79" s="4" t="s">
        <v>21</v>
      </c>
      <c r="F79" s="4" t="s">
        <v>21</v>
      </c>
      <c r="G79" s="4" t="s">
        <v>21</v>
      </c>
      <c r="H79" s="4" t="s">
        <v>21</v>
      </c>
      <c r="I79" s="4" t="s">
        <v>21</v>
      </c>
      <c r="J79" s="4" t="s">
        <v>21</v>
      </c>
      <c r="K79" s="4" t="s">
        <v>21</v>
      </c>
      <c r="L79" s="4" t="s">
        <v>21</v>
      </c>
      <c r="M79" s="4" t="s">
        <v>21</v>
      </c>
      <c r="N79" s="4" t="s">
        <v>21</v>
      </c>
      <c r="O79" s="5" t="s">
        <v>21</v>
      </c>
      <c r="P79" s="4" t="s">
        <v>21</v>
      </c>
      <c r="Q79" s="4" t="s">
        <v>21</v>
      </c>
      <c r="R79" s="4" t="s">
        <v>21</v>
      </c>
      <c r="S79" s="4" t="s">
        <v>21</v>
      </c>
    </row>
    <row r="80" spans="1:19" ht="16" x14ac:dyDescent="0.2">
      <c r="A80" s="3" t="s">
        <v>89</v>
      </c>
      <c r="B80" s="4">
        <v>7478537000</v>
      </c>
      <c r="C80" s="4">
        <v>7953115000</v>
      </c>
      <c r="D80" s="4">
        <v>8359564000</v>
      </c>
      <c r="E80" s="4">
        <v>14846622000</v>
      </c>
      <c r="F80" s="4">
        <v>16155307000</v>
      </c>
      <c r="G80" s="4">
        <v>15111204000</v>
      </c>
      <c r="H80" s="4">
        <v>16973502000</v>
      </c>
      <c r="I80" s="4">
        <v>18069491000</v>
      </c>
      <c r="J80" s="4">
        <v>16841829000</v>
      </c>
      <c r="K80" s="4">
        <v>18757912000</v>
      </c>
      <c r="L80" s="4">
        <v>19709943000</v>
      </c>
      <c r="M80" s="4">
        <v>23411220000</v>
      </c>
      <c r="N80" s="4">
        <v>22198009000</v>
      </c>
      <c r="O80" s="5">
        <v>23473613000</v>
      </c>
      <c r="P80" s="4">
        <v>21101558000</v>
      </c>
      <c r="Q80" s="4">
        <v>22198009000</v>
      </c>
      <c r="R80" s="4">
        <v>23004095000</v>
      </c>
      <c r="S80" s="4">
        <v>23473613000</v>
      </c>
    </row>
    <row r="81" spans="1:19" ht="16" x14ac:dyDescent="0.2">
      <c r="A81" s="3" t="s">
        <v>90</v>
      </c>
      <c r="B81" s="4">
        <v>7478537000</v>
      </c>
      <c r="C81" s="4">
        <v>7953115000</v>
      </c>
      <c r="D81" s="4">
        <v>8359564000</v>
      </c>
      <c r="E81" s="4">
        <v>14846622000</v>
      </c>
      <c r="F81" s="4">
        <v>16155307000</v>
      </c>
      <c r="G81" s="4">
        <v>15111204000</v>
      </c>
      <c r="H81" s="4">
        <v>16973502000</v>
      </c>
      <c r="I81" s="4">
        <v>18069491000</v>
      </c>
      <c r="J81" s="4">
        <v>16841829000</v>
      </c>
      <c r="K81" s="4">
        <v>18757912000</v>
      </c>
      <c r="L81" s="4">
        <v>19709943000</v>
      </c>
      <c r="M81" s="4">
        <v>23411220000</v>
      </c>
      <c r="N81" s="4">
        <v>22198009000</v>
      </c>
      <c r="O81" s="5">
        <v>23473613000</v>
      </c>
      <c r="P81" s="4">
        <v>21101558000</v>
      </c>
      <c r="Q81" s="4">
        <v>22198009000</v>
      </c>
      <c r="R81" s="4">
        <v>23004095000</v>
      </c>
      <c r="S81" s="4">
        <v>23473613000</v>
      </c>
    </row>
    <row r="82" spans="1:19" ht="16" x14ac:dyDescent="0.2">
      <c r="A82" s="3" t="s">
        <v>91</v>
      </c>
      <c r="B82" s="4" t="s">
        <v>21</v>
      </c>
      <c r="C82" s="4" t="s">
        <v>21</v>
      </c>
      <c r="D82" s="4" t="s">
        <v>21</v>
      </c>
      <c r="E82" s="4" t="s">
        <v>21</v>
      </c>
      <c r="F82" s="4" t="s">
        <v>21</v>
      </c>
      <c r="G82" s="4" t="s">
        <v>21</v>
      </c>
      <c r="H82" s="4" t="s">
        <v>21</v>
      </c>
      <c r="I82" s="4" t="s">
        <v>21</v>
      </c>
      <c r="J82" s="4" t="s">
        <v>21</v>
      </c>
      <c r="K82" s="4" t="s">
        <v>21</v>
      </c>
      <c r="L82" s="4" t="s">
        <v>21</v>
      </c>
      <c r="M82" s="4" t="s">
        <v>21</v>
      </c>
      <c r="N82" s="4" t="s">
        <v>21</v>
      </c>
      <c r="O82" s="5" t="s">
        <v>21</v>
      </c>
      <c r="P82" s="4" t="s">
        <v>21</v>
      </c>
      <c r="Q82" s="4" t="s">
        <v>21</v>
      </c>
      <c r="R82" s="4" t="s">
        <v>21</v>
      </c>
      <c r="S82" s="4" t="s">
        <v>21</v>
      </c>
    </row>
    <row r="83" spans="1:19" ht="16" x14ac:dyDescent="0.2">
      <c r="A83" s="3" t="s">
        <v>92</v>
      </c>
      <c r="B83" s="4">
        <v>1964357000</v>
      </c>
      <c r="C83" s="4">
        <v>-4454779000</v>
      </c>
      <c r="D83" s="4">
        <v>-4193386000</v>
      </c>
      <c r="E83" s="4">
        <v>-7910559000</v>
      </c>
      <c r="F83" s="4">
        <v>-8038942000</v>
      </c>
      <c r="G83" s="4">
        <v>-7019318000</v>
      </c>
      <c r="H83" s="4">
        <v>-8419445000</v>
      </c>
      <c r="I83" s="4">
        <v>-6379038000</v>
      </c>
      <c r="J83" s="4">
        <v>-3585091000</v>
      </c>
      <c r="K83" s="4">
        <v>-2804575000</v>
      </c>
      <c r="L83" s="4">
        <v>-2977006000</v>
      </c>
      <c r="M83" s="4">
        <v>-3007400000</v>
      </c>
      <c r="N83" s="4">
        <v>-2478080000</v>
      </c>
      <c r="O83" s="5">
        <v>-2371332000</v>
      </c>
      <c r="P83" s="4">
        <v>-1587279000</v>
      </c>
      <c r="Q83" s="4">
        <v>-2478080000</v>
      </c>
      <c r="R83" s="4">
        <v>-2762063000</v>
      </c>
      <c r="S83" s="4">
        <v>-2371332000</v>
      </c>
    </row>
    <row r="84" spans="1:19" ht="16" x14ac:dyDescent="0.2">
      <c r="A84" s="3" t="s">
        <v>93</v>
      </c>
      <c r="B84" s="4">
        <v>645900000</v>
      </c>
      <c r="C84" s="4">
        <v>867558000</v>
      </c>
      <c r="D84" s="4">
        <v>1049225000</v>
      </c>
      <c r="E84" s="4">
        <v>1532800000</v>
      </c>
      <c r="F84" s="4">
        <v>1751862000</v>
      </c>
      <c r="G84" s="4">
        <v>1960216000</v>
      </c>
      <c r="H84" s="4">
        <v>1864790000</v>
      </c>
      <c r="I84" s="4">
        <v>3133145000</v>
      </c>
      <c r="J84" s="4">
        <v>3964171000</v>
      </c>
      <c r="K84" s="4">
        <v>4047022000</v>
      </c>
      <c r="L84" s="4">
        <v>4387342000</v>
      </c>
      <c r="M84" s="4">
        <v>4271626000</v>
      </c>
      <c r="N84" s="4">
        <v>4386302000</v>
      </c>
      <c r="O84" s="5">
        <v>4304209000</v>
      </c>
      <c r="P84" s="4">
        <v>4483638000</v>
      </c>
      <c r="Q84" s="4">
        <v>4386302000</v>
      </c>
      <c r="R84" s="4">
        <v>4349083000</v>
      </c>
      <c r="S84" s="4">
        <v>4304209000</v>
      </c>
    </row>
    <row r="85" spans="1:19" ht="16" x14ac:dyDescent="0.2">
      <c r="A85" s="3" t="s">
        <v>94</v>
      </c>
      <c r="B85" s="4" t="s">
        <v>21</v>
      </c>
      <c r="C85" s="4">
        <v>607560000</v>
      </c>
      <c r="D85" s="4">
        <v>674930000</v>
      </c>
      <c r="E85" s="4">
        <v>967717000</v>
      </c>
      <c r="F85" s="4">
        <v>1049115000</v>
      </c>
      <c r="G85" s="4">
        <v>1167844000</v>
      </c>
      <c r="H85" s="4">
        <v>1142248000</v>
      </c>
      <c r="I85" s="4">
        <v>1777464000</v>
      </c>
      <c r="J85" s="4">
        <v>2237975000</v>
      </c>
      <c r="K85" s="4">
        <v>2308548000</v>
      </c>
      <c r="L85" s="4">
        <v>2604624000</v>
      </c>
      <c r="M85" s="4">
        <v>2899140000</v>
      </c>
      <c r="N85" s="4">
        <v>2638838000</v>
      </c>
      <c r="O85" s="5">
        <v>2626588000</v>
      </c>
      <c r="P85" s="4">
        <v>2797426000</v>
      </c>
      <c r="Q85" s="4">
        <v>2638838000</v>
      </c>
      <c r="R85" s="4">
        <v>2642877000</v>
      </c>
      <c r="S85" s="4">
        <v>2626588000</v>
      </c>
    </row>
    <row r="86" spans="1:19" ht="16" x14ac:dyDescent="0.2">
      <c r="A86" s="3" t="s">
        <v>95</v>
      </c>
      <c r="B86" s="4">
        <v>645900000</v>
      </c>
      <c r="C86" s="4">
        <v>259998000</v>
      </c>
      <c r="D86" s="4">
        <v>374295000</v>
      </c>
      <c r="E86" s="4">
        <v>565083000</v>
      </c>
      <c r="F86" s="4">
        <v>702747000</v>
      </c>
      <c r="G86" s="4">
        <v>792372000</v>
      </c>
      <c r="H86" s="4">
        <v>722542000</v>
      </c>
      <c r="I86" s="4">
        <v>1355681000</v>
      </c>
      <c r="J86" s="4">
        <v>1726196000</v>
      </c>
      <c r="K86" s="4">
        <v>1738474000</v>
      </c>
      <c r="L86" s="4">
        <v>1782718000</v>
      </c>
      <c r="M86" s="4">
        <v>1372486000</v>
      </c>
      <c r="N86" s="4">
        <v>1747464000</v>
      </c>
      <c r="O86" s="5">
        <v>1677621000</v>
      </c>
      <c r="P86" s="4">
        <v>1686212000</v>
      </c>
      <c r="Q86" s="4">
        <v>1747464000</v>
      </c>
      <c r="R86" s="4">
        <v>1706206000</v>
      </c>
      <c r="S86" s="4">
        <v>1677621000</v>
      </c>
    </row>
    <row r="87" spans="1:19" ht="16" x14ac:dyDescent="0.2">
      <c r="A87" s="3" t="s">
        <v>96</v>
      </c>
      <c r="B87" s="4" t="s">
        <v>21</v>
      </c>
      <c r="C87" s="4" t="s">
        <v>21</v>
      </c>
      <c r="D87" s="4" t="s">
        <v>21</v>
      </c>
      <c r="E87" s="4" t="s">
        <v>21</v>
      </c>
      <c r="F87" s="4" t="s">
        <v>21</v>
      </c>
      <c r="G87" s="4" t="s">
        <v>21</v>
      </c>
      <c r="H87" s="4" t="s">
        <v>21</v>
      </c>
      <c r="I87" s="4" t="s">
        <v>21</v>
      </c>
      <c r="J87" s="4" t="s">
        <v>21</v>
      </c>
      <c r="K87" s="4" t="s">
        <v>21</v>
      </c>
      <c r="L87" s="4" t="s">
        <v>21</v>
      </c>
      <c r="M87" s="4" t="s">
        <v>21</v>
      </c>
      <c r="N87" s="4" t="s">
        <v>21</v>
      </c>
      <c r="O87" s="5" t="s">
        <v>21</v>
      </c>
      <c r="P87" s="4" t="s">
        <v>21</v>
      </c>
      <c r="Q87" s="4" t="s">
        <v>21</v>
      </c>
      <c r="R87" s="4" t="s">
        <v>21</v>
      </c>
      <c r="S87" s="4" t="s">
        <v>21</v>
      </c>
    </row>
    <row r="88" spans="1:19" ht="16" x14ac:dyDescent="0.2">
      <c r="A88" s="3" t="s">
        <v>97</v>
      </c>
      <c r="B88" s="4" t="s">
        <v>21</v>
      </c>
      <c r="C88" s="4" t="s">
        <v>21</v>
      </c>
      <c r="D88" s="4" t="s">
        <v>21</v>
      </c>
      <c r="E88" s="4" t="s">
        <v>21</v>
      </c>
      <c r="F88" s="4" t="s">
        <v>21</v>
      </c>
      <c r="G88" s="4" t="s">
        <v>21</v>
      </c>
      <c r="H88" s="4" t="s">
        <v>21</v>
      </c>
      <c r="I88" s="4" t="s">
        <v>21</v>
      </c>
      <c r="J88" s="4" t="s">
        <v>21</v>
      </c>
      <c r="K88" s="4" t="s">
        <v>21</v>
      </c>
      <c r="L88" s="4" t="s">
        <v>21</v>
      </c>
      <c r="M88" s="4" t="s">
        <v>21</v>
      </c>
      <c r="N88" s="4" t="s">
        <v>21</v>
      </c>
      <c r="O88" s="5" t="s">
        <v>21</v>
      </c>
      <c r="P88" s="4" t="s">
        <v>21</v>
      </c>
      <c r="Q88" s="4" t="s">
        <v>21</v>
      </c>
      <c r="R88" s="4" t="s">
        <v>21</v>
      </c>
      <c r="S88" s="4" t="s">
        <v>21</v>
      </c>
    </row>
    <row r="89" spans="1:19" ht="16" x14ac:dyDescent="0.2">
      <c r="A89" s="3" t="s">
        <v>98</v>
      </c>
      <c r="B89" s="4">
        <v>1318457000</v>
      </c>
      <c r="C89" s="4">
        <v>-5322337000</v>
      </c>
      <c r="D89" s="4">
        <v>-5242611000</v>
      </c>
      <c r="E89" s="4">
        <v>-9443359000</v>
      </c>
      <c r="F89" s="4">
        <v>-9790804000</v>
      </c>
      <c r="G89" s="4">
        <v>-8979534000</v>
      </c>
      <c r="H89" s="4">
        <v>-10284235000</v>
      </c>
      <c r="I89" s="4">
        <v>-9512183000</v>
      </c>
      <c r="J89" s="4">
        <v>-7549262000</v>
      </c>
      <c r="K89" s="4">
        <v>-6851597000</v>
      </c>
      <c r="L89" s="4">
        <v>-7364348000</v>
      </c>
      <c r="M89" s="4">
        <v>-7279026000</v>
      </c>
      <c r="N89" s="4">
        <v>-6864382000</v>
      </c>
      <c r="O89" s="5">
        <v>-6675541000</v>
      </c>
      <c r="P89" s="4">
        <v>-6070917000</v>
      </c>
      <c r="Q89" s="4">
        <v>-6864382000</v>
      </c>
      <c r="R89" s="4">
        <v>-7111146000</v>
      </c>
      <c r="S89" s="4">
        <v>-6675541000</v>
      </c>
    </row>
    <row r="90" spans="1:19" ht="16" x14ac:dyDescent="0.2">
      <c r="A90" s="3" t="s">
        <v>99</v>
      </c>
      <c r="B90" s="4">
        <v>10825589000</v>
      </c>
      <c r="C90" s="4">
        <v>11532103000</v>
      </c>
      <c r="D90" s="4">
        <v>12556588000</v>
      </c>
      <c r="E90" s="4">
        <v>23955511000</v>
      </c>
      <c r="F90" s="4">
        <v>25200357000</v>
      </c>
      <c r="G90" s="4">
        <v>24941271000</v>
      </c>
      <c r="H90" s="4">
        <v>25875299000</v>
      </c>
      <c r="I90" s="4">
        <v>32805016000</v>
      </c>
      <c r="J90" s="4">
        <v>33306263000</v>
      </c>
      <c r="K90" s="4">
        <v>37473815000</v>
      </c>
      <c r="L90" s="4">
        <v>41710054000</v>
      </c>
      <c r="M90" s="4">
        <v>48448866000</v>
      </c>
      <c r="N90" s="4">
        <v>49791259000</v>
      </c>
      <c r="O90" s="5">
        <v>52184133000</v>
      </c>
      <c r="P90" s="4">
        <v>48421355000</v>
      </c>
      <c r="Q90" s="4">
        <v>49791259000</v>
      </c>
      <c r="R90" s="4">
        <v>50942261000</v>
      </c>
      <c r="S90" s="4">
        <v>52184133000</v>
      </c>
    </row>
    <row r="91" spans="1:19" ht="16" x14ac:dyDescent="0.2">
      <c r="A91" s="3" t="s">
        <v>100</v>
      </c>
      <c r="B91" s="4">
        <v>50715000</v>
      </c>
      <c r="C91" s="4">
        <v>64327000</v>
      </c>
      <c r="D91" s="4">
        <v>881986000</v>
      </c>
      <c r="E91" s="4">
        <v>2149910000</v>
      </c>
      <c r="F91" s="4">
        <v>2144791000</v>
      </c>
      <c r="G91" s="4">
        <v>2241586000</v>
      </c>
      <c r="H91" s="4">
        <v>2238272000</v>
      </c>
      <c r="I91" s="4">
        <v>4943640000</v>
      </c>
      <c r="J91" s="4">
        <v>5399362000</v>
      </c>
      <c r="K91" s="4">
        <v>5660135000</v>
      </c>
      <c r="L91" s="4">
        <v>6230129000</v>
      </c>
      <c r="M91" s="4">
        <v>7492982000</v>
      </c>
      <c r="N91" s="4">
        <v>8664626000</v>
      </c>
      <c r="O91" s="5">
        <v>8872757000</v>
      </c>
      <c r="P91" s="4">
        <v>8499392000</v>
      </c>
      <c r="Q91" s="4">
        <v>8664626000</v>
      </c>
      <c r="R91" s="4">
        <v>8968638000</v>
      </c>
      <c r="S91" s="4">
        <v>8872757000</v>
      </c>
    </row>
    <row r="92" spans="1:19" ht="16" x14ac:dyDescent="0.2">
      <c r="A92" s="3" t="s">
        <v>101</v>
      </c>
      <c r="B92" s="4">
        <v>50715000</v>
      </c>
      <c r="C92" s="4">
        <v>64327000</v>
      </c>
      <c r="D92" s="4">
        <v>881986000</v>
      </c>
      <c r="E92" s="4">
        <v>2149910000</v>
      </c>
      <c r="F92" s="4">
        <v>2144791000</v>
      </c>
      <c r="G92" s="4">
        <v>2241586000</v>
      </c>
      <c r="H92" s="4">
        <v>2238272000</v>
      </c>
      <c r="I92" s="4">
        <v>4943640000</v>
      </c>
      <c r="J92" s="4">
        <v>5399362000</v>
      </c>
      <c r="K92" s="4">
        <v>5660135000</v>
      </c>
      <c r="L92" s="4">
        <v>6230129000</v>
      </c>
      <c r="M92" s="4">
        <v>7492982000</v>
      </c>
      <c r="N92" s="4">
        <v>8664626000</v>
      </c>
      <c r="O92" s="5">
        <v>8872757000</v>
      </c>
      <c r="P92" s="4">
        <v>8499392000</v>
      </c>
      <c r="Q92" s="4">
        <v>8664626000</v>
      </c>
      <c r="R92" s="4">
        <v>8968638000</v>
      </c>
      <c r="S92" s="4">
        <v>8872757000</v>
      </c>
    </row>
    <row r="93" spans="1:19" ht="16" x14ac:dyDescent="0.2">
      <c r="A93" s="3" t="s">
        <v>102</v>
      </c>
      <c r="B93" s="4" t="s">
        <v>21</v>
      </c>
      <c r="C93" s="4" t="s">
        <v>21</v>
      </c>
      <c r="D93" s="4" t="s">
        <v>21</v>
      </c>
      <c r="E93" s="4" t="s">
        <v>21</v>
      </c>
      <c r="F93" s="4" t="s">
        <v>21</v>
      </c>
      <c r="G93" s="4" t="s">
        <v>21</v>
      </c>
      <c r="H93" s="4" t="s">
        <v>21</v>
      </c>
      <c r="I93" s="4" t="s">
        <v>21</v>
      </c>
      <c r="J93" s="4" t="s">
        <v>21</v>
      </c>
      <c r="K93" s="4" t="s">
        <v>21</v>
      </c>
      <c r="L93" s="4" t="s">
        <v>21</v>
      </c>
      <c r="M93" s="4" t="s">
        <v>21</v>
      </c>
      <c r="N93" s="4" t="s">
        <v>21</v>
      </c>
      <c r="O93" s="5" t="s">
        <v>21</v>
      </c>
      <c r="P93" s="4" t="s">
        <v>21</v>
      </c>
      <c r="Q93" s="4" t="s">
        <v>21</v>
      </c>
      <c r="R93" s="4" t="s">
        <v>21</v>
      </c>
      <c r="S93" s="4" t="s">
        <v>21</v>
      </c>
    </row>
    <row r="94" spans="1:19" ht="16" x14ac:dyDescent="0.2">
      <c r="A94" s="3" t="s">
        <v>103</v>
      </c>
      <c r="B94" s="4" t="s">
        <v>21</v>
      </c>
      <c r="C94" s="4" t="s">
        <v>21</v>
      </c>
      <c r="D94" s="4" t="s">
        <v>21</v>
      </c>
      <c r="E94" s="4" t="s">
        <v>21</v>
      </c>
      <c r="F94" s="4" t="s">
        <v>21</v>
      </c>
      <c r="G94" s="4" t="s">
        <v>21</v>
      </c>
      <c r="H94" s="4" t="s">
        <v>21</v>
      </c>
      <c r="I94" s="4" t="s">
        <v>21</v>
      </c>
      <c r="J94" s="4" t="s">
        <v>21</v>
      </c>
      <c r="K94" s="4" t="s">
        <v>21</v>
      </c>
      <c r="L94" s="4" t="s">
        <v>21</v>
      </c>
      <c r="M94" s="4" t="s">
        <v>21</v>
      </c>
      <c r="N94" s="4" t="s">
        <v>21</v>
      </c>
      <c r="O94" s="5" t="s">
        <v>21</v>
      </c>
      <c r="P94" s="4" t="s">
        <v>21</v>
      </c>
      <c r="Q94" s="4" t="s">
        <v>21</v>
      </c>
      <c r="R94" s="4" t="s">
        <v>21</v>
      </c>
      <c r="S94" s="4" t="s">
        <v>21</v>
      </c>
    </row>
    <row r="95" spans="1:19" ht="16" x14ac:dyDescent="0.2">
      <c r="A95" s="3" t="s">
        <v>104</v>
      </c>
      <c r="B95" s="4" t="s">
        <v>21</v>
      </c>
      <c r="C95" s="4" t="s">
        <v>21</v>
      </c>
      <c r="D95" s="4" t="s">
        <v>21</v>
      </c>
      <c r="E95" s="4" t="s">
        <v>21</v>
      </c>
      <c r="F95" s="4" t="s">
        <v>21</v>
      </c>
      <c r="G95" s="4" t="s">
        <v>21</v>
      </c>
      <c r="H95" s="4" t="s">
        <v>21</v>
      </c>
      <c r="I95" s="4" t="s">
        <v>21</v>
      </c>
      <c r="J95" s="4" t="s">
        <v>21</v>
      </c>
      <c r="K95" s="4" t="s">
        <v>21</v>
      </c>
      <c r="L95" s="4" t="s">
        <v>21</v>
      </c>
      <c r="M95" s="4" t="s">
        <v>21</v>
      </c>
      <c r="N95" s="4" t="s">
        <v>21</v>
      </c>
      <c r="O95" s="5" t="s">
        <v>21</v>
      </c>
      <c r="P95" s="4" t="s">
        <v>21</v>
      </c>
      <c r="Q95" s="4" t="s">
        <v>21</v>
      </c>
      <c r="R95" s="4" t="s">
        <v>21</v>
      </c>
      <c r="S95" s="4" t="s">
        <v>21</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21</v>
      </c>
      <c r="C97" s="4" t="s">
        <v>21</v>
      </c>
      <c r="D97" s="4" t="s">
        <v>21</v>
      </c>
      <c r="E97" s="4" t="s">
        <v>21</v>
      </c>
      <c r="F97" s="4" t="s">
        <v>21</v>
      </c>
      <c r="G97" s="4" t="s">
        <v>21</v>
      </c>
      <c r="H97" s="4" t="s">
        <v>21</v>
      </c>
      <c r="I97" s="4" t="s">
        <v>21</v>
      </c>
      <c r="J97" s="4" t="s">
        <v>21</v>
      </c>
      <c r="K97" s="4" t="s">
        <v>21</v>
      </c>
      <c r="L97" s="4" t="s">
        <v>21</v>
      </c>
      <c r="M97" s="4" t="s">
        <v>21</v>
      </c>
      <c r="N97" s="4" t="s">
        <v>21</v>
      </c>
      <c r="O97" s="5" t="s">
        <v>21</v>
      </c>
      <c r="P97" s="4" t="s">
        <v>21</v>
      </c>
      <c r="Q97" s="4" t="s">
        <v>21</v>
      </c>
      <c r="R97" s="4" t="s">
        <v>21</v>
      </c>
      <c r="S97" s="4" t="s">
        <v>21</v>
      </c>
    </row>
    <row r="98" spans="1:19" ht="16" x14ac:dyDescent="0.2">
      <c r="A98" s="3" t="s">
        <v>107</v>
      </c>
      <c r="B98" s="4" t="s">
        <v>21</v>
      </c>
      <c r="C98" s="4" t="s">
        <v>21</v>
      </c>
      <c r="D98" s="4" t="s">
        <v>21</v>
      </c>
      <c r="E98" s="4" t="s">
        <v>21</v>
      </c>
      <c r="F98" s="4" t="s">
        <v>21</v>
      </c>
      <c r="G98" s="4" t="s">
        <v>21</v>
      </c>
      <c r="H98" s="4" t="s">
        <v>21</v>
      </c>
      <c r="I98" s="4" t="s">
        <v>21</v>
      </c>
      <c r="J98" s="4" t="s">
        <v>21</v>
      </c>
      <c r="K98" s="4" t="s">
        <v>21</v>
      </c>
      <c r="L98" s="4" t="s">
        <v>21</v>
      </c>
      <c r="M98" s="4" t="s">
        <v>21</v>
      </c>
      <c r="N98" s="4" t="s">
        <v>21</v>
      </c>
      <c r="O98" s="5" t="s">
        <v>21</v>
      </c>
      <c r="P98" s="4" t="s">
        <v>21</v>
      </c>
      <c r="Q98" s="4" t="s">
        <v>21</v>
      </c>
      <c r="R98" s="4" t="s">
        <v>21</v>
      </c>
      <c r="S98" s="4" t="s">
        <v>21</v>
      </c>
    </row>
    <row r="99" spans="1:19" ht="16" x14ac:dyDescent="0.2">
      <c r="A99" s="3" t="s">
        <v>108</v>
      </c>
      <c r="B99" s="4" t="s">
        <v>21</v>
      </c>
      <c r="C99" s="4">
        <v>791102000</v>
      </c>
      <c r="D99" s="4" t="s">
        <v>21</v>
      </c>
      <c r="E99" s="4" t="s">
        <v>21</v>
      </c>
      <c r="F99" s="4" t="s">
        <v>21</v>
      </c>
      <c r="G99" s="4" t="s">
        <v>21</v>
      </c>
      <c r="H99" s="4" t="s">
        <v>21</v>
      </c>
      <c r="I99" s="4" t="s">
        <v>21</v>
      </c>
      <c r="J99" s="4" t="s">
        <v>21</v>
      </c>
      <c r="K99" s="4" t="s">
        <v>21</v>
      </c>
      <c r="L99" s="4" t="s">
        <v>21</v>
      </c>
      <c r="M99" s="4" t="s">
        <v>21</v>
      </c>
      <c r="N99" s="4" t="s">
        <v>21</v>
      </c>
      <c r="O99" s="5" t="s">
        <v>21</v>
      </c>
      <c r="P99" s="4" t="s">
        <v>21</v>
      </c>
      <c r="Q99" s="4" t="s">
        <v>21</v>
      </c>
      <c r="R99" s="4" t="s">
        <v>21</v>
      </c>
      <c r="S99" s="4" t="s">
        <v>21</v>
      </c>
    </row>
    <row r="100" spans="1:19" ht="16" x14ac:dyDescent="0.2">
      <c r="A100" s="3" t="s">
        <v>109</v>
      </c>
      <c r="B100" s="4" t="s">
        <v>21</v>
      </c>
      <c r="C100" s="4" t="s">
        <v>21</v>
      </c>
      <c r="D100" s="4" t="s">
        <v>21</v>
      </c>
      <c r="E100" s="4" t="s">
        <v>21</v>
      </c>
      <c r="F100" s="4" t="s">
        <v>21</v>
      </c>
      <c r="G100" s="4" t="s">
        <v>21</v>
      </c>
      <c r="H100" s="4" t="s">
        <v>21</v>
      </c>
      <c r="I100" s="4" t="s">
        <v>21</v>
      </c>
      <c r="J100" s="4" t="s">
        <v>21</v>
      </c>
      <c r="K100" s="4" t="s">
        <v>21</v>
      </c>
      <c r="L100" s="4" t="s">
        <v>21</v>
      </c>
      <c r="M100" s="4" t="s">
        <v>21</v>
      </c>
      <c r="N100" s="4" t="s">
        <v>21</v>
      </c>
      <c r="O100" s="5" t="s">
        <v>21</v>
      </c>
      <c r="P100" s="4" t="s">
        <v>21</v>
      </c>
      <c r="Q100" s="4" t="s">
        <v>21</v>
      </c>
      <c r="R100" s="4" t="s">
        <v>21</v>
      </c>
      <c r="S100" s="4" t="s">
        <v>21</v>
      </c>
    </row>
    <row r="101" spans="1:19" ht="16" x14ac:dyDescent="0.2">
      <c r="A101" s="3" t="s">
        <v>110</v>
      </c>
      <c r="B101" s="4" t="s">
        <v>21</v>
      </c>
      <c r="C101" s="4" t="s">
        <v>21</v>
      </c>
      <c r="D101" s="4" t="s">
        <v>21</v>
      </c>
      <c r="E101" s="4" t="s">
        <v>21</v>
      </c>
      <c r="F101" s="4" t="s">
        <v>21</v>
      </c>
      <c r="G101" s="4" t="s">
        <v>21</v>
      </c>
      <c r="H101" s="4" t="s">
        <v>21</v>
      </c>
      <c r="I101" s="4" t="s">
        <v>21</v>
      </c>
      <c r="J101" s="4" t="s">
        <v>21</v>
      </c>
      <c r="K101" s="4" t="s">
        <v>21</v>
      </c>
      <c r="L101" s="4" t="s">
        <v>21</v>
      </c>
      <c r="M101" s="4" t="s">
        <v>21</v>
      </c>
      <c r="N101" s="4" t="s">
        <v>21</v>
      </c>
      <c r="O101" s="5" t="s">
        <v>21</v>
      </c>
      <c r="P101" s="4" t="s">
        <v>21</v>
      </c>
      <c r="Q101" s="4" t="s">
        <v>21</v>
      </c>
      <c r="R101" s="4" t="s">
        <v>21</v>
      </c>
      <c r="S101" s="4" t="s">
        <v>21</v>
      </c>
    </row>
    <row r="102" spans="1:19" ht="16" x14ac:dyDescent="0.2">
      <c r="A102" s="3" t="s">
        <v>111</v>
      </c>
      <c r="B102" s="4" t="s">
        <v>21</v>
      </c>
      <c r="C102" s="4" t="s">
        <v>21</v>
      </c>
      <c r="D102" s="4" t="s">
        <v>21</v>
      </c>
      <c r="E102" s="4" t="s">
        <v>21</v>
      </c>
      <c r="F102" s="4" t="s">
        <v>21</v>
      </c>
      <c r="G102" s="4" t="s">
        <v>21</v>
      </c>
      <c r="H102" s="4" t="s">
        <v>21</v>
      </c>
      <c r="I102" s="4" t="s">
        <v>21</v>
      </c>
      <c r="J102" s="4" t="s">
        <v>21</v>
      </c>
      <c r="K102" s="4" t="s">
        <v>21</v>
      </c>
      <c r="L102" s="4" t="s">
        <v>21</v>
      </c>
      <c r="M102" s="4" t="s">
        <v>21</v>
      </c>
      <c r="N102" s="4" t="s">
        <v>21</v>
      </c>
      <c r="O102" s="5" t="s">
        <v>21</v>
      </c>
      <c r="P102" s="4" t="s">
        <v>21</v>
      </c>
      <c r="Q102" s="4" t="s">
        <v>21</v>
      </c>
      <c r="R102" s="4" t="s">
        <v>21</v>
      </c>
      <c r="S102" s="4" t="s">
        <v>21</v>
      </c>
    </row>
    <row r="103" spans="1:19" ht="16" x14ac:dyDescent="0.2">
      <c r="A103" s="3" t="s">
        <v>112</v>
      </c>
      <c r="B103" s="4" t="s">
        <v>21</v>
      </c>
      <c r="C103" s="4">
        <v>791102000</v>
      </c>
      <c r="D103" s="4" t="s">
        <v>21</v>
      </c>
      <c r="E103" s="4" t="s">
        <v>21</v>
      </c>
      <c r="F103" s="4" t="s">
        <v>21</v>
      </c>
      <c r="G103" s="4" t="s">
        <v>21</v>
      </c>
      <c r="H103" s="4" t="s">
        <v>21</v>
      </c>
      <c r="I103" s="4" t="s">
        <v>21</v>
      </c>
      <c r="J103" s="4" t="s">
        <v>21</v>
      </c>
      <c r="K103" s="4" t="s">
        <v>21</v>
      </c>
      <c r="L103" s="4" t="s">
        <v>21</v>
      </c>
      <c r="M103" s="4" t="s">
        <v>21</v>
      </c>
      <c r="N103" s="4" t="s">
        <v>21</v>
      </c>
      <c r="O103" s="5" t="s">
        <v>21</v>
      </c>
      <c r="P103" s="4" t="s">
        <v>21</v>
      </c>
      <c r="Q103" s="4" t="s">
        <v>21</v>
      </c>
      <c r="R103" s="4" t="s">
        <v>21</v>
      </c>
      <c r="S103" s="4" t="s">
        <v>21</v>
      </c>
    </row>
    <row r="104" spans="1:19" ht="16" x14ac:dyDescent="0.2">
      <c r="A104" s="3" t="s">
        <v>113</v>
      </c>
      <c r="B104" s="4">
        <v>50715000</v>
      </c>
      <c r="C104" s="4">
        <v>855429000</v>
      </c>
      <c r="D104" s="4">
        <v>881986000</v>
      </c>
      <c r="E104" s="4">
        <v>2149910000</v>
      </c>
      <c r="F104" s="4">
        <v>2144791000</v>
      </c>
      <c r="G104" s="4">
        <v>2241586000</v>
      </c>
      <c r="H104" s="4">
        <v>2238272000</v>
      </c>
      <c r="I104" s="4">
        <v>4943640000</v>
      </c>
      <c r="J104" s="4">
        <v>5399362000</v>
      </c>
      <c r="K104" s="4">
        <v>5660135000</v>
      </c>
      <c r="L104" s="4">
        <v>6230129000</v>
      </c>
      <c r="M104" s="4">
        <v>7492982000</v>
      </c>
      <c r="N104" s="4">
        <v>8664626000</v>
      </c>
      <c r="O104" s="5">
        <v>8872757000</v>
      </c>
      <c r="P104" s="4">
        <v>8499392000</v>
      </c>
      <c r="Q104" s="4">
        <v>8664626000</v>
      </c>
      <c r="R104" s="4">
        <v>8968638000</v>
      </c>
      <c r="S104" s="4">
        <v>8872757000</v>
      </c>
    </row>
    <row r="105" spans="1:19" ht="16" x14ac:dyDescent="0.2">
      <c r="A105" s="3" t="s">
        <v>114</v>
      </c>
      <c r="B105" s="4">
        <v>1015947000</v>
      </c>
      <c r="C105" s="4">
        <v>1293520000</v>
      </c>
      <c r="D105" s="4">
        <v>1492550000</v>
      </c>
      <c r="E105" s="4">
        <v>2256227000</v>
      </c>
      <c r="F105" s="4">
        <v>2253594000</v>
      </c>
      <c r="G105" s="4">
        <v>2241427000</v>
      </c>
      <c r="H105" s="4">
        <v>2574529000</v>
      </c>
      <c r="I105" s="4">
        <v>3099230000</v>
      </c>
      <c r="J105" s="4">
        <v>3009577000</v>
      </c>
      <c r="K105" s="4">
        <v>3534183000</v>
      </c>
      <c r="L105" s="4">
        <v>3484023000</v>
      </c>
      <c r="M105" s="4">
        <v>4361266000</v>
      </c>
      <c r="N105" s="4">
        <v>4103629000</v>
      </c>
      <c r="O105" s="5">
        <v>3813917000</v>
      </c>
      <c r="P105" s="4">
        <v>4131165000</v>
      </c>
      <c r="Q105" s="4">
        <v>4103629000</v>
      </c>
      <c r="R105" s="4">
        <v>3896766000</v>
      </c>
      <c r="S105" s="4">
        <v>3813917000</v>
      </c>
    </row>
    <row r="106" spans="1:19" ht="16" x14ac:dyDescent="0.2">
      <c r="A106" s="3" t="s">
        <v>115</v>
      </c>
      <c r="B106" s="4">
        <v>1015947000</v>
      </c>
      <c r="C106" s="4">
        <v>1293520000</v>
      </c>
      <c r="D106" s="4">
        <v>1492550000</v>
      </c>
      <c r="E106" s="4">
        <v>2256227000</v>
      </c>
      <c r="F106" s="4">
        <v>2253594000</v>
      </c>
      <c r="G106" s="4">
        <v>2241427000</v>
      </c>
      <c r="H106" s="4">
        <v>2574529000</v>
      </c>
      <c r="I106" s="4">
        <v>3099230000</v>
      </c>
      <c r="J106" s="4">
        <v>3009577000</v>
      </c>
      <c r="K106" s="4">
        <v>3534183000</v>
      </c>
      <c r="L106" s="4">
        <v>3484023000</v>
      </c>
      <c r="M106" s="4">
        <v>4361266000</v>
      </c>
      <c r="N106" s="4">
        <v>4103629000</v>
      </c>
      <c r="O106" s="5">
        <v>3813917000</v>
      </c>
      <c r="P106" s="4">
        <v>4131165000</v>
      </c>
      <c r="Q106" s="4">
        <v>4103629000</v>
      </c>
      <c r="R106" s="4">
        <v>3896766000</v>
      </c>
      <c r="S106" s="4">
        <v>3813917000</v>
      </c>
    </row>
    <row r="107" spans="1:19" ht="16" x14ac:dyDescent="0.2">
      <c r="A107" s="3" t="s">
        <v>116</v>
      </c>
      <c r="B107" s="4" t="s">
        <v>21</v>
      </c>
      <c r="C107" s="4" t="s">
        <v>21</v>
      </c>
      <c r="D107" s="4" t="s">
        <v>21</v>
      </c>
      <c r="E107" s="4" t="s">
        <v>21</v>
      </c>
      <c r="F107" s="4" t="s">
        <v>21</v>
      </c>
      <c r="G107" s="4" t="s">
        <v>21</v>
      </c>
      <c r="H107" s="4" t="s">
        <v>21</v>
      </c>
      <c r="I107" s="4" t="s">
        <v>21</v>
      </c>
      <c r="J107" s="4" t="s">
        <v>21</v>
      </c>
      <c r="K107" s="4" t="s">
        <v>21</v>
      </c>
      <c r="L107" s="4" t="s">
        <v>21</v>
      </c>
      <c r="M107" s="4" t="s">
        <v>21</v>
      </c>
      <c r="N107" s="4" t="s">
        <v>21</v>
      </c>
      <c r="O107" s="5" t="s">
        <v>21</v>
      </c>
      <c r="P107" s="4" t="s">
        <v>21</v>
      </c>
      <c r="Q107" s="4" t="s">
        <v>21</v>
      </c>
      <c r="R107" s="4" t="s">
        <v>21</v>
      </c>
      <c r="S107" s="4" t="s">
        <v>21</v>
      </c>
    </row>
    <row r="108" spans="1:19" ht="16" x14ac:dyDescent="0.2">
      <c r="A108" s="3" t="s">
        <v>117</v>
      </c>
      <c r="B108" s="4">
        <v>6571235000</v>
      </c>
      <c r="C108" s="4">
        <v>5920808000</v>
      </c>
      <c r="D108" s="4">
        <v>6206810000</v>
      </c>
      <c r="E108" s="4">
        <v>12799181000</v>
      </c>
      <c r="F108" s="4">
        <v>13138922000</v>
      </c>
      <c r="G108" s="4">
        <v>12552535000</v>
      </c>
      <c r="H108" s="4">
        <v>12521409000</v>
      </c>
      <c r="I108" s="4">
        <v>15094296000</v>
      </c>
      <c r="J108" s="4">
        <v>15622960000</v>
      </c>
      <c r="K108" s="4">
        <v>17023519000</v>
      </c>
      <c r="L108" s="4">
        <v>18935579000</v>
      </c>
      <c r="M108" s="4">
        <v>21421260000</v>
      </c>
      <c r="N108" s="4">
        <v>23371525000</v>
      </c>
      <c r="O108" s="5">
        <v>24793936000</v>
      </c>
      <c r="P108" s="4">
        <v>22919036000</v>
      </c>
      <c r="Q108" s="4">
        <v>23371525000</v>
      </c>
      <c r="R108" s="4">
        <v>23795653000</v>
      </c>
      <c r="S108" s="4">
        <v>24793936000</v>
      </c>
    </row>
    <row r="109" spans="1:19" ht="16" x14ac:dyDescent="0.2">
      <c r="A109" s="3" t="s">
        <v>118</v>
      </c>
      <c r="B109" s="4" t="s">
        <v>21</v>
      </c>
      <c r="C109" s="4" t="s">
        <v>21</v>
      </c>
      <c r="D109" s="4" t="s">
        <v>21</v>
      </c>
      <c r="E109" s="4" t="s">
        <v>21</v>
      </c>
      <c r="F109" s="4" t="s">
        <v>21</v>
      </c>
      <c r="G109" s="4" t="s">
        <v>21</v>
      </c>
      <c r="H109" s="4" t="s">
        <v>21</v>
      </c>
      <c r="I109" s="4" t="s">
        <v>21</v>
      </c>
      <c r="J109" s="4" t="s">
        <v>21</v>
      </c>
      <c r="K109" s="4" t="s">
        <v>21</v>
      </c>
      <c r="L109" s="4" t="s">
        <v>21</v>
      </c>
      <c r="M109" s="4" t="s">
        <v>21</v>
      </c>
      <c r="N109" s="4" t="s">
        <v>21</v>
      </c>
      <c r="O109" s="5" t="s">
        <v>21</v>
      </c>
      <c r="P109" s="4" t="s">
        <v>21</v>
      </c>
      <c r="Q109" s="4" t="s">
        <v>21</v>
      </c>
      <c r="R109" s="4" t="s">
        <v>21</v>
      </c>
      <c r="S109" s="4" t="s">
        <v>21</v>
      </c>
    </row>
    <row r="110" spans="1:19" ht="16" x14ac:dyDescent="0.2">
      <c r="A110" s="3" t="s">
        <v>119</v>
      </c>
      <c r="B110" s="4" t="s">
        <v>21</v>
      </c>
      <c r="C110" s="4" t="s">
        <v>21</v>
      </c>
      <c r="D110" s="4" t="s">
        <v>21</v>
      </c>
      <c r="E110" s="4" t="s">
        <v>21</v>
      </c>
      <c r="F110" s="4" t="s">
        <v>21</v>
      </c>
      <c r="G110" s="4" t="s">
        <v>21</v>
      </c>
      <c r="H110" s="4" t="s">
        <v>21</v>
      </c>
      <c r="I110" s="4" t="s">
        <v>21</v>
      </c>
      <c r="J110" s="4" t="s">
        <v>21</v>
      </c>
      <c r="K110" s="4" t="s">
        <v>21</v>
      </c>
      <c r="L110" s="4" t="s">
        <v>21</v>
      </c>
      <c r="M110" s="4" t="s">
        <v>21</v>
      </c>
      <c r="N110" s="4" t="s">
        <v>21</v>
      </c>
      <c r="O110" s="5" t="s">
        <v>21</v>
      </c>
      <c r="P110" s="4" t="s">
        <v>21</v>
      </c>
      <c r="Q110" s="4" t="s">
        <v>21</v>
      </c>
      <c r="R110" s="4" t="s">
        <v>21</v>
      </c>
      <c r="S110" s="4" t="s">
        <v>21</v>
      </c>
    </row>
    <row r="111" spans="1:19" ht="16" x14ac:dyDescent="0.2">
      <c r="A111" s="3" t="s">
        <v>109</v>
      </c>
      <c r="B111" s="4" t="s">
        <v>21</v>
      </c>
      <c r="C111" s="4" t="s">
        <v>21</v>
      </c>
      <c r="D111" s="4" t="s">
        <v>21</v>
      </c>
      <c r="E111" s="4" t="s">
        <v>21</v>
      </c>
      <c r="F111" s="4" t="s">
        <v>21</v>
      </c>
      <c r="G111" s="4" t="s">
        <v>21</v>
      </c>
      <c r="H111" s="4" t="s">
        <v>21</v>
      </c>
      <c r="I111" s="4" t="s">
        <v>21</v>
      </c>
      <c r="J111" s="4" t="s">
        <v>21</v>
      </c>
      <c r="K111" s="4" t="s">
        <v>21</v>
      </c>
      <c r="L111" s="4" t="s">
        <v>21</v>
      </c>
      <c r="M111" s="4" t="s">
        <v>21</v>
      </c>
      <c r="N111" s="4" t="s">
        <v>21</v>
      </c>
      <c r="O111" s="5" t="s">
        <v>21</v>
      </c>
      <c r="P111" s="4" t="s">
        <v>21</v>
      </c>
      <c r="Q111" s="4" t="s">
        <v>21</v>
      </c>
      <c r="R111" s="4" t="s">
        <v>21</v>
      </c>
      <c r="S111" s="4" t="s">
        <v>21</v>
      </c>
    </row>
    <row r="112" spans="1:19" ht="16" x14ac:dyDescent="0.2">
      <c r="A112" s="3" t="s">
        <v>111</v>
      </c>
      <c r="B112" s="4" t="s">
        <v>21</v>
      </c>
      <c r="C112" s="4" t="s">
        <v>21</v>
      </c>
      <c r="D112" s="4" t="s">
        <v>21</v>
      </c>
      <c r="E112" s="4" t="s">
        <v>21</v>
      </c>
      <c r="F112" s="4" t="s">
        <v>21</v>
      </c>
      <c r="G112" s="4" t="s">
        <v>21</v>
      </c>
      <c r="H112" s="4" t="s">
        <v>21</v>
      </c>
      <c r="I112" s="4" t="s">
        <v>21</v>
      </c>
      <c r="J112" s="4" t="s">
        <v>21</v>
      </c>
      <c r="K112" s="4" t="s">
        <v>21</v>
      </c>
      <c r="L112" s="4" t="s">
        <v>21</v>
      </c>
      <c r="M112" s="4" t="s">
        <v>21</v>
      </c>
      <c r="N112" s="4" t="s">
        <v>21</v>
      </c>
      <c r="O112" s="5" t="s">
        <v>21</v>
      </c>
      <c r="P112" s="4" t="s">
        <v>21</v>
      </c>
      <c r="Q112" s="4" t="s">
        <v>21</v>
      </c>
      <c r="R112" s="4" t="s">
        <v>21</v>
      </c>
      <c r="S112" s="4" t="s">
        <v>21</v>
      </c>
    </row>
    <row r="113" spans="1:19" ht="16" x14ac:dyDescent="0.2">
      <c r="A113" s="3" t="s">
        <v>110</v>
      </c>
      <c r="B113" s="4" t="s">
        <v>21</v>
      </c>
      <c r="C113" s="4" t="s">
        <v>21</v>
      </c>
      <c r="D113" s="4" t="s">
        <v>21</v>
      </c>
      <c r="E113" s="4" t="s">
        <v>21</v>
      </c>
      <c r="F113" s="4" t="s">
        <v>21</v>
      </c>
      <c r="G113" s="4" t="s">
        <v>21</v>
      </c>
      <c r="H113" s="4" t="s">
        <v>21</v>
      </c>
      <c r="I113" s="4" t="s">
        <v>21</v>
      </c>
      <c r="J113" s="4" t="s">
        <v>21</v>
      </c>
      <c r="K113" s="4" t="s">
        <v>21</v>
      </c>
      <c r="L113" s="4" t="s">
        <v>21</v>
      </c>
      <c r="M113" s="4" t="s">
        <v>21</v>
      </c>
      <c r="N113" s="4" t="s">
        <v>21</v>
      </c>
      <c r="O113" s="5" t="s">
        <v>21</v>
      </c>
      <c r="P113" s="4" t="s">
        <v>21</v>
      </c>
      <c r="Q113" s="4" t="s">
        <v>21</v>
      </c>
      <c r="R113" s="4" t="s">
        <v>21</v>
      </c>
      <c r="S113" s="4" t="s">
        <v>21</v>
      </c>
    </row>
    <row r="114" spans="1:19" ht="16" x14ac:dyDescent="0.2">
      <c r="A114" s="3" t="s">
        <v>120</v>
      </c>
      <c r="B114" s="4">
        <v>6571235000</v>
      </c>
      <c r="C114" s="4">
        <v>5920808000</v>
      </c>
      <c r="D114" s="4">
        <v>6206810000</v>
      </c>
      <c r="E114" s="4">
        <v>12799181000</v>
      </c>
      <c r="F114" s="4">
        <v>13138922000</v>
      </c>
      <c r="G114" s="4">
        <v>12552535000</v>
      </c>
      <c r="H114" s="4">
        <v>12521409000</v>
      </c>
      <c r="I114" s="4">
        <v>15094296000</v>
      </c>
      <c r="J114" s="4">
        <v>15622960000</v>
      </c>
      <c r="K114" s="4">
        <v>17023519000</v>
      </c>
      <c r="L114" s="4">
        <v>18935579000</v>
      </c>
      <c r="M114" s="4">
        <v>21421260000</v>
      </c>
      <c r="N114" s="4">
        <v>23371525000</v>
      </c>
      <c r="O114" s="5">
        <v>24793936000</v>
      </c>
      <c r="P114" s="4">
        <v>22919036000</v>
      </c>
      <c r="Q114" s="4">
        <v>23371525000</v>
      </c>
      <c r="R114" s="4">
        <v>23795653000</v>
      </c>
      <c r="S114" s="4">
        <v>24793936000</v>
      </c>
    </row>
    <row r="115" spans="1:19" ht="16" x14ac:dyDescent="0.2">
      <c r="A115" s="3" t="s">
        <v>121</v>
      </c>
      <c r="B115" s="4">
        <v>7587182000</v>
      </c>
      <c r="C115" s="4">
        <v>7214328000</v>
      </c>
      <c r="D115" s="4">
        <v>7699360000</v>
      </c>
      <c r="E115" s="4">
        <v>15055408000</v>
      </c>
      <c r="F115" s="4">
        <v>15392516000</v>
      </c>
      <c r="G115" s="4">
        <v>14793962000</v>
      </c>
      <c r="H115" s="4">
        <v>15095938000</v>
      </c>
      <c r="I115" s="4">
        <v>18193526000</v>
      </c>
      <c r="J115" s="4">
        <v>18632537000</v>
      </c>
      <c r="K115" s="4">
        <v>20557702000</v>
      </c>
      <c r="L115" s="4">
        <v>22419602000</v>
      </c>
      <c r="M115" s="4">
        <v>25782526000</v>
      </c>
      <c r="N115" s="4">
        <v>27475154000</v>
      </c>
      <c r="O115" s="5">
        <v>28607853000</v>
      </c>
      <c r="P115" s="4">
        <v>27050201000</v>
      </c>
      <c r="Q115" s="4">
        <v>27475154000</v>
      </c>
      <c r="R115" s="4">
        <v>27692419000</v>
      </c>
      <c r="S115" s="4">
        <v>28607853000</v>
      </c>
    </row>
    <row r="116" spans="1:19" ht="16" x14ac:dyDescent="0.2">
      <c r="A116" s="3" t="s">
        <v>122</v>
      </c>
      <c r="B116" s="4">
        <v>7637897000</v>
      </c>
      <c r="C116" s="4">
        <v>8144590000</v>
      </c>
      <c r="D116" s="4">
        <v>12556588000</v>
      </c>
      <c r="E116" s="4">
        <v>17205318000</v>
      </c>
      <c r="F116" s="4">
        <v>17537307000</v>
      </c>
      <c r="G116" s="4">
        <v>17037704000</v>
      </c>
      <c r="H116" s="4">
        <v>25875299000</v>
      </c>
      <c r="I116" s="4">
        <v>23137166000</v>
      </c>
      <c r="J116" s="4">
        <v>33306263000</v>
      </c>
      <c r="K116" s="4">
        <v>37473815000</v>
      </c>
      <c r="L116" s="4">
        <v>28910265000</v>
      </c>
      <c r="M116" s="4">
        <v>48448866000</v>
      </c>
      <c r="N116" s="4">
        <v>49791259000</v>
      </c>
      <c r="O116" s="5">
        <v>37480610000</v>
      </c>
      <c r="P116" s="4">
        <v>35549593000</v>
      </c>
      <c r="Q116" s="4">
        <v>49791259000</v>
      </c>
      <c r="R116" s="4">
        <v>36661057000</v>
      </c>
      <c r="S116" s="4">
        <v>37480610000</v>
      </c>
    </row>
    <row r="117" spans="1:19" ht="16" x14ac:dyDescent="0.2">
      <c r="A117" s="3" t="s">
        <v>123</v>
      </c>
      <c r="B117" s="4" t="s">
        <v>21</v>
      </c>
      <c r="C117" s="4" t="s">
        <v>21</v>
      </c>
      <c r="D117" s="4" t="s">
        <v>21</v>
      </c>
      <c r="E117" s="4" t="s">
        <v>21</v>
      </c>
      <c r="F117" s="4" t="s">
        <v>21</v>
      </c>
      <c r="G117" s="4" t="s">
        <v>21</v>
      </c>
      <c r="H117" s="4" t="s">
        <v>21</v>
      </c>
      <c r="I117" s="4" t="s">
        <v>21</v>
      </c>
      <c r="J117" s="4" t="s">
        <v>21</v>
      </c>
      <c r="K117" s="4" t="s">
        <v>21</v>
      </c>
      <c r="L117" s="4">
        <v>591891000</v>
      </c>
      <c r="M117" s="4">
        <v>591891000</v>
      </c>
      <c r="N117" s="4">
        <v>591891000</v>
      </c>
      <c r="O117" s="5">
        <v>591891000</v>
      </c>
      <c r="P117" s="4">
        <v>591891000</v>
      </c>
      <c r="Q117" s="4">
        <v>591891000</v>
      </c>
      <c r="R117" s="4">
        <v>591891000</v>
      </c>
      <c r="S117" s="4">
        <v>591891000</v>
      </c>
    </row>
    <row r="118" spans="1:19" ht="16" x14ac:dyDescent="0.2">
      <c r="A118" s="3" t="s">
        <v>124</v>
      </c>
      <c r="B118" s="4">
        <v>884457000</v>
      </c>
      <c r="C118" s="4">
        <v>1783014000</v>
      </c>
      <c r="D118" s="4">
        <v>1817960000</v>
      </c>
      <c r="E118" s="4">
        <v>6577726000</v>
      </c>
      <c r="F118" s="4">
        <v>6616790000</v>
      </c>
      <c r="G118" s="4">
        <v>6684714000</v>
      </c>
      <c r="H118" s="4">
        <v>6737332000</v>
      </c>
      <c r="I118" s="4">
        <v>6763668000</v>
      </c>
      <c r="J118" s="4">
        <v>6785986000</v>
      </c>
      <c r="K118" s="4">
        <v>3404919000</v>
      </c>
      <c r="L118" s="4">
        <v>3428340000</v>
      </c>
      <c r="M118" s="4">
        <v>3441079000</v>
      </c>
      <c r="N118" s="4">
        <v>3493893000</v>
      </c>
      <c r="O118" s="5">
        <v>3515362000</v>
      </c>
      <c r="P118" s="4">
        <v>3482828000</v>
      </c>
      <c r="Q118" s="4">
        <v>3493893000</v>
      </c>
      <c r="R118" s="4">
        <v>3506972000</v>
      </c>
      <c r="S118" s="4">
        <v>3515362000</v>
      </c>
    </row>
    <row r="119" spans="1:19" ht="16" x14ac:dyDescent="0.2">
      <c r="A119" s="3" t="s">
        <v>125</v>
      </c>
      <c r="B119" s="4">
        <v>884457000</v>
      </c>
      <c r="C119" s="4">
        <v>891507000</v>
      </c>
      <c r="D119" s="4">
        <v>908980000</v>
      </c>
      <c r="E119" s="4">
        <v>3288863000</v>
      </c>
      <c r="F119" s="4">
        <v>3308395000</v>
      </c>
      <c r="G119" s="4">
        <v>3342357000</v>
      </c>
      <c r="H119" s="4">
        <v>3368666000</v>
      </c>
      <c r="I119" s="4">
        <v>3381834000</v>
      </c>
      <c r="J119" s="4">
        <v>3392993000</v>
      </c>
      <c r="K119" s="4">
        <v>3404919000</v>
      </c>
      <c r="L119" s="4">
        <v>3428340000</v>
      </c>
      <c r="M119" s="4">
        <v>3441079000</v>
      </c>
      <c r="N119" s="4">
        <v>3493893000</v>
      </c>
      <c r="O119" s="5">
        <v>3515362000</v>
      </c>
      <c r="P119" s="4">
        <v>3482828000</v>
      </c>
      <c r="Q119" s="4">
        <v>3493893000</v>
      </c>
      <c r="R119" s="4">
        <v>3506972000</v>
      </c>
      <c r="S119" s="4">
        <v>3515362000</v>
      </c>
    </row>
    <row r="120" spans="1:19" ht="16" x14ac:dyDescent="0.2">
      <c r="A120" s="3" t="s">
        <v>126</v>
      </c>
      <c r="B120" s="4" t="s">
        <v>21</v>
      </c>
      <c r="C120" s="4">
        <v>891507000</v>
      </c>
      <c r="D120" s="4">
        <v>908980000</v>
      </c>
      <c r="E120" s="4">
        <v>3288863000</v>
      </c>
      <c r="F120" s="4">
        <v>3308395000</v>
      </c>
      <c r="G120" s="4">
        <v>3342357000</v>
      </c>
      <c r="H120" s="4">
        <v>3368666000</v>
      </c>
      <c r="I120" s="4">
        <v>3381834000</v>
      </c>
      <c r="J120" s="4">
        <v>3392993000</v>
      </c>
      <c r="K120" s="4" t="s">
        <v>21</v>
      </c>
      <c r="L120" s="4" t="s">
        <v>21</v>
      </c>
      <c r="M120" s="4" t="s">
        <v>21</v>
      </c>
      <c r="N120" s="4" t="s">
        <v>21</v>
      </c>
      <c r="O120" s="5" t="s">
        <v>21</v>
      </c>
      <c r="P120" s="4" t="s">
        <v>21</v>
      </c>
      <c r="Q120" s="4" t="s">
        <v>21</v>
      </c>
      <c r="R120" s="4" t="s">
        <v>21</v>
      </c>
      <c r="S120" s="4" t="s">
        <v>21</v>
      </c>
    </row>
    <row r="121" spans="1:19" ht="16" x14ac:dyDescent="0.2">
      <c r="A121" s="3" t="s">
        <v>127</v>
      </c>
      <c r="B121" s="4" t="s">
        <v>21</v>
      </c>
      <c r="C121" s="4" t="s">
        <v>21</v>
      </c>
      <c r="D121" s="4" t="s">
        <v>21</v>
      </c>
      <c r="E121" s="4" t="s">
        <v>21</v>
      </c>
      <c r="F121" s="4" t="s">
        <v>21</v>
      </c>
      <c r="G121" s="4" t="s">
        <v>21</v>
      </c>
      <c r="H121" s="4" t="s">
        <v>21</v>
      </c>
      <c r="I121" s="4" t="s">
        <v>21</v>
      </c>
      <c r="J121" s="4" t="s">
        <v>21</v>
      </c>
      <c r="K121" s="4" t="s">
        <v>21</v>
      </c>
      <c r="L121" s="4" t="s">
        <v>21</v>
      </c>
      <c r="M121" s="4" t="s">
        <v>21</v>
      </c>
      <c r="N121" s="4" t="s">
        <v>21</v>
      </c>
      <c r="O121" s="5" t="s">
        <v>21</v>
      </c>
      <c r="P121" s="4" t="s">
        <v>21</v>
      </c>
      <c r="Q121" s="4" t="s">
        <v>21</v>
      </c>
      <c r="R121" s="4" t="s">
        <v>21</v>
      </c>
      <c r="S121" s="4" t="s">
        <v>21</v>
      </c>
    </row>
    <row r="122" spans="1:19" ht="16" x14ac:dyDescent="0.2">
      <c r="A122" s="3" t="s">
        <v>128</v>
      </c>
      <c r="B122" s="4">
        <v>1735973000</v>
      </c>
      <c r="C122" s="4">
        <v>1835086000</v>
      </c>
      <c r="D122" s="4">
        <v>2068340000</v>
      </c>
      <c r="E122" s="4">
        <v>2294909000</v>
      </c>
      <c r="F122" s="4">
        <v>2581866000</v>
      </c>
      <c r="G122" s="4">
        <v>3137285000</v>
      </c>
      <c r="H122" s="4">
        <v>3526395000</v>
      </c>
      <c r="I122" s="4">
        <v>3776743000</v>
      </c>
      <c r="J122" s="4">
        <v>5782310000</v>
      </c>
      <c r="K122" s="4">
        <v>7457176000</v>
      </c>
      <c r="L122" s="4">
        <v>8195182000</v>
      </c>
      <c r="M122" s="4">
        <v>10424461000</v>
      </c>
      <c r="N122" s="4">
        <v>9836827000</v>
      </c>
      <c r="O122" s="5">
        <v>10818989000</v>
      </c>
      <c r="P122" s="4">
        <v>9255658000</v>
      </c>
      <c r="Q122" s="4">
        <v>9836827000</v>
      </c>
      <c r="R122" s="4">
        <v>10255401000</v>
      </c>
      <c r="S122" s="4">
        <v>10818989000</v>
      </c>
    </row>
    <row r="123" spans="1:19" ht="16" x14ac:dyDescent="0.2">
      <c r="A123" s="3" t="s">
        <v>129</v>
      </c>
      <c r="B123" s="4">
        <v>551093000</v>
      </c>
      <c r="C123" s="4">
        <v>660920000</v>
      </c>
      <c r="D123" s="4">
        <v>911337000</v>
      </c>
      <c r="E123" s="4">
        <v>1089805000</v>
      </c>
      <c r="F123" s="4">
        <v>1704557000</v>
      </c>
      <c r="G123" s="4">
        <v>1354508000</v>
      </c>
      <c r="H123" s="4">
        <v>1565866000</v>
      </c>
      <c r="I123" s="4">
        <v>2345571000</v>
      </c>
      <c r="J123" s="4">
        <v>-94650000</v>
      </c>
      <c r="K123" s="4">
        <v>208772000</v>
      </c>
      <c r="L123" s="4">
        <v>584376000</v>
      </c>
      <c r="M123" s="4">
        <v>237617000</v>
      </c>
      <c r="N123" s="4">
        <v>-857077000</v>
      </c>
      <c r="O123" s="5">
        <v>-740743000</v>
      </c>
      <c r="P123" s="4">
        <v>-1036454000</v>
      </c>
      <c r="Q123" s="4">
        <v>-857077000</v>
      </c>
      <c r="R123" s="4">
        <v>-609781000</v>
      </c>
      <c r="S123" s="4">
        <v>-740743000</v>
      </c>
    </row>
    <row r="124" spans="1:19" ht="16" x14ac:dyDescent="0.2">
      <c r="A124" s="3" t="s">
        <v>130</v>
      </c>
      <c r="B124" s="4">
        <v>3171523000</v>
      </c>
      <c r="C124" s="4">
        <v>3312680000</v>
      </c>
      <c r="D124" s="4">
        <v>3888657000</v>
      </c>
      <c r="E124" s="4">
        <v>6673577000</v>
      </c>
      <c r="F124" s="4">
        <v>7594818000</v>
      </c>
      <c r="G124" s="4">
        <v>7834150000</v>
      </c>
      <c r="H124" s="4">
        <v>8460927000</v>
      </c>
      <c r="I124" s="4">
        <v>9504148000</v>
      </c>
      <c r="J124" s="4">
        <v>9080653000</v>
      </c>
      <c r="K124" s="4">
        <v>11070867000</v>
      </c>
      <c r="L124" s="4">
        <v>12539255000</v>
      </c>
      <c r="M124" s="4">
        <v>14695048000</v>
      </c>
      <c r="N124" s="4">
        <v>13065534000</v>
      </c>
      <c r="O124" s="5">
        <v>14185499000</v>
      </c>
      <c r="P124" s="4">
        <v>12293923000</v>
      </c>
      <c r="Q124" s="4">
        <v>13065534000</v>
      </c>
      <c r="R124" s="4">
        <v>13744483000</v>
      </c>
      <c r="S124" s="4">
        <v>14185499000</v>
      </c>
    </row>
    <row r="125" spans="1:19" ht="16" x14ac:dyDescent="0.2">
      <c r="A125" s="3" t="s">
        <v>131</v>
      </c>
      <c r="B125" s="4">
        <v>16169000</v>
      </c>
      <c r="C125" s="4">
        <v>74833000</v>
      </c>
      <c r="D125" s="4">
        <v>86585000</v>
      </c>
      <c r="E125" s="4">
        <v>76616000</v>
      </c>
      <c r="F125" s="4">
        <v>68232000</v>
      </c>
      <c r="G125" s="4">
        <v>69417000</v>
      </c>
      <c r="H125" s="4">
        <v>80162000</v>
      </c>
      <c r="I125" s="4">
        <v>163702000</v>
      </c>
      <c r="J125" s="4">
        <v>193711000</v>
      </c>
      <c r="K125" s="4">
        <v>185111000</v>
      </c>
      <c r="L125" s="4">
        <v>260534000</v>
      </c>
      <c r="M125" s="4">
        <v>484238000</v>
      </c>
      <c r="N125" s="4">
        <v>585945000</v>
      </c>
      <c r="O125" s="5">
        <v>518024000</v>
      </c>
      <c r="P125" s="4">
        <v>577839000</v>
      </c>
      <c r="Q125" s="4">
        <v>585945000</v>
      </c>
      <c r="R125" s="4">
        <v>536721000</v>
      </c>
      <c r="S125" s="4">
        <v>518024000</v>
      </c>
    </row>
    <row r="126" spans="1:19" ht="16" x14ac:dyDescent="0.2">
      <c r="A126" s="3" t="s">
        <v>132</v>
      </c>
      <c r="B126" s="4">
        <v>3187692000</v>
      </c>
      <c r="C126" s="4">
        <v>3387513000</v>
      </c>
      <c r="D126" s="4">
        <v>3975242000</v>
      </c>
      <c r="E126" s="4">
        <v>6750193000</v>
      </c>
      <c r="F126" s="4">
        <v>7663050000</v>
      </c>
      <c r="G126" s="4">
        <v>7903567000</v>
      </c>
      <c r="H126" s="4">
        <v>8541089000</v>
      </c>
      <c r="I126" s="4">
        <v>9667850000</v>
      </c>
      <c r="J126" s="4">
        <v>9274364000</v>
      </c>
      <c r="K126" s="4">
        <v>11255978000</v>
      </c>
      <c r="L126" s="4">
        <v>12799789000</v>
      </c>
      <c r="M126" s="4">
        <v>15179286000</v>
      </c>
      <c r="N126" s="4">
        <v>13651479000</v>
      </c>
      <c r="O126" s="5">
        <v>14703523000</v>
      </c>
      <c r="P126" s="4">
        <v>12871762000</v>
      </c>
      <c r="Q126" s="4">
        <v>13651479000</v>
      </c>
      <c r="R126" s="4">
        <v>14281204000</v>
      </c>
      <c r="S126" s="4">
        <v>14703523000</v>
      </c>
    </row>
    <row r="127" spans="1:19" ht="16" x14ac:dyDescent="0.2">
      <c r="A127" s="3" t="s">
        <v>133</v>
      </c>
      <c r="B127" s="4">
        <v>10825589000</v>
      </c>
      <c r="C127" s="4">
        <v>11532103000</v>
      </c>
      <c r="D127" s="4">
        <v>16531830000</v>
      </c>
      <c r="E127" s="4">
        <v>23955511000</v>
      </c>
      <c r="F127" s="4">
        <v>25200357000</v>
      </c>
      <c r="G127" s="4">
        <v>24941271000</v>
      </c>
      <c r="H127" s="4">
        <v>34416388000</v>
      </c>
      <c r="I127" s="4">
        <v>32805016000</v>
      </c>
      <c r="J127" s="4">
        <v>42580627000</v>
      </c>
      <c r="K127" s="4">
        <v>48729793000</v>
      </c>
      <c r="L127" s="4">
        <v>41710054000</v>
      </c>
      <c r="M127" s="4">
        <v>63628152000</v>
      </c>
      <c r="N127" s="4">
        <v>63442738000</v>
      </c>
      <c r="O127" s="5">
        <v>52184133000</v>
      </c>
      <c r="P127" s="4">
        <v>48421355000</v>
      </c>
      <c r="Q127" s="4">
        <v>63442738000</v>
      </c>
      <c r="R127" s="4">
        <v>50942261000</v>
      </c>
      <c r="S127" s="4">
        <v>52184133000</v>
      </c>
    </row>
    <row r="128" spans="1:19" ht="16" x14ac:dyDescent="0.2">
      <c r="A128" s="28" t="s">
        <v>134</v>
      </c>
      <c r="B128" s="26">
        <v>9718000</v>
      </c>
      <c r="C128" s="26">
        <v>9621000</v>
      </c>
      <c r="D128" s="26">
        <v>9629000</v>
      </c>
      <c r="E128" s="26">
        <v>13986000</v>
      </c>
      <c r="F128" s="26">
        <v>13962000</v>
      </c>
      <c r="G128" s="26">
        <v>13959000</v>
      </c>
      <c r="H128" s="26">
        <v>13955000</v>
      </c>
      <c r="I128" s="26">
        <v>13904000</v>
      </c>
      <c r="J128" s="26">
        <v>13888000</v>
      </c>
      <c r="K128" s="26">
        <v>13794000</v>
      </c>
      <c r="L128" s="26">
        <v>13783000</v>
      </c>
      <c r="M128" s="26">
        <v>13632000</v>
      </c>
      <c r="N128" s="26">
        <v>13423000</v>
      </c>
      <c r="O128" s="27">
        <v>13285000</v>
      </c>
      <c r="P128" s="26">
        <v>13471000</v>
      </c>
      <c r="Q128" s="26">
        <v>13423000</v>
      </c>
      <c r="R128" s="26">
        <v>13362000</v>
      </c>
      <c r="S128" s="26">
        <v>13285000</v>
      </c>
    </row>
    <row r="129" spans="1:19" ht="16" x14ac:dyDescent="0.2">
      <c r="A129" s="15" t="s">
        <v>197</v>
      </c>
      <c r="B129" s="10"/>
      <c r="C129" s="20">
        <f>(C128/B128)-1</f>
        <v>-9.9814776703025521E-3</v>
      </c>
      <c r="D129" s="20">
        <f>(D128/C128)-1</f>
        <v>8.3151439559303597E-4</v>
      </c>
      <c r="E129" s="20">
        <f>(E128/D128)-1</f>
        <v>0.45248727801433164</v>
      </c>
      <c r="F129" s="20">
        <f t="shared" ref="F129:S129" si="10">(F128/E128)-1</f>
        <v>-1.7160017160017249E-3</v>
      </c>
      <c r="G129" s="20">
        <f t="shared" si="10"/>
        <v>-2.1486892995270512E-4</v>
      </c>
      <c r="H129" s="20">
        <f t="shared" si="10"/>
        <v>-2.8655347804285025E-4</v>
      </c>
      <c r="I129" s="20">
        <f t="shared" si="10"/>
        <v>-3.6546040845575334E-3</v>
      </c>
      <c r="J129" s="20">
        <f t="shared" si="10"/>
        <v>-1.1507479861909697E-3</v>
      </c>
      <c r="K129" s="20">
        <f t="shared" si="10"/>
        <v>-6.768433179723532E-3</v>
      </c>
      <c r="L129" s="20">
        <f t="shared" si="10"/>
        <v>-7.9744816586924117E-4</v>
      </c>
      <c r="M129" s="20">
        <f t="shared" si="10"/>
        <v>-1.0955524922005355E-2</v>
      </c>
      <c r="N129" s="20">
        <f t="shared" si="10"/>
        <v>-1.5331572769953006E-2</v>
      </c>
      <c r="O129" s="20">
        <f t="shared" si="10"/>
        <v>-1.0280861208373682E-2</v>
      </c>
      <c r="P129" s="20">
        <f t="shared" si="10"/>
        <v>1.400075272864143E-2</v>
      </c>
      <c r="Q129" s="20">
        <f t="shared" si="10"/>
        <v>-3.5632098582139005E-3</v>
      </c>
      <c r="R129" s="20">
        <f t="shared" si="10"/>
        <v>-4.544438650078253E-3</v>
      </c>
      <c r="S129" s="20">
        <f t="shared" si="10"/>
        <v>-5.7626103876665669E-3</v>
      </c>
    </row>
    <row r="130" spans="1:19" ht="16" x14ac:dyDescent="0.2">
      <c r="A130" s="3" t="s">
        <v>135</v>
      </c>
      <c r="B130" s="4" t="s">
        <v>21</v>
      </c>
      <c r="C130" s="4" t="s">
        <v>21</v>
      </c>
      <c r="D130" s="4" t="s">
        <v>21</v>
      </c>
      <c r="E130" s="4" t="s">
        <v>21</v>
      </c>
      <c r="F130" s="4" t="s">
        <v>21</v>
      </c>
      <c r="G130" s="4" t="s">
        <v>21</v>
      </c>
      <c r="H130" s="4" t="s">
        <v>21</v>
      </c>
      <c r="I130" s="4" t="s">
        <v>21</v>
      </c>
      <c r="J130" s="4" t="s">
        <v>21</v>
      </c>
      <c r="K130" s="4" t="s">
        <v>21</v>
      </c>
      <c r="L130" s="4" t="s">
        <v>21</v>
      </c>
      <c r="M130" s="4" t="s">
        <v>21</v>
      </c>
      <c r="N130" s="4" t="s">
        <v>21</v>
      </c>
      <c r="O130" s="5" t="s">
        <v>21</v>
      </c>
      <c r="P130" s="4" t="s">
        <v>21</v>
      </c>
      <c r="Q130" s="4" t="s">
        <v>21</v>
      </c>
      <c r="R130" s="4" t="s">
        <v>21</v>
      </c>
      <c r="S130" s="4" t="s">
        <v>21</v>
      </c>
    </row>
    <row r="131" spans="1:19" ht="16" x14ac:dyDescent="0.2">
      <c r="A131" s="3" t="s">
        <v>136</v>
      </c>
      <c r="B131" s="4">
        <v>270688000</v>
      </c>
      <c r="C131" s="4">
        <v>518488000</v>
      </c>
      <c r="D131" s="4">
        <v>519369000</v>
      </c>
      <c r="E131" s="4">
        <v>277701000</v>
      </c>
      <c r="F131" s="4">
        <v>293425000</v>
      </c>
      <c r="G131" s="4">
        <v>-388582000</v>
      </c>
      <c r="H131" s="4">
        <v>835782000</v>
      </c>
      <c r="I131" s="4">
        <v>900771000</v>
      </c>
      <c r="J131" s="4">
        <v>995409000</v>
      </c>
      <c r="K131" s="4">
        <v>461376000</v>
      </c>
      <c r="L131" s="4">
        <v>-857713000</v>
      </c>
      <c r="M131" s="4">
        <v>382776000</v>
      </c>
      <c r="N131" s="4">
        <v>-33803000</v>
      </c>
      <c r="O131" s="5">
        <v>-491967000</v>
      </c>
      <c r="P131" s="4">
        <v>590475000</v>
      </c>
      <c r="Q131" s="4">
        <v>-33803000</v>
      </c>
      <c r="R131" s="4">
        <v>-135186000</v>
      </c>
      <c r="S131" s="4">
        <v>-491967000</v>
      </c>
    </row>
    <row r="132" spans="1:19" ht="16" x14ac:dyDescent="0.2">
      <c r="A132" s="3" t="s">
        <v>137</v>
      </c>
      <c r="B132" s="6">
        <v>8.49</v>
      </c>
      <c r="C132" s="6">
        <v>15.31</v>
      </c>
      <c r="D132" s="6">
        <v>13.07</v>
      </c>
      <c r="E132" s="6">
        <v>4.1100000000000003</v>
      </c>
      <c r="F132" s="6">
        <v>3.83</v>
      </c>
      <c r="G132" s="6">
        <v>-4.92</v>
      </c>
      <c r="H132" s="6">
        <v>9.7899999999999991</v>
      </c>
      <c r="I132" s="6">
        <v>9.32</v>
      </c>
      <c r="J132" s="6">
        <v>10.73</v>
      </c>
      <c r="K132" s="6">
        <v>4.0999999999999996</v>
      </c>
      <c r="L132" s="6">
        <v>-6.7</v>
      </c>
      <c r="M132" s="6">
        <v>2.52</v>
      </c>
      <c r="N132" s="6">
        <v>-0.25</v>
      </c>
      <c r="O132" s="7">
        <v>-3.35</v>
      </c>
      <c r="P132" s="6">
        <v>4.59</v>
      </c>
      <c r="Q132" s="6">
        <v>-0.25</v>
      </c>
      <c r="R132" s="6">
        <v>-0.95</v>
      </c>
      <c r="S132" s="6">
        <v>-3.35</v>
      </c>
    </row>
    <row r="133" spans="1:19" ht="16" x14ac:dyDescent="0.2">
      <c r="A133" s="3" t="s">
        <v>138</v>
      </c>
      <c r="B133" s="6">
        <v>24.97</v>
      </c>
      <c r="C133" s="6">
        <v>23.63</v>
      </c>
      <c r="D133" s="6">
        <v>25.43</v>
      </c>
      <c r="E133" s="6">
        <v>23.27</v>
      </c>
      <c r="F133" s="6">
        <v>25.21</v>
      </c>
      <c r="G133" s="6">
        <v>25.86</v>
      </c>
      <c r="H133" s="6">
        <v>27.81</v>
      </c>
      <c r="I133" s="6">
        <v>22.02</v>
      </c>
      <c r="J133" s="6">
        <v>18.100000000000001</v>
      </c>
      <c r="K133" s="6">
        <v>21.57</v>
      </c>
      <c r="L133" s="6">
        <v>20.95</v>
      </c>
      <c r="M133" s="6">
        <v>23.35</v>
      </c>
      <c r="N133" s="6">
        <v>19.100000000000001</v>
      </c>
      <c r="O133" s="7">
        <v>20.48</v>
      </c>
      <c r="P133" s="6">
        <v>17.739999999999998</v>
      </c>
      <c r="Q133" s="6">
        <v>19.100000000000001</v>
      </c>
      <c r="R133" s="6">
        <v>20.05</v>
      </c>
      <c r="S133" s="6">
        <v>20.48</v>
      </c>
    </row>
    <row r="134" spans="1:19" ht="16" x14ac:dyDescent="0.2">
      <c r="A134" s="3" t="s">
        <v>139</v>
      </c>
      <c r="B134" s="6">
        <v>27.26</v>
      </c>
      <c r="C134" s="6">
        <v>9.39</v>
      </c>
      <c r="D134" s="6">
        <v>9.14</v>
      </c>
      <c r="E134" s="6">
        <v>7.75</v>
      </c>
      <c r="F134" s="6">
        <v>7.97</v>
      </c>
      <c r="G134" s="6">
        <v>7.52</v>
      </c>
      <c r="H134" s="6">
        <v>7.74</v>
      </c>
      <c r="I134" s="6">
        <v>4.17</v>
      </c>
      <c r="J134" s="6">
        <v>3.71</v>
      </c>
      <c r="K134" s="6">
        <v>3.8</v>
      </c>
      <c r="L134" s="6">
        <v>4.01</v>
      </c>
      <c r="M134" s="6">
        <v>3.75</v>
      </c>
      <c r="N134" s="6">
        <v>3.47</v>
      </c>
      <c r="O134" s="7">
        <v>3.5</v>
      </c>
      <c r="P134" s="6">
        <v>3.4</v>
      </c>
      <c r="Q134" s="6">
        <v>3.47</v>
      </c>
      <c r="R134" s="6">
        <v>3.42</v>
      </c>
      <c r="S134" s="6">
        <v>3.5</v>
      </c>
    </row>
    <row r="135" spans="1:19" ht="16" x14ac:dyDescent="0.2">
      <c r="A135" s="3" t="s">
        <v>140</v>
      </c>
      <c r="B135" s="4" t="s">
        <v>21</v>
      </c>
      <c r="C135" s="4" t="s">
        <v>21</v>
      </c>
      <c r="D135" s="4" t="s">
        <v>21</v>
      </c>
      <c r="E135" s="4" t="s">
        <v>21</v>
      </c>
      <c r="F135" s="4" t="s">
        <v>21</v>
      </c>
      <c r="G135" s="4" t="s">
        <v>21</v>
      </c>
      <c r="H135" s="4" t="s">
        <v>21</v>
      </c>
      <c r="I135" s="4" t="s">
        <v>21</v>
      </c>
      <c r="J135" s="4" t="s">
        <v>21</v>
      </c>
      <c r="K135" s="4" t="s">
        <v>21</v>
      </c>
      <c r="L135" s="4" t="s">
        <v>21</v>
      </c>
      <c r="M135" s="4" t="s">
        <v>21</v>
      </c>
      <c r="N135" s="4" t="s">
        <v>21</v>
      </c>
      <c r="O135" s="5" t="s">
        <v>21</v>
      </c>
      <c r="P135" s="4" t="s">
        <v>21</v>
      </c>
      <c r="Q135" s="4" t="s">
        <v>21</v>
      </c>
      <c r="R135" s="4" t="s">
        <v>21</v>
      </c>
      <c r="S135" s="4" t="s">
        <v>21</v>
      </c>
    </row>
    <row r="136" spans="1:19" ht="16" x14ac:dyDescent="0.2">
      <c r="A136" s="3" t="s">
        <v>141</v>
      </c>
      <c r="B136" s="4">
        <v>4800</v>
      </c>
      <c r="C136" s="4">
        <v>5400</v>
      </c>
      <c r="D136" s="4">
        <v>6400</v>
      </c>
      <c r="E136" s="4">
        <v>7200</v>
      </c>
      <c r="F136" s="4">
        <v>8600</v>
      </c>
      <c r="G136" s="4">
        <v>10600</v>
      </c>
      <c r="H136" s="4">
        <v>10900</v>
      </c>
      <c r="I136" s="4">
        <v>15600</v>
      </c>
      <c r="J136" s="4">
        <v>17400</v>
      </c>
      <c r="K136" s="4">
        <v>18600</v>
      </c>
      <c r="L136" s="4">
        <v>18900</v>
      </c>
      <c r="M136" s="4">
        <v>20300</v>
      </c>
      <c r="N136" s="4">
        <v>20900</v>
      </c>
      <c r="O136" s="5">
        <v>20900</v>
      </c>
      <c r="P136" s="4">
        <v>20300</v>
      </c>
      <c r="Q136" s="4">
        <v>20900</v>
      </c>
      <c r="R136" s="4">
        <v>20900</v>
      </c>
      <c r="S136" s="4">
        <v>20900</v>
      </c>
    </row>
    <row r="138" spans="1:19" ht="16" x14ac:dyDescent="0.2">
      <c r="A138" s="2" t="s">
        <v>21</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267729000</v>
      </c>
      <c r="C139" s="4">
        <v>148486000</v>
      </c>
      <c r="D139" s="4">
        <v>258248000</v>
      </c>
      <c r="E139" s="4">
        <v>283845000</v>
      </c>
      <c r="F139" s="4">
        <v>323688000</v>
      </c>
      <c r="G139" s="4">
        <v>589142000</v>
      </c>
      <c r="H139" s="4">
        <v>460443000</v>
      </c>
      <c r="I139" s="4">
        <v>400758000</v>
      </c>
      <c r="J139" s="4">
        <v>-130353000</v>
      </c>
      <c r="K139" s="4">
        <v>1799462000</v>
      </c>
      <c r="L139" s="4">
        <v>831767000</v>
      </c>
      <c r="M139" s="4">
        <v>2447735000</v>
      </c>
      <c r="N139" s="4">
        <v>-101203000</v>
      </c>
      <c r="O139" s="5">
        <v>2085827000</v>
      </c>
      <c r="P139" s="4">
        <v>122530000</v>
      </c>
      <c r="Q139" s="4">
        <v>709568000</v>
      </c>
      <c r="R139" s="4">
        <v>537799000</v>
      </c>
      <c r="S139" s="4">
        <v>715930000</v>
      </c>
    </row>
    <row r="140" spans="1:19" ht="16" x14ac:dyDescent="0.2">
      <c r="A140" s="3" t="s">
        <v>143</v>
      </c>
      <c r="B140" s="4">
        <v>53587000</v>
      </c>
      <c r="C140" s="4">
        <v>70572000</v>
      </c>
      <c r="D140" s="4">
        <v>87326000</v>
      </c>
      <c r="E140" s="4">
        <v>190066000</v>
      </c>
      <c r="F140" s="4">
        <v>203580000</v>
      </c>
      <c r="G140" s="4">
        <v>200987000</v>
      </c>
      <c r="H140" s="4">
        <v>194147000</v>
      </c>
      <c r="I140" s="4">
        <v>203871000</v>
      </c>
      <c r="J140" s="4">
        <v>227846000</v>
      </c>
      <c r="K140" s="4">
        <v>269239000</v>
      </c>
      <c r="L140" s="4">
        <v>307069000</v>
      </c>
      <c r="M140" s="4">
        <v>336393000</v>
      </c>
      <c r="N140" s="4">
        <v>366954000</v>
      </c>
      <c r="O140" s="5">
        <v>176028000</v>
      </c>
      <c r="P140" s="4">
        <v>43418000</v>
      </c>
      <c r="Q140" s="4">
        <v>43788000</v>
      </c>
      <c r="R140" s="4">
        <v>44399000</v>
      </c>
      <c r="S140" s="4">
        <v>44423000</v>
      </c>
    </row>
    <row r="141" spans="1:19" ht="16" x14ac:dyDescent="0.2">
      <c r="A141" s="3" t="s">
        <v>144</v>
      </c>
      <c r="B141" s="4">
        <v>-29177000</v>
      </c>
      <c r="C141" s="4">
        <v>-4051000</v>
      </c>
      <c r="D141" s="4">
        <v>-15871000</v>
      </c>
      <c r="E141" s="4">
        <v>-45126000</v>
      </c>
      <c r="F141" s="4">
        <v>24713000</v>
      </c>
      <c r="G141" s="4">
        <v>-48744000</v>
      </c>
      <c r="H141" s="4">
        <v>41670000</v>
      </c>
      <c r="I141" s="4">
        <v>-297935000</v>
      </c>
      <c r="J141" s="4">
        <v>507752000</v>
      </c>
      <c r="K141" s="4">
        <v>-1243106000</v>
      </c>
      <c r="L141" s="4">
        <v>-427139000</v>
      </c>
      <c r="M141" s="4">
        <v>-1452003000</v>
      </c>
      <c r="N141" s="4">
        <v>1244305000</v>
      </c>
      <c r="O141" s="5">
        <v>535219000</v>
      </c>
      <c r="P141" s="4">
        <v>793335000</v>
      </c>
      <c r="Q141" s="4">
        <v>75814000</v>
      </c>
      <c r="R141" s="4">
        <v>-298017000</v>
      </c>
      <c r="S141" s="4">
        <v>-35913000</v>
      </c>
    </row>
    <row r="142" spans="1:19" ht="16" x14ac:dyDescent="0.2">
      <c r="A142" s="28" t="s">
        <v>145</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2" t="s">
        <v>198</v>
      </c>
      <c r="B143" s="20">
        <f t="shared" ref="B143:S143" si="11">B142/B2</f>
        <v>0</v>
      </c>
      <c r="C143" s="20">
        <f t="shared" si="11"/>
        <v>0</v>
      </c>
      <c r="D143" s="20">
        <f t="shared" si="11"/>
        <v>0</v>
      </c>
      <c r="E143" s="20">
        <f t="shared" si="11"/>
        <v>0</v>
      </c>
      <c r="F143" s="20">
        <f t="shared" si="11"/>
        <v>0</v>
      </c>
      <c r="G143" s="20">
        <f t="shared" si="11"/>
        <v>0</v>
      </c>
      <c r="H143" s="20">
        <f t="shared" si="11"/>
        <v>0</v>
      </c>
      <c r="I143" s="20">
        <f t="shared" si="11"/>
        <v>0</v>
      </c>
      <c r="J143" s="20">
        <f t="shared" si="11"/>
        <v>0</v>
      </c>
      <c r="K143" s="20">
        <f t="shared" si="11"/>
        <v>0</v>
      </c>
      <c r="L143" s="20">
        <f t="shared" si="11"/>
        <v>0</v>
      </c>
      <c r="M143" s="20">
        <f t="shared" si="11"/>
        <v>0</v>
      </c>
      <c r="N143" s="20">
        <f t="shared" si="11"/>
        <v>0</v>
      </c>
      <c r="O143" s="20">
        <f t="shared" si="11"/>
        <v>0</v>
      </c>
      <c r="P143" s="20">
        <f t="shared" si="11"/>
        <v>0</v>
      </c>
      <c r="Q143" s="20">
        <f t="shared" si="11"/>
        <v>0</v>
      </c>
      <c r="R143" s="20">
        <f t="shared" si="11"/>
        <v>0</v>
      </c>
      <c r="S143" s="20">
        <f t="shared" si="11"/>
        <v>0</v>
      </c>
    </row>
    <row r="144" spans="1:19" ht="16" x14ac:dyDescent="0.2">
      <c r="A144" s="3" t="s">
        <v>146</v>
      </c>
      <c r="B144" s="4">
        <v>7185000</v>
      </c>
      <c r="C144" s="4">
        <v>5649000</v>
      </c>
      <c r="D144" s="4">
        <v>37648000</v>
      </c>
      <c r="E144" s="4">
        <v>4050000</v>
      </c>
      <c r="F144" s="4">
        <v>84543000</v>
      </c>
      <c r="G144" s="4">
        <v>-9678000</v>
      </c>
      <c r="H144" s="4">
        <v>63358000</v>
      </c>
      <c r="I144" s="4">
        <v>-324090000</v>
      </c>
      <c r="J144" s="4">
        <v>2729000</v>
      </c>
      <c r="K144" s="4">
        <v>323385000</v>
      </c>
      <c r="L144" s="4">
        <v>-2733000</v>
      </c>
      <c r="M144" s="4">
        <v>453905000</v>
      </c>
      <c r="N144" s="4">
        <v>-281752000</v>
      </c>
      <c r="O144" s="5" t="s">
        <v>21</v>
      </c>
      <c r="P144" s="4" t="s">
        <v>21</v>
      </c>
      <c r="Q144" s="4" t="s">
        <v>21</v>
      </c>
      <c r="R144" s="4" t="s">
        <v>21</v>
      </c>
      <c r="S144" s="4" t="s">
        <v>21</v>
      </c>
    </row>
    <row r="145" spans="1:19" ht="16" x14ac:dyDescent="0.2">
      <c r="A145" s="3" t="s">
        <v>147</v>
      </c>
      <c r="B145" s="4" t="s">
        <v>21</v>
      </c>
      <c r="C145" s="4" t="s">
        <v>21</v>
      </c>
      <c r="D145" s="4" t="s">
        <v>21</v>
      </c>
      <c r="E145" s="4" t="s">
        <v>21</v>
      </c>
      <c r="F145" s="4" t="s">
        <v>21</v>
      </c>
      <c r="G145" s="4" t="s">
        <v>21</v>
      </c>
      <c r="H145" s="4">
        <v>18723000</v>
      </c>
      <c r="I145" s="4" t="s">
        <v>21</v>
      </c>
      <c r="J145" s="4">
        <v>199198000</v>
      </c>
      <c r="K145" s="4" t="s">
        <v>21</v>
      </c>
      <c r="L145" s="4" t="s">
        <v>21</v>
      </c>
      <c r="M145" s="4" t="s">
        <v>21</v>
      </c>
      <c r="N145" s="4">
        <v>80000000</v>
      </c>
      <c r="O145" s="5" t="s">
        <v>21</v>
      </c>
      <c r="P145" s="4" t="s">
        <v>21</v>
      </c>
      <c r="Q145" s="4" t="s">
        <v>21</v>
      </c>
      <c r="R145" s="4" t="s">
        <v>21</v>
      </c>
      <c r="S145" s="4" t="s">
        <v>21</v>
      </c>
    </row>
    <row r="146" spans="1:19" ht="16" x14ac:dyDescent="0.2">
      <c r="A146" s="3" t="s">
        <v>148</v>
      </c>
      <c r="B146" s="4">
        <v>-36362000</v>
      </c>
      <c r="C146" s="4">
        <v>-9700000</v>
      </c>
      <c r="D146" s="4">
        <v>-53519000</v>
      </c>
      <c r="E146" s="4">
        <v>-49176000</v>
      </c>
      <c r="F146" s="4">
        <v>-59830000</v>
      </c>
      <c r="G146" s="4">
        <v>-39066000</v>
      </c>
      <c r="H146" s="4">
        <v>-40411000</v>
      </c>
      <c r="I146" s="4">
        <v>26155000</v>
      </c>
      <c r="J146" s="4">
        <v>305825000</v>
      </c>
      <c r="K146" s="4">
        <v>-1566491000</v>
      </c>
      <c r="L146" s="4">
        <v>-424406000</v>
      </c>
      <c r="M146" s="4">
        <v>-1905908000</v>
      </c>
      <c r="N146" s="4">
        <v>1446057000</v>
      </c>
      <c r="O146" s="5">
        <v>535219000</v>
      </c>
      <c r="P146" s="4">
        <v>793335000</v>
      </c>
      <c r="Q146" s="4">
        <v>75814000</v>
      </c>
      <c r="R146" s="4">
        <v>-298017000</v>
      </c>
      <c r="S146" s="4">
        <v>-35913000</v>
      </c>
    </row>
    <row r="147" spans="1:19" ht="16" x14ac:dyDescent="0.2">
      <c r="A147" s="3" t="s">
        <v>149</v>
      </c>
      <c r="B147" s="4">
        <v>-68848000</v>
      </c>
      <c r="C147" s="4">
        <v>96311000</v>
      </c>
      <c r="D147" s="4">
        <v>62830000</v>
      </c>
      <c r="E147" s="4">
        <v>316736000</v>
      </c>
      <c r="F147" s="4">
        <v>164811000</v>
      </c>
      <c r="G147" s="4">
        <v>-90234000</v>
      </c>
      <c r="H147" s="4">
        <v>-161637000</v>
      </c>
      <c r="I147" s="4">
        <v>551835000</v>
      </c>
      <c r="J147" s="4">
        <v>287612000</v>
      </c>
      <c r="K147" s="4">
        <v>448525000</v>
      </c>
      <c r="L147" s="4">
        <v>1025890000</v>
      </c>
      <c r="M147" s="4">
        <v>941942000</v>
      </c>
      <c r="N147" s="4">
        <v>1199386000</v>
      </c>
      <c r="O147" s="5" t="s">
        <v>21</v>
      </c>
      <c r="P147" s="4" t="s">
        <v>21</v>
      </c>
      <c r="Q147" s="4" t="s">
        <v>21</v>
      </c>
      <c r="R147" s="4" t="s">
        <v>21</v>
      </c>
      <c r="S147" s="4" t="s">
        <v>21</v>
      </c>
    </row>
    <row r="148" spans="1:19" ht="16" x14ac:dyDescent="0.2">
      <c r="A148" s="3" t="s">
        <v>150</v>
      </c>
      <c r="B148" s="4">
        <v>7647000</v>
      </c>
      <c r="C148" s="4">
        <v>-10745000</v>
      </c>
      <c r="D148" s="4">
        <v>-36590000</v>
      </c>
      <c r="E148" s="4">
        <v>142065000</v>
      </c>
      <c r="F148" s="4">
        <v>21148000</v>
      </c>
      <c r="G148" s="4">
        <v>5604000</v>
      </c>
      <c r="H148" s="4">
        <v>-163123000</v>
      </c>
      <c r="I148" s="4">
        <v>-38259000</v>
      </c>
      <c r="J148" s="4">
        <v>-27961000</v>
      </c>
      <c r="K148" s="4">
        <v>-103982000</v>
      </c>
      <c r="L148" s="4">
        <v>-577828000</v>
      </c>
      <c r="M148" s="4">
        <v>-1684749000</v>
      </c>
      <c r="N148" s="4">
        <v>-1821744000</v>
      </c>
      <c r="O148" s="5" t="s">
        <v>21</v>
      </c>
      <c r="P148" s="4" t="s">
        <v>21</v>
      </c>
      <c r="Q148" s="4" t="s">
        <v>21</v>
      </c>
      <c r="R148" s="4" t="s">
        <v>21</v>
      </c>
      <c r="S148" s="4" t="s">
        <v>21</v>
      </c>
    </row>
    <row r="149" spans="1:19" ht="16" x14ac:dyDescent="0.2">
      <c r="A149" s="3" t="s">
        <v>151</v>
      </c>
      <c r="B149" s="4" t="s">
        <v>21</v>
      </c>
      <c r="C149" s="4" t="s">
        <v>21</v>
      </c>
      <c r="D149" s="4" t="s">
        <v>21</v>
      </c>
      <c r="E149" s="4" t="s">
        <v>21</v>
      </c>
      <c r="F149" s="4" t="s">
        <v>21</v>
      </c>
      <c r="G149" s="4" t="s">
        <v>21</v>
      </c>
      <c r="H149" s="4" t="s">
        <v>21</v>
      </c>
      <c r="I149" s="4" t="s">
        <v>21</v>
      </c>
      <c r="J149" s="4" t="s">
        <v>21</v>
      </c>
      <c r="K149" s="4" t="s">
        <v>21</v>
      </c>
      <c r="L149" s="4" t="s">
        <v>21</v>
      </c>
      <c r="M149" s="4" t="s">
        <v>21</v>
      </c>
      <c r="N149" s="4" t="s">
        <v>21</v>
      </c>
      <c r="O149" s="5" t="s">
        <v>21</v>
      </c>
      <c r="P149" s="4" t="s">
        <v>21</v>
      </c>
      <c r="Q149" s="4" t="s">
        <v>21</v>
      </c>
      <c r="R149" s="4" t="s">
        <v>21</v>
      </c>
      <c r="S149" s="4" t="s">
        <v>21</v>
      </c>
    </row>
    <row r="150" spans="1:19" ht="16" x14ac:dyDescent="0.2">
      <c r="A150" s="3" t="s">
        <v>152</v>
      </c>
      <c r="B150" s="4" t="s">
        <v>21</v>
      </c>
      <c r="C150" s="4" t="s">
        <v>21</v>
      </c>
      <c r="D150" s="4" t="s">
        <v>21</v>
      </c>
      <c r="E150" s="4" t="s">
        <v>21</v>
      </c>
      <c r="F150" s="4" t="s">
        <v>21</v>
      </c>
      <c r="G150" s="4" t="s">
        <v>21</v>
      </c>
      <c r="H150" s="4" t="s">
        <v>21</v>
      </c>
      <c r="I150" s="4" t="s">
        <v>21</v>
      </c>
      <c r="J150" s="4">
        <v>-230199000</v>
      </c>
      <c r="K150" s="4">
        <v>-84835000</v>
      </c>
      <c r="L150" s="4">
        <v>-34480000</v>
      </c>
      <c r="M150" s="4">
        <v>-347982000</v>
      </c>
      <c r="N150" s="4">
        <v>-271292000</v>
      </c>
      <c r="O150" s="5" t="s">
        <v>21</v>
      </c>
      <c r="P150" s="4" t="s">
        <v>21</v>
      </c>
      <c r="Q150" s="4" t="s">
        <v>21</v>
      </c>
      <c r="R150" s="4" t="s">
        <v>21</v>
      </c>
      <c r="S150" s="4" t="s">
        <v>21</v>
      </c>
    </row>
    <row r="151" spans="1:19" ht="16" x14ac:dyDescent="0.2">
      <c r="A151" s="3" t="s">
        <v>153</v>
      </c>
      <c r="B151" s="4">
        <v>1115000</v>
      </c>
      <c r="C151" s="4">
        <v>-3665000</v>
      </c>
      <c r="D151" s="4">
        <v>19190000</v>
      </c>
      <c r="E151" s="4">
        <v>-68769000</v>
      </c>
      <c r="F151" s="4">
        <v>-91780000</v>
      </c>
      <c r="G151" s="4">
        <v>93261000</v>
      </c>
      <c r="H151" s="4">
        <v>63092000</v>
      </c>
      <c r="I151" s="4">
        <v>-148398000</v>
      </c>
      <c r="J151" s="4">
        <v>25661000</v>
      </c>
      <c r="K151" s="4">
        <v>126830000</v>
      </c>
      <c r="L151" s="4">
        <v>6309000</v>
      </c>
      <c r="M151" s="4">
        <v>156141000</v>
      </c>
      <c r="N151" s="4">
        <v>210810000</v>
      </c>
      <c r="O151" s="5" t="s">
        <v>21</v>
      </c>
      <c r="P151" s="4" t="s">
        <v>21</v>
      </c>
      <c r="Q151" s="4" t="s">
        <v>21</v>
      </c>
      <c r="R151" s="4" t="s">
        <v>21</v>
      </c>
      <c r="S151" s="4" t="s">
        <v>21</v>
      </c>
    </row>
    <row r="152" spans="1:19" ht="16" x14ac:dyDescent="0.2">
      <c r="A152" s="3" t="s">
        <v>154</v>
      </c>
      <c r="B152" s="4">
        <v>-77610000</v>
      </c>
      <c r="C152" s="4">
        <v>110721000</v>
      </c>
      <c r="D152" s="4">
        <v>80230000</v>
      </c>
      <c r="E152" s="4">
        <v>243440000</v>
      </c>
      <c r="F152" s="4">
        <v>235443000</v>
      </c>
      <c r="G152" s="4">
        <v>-189099000</v>
      </c>
      <c r="H152" s="4">
        <v>-61606000</v>
      </c>
      <c r="I152" s="4">
        <v>738492000</v>
      </c>
      <c r="J152" s="4">
        <v>520111000</v>
      </c>
      <c r="K152" s="4">
        <v>510512000</v>
      </c>
      <c r="L152" s="4">
        <v>1631889000</v>
      </c>
      <c r="M152" s="4">
        <v>2818532000</v>
      </c>
      <c r="N152" s="4">
        <v>3081612000</v>
      </c>
      <c r="O152" s="5" t="s">
        <v>21</v>
      </c>
      <c r="P152" s="4" t="s">
        <v>21</v>
      </c>
      <c r="Q152" s="4" t="s">
        <v>21</v>
      </c>
      <c r="R152" s="4" t="s">
        <v>21</v>
      </c>
      <c r="S152" s="4" t="s">
        <v>21</v>
      </c>
    </row>
    <row r="153" spans="1:19" ht="16" x14ac:dyDescent="0.2">
      <c r="A153" s="3" t="s">
        <v>155</v>
      </c>
      <c r="B153" s="4" t="s">
        <v>21</v>
      </c>
      <c r="C153" s="4" t="s">
        <v>21</v>
      </c>
      <c r="D153" s="4" t="s">
        <v>21</v>
      </c>
      <c r="E153" s="4" t="s">
        <v>21</v>
      </c>
      <c r="F153" s="4" t="s">
        <v>21</v>
      </c>
      <c r="G153" s="4" t="s">
        <v>21</v>
      </c>
      <c r="H153" s="4" t="s">
        <v>21</v>
      </c>
      <c r="I153" s="4" t="s">
        <v>21</v>
      </c>
      <c r="J153" s="4" t="s">
        <v>21</v>
      </c>
      <c r="K153" s="4" t="s">
        <v>21</v>
      </c>
      <c r="L153" s="4" t="s">
        <v>21</v>
      </c>
      <c r="M153" s="4" t="s">
        <v>21</v>
      </c>
      <c r="N153" s="4" t="s">
        <v>21</v>
      </c>
      <c r="O153" s="5" t="s">
        <v>21</v>
      </c>
      <c r="P153" s="4" t="s">
        <v>21</v>
      </c>
      <c r="Q153" s="4" t="s">
        <v>21</v>
      </c>
      <c r="R153" s="4" t="s">
        <v>21</v>
      </c>
      <c r="S153" s="4" t="s">
        <v>21</v>
      </c>
    </row>
    <row r="154" spans="1:19" ht="16" x14ac:dyDescent="0.2">
      <c r="A154" s="28" t="s">
        <v>156</v>
      </c>
      <c r="B154" s="26">
        <v>223291000</v>
      </c>
      <c r="C154" s="26">
        <v>311318000</v>
      </c>
      <c r="D154" s="26">
        <v>392533000</v>
      </c>
      <c r="E154" s="26">
        <v>745521000</v>
      </c>
      <c r="F154" s="26">
        <v>716792000</v>
      </c>
      <c r="G154" s="26">
        <v>651151000</v>
      </c>
      <c r="H154" s="26">
        <v>534623000</v>
      </c>
      <c r="I154" s="26">
        <v>858529000</v>
      </c>
      <c r="J154" s="26">
        <v>892857000</v>
      </c>
      <c r="K154" s="26">
        <v>1274120000</v>
      </c>
      <c r="L154" s="26">
        <v>1737587000</v>
      </c>
      <c r="M154" s="26">
        <v>2274067000</v>
      </c>
      <c r="N154" s="26">
        <v>2709442000</v>
      </c>
      <c r="O154" s="27">
        <v>2797074000</v>
      </c>
      <c r="P154" s="26">
        <v>959283000</v>
      </c>
      <c r="Q154" s="26">
        <v>829170000</v>
      </c>
      <c r="R154" s="26">
        <v>284181000</v>
      </c>
      <c r="S154" s="26">
        <v>724440000</v>
      </c>
    </row>
    <row r="155" spans="1:19" ht="16" x14ac:dyDescent="0.2">
      <c r="A155" s="21" t="s">
        <v>253</v>
      </c>
      <c r="B155" s="22"/>
      <c r="C155" s="23">
        <f>(C154/B154)-1</f>
        <v>0.39422547258958041</v>
      </c>
      <c r="D155" s="23">
        <f>(D154/C154)-1</f>
        <v>0.26087473258854299</v>
      </c>
      <c r="E155" s="23">
        <f>(E154/D154)-1</f>
        <v>0.89925687776569108</v>
      </c>
      <c r="F155" s="23">
        <f t="shared" ref="F155" si="12">(F154/E154)-1</f>
        <v>-3.8535467143111957E-2</v>
      </c>
      <c r="G155" s="23">
        <f t="shared" ref="G155" si="13">(G154/F154)-1</f>
        <v>-9.1576077858011806E-2</v>
      </c>
      <c r="H155" s="23">
        <f t="shared" ref="H155" si="14">(H154/G154)-1</f>
        <v>-0.17895695468485806</v>
      </c>
      <c r="I155" s="23">
        <f t="shared" ref="I155" si="15">(I154/H154)-1</f>
        <v>0.60585870791193042</v>
      </c>
      <c r="J155" s="23">
        <f t="shared" ref="J155" si="16">(J154/I154)-1</f>
        <v>3.9984671455477905E-2</v>
      </c>
      <c r="K155" s="23">
        <f t="shared" ref="K155" si="17">(K154/J154)-1</f>
        <v>0.42701462832234061</v>
      </c>
      <c r="L155" s="23">
        <f t="shared" ref="L155" si="18">(L154/K154)-1</f>
        <v>0.36375459140426325</v>
      </c>
      <c r="M155" s="23">
        <f t="shared" ref="M155" si="19">(M154/L154)-1</f>
        <v>0.30875000791327278</v>
      </c>
      <c r="N155" s="23">
        <f t="shared" ref="N155" si="20">(N154/M154)-1</f>
        <v>0.19145214279086753</v>
      </c>
      <c r="O155" s="23">
        <f t="shared" ref="O155" si="21">(O154/N154)-1</f>
        <v>3.2343190959614576E-2</v>
      </c>
      <c r="P155" s="23"/>
      <c r="Q155" s="23">
        <f t="shared" ref="Q155" si="22">(Q154/P154)-1</f>
        <v>-0.13563567789692932</v>
      </c>
      <c r="R155" s="23">
        <f t="shared" ref="R155" si="23">(R154/Q154)-1</f>
        <v>-0.65727052353558379</v>
      </c>
      <c r="S155" s="23">
        <f t="shared" ref="S155" si="24">(S154/R154)-1</f>
        <v>1.5492203912295333</v>
      </c>
    </row>
    <row r="156" spans="1:19" ht="16" x14ac:dyDescent="0.2">
      <c r="A156" s="3" t="s">
        <v>157</v>
      </c>
      <c r="B156" s="4" t="s">
        <v>21</v>
      </c>
      <c r="C156" s="4" t="s">
        <v>21</v>
      </c>
      <c r="D156" s="4" t="s">
        <v>21</v>
      </c>
      <c r="E156" s="4" t="s">
        <v>21</v>
      </c>
      <c r="F156" s="4" t="s">
        <v>21</v>
      </c>
      <c r="G156" s="4" t="s">
        <v>21</v>
      </c>
      <c r="H156" s="4" t="s">
        <v>21</v>
      </c>
      <c r="I156" s="4" t="s">
        <v>21</v>
      </c>
      <c r="J156" s="4" t="s">
        <v>21</v>
      </c>
      <c r="K156" s="4" t="s">
        <v>21</v>
      </c>
      <c r="L156" s="4" t="s">
        <v>21</v>
      </c>
      <c r="M156" s="4" t="s">
        <v>21</v>
      </c>
      <c r="N156" s="4" t="s">
        <v>21</v>
      </c>
      <c r="O156" s="5" t="s">
        <v>21</v>
      </c>
      <c r="P156" s="4" t="s">
        <v>21</v>
      </c>
      <c r="Q156" s="4" t="s">
        <v>21</v>
      </c>
      <c r="R156" s="4" t="s">
        <v>21</v>
      </c>
      <c r="S156" s="4" t="s">
        <v>21</v>
      </c>
    </row>
    <row r="157" spans="1:19" ht="16" x14ac:dyDescent="0.2">
      <c r="A157" s="3" t="s">
        <v>158</v>
      </c>
      <c r="B157" s="4" t="s">
        <v>21</v>
      </c>
      <c r="C157" s="4" t="s">
        <v>21</v>
      </c>
      <c r="D157" s="4" t="s">
        <v>21</v>
      </c>
      <c r="E157" s="4" t="s">
        <v>21</v>
      </c>
      <c r="F157" s="4" t="s">
        <v>21</v>
      </c>
      <c r="G157" s="4" t="s">
        <v>21</v>
      </c>
      <c r="H157" s="4" t="s">
        <v>21</v>
      </c>
      <c r="I157" s="4" t="s">
        <v>21</v>
      </c>
      <c r="J157" s="4" t="s">
        <v>21</v>
      </c>
      <c r="K157" s="4" t="s">
        <v>21</v>
      </c>
      <c r="L157" s="4" t="s">
        <v>21</v>
      </c>
      <c r="M157" s="4" t="s">
        <v>21</v>
      </c>
      <c r="N157" s="4" t="s">
        <v>21</v>
      </c>
      <c r="O157" s="5" t="s">
        <v>21</v>
      </c>
      <c r="P157" s="4" t="s">
        <v>21</v>
      </c>
      <c r="Q157" s="4" t="s">
        <v>21</v>
      </c>
      <c r="R157" s="4" t="s">
        <v>21</v>
      </c>
      <c r="S157" s="4" t="s">
        <v>21</v>
      </c>
    </row>
    <row r="158" spans="1:19" ht="16" x14ac:dyDescent="0.2">
      <c r="A158" s="3" t="s">
        <v>159</v>
      </c>
      <c r="B158" s="4" t="s">
        <v>21</v>
      </c>
      <c r="C158" s="4" t="s">
        <v>21</v>
      </c>
      <c r="D158" s="4" t="s">
        <v>21</v>
      </c>
      <c r="E158" s="4" t="s">
        <v>21</v>
      </c>
      <c r="F158" s="4" t="s">
        <v>21</v>
      </c>
      <c r="G158" s="4" t="s">
        <v>21</v>
      </c>
      <c r="H158" s="4" t="s">
        <v>21</v>
      </c>
      <c r="I158" s="4" t="s">
        <v>21</v>
      </c>
      <c r="J158" s="4" t="s">
        <v>21</v>
      </c>
      <c r="K158" s="4" t="s">
        <v>21</v>
      </c>
      <c r="L158" s="4" t="s">
        <v>21</v>
      </c>
      <c r="M158" s="4" t="s">
        <v>21</v>
      </c>
      <c r="N158" s="4" t="s">
        <v>21</v>
      </c>
      <c r="O158" s="5" t="s">
        <v>21</v>
      </c>
      <c r="P158" s="4" t="s">
        <v>21</v>
      </c>
      <c r="Q158" s="4" t="s">
        <v>21</v>
      </c>
      <c r="R158" s="4" t="s">
        <v>21</v>
      </c>
      <c r="S158" s="4" t="s">
        <v>21</v>
      </c>
    </row>
    <row r="159" spans="1:19" ht="16" x14ac:dyDescent="0.2">
      <c r="A159" s="3" t="s">
        <v>160</v>
      </c>
      <c r="B159" s="4" t="s">
        <v>21</v>
      </c>
      <c r="C159" s="4" t="s">
        <v>21</v>
      </c>
      <c r="D159" s="4" t="s">
        <v>21</v>
      </c>
      <c r="E159" s="4" t="s">
        <v>21</v>
      </c>
      <c r="F159" s="4" t="s">
        <v>21</v>
      </c>
      <c r="G159" s="4" t="s">
        <v>21</v>
      </c>
      <c r="H159" s="4" t="s">
        <v>21</v>
      </c>
      <c r="I159" s="4" t="s">
        <v>21</v>
      </c>
      <c r="J159" s="4" t="s">
        <v>21</v>
      </c>
      <c r="K159" s="4" t="s">
        <v>21</v>
      </c>
      <c r="L159" s="4" t="s">
        <v>21</v>
      </c>
      <c r="M159" s="4" t="s">
        <v>21</v>
      </c>
      <c r="N159" s="4" t="s">
        <v>21</v>
      </c>
      <c r="O159" s="5" t="s">
        <v>21</v>
      </c>
      <c r="P159" s="4" t="s">
        <v>21</v>
      </c>
      <c r="Q159" s="4" t="s">
        <v>21</v>
      </c>
      <c r="R159" s="4" t="s">
        <v>21</v>
      </c>
      <c r="S159" s="4" t="s">
        <v>21</v>
      </c>
    </row>
    <row r="160" spans="1:19" ht="16" x14ac:dyDescent="0.2">
      <c r="A160" s="3" t="s">
        <v>161</v>
      </c>
      <c r="B160" s="4">
        <v>-42103000</v>
      </c>
      <c r="C160" s="4">
        <v>-60132000</v>
      </c>
      <c r="D160" s="4">
        <v>-45519000</v>
      </c>
      <c r="E160" s="4">
        <v>-47725000</v>
      </c>
      <c r="F160" s="4">
        <v>-82132000</v>
      </c>
      <c r="G160" s="4">
        <v>-79755000</v>
      </c>
      <c r="H160" s="4">
        <v>-63674000</v>
      </c>
      <c r="I160" s="4">
        <v>-74652000</v>
      </c>
      <c r="J160" s="4">
        <v>-106593000</v>
      </c>
      <c r="K160" s="4">
        <v>-123376000</v>
      </c>
      <c r="L160" s="4">
        <v>-101301000</v>
      </c>
      <c r="M160" s="4">
        <v>-145249000</v>
      </c>
      <c r="N160" s="4">
        <v>-254712000</v>
      </c>
      <c r="O160" s="5">
        <v>-223611000</v>
      </c>
      <c r="P160" s="4">
        <v>-98738000</v>
      </c>
      <c r="Q160" s="4">
        <v>-45430000</v>
      </c>
      <c r="R160" s="4">
        <v>-37179000</v>
      </c>
      <c r="S160" s="4">
        <v>-42264000</v>
      </c>
    </row>
    <row r="161" spans="1:19" ht="16" x14ac:dyDescent="0.2">
      <c r="A161" s="3" t="s">
        <v>162</v>
      </c>
      <c r="B161" s="4">
        <v>-42103000</v>
      </c>
      <c r="C161" s="4">
        <v>-60132000</v>
      </c>
      <c r="D161" s="4">
        <v>-45519000</v>
      </c>
      <c r="E161" s="4">
        <v>-47725000</v>
      </c>
      <c r="F161" s="4">
        <v>-82132000</v>
      </c>
      <c r="G161" s="4">
        <v>-79755000</v>
      </c>
      <c r="H161" s="4">
        <v>-63674000</v>
      </c>
      <c r="I161" s="4">
        <v>-74652000</v>
      </c>
      <c r="J161" s="4">
        <v>-106593000</v>
      </c>
      <c r="K161" s="4">
        <v>-123376000</v>
      </c>
      <c r="L161" s="4">
        <v>-101301000</v>
      </c>
      <c r="M161" s="4">
        <v>-145249000</v>
      </c>
      <c r="N161" s="4">
        <v>-254712000</v>
      </c>
      <c r="O161" s="5">
        <v>-223611000</v>
      </c>
      <c r="P161" s="4">
        <v>-98738000</v>
      </c>
      <c r="Q161" s="4">
        <v>-45430000</v>
      </c>
      <c r="R161" s="4">
        <v>-37179000</v>
      </c>
      <c r="S161" s="4">
        <v>-42264000</v>
      </c>
    </row>
    <row r="162" spans="1:19" ht="16" x14ac:dyDescent="0.2">
      <c r="A162" s="3" t="s">
        <v>163</v>
      </c>
      <c r="B162" s="4" t="s">
        <v>21</v>
      </c>
      <c r="C162" s="4" t="s">
        <v>21</v>
      </c>
      <c r="D162" s="4" t="s">
        <v>21</v>
      </c>
      <c r="E162" s="4" t="s">
        <v>21</v>
      </c>
      <c r="F162" s="4" t="s">
        <v>21</v>
      </c>
      <c r="G162" s="4" t="s">
        <v>21</v>
      </c>
      <c r="H162" s="4" t="s">
        <v>21</v>
      </c>
      <c r="I162" s="4" t="s">
        <v>21</v>
      </c>
      <c r="J162" s="4" t="s">
        <v>21</v>
      </c>
      <c r="K162" s="4" t="s">
        <v>21</v>
      </c>
      <c r="L162" s="4" t="s">
        <v>21</v>
      </c>
      <c r="M162" s="4" t="s">
        <v>21</v>
      </c>
      <c r="N162" s="4" t="s">
        <v>21</v>
      </c>
      <c r="O162" s="5" t="s">
        <v>21</v>
      </c>
      <c r="P162" s="4" t="s">
        <v>21</v>
      </c>
      <c r="Q162" s="4" t="s">
        <v>21</v>
      </c>
      <c r="R162" s="4" t="s">
        <v>21</v>
      </c>
      <c r="S162" s="4" t="s">
        <v>21</v>
      </c>
    </row>
    <row r="163" spans="1:19" ht="16" x14ac:dyDescent="0.2">
      <c r="A163" s="3" t="s">
        <v>164</v>
      </c>
      <c r="B163" s="4">
        <v>-30147000</v>
      </c>
      <c r="C163" s="4">
        <v>-298526000</v>
      </c>
      <c r="D163" s="4">
        <v>-7486000</v>
      </c>
      <c r="E163" s="4">
        <v>233682000</v>
      </c>
      <c r="F163" s="4">
        <v>-574531000</v>
      </c>
      <c r="G163" s="4">
        <v>404216000</v>
      </c>
      <c r="H163" s="4">
        <v>-1566146000</v>
      </c>
      <c r="I163" s="4">
        <v>766007000</v>
      </c>
      <c r="J163" s="4">
        <v>526730000</v>
      </c>
      <c r="K163" s="4">
        <v>74417000</v>
      </c>
      <c r="L163" s="4">
        <v>70748000</v>
      </c>
      <c r="M163" s="4">
        <v>-2283123000</v>
      </c>
      <c r="N163" s="4">
        <v>-2006731000</v>
      </c>
      <c r="O163" s="5">
        <v>-1507636000</v>
      </c>
      <c r="P163" s="4">
        <v>-789534000</v>
      </c>
      <c r="Q163" s="4">
        <v>-377179000</v>
      </c>
      <c r="R163" s="4">
        <v>-69656000</v>
      </c>
      <c r="S163" s="4">
        <v>-271267000</v>
      </c>
    </row>
    <row r="164" spans="1:19" ht="16" x14ac:dyDescent="0.2">
      <c r="A164" s="3" t="s">
        <v>165</v>
      </c>
      <c r="B164" s="4">
        <v>927046000</v>
      </c>
      <c r="C164" s="4">
        <v>631548000</v>
      </c>
      <c r="D164" s="4">
        <v>847245000</v>
      </c>
      <c r="E164" s="4">
        <v>2355502000</v>
      </c>
      <c r="F164" s="4">
        <v>2707688000</v>
      </c>
      <c r="G164" s="4">
        <v>2042594000</v>
      </c>
      <c r="H164" s="4">
        <v>1328987000</v>
      </c>
      <c r="I164" s="4">
        <v>1707545000</v>
      </c>
      <c r="J164" s="4">
        <v>971007000</v>
      </c>
      <c r="K164" s="4">
        <v>1126254000</v>
      </c>
      <c r="L164" s="4">
        <v>2222423000</v>
      </c>
      <c r="M164" s="4">
        <v>1137636000</v>
      </c>
      <c r="N164" s="4">
        <v>1394345000</v>
      </c>
      <c r="O164" s="5">
        <v>2686076000</v>
      </c>
      <c r="P164" s="4">
        <v>205875000</v>
      </c>
      <c r="Q164" s="4">
        <v>672326000</v>
      </c>
      <c r="R164" s="4">
        <v>866211000</v>
      </c>
      <c r="S164" s="4">
        <v>941664000</v>
      </c>
    </row>
    <row r="165" spans="1:19" ht="16" x14ac:dyDescent="0.2">
      <c r="A165" s="3" t="s">
        <v>166</v>
      </c>
      <c r="B165" s="4">
        <v>-957193000</v>
      </c>
      <c r="C165" s="4">
        <v>-930074000</v>
      </c>
      <c r="D165" s="4">
        <v>-854731000</v>
      </c>
      <c r="E165" s="4">
        <v>-2121820000</v>
      </c>
      <c r="F165" s="4">
        <v>-3282219000</v>
      </c>
      <c r="G165" s="4">
        <v>-1638378000</v>
      </c>
      <c r="H165" s="4">
        <v>-2895133000</v>
      </c>
      <c r="I165" s="4">
        <v>-941538000</v>
      </c>
      <c r="J165" s="4">
        <v>-444277000</v>
      </c>
      <c r="K165" s="4">
        <v>-1051837000</v>
      </c>
      <c r="L165" s="4">
        <v>-2151675000</v>
      </c>
      <c r="M165" s="4">
        <v>-3420759000</v>
      </c>
      <c r="N165" s="4">
        <v>-3401076000</v>
      </c>
      <c r="O165" s="5">
        <v>-4193712000</v>
      </c>
      <c r="P165" s="4">
        <v>-995409000</v>
      </c>
      <c r="Q165" s="4">
        <v>-1049505000</v>
      </c>
      <c r="R165" s="4">
        <v>-935867000</v>
      </c>
      <c r="S165" s="4">
        <v>-1212931000</v>
      </c>
    </row>
    <row r="166" spans="1:19" ht="16" x14ac:dyDescent="0.2">
      <c r="A166" s="3" t="s">
        <v>167</v>
      </c>
      <c r="B166" s="4">
        <v>-214156000</v>
      </c>
      <c r="C166" s="4">
        <v>-120102000</v>
      </c>
      <c r="D166" s="4">
        <v>-284325000</v>
      </c>
      <c r="E166" s="4">
        <v>263341000</v>
      </c>
      <c r="F166" s="4">
        <v>-227875000</v>
      </c>
      <c r="G166" s="4">
        <v>-260215000</v>
      </c>
      <c r="H166" s="4">
        <v>-7313000</v>
      </c>
      <c r="I166" s="4">
        <v>-1441382000</v>
      </c>
      <c r="J166" s="4">
        <v>-1175211000</v>
      </c>
      <c r="K166" s="4">
        <v>-502995000</v>
      </c>
      <c r="L166" s="4">
        <v>-559193000</v>
      </c>
      <c r="M166" s="4">
        <v>-518579000</v>
      </c>
      <c r="N166" s="4">
        <v>752325000</v>
      </c>
      <c r="O166" s="5">
        <v>68167000</v>
      </c>
      <c r="P166" s="4" t="s">
        <v>21</v>
      </c>
      <c r="Q166" s="4">
        <v>26865000</v>
      </c>
      <c r="R166" s="4" t="s">
        <v>21</v>
      </c>
      <c r="S166" s="4">
        <v>41302000</v>
      </c>
    </row>
    <row r="167" spans="1:19" ht="16" x14ac:dyDescent="0.2">
      <c r="A167" s="3" t="s">
        <v>168</v>
      </c>
      <c r="B167" s="4" t="s">
        <v>21</v>
      </c>
      <c r="C167" s="4" t="s">
        <v>21</v>
      </c>
      <c r="D167" s="4" t="s">
        <v>21</v>
      </c>
      <c r="E167" s="4">
        <v>313557000</v>
      </c>
      <c r="F167" s="4">
        <v>107292000</v>
      </c>
      <c r="G167" s="4">
        <v>23155000</v>
      </c>
      <c r="H167" s="4">
        <v>8790000</v>
      </c>
      <c r="I167" s="4">
        <v>3353000</v>
      </c>
      <c r="J167" s="4" t="s">
        <v>21</v>
      </c>
      <c r="K167" s="4" t="s">
        <v>21</v>
      </c>
      <c r="L167" s="4" t="s">
        <v>21</v>
      </c>
      <c r="M167" s="4">
        <v>40720000</v>
      </c>
      <c r="N167" s="4">
        <v>831325000</v>
      </c>
      <c r="O167" s="5">
        <v>133167000</v>
      </c>
      <c r="P167" s="4" t="s">
        <v>21</v>
      </c>
      <c r="Q167" s="4">
        <v>91865000</v>
      </c>
      <c r="R167" s="4" t="s">
        <v>21</v>
      </c>
      <c r="S167" s="4">
        <v>41302000</v>
      </c>
    </row>
    <row r="168" spans="1:19" ht="16" x14ac:dyDescent="0.2">
      <c r="A168" s="3" t="s">
        <v>169</v>
      </c>
      <c r="B168" s="4">
        <v>-214156000</v>
      </c>
      <c r="C168" s="4">
        <v>-120102000</v>
      </c>
      <c r="D168" s="4">
        <v>-284325000</v>
      </c>
      <c r="E168" s="4">
        <v>-50216000</v>
      </c>
      <c r="F168" s="4">
        <v>-335167000</v>
      </c>
      <c r="G168" s="4">
        <v>-283370000</v>
      </c>
      <c r="H168" s="4">
        <v>-16103000</v>
      </c>
      <c r="I168" s="4">
        <v>-1444735000</v>
      </c>
      <c r="J168" s="4">
        <v>-1175211000</v>
      </c>
      <c r="K168" s="4">
        <v>-502995000</v>
      </c>
      <c r="L168" s="4">
        <v>-559193000</v>
      </c>
      <c r="M168" s="4">
        <v>-559299000</v>
      </c>
      <c r="N168" s="4">
        <v>-79000000</v>
      </c>
      <c r="O168" s="5">
        <v>-65000000</v>
      </c>
      <c r="P168" s="4" t="s">
        <v>21</v>
      </c>
      <c r="Q168" s="4">
        <v>-65000000</v>
      </c>
      <c r="R168" s="4" t="s">
        <v>21</v>
      </c>
      <c r="S168" s="4" t="s">
        <v>21</v>
      </c>
    </row>
    <row r="169" spans="1:19" ht="16" x14ac:dyDescent="0.2">
      <c r="A169" s="3" t="s">
        <v>170</v>
      </c>
      <c r="B169" s="4" t="s">
        <v>21</v>
      </c>
      <c r="C169" s="4" t="s">
        <v>21</v>
      </c>
      <c r="D169" s="4" t="s">
        <v>21</v>
      </c>
      <c r="E169" s="4" t="s">
        <v>21</v>
      </c>
      <c r="F169" s="4" t="s">
        <v>21</v>
      </c>
      <c r="G169" s="4" t="s">
        <v>21</v>
      </c>
      <c r="H169" s="4" t="s">
        <v>21</v>
      </c>
      <c r="I169" s="4" t="s">
        <v>21</v>
      </c>
      <c r="J169" s="4" t="s">
        <v>21</v>
      </c>
      <c r="K169" s="4" t="s">
        <v>21</v>
      </c>
      <c r="L169" s="4" t="s">
        <v>21</v>
      </c>
      <c r="M169" s="4" t="s">
        <v>21</v>
      </c>
      <c r="N169" s="4" t="s">
        <v>21</v>
      </c>
      <c r="O169" s="5" t="s">
        <v>21</v>
      </c>
      <c r="P169" s="4" t="s">
        <v>21</v>
      </c>
      <c r="Q169" s="4" t="s">
        <v>21</v>
      </c>
      <c r="R169" s="4" t="s">
        <v>21</v>
      </c>
      <c r="S169" s="4" t="s">
        <v>21</v>
      </c>
    </row>
    <row r="170" spans="1:19" ht="16" x14ac:dyDescent="0.2">
      <c r="A170" s="3" t="s">
        <v>171</v>
      </c>
      <c r="B170" s="4">
        <v>3063000</v>
      </c>
      <c r="C170" s="4">
        <v>4449000</v>
      </c>
      <c r="D170" s="4">
        <v>-2158000</v>
      </c>
      <c r="E170" s="4">
        <v>-261911000</v>
      </c>
      <c r="F170" s="4">
        <v>262333000</v>
      </c>
      <c r="G170" s="4">
        <v>61527000</v>
      </c>
      <c r="H170" s="4">
        <v>92022000</v>
      </c>
      <c r="I170" s="4">
        <v>5570000</v>
      </c>
      <c r="J170" s="4">
        <v>-42165000</v>
      </c>
      <c r="K170" s="4">
        <v>16795000</v>
      </c>
      <c r="L170" s="4">
        <v>77998000</v>
      </c>
      <c r="M170" s="4">
        <v>9149000</v>
      </c>
      <c r="N170" s="4">
        <v>-161086000</v>
      </c>
      <c r="O170" s="5">
        <v>22676000</v>
      </c>
      <c r="P170" s="4">
        <v>8308000</v>
      </c>
      <c r="Q170" s="4">
        <v>8865000</v>
      </c>
      <c r="R170" s="4">
        <v>-1696000</v>
      </c>
      <c r="S170" s="4">
        <v>7199000</v>
      </c>
    </row>
    <row r="171" spans="1:19" ht="16" x14ac:dyDescent="0.2">
      <c r="A171" s="3" t="s">
        <v>155</v>
      </c>
      <c r="B171" s="4" t="s">
        <v>21</v>
      </c>
      <c r="C171" s="4" t="s">
        <v>21</v>
      </c>
      <c r="D171" s="4" t="s">
        <v>21</v>
      </c>
      <c r="E171" s="4" t="s">
        <v>21</v>
      </c>
      <c r="F171" s="4" t="s">
        <v>21</v>
      </c>
      <c r="G171" s="4" t="s">
        <v>21</v>
      </c>
      <c r="H171" s="4" t="s">
        <v>21</v>
      </c>
      <c r="I171" s="4" t="s">
        <v>21</v>
      </c>
      <c r="J171" s="4" t="s">
        <v>21</v>
      </c>
      <c r="K171" s="4" t="s">
        <v>21</v>
      </c>
      <c r="L171" s="4" t="s">
        <v>21</v>
      </c>
      <c r="M171" s="4" t="s">
        <v>21</v>
      </c>
      <c r="N171" s="4" t="s">
        <v>21</v>
      </c>
      <c r="O171" s="5" t="s">
        <v>21</v>
      </c>
      <c r="P171" s="4" t="s">
        <v>21</v>
      </c>
      <c r="Q171" s="4" t="s">
        <v>21</v>
      </c>
      <c r="R171" s="4" t="s">
        <v>21</v>
      </c>
      <c r="S171" s="4" t="s">
        <v>21</v>
      </c>
    </row>
    <row r="172" spans="1:19" ht="16" x14ac:dyDescent="0.2">
      <c r="A172" s="28" t="s">
        <v>172</v>
      </c>
      <c r="B172" s="26">
        <v>-283343000</v>
      </c>
      <c r="C172" s="26">
        <v>-474311000</v>
      </c>
      <c r="D172" s="26">
        <v>-339488000</v>
      </c>
      <c r="E172" s="26">
        <v>187387000</v>
      </c>
      <c r="F172" s="26">
        <v>-622205000</v>
      </c>
      <c r="G172" s="26">
        <v>125773000</v>
      </c>
      <c r="H172" s="26">
        <v>-1545111000</v>
      </c>
      <c r="I172" s="26">
        <v>-744457000</v>
      </c>
      <c r="J172" s="26">
        <v>-797239000</v>
      </c>
      <c r="K172" s="26">
        <v>-535159000</v>
      </c>
      <c r="L172" s="26">
        <v>-511748000</v>
      </c>
      <c r="M172" s="26">
        <v>-2937802000</v>
      </c>
      <c r="N172" s="26">
        <v>-1670204000</v>
      </c>
      <c r="O172" s="27">
        <v>-1640404000</v>
      </c>
      <c r="P172" s="26">
        <v>-879964000</v>
      </c>
      <c r="Q172" s="26">
        <v>-386879000</v>
      </c>
      <c r="R172" s="26">
        <v>-108531000</v>
      </c>
      <c r="S172" s="26">
        <v>-265030000</v>
      </c>
    </row>
    <row r="173" spans="1:19" ht="16" x14ac:dyDescent="0.2">
      <c r="A173" s="3" t="s">
        <v>173</v>
      </c>
      <c r="B173" s="4" t="s">
        <v>21</v>
      </c>
      <c r="C173" s="4" t="s">
        <v>21</v>
      </c>
      <c r="D173" s="4" t="s">
        <v>21</v>
      </c>
      <c r="E173" s="4" t="s">
        <v>21</v>
      </c>
      <c r="F173" s="4" t="s">
        <v>21</v>
      </c>
      <c r="G173" s="4" t="s">
        <v>21</v>
      </c>
      <c r="H173" s="4" t="s">
        <v>21</v>
      </c>
      <c r="I173" s="4" t="s">
        <v>21</v>
      </c>
      <c r="J173" s="4" t="s">
        <v>21</v>
      </c>
      <c r="K173" s="4" t="s">
        <v>21</v>
      </c>
      <c r="L173" s="4">
        <v>-18400000</v>
      </c>
      <c r="M173" s="4">
        <v>-36000000</v>
      </c>
      <c r="N173" s="4">
        <v>-36000000</v>
      </c>
      <c r="O173" s="5">
        <v>-18000000</v>
      </c>
      <c r="P173" s="4" t="s">
        <v>21</v>
      </c>
      <c r="Q173" s="4">
        <v>-18000000</v>
      </c>
      <c r="R173" s="4" t="s">
        <v>21</v>
      </c>
      <c r="S173" s="4" t="s">
        <v>21</v>
      </c>
    </row>
    <row r="174" spans="1:19" ht="16" x14ac:dyDescent="0.2">
      <c r="A174" s="3" t="s">
        <v>174</v>
      </c>
      <c r="B174" s="4">
        <v>12876000</v>
      </c>
      <c r="C174" s="4">
        <v>245624000</v>
      </c>
      <c r="D174" s="4">
        <v>179002000</v>
      </c>
      <c r="E174" s="4">
        <v>225236000</v>
      </c>
      <c r="F174" s="4">
        <v>5758000</v>
      </c>
      <c r="G174" s="4">
        <v>-18223000</v>
      </c>
      <c r="H174" s="4">
        <v>280937000</v>
      </c>
      <c r="I174" s="4">
        <v>404685000</v>
      </c>
      <c r="J174" s="4">
        <v>-82250000</v>
      </c>
      <c r="K174" s="4">
        <v>541508000</v>
      </c>
      <c r="L174" s="4">
        <v>-52813000</v>
      </c>
      <c r="M174" s="4">
        <v>711775000</v>
      </c>
      <c r="N174" s="4">
        <v>-220953000</v>
      </c>
      <c r="O174" s="5">
        <v>-303018000</v>
      </c>
      <c r="P174" s="4">
        <v>-16797000</v>
      </c>
      <c r="Q174" s="4">
        <v>3958000</v>
      </c>
      <c r="R174" s="4">
        <v>-208076000</v>
      </c>
      <c r="S174" s="4">
        <v>-82103000</v>
      </c>
    </row>
    <row r="175" spans="1:19" ht="16" x14ac:dyDescent="0.2">
      <c r="A175" s="3" t="s">
        <v>175</v>
      </c>
      <c r="B175" s="4">
        <v>42897000</v>
      </c>
      <c r="C175" s="4">
        <v>336181000</v>
      </c>
      <c r="D175" s="4">
        <v>492792000</v>
      </c>
      <c r="E175" s="4">
        <v>547214000</v>
      </c>
      <c r="F175" s="4">
        <v>89480000</v>
      </c>
      <c r="G175" s="4">
        <v>69797000</v>
      </c>
      <c r="H175" s="4">
        <v>559300000</v>
      </c>
      <c r="I175" s="4">
        <v>664657000</v>
      </c>
      <c r="J175" s="4">
        <v>206949000</v>
      </c>
      <c r="K175" s="4">
        <v>1645182000</v>
      </c>
      <c r="L175" s="4">
        <v>223183000</v>
      </c>
      <c r="M175" s="4">
        <v>1198505000</v>
      </c>
      <c r="N175" s="4">
        <v>1034052000</v>
      </c>
      <c r="O175" s="5">
        <v>861086000</v>
      </c>
      <c r="P175" s="4">
        <v>228890000</v>
      </c>
      <c r="Q175" s="4">
        <v>276111000</v>
      </c>
      <c r="R175" s="4">
        <v>161151000</v>
      </c>
      <c r="S175" s="4">
        <v>194934000</v>
      </c>
    </row>
    <row r="176" spans="1:19" ht="16" x14ac:dyDescent="0.2">
      <c r="A176" s="3" t="s">
        <v>176</v>
      </c>
      <c r="B176" s="4">
        <v>-30021000</v>
      </c>
      <c r="C176" s="4">
        <v>-90557000</v>
      </c>
      <c r="D176" s="4">
        <v>-313790000</v>
      </c>
      <c r="E176" s="4">
        <v>-321978000</v>
      </c>
      <c r="F176" s="4">
        <v>-83722000</v>
      </c>
      <c r="G176" s="4">
        <v>-88020000</v>
      </c>
      <c r="H176" s="4">
        <v>-278363000</v>
      </c>
      <c r="I176" s="4">
        <v>-259972000</v>
      </c>
      <c r="J176" s="4">
        <v>-289199000</v>
      </c>
      <c r="K176" s="4">
        <v>-1103674000</v>
      </c>
      <c r="L176" s="4">
        <v>-275996000</v>
      </c>
      <c r="M176" s="4">
        <v>-486730000</v>
      </c>
      <c r="N176" s="4">
        <v>-1255005000</v>
      </c>
      <c r="O176" s="5">
        <v>-1164104000</v>
      </c>
      <c r="P176" s="4">
        <v>-245687000</v>
      </c>
      <c r="Q176" s="4">
        <v>-272153000</v>
      </c>
      <c r="R176" s="4">
        <v>-369227000</v>
      </c>
      <c r="S176" s="4">
        <v>-277037000</v>
      </c>
    </row>
    <row r="177" spans="1:19" ht="16" x14ac:dyDescent="0.2">
      <c r="A177" s="3" t="s">
        <v>177</v>
      </c>
      <c r="B177" s="4">
        <v>-45218000</v>
      </c>
      <c r="C177" s="4">
        <v>-41731000</v>
      </c>
      <c r="D177" s="4">
        <v>-7728000</v>
      </c>
      <c r="E177" s="4">
        <v>-32870000</v>
      </c>
      <c r="F177" s="4">
        <v>-20362000</v>
      </c>
      <c r="G177" s="4">
        <v>-26739000</v>
      </c>
      <c r="H177" s="4">
        <v>-46519000</v>
      </c>
      <c r="I177" s="4">
        <v>-110286000</v>
      </c>
      <c r="J177" s="4">
        <v>-54007000</v>
      </c>
      <c r="K177" s="4">
        <v>-116307000</v>
      </c>
      <c r="L177" s="4">
        <v>-26832000</v>
      </c>
      <c r="M177" s="4">
        <v>-206518000</v>
      </c>
      <c r="N177" s="4">
        <v>-290796000</v>
      </c>
      <c r="O177" s="5">
        <v>-351666000</v>
      </c>
      <c r="P177" s="4">
        <v>-81799000</v>
      </c>
      <c r="Q177" s="4">
        <v>-82706000</v>
      </c>
      <c r="R177" s="4">
        <v>-81964000</v>
      </c>
      <c r="S177" s="4">
        <v>-105197000</v>
      </c>
    </row>
    <row r="178" spans="1:19" ht="16" x14ac:dyDescent="0.2">
      <c r="A178" s="3" t="s">
        <v>178</v>
      </c>
      <c r="B178" s="4" t="s">
        <v>21</v>
      </c>
      <c r="C178" s="4">
        <v>1182000</v>
      </c>
      <c r="D178" s="4">
        <v>9145000</v>
      </c>
      <c r="E178" s="4">
        <v>24518000</v>
      </c>
      <c r="F178" s="4">
        <v>5691000</v>
      </c>
      <c r="G178" s="4">
        <v>4752000</v>
      </c>
      <c r="H178" s="4">
        <v>4623000</v>
      </c>
      <c r="I178" s="4">
        <v>552000</v>
      </c>
      <c r="J178" s="4" t="s">
        <v>21</v>
      </c>
      <c r="K178" s="4" t="s">
        <v>21</v>
      </c>
      <c r="L178" s="4" t="s">
        <v>21</v>
      </c>
      <c r="M178" s="4" t="s">
        <v>21</v>
      </c>
      <c r="N178" s="4" t="s">
        <v>21</v>
      </c>
      <c r="O178" s="5" t="s">
        <v>21</v>
      </c>
      <c r="P178" s="4" t="s">
        <v>21</v>
      </c>
      <c r="Q178" s="4" t="s">
        <v>21</v>
      </c>
      <c r="R178" s="4" t="s">
        <v>21</v>
      </c>
      <c r="S178" s="4" t="s">
        <v>21</v>
      </c>
    </row>
    <row r="179" spans="1:19" ht="16" x14ac:dyDescent="0.2">
      <c r="A179" s="3" t="s">
        <v>179</v>
      </c>
      <c r="B179" s="4">
        <v>-45218000</v>
      </c>
      <c r="C179" s="4">
        <v>-42913000</v>
      </c>
      <c r="D179" s="4">
        <v>-16873000</v>
      </c>
      <c r="E179" s="4">
        <v>-57388000</v>
      </c>
      <c r="F179" s="4">
        <v>-26053000</v>
      </c>
      <c r="G179" s="4">
        <v>-31491000</v>
      </c>
      <c r="H179" s="4">
        <v>-51142000</v>
      </c>
      <c r="I179" s="4">
        <v>-110838000</v>
      </c>
      <c r="J179" s="4">
        <v>-54007000</v>
      </c>
      <c r="K179" s="4">
        <v>-116307000</v>
      </c>
      <c r="L179" s="4">
        <v>-26832000</v>
      </c>
      <c r="M179" s="4">
        <v>-206518000</v>
      </c>
      <c r="N179" s="4">
        <v>-290796000</v>
      </c>
      <c r="O179" s="5">
        <v>-351666000</v>
      </c>
      <c r="P179" s="4">
        <v>-81799000</v>
      </c>
      <c r="Q179" s="4">
        <v>-82706000</v>
      </c>
      <c r="R179" s="4">
        <v>-81964000</v>
      </c>
      <c r="S179" s="4">
        <v>-105197000</v>
      </c>
    </row>
    <row r="180" spans="1:19" ht="16" x14ac:dyDescent="0.2">
      <c r="A180" s="3" t="s">
        <v>180</v>
      </c>
      <c r="B180" s="4">
        <v>-13268000</v>
      </c>
      <c r="C180" s="4">
        <v>-9304000</v>
      </c>
      <c r="D180" s="4">
        <v>-29312000</v>
      </c>
      <c r="E180" s="4">
        <v>-16999000</v>
      </c>
      <c r="F180" s="4">
        <v>-52520000</v>
      </c>
      <c r="G180" s="4">
        <v>-29249000</v>
      </c>
      <c r="H180" s="4">
        <v>-82399000</v>
      </c>
      <c r="I180" s="4">
        <v>-38084000</v>
      </c>
      <c r="J180" s="4">
        <v>-42728000</v>
      </c>
      <c r="K180" s="4">
        <v>-65884000</v>
      </c>
      <c r="L180" s="4">
        <v>532601000</v>
      </c>
      <c r="M180" s="4">
        <v>-99490000</v>
      </c>
      <c r="N180" s="4">
        <v>-47562000</v>
      </c>
      <c r="O180" s="5">
        <v>-165799000</v>
      </c>
      <c r="P180" s="4">
        <v>-5749000</v>
      </c>
      <c r="Q180" s="4">
        <v>-7509000</v>
      </c>
      <c r="R180" s="4">
        <v>-122114000</v>
      </c>
      <c r="S180" s="4">
        <v>-30427000</v>
      </c>
    </row>
    <row r="181" spans="1:19" ht="16" x14ac:dyDescent="0.2">
      <c r="A181" s="3" t="s">
        <v>155</v>
      </c>
      <c r="B181" s="4" t="s">
        <v>21</v>
      </c>
      <c r="C181" s="4" t="s">
        <v>21</v>
      </c>
      <c r="D181" s="4" t="s">
        <v>21</v>
      </c>
      <c r="E181" s="4" t="s">
        <v>21</v>
      </c>
      <c r="F181" s="4" t="s">
        <v>21</v>
      </c>
      <c r="G181" s="4" t="s">
        <v>21</v>
      </c>
      <c r="H181" s="4" t="s">
        <v>21</v>
      </c>
      <c r="I181" s="4" t="s">
        <v>21</v>
      </c>
      <c r="J181" s="4" t="s">
        <v>21</v>
      </c>
      <c r="K181" s="4" t="s">
        <v>21</v>
      </c>
      <c r="L181" s="4" t="s">
        <v>21</v>
      </c>
      <c r="M181" s="4" t="s">
        <v>21</v>
      </c>
      <c r="N181" s="4" t="s">
        <v>21</v>
      </c>
      <c r="O181" s="5" t="s">
        <v>21</v>
      </c>
      <c r="P181" s="4" t="s">
        <v>21</v>
      </c>
      <c r="Q181" s="4" t="s">
        <v>21</v>
      </c>
      <c r="R181" s="4" t="s">
        <v>21</v>
      </c>
      <c r="S181" s="4" t="s">
        <v>21</v>
      </c>
    </row>
    <row r="182" spans="1:19" ht="16" x14ac:dyDescent="0.2">
      <c r="A182" s="3" t="s">
        <v>181</v>
      </c>
      <c r="B182" s="4">
        <v>-45610000</v>
      </c>
      <c r="C182" s="4">
        <v>194589000</v>
      </c>
      <c r="D182" s="4">
        <v>141962000</v>
      </c>
      <c r="E182" s="4">
        <v>175367000</v>
      </c>
      <c r="F182" s="4">
        <v>-67124000</v>
      </c>
      <c r="G182" s="4">
        <v>-74211000</v>
      </c>
      <c r="H182" s="4">
        <v>152019000</v>
      </c>
      <c r="I182" s="4">
        <v>256315000</v>
      </c>
      <c r="J182" s="4">
        <v>-178985000</v>
      </c>
      <c r="K182" s="4">
        <v>359317000</v>
      </c>
      <c r="L182" s="4">
        <v>434556000</v>
      </c>
      <c r="M182" s="4">
        <v>369767000</v>
      </c>
      <c r="N182" s="4">
        <v>-595311000</v>
      </c>
      <c r="O182" s="5">
        <v>-838483000</v>
      </c>
      <c r="P182" s="4">
        <v>-104345000</v>
      </c>
      <c r="Q182" s="4">
        <v>-104257000</v>
      </c>
      <c r="R182" s="4">
        <v>-412154000</v>
      </c>
      <c r="S182" s="4">
        <v>-217727000</v>
      </c>
    </row>
    <row r="183" spans="1:19" ht="16" x14ac:dyDescent="0.2">
      <c r="A183" s="3" t="s">
        <v>182</v>
      </c>
      <c r="B183" s="4">
        <v>427000</v>
      </c>
      <c r="C183" s="4">
        <v>-1823000</v>
      </c>
      <c r="D183" s="4">
        <v>3142000</v>
      </c>
      <c r="E183" s="4">
        <v>6485000</v>
      </c>
      <c r="F183" s="4">
        <v>-45820000</v>
      </c>
      <c r="G183" s="4">
        <v>-32873000</v>
      </c>
      <c r="H183" s="4">
        <v>-32793000</v>
      </c>
      <c r="I183" s="4">
        <v>45295000</v>
      </c>
      <c r="J183" s="4">
        <v>-21047000</v>
      </c>
      <c r="K183" s="4">
        <v>5643000</v>
      </c>
      <c r="L183" s="4">
        <v>55901000</v>
      </c>
      <c r="M183" s="4">
        <v>-41734000</v>
      </c>
      <c r="N183" s="4">
        <v>-103361000</v>
      </c>
      <c r="O183" s="5">
        <v>11425000</v>
      </c>
      <c r="P183" s="4">
        <v>-90423000</v>
      </c>
      <c r="Q183" s="4">
        <v>87611000</v>
      </c>
      <c r="R183" s="4">
        <v>19844000</v>
      </c>
      <c r="S183" s="4">
        <v>-5607000</v>
      </c>
    </row>
    <row r="184" spans="1:19" ht="16" x14ac:dyDescent="0.2">
      <c r="A184" s="3" t="s">
        <v>183</v>
      </c>
      <c r="B184" s="4">
        <v>-105662000</v>
      </c>
      <c r="C184" s="4">
        <v>31596000</v>
      </c>
      <c r="D184" s="4">
        <v>195007000</v>
      </c>
      <c r="E184" s="4">
        <v>1108275000</v>
      </c>
      <c r="F184" s="4">
        <v>27463000</v>
      </c>
      <c r="G184" s="4">
        <v>702713000</v>
      </c>
      <c r="H184" s="4">
        <v>-858469000</v>
      </c>
      <c r="I184" s="4">
        <v>370387000</v>
      </c>
      <c r="J184" s="4">
        <v>-83367000</v>
      </c>
      <c r="K184" s="4">
        <v>1098278000</v>
      </c>
      <c r="L184" s="4">
        <v>1660395000</v>
      </c>
      <c r="M184" s="4">
        <v>-293968000</v>
      </c>
      <c r="N184" s="4">
        <v>443927000</v>
      </c>
      <c r="O184" s="5">
        <v>318187000</v>
      </c>
      <c r="P184" s="4">
        <v>-25026000</v>
      </c>
      <c r="Q184" s="4">
        <v>338034000</v>
      </c>
      <c r="R184" s="4">
        <v>-236504000</v>
      </c>
      <c r="S184" s="4">
        <v>241683000</v>
      </c>
    </row>
    <row r="185" spans="1:19" ht="16" x14ac:dyDescent="0.2">
      <c r="A185" s="3" t="s">
        <v>54</v>
      </c>
      <c r="B185" s="4">
        <v>53587000</v>
      </c>
      <c r="C185" s="4">
        <v>70572000</v>
      </c>
      <c r="D185" s="4">
        <v>87326000</v>
      </c>
      <c r="E185" s="4">
        <v>190066000</v>
      </c>
      <c r="F185" s="4">
        <v>203580000</v>
      </c>
      <c r="G185" s="4">
        <v>200987000</v>
      </c>
      <c r="H185" s="4">
        <v>194147000</v>
      </c>
      <c r="I185" s="4">
        <v>203871000</v>
      </c>
      <c r="J185" s="4">
        <v>227846000</v>
      </c>
      <c r="K185" s="4">
        <v>269239000</v>
      </c>
      <c r="L185" s="4">
        <v>307069000</v>
      </c>
      <c r="M185" s="4">
        <v>336393000</v>
      </c>
      <c r="N185" s="4">
        <v>366954000</v>
      </c>
      <c r="O185" s="5">
        <v>176028000</v>
      </c>
      <c r="P185" s="4">
        <v>43418000</v>
      </c>
      <c r="Q185" s="4">
        <v>43788000</v>
      </c>
      <c r="R185" s="4">
        <v>44399000</v>
      </c>
      <c r="S185" s="4">
        <v>44423000</v>
      </c>
    </row>
    <row r="186" spans="1:19" ht="16" x14ac:dyDescent="0.2">
      <c r="A186" s="3" t="s">
        <v>55</v>
      </c>
      <c r="B186" s="6">
        <v>2.41</v>
      </c>
      <c r="C186" s="6">
        <v>2.68</v>
      </c>
      <c r="D186" s="6">
        <v>2.91</v>
      </c>
      <c r="E186" s="6">
        <v>4.4000000000000004</v>
      </c>
      <c r="F186" s="6">
        <v>3.97</v>
      </c>
      <c r="G186" s="6">
        <v>3.74</v>
      </c>
      <c r="H186" s="6">
        <v>3.46</v>
      </c>
      <c r="I186" s="6">
        <v>3.36</v>
      </c>
      <c r="J186" s="6">
        <v>3.28</v>
      </c>
      <c r="K186" s="6">
        <v>2.83</v>
      </c>
      <c r="L186" s="6">
        <v>3.19</v>
      </c>
      <c r="M186" s="6">
        <v>2.6</v>
      </c>
      <c r="N186" s="6">
        <v>3.11</v>
      </c>
      <c r="O186" s="7">
        <v>1.17</v>
      </c>
      <c r="P186" s="6">
        <v>1.54</v>
      </c>
      <c r="Q186" s="6">
        <v>1.51</v>
      </c>
      <c r="R186" s="6">
        <v>1.38</v>
      </c>
      <c r="S186" s="6">
        <v>1.17</v>
      </c>
    </row>
    <row r="187" spans="1:19" ht="16" x14ac:dyDescent="0.2">
      <c r="A187" s="3" t="s">
        <v>184</v>
      </c>
      <c r="B187" s="4">
        <v>214156000</v>
      </c>
      <c r="C187" s="4">
        <v>120102000</v>
      </c>
      <c r="D187" s="4">
        <v>284325000</v>
      </c>
      <c r="E187" s="4">
        <v>-263341000</v>
      </c>
      <c r="F187" s="4">
        <v>227875000</v>
      </c>
      <c r="G187" s="4">
        <v>260215000</v>
      </c>
      <c r="H187" s="4">
        <v>7313000</v>
      </c>
      <c r="I187" s="4">
        <v>1441382000</v>
      </c>
      <c r="J187" s="4">
        <v>1175211000</v>
      </c>
      <c r="K187" s="4">
        <v>502995000</v>
      </c>
      <c r="L187" s="4">
        <v>559193000</v>
      </c>
      <c r="M187" s="4">
        <v>518579000</v>
      </c>
      <c r="N187" s="4">
        <v>-752325000</v>
      </c>
      <c r="O187" s="5">
        <v>-68167000</v>
      </c>
      <c r="P187" s="4" t="s">
        <v>21</v>
      </c>
      <c r="Q187" s="4">
        <v>-26865000</v>
      </c>
      <c r="R187" s="4" t="s">
        <v>21</v>
      </c>
      <c r="S187" s="4">
        <v>-41302000</v>
      </c>
    </row>
    <row r="188" spans="1:19" ht="16" x14ac:dyDescent="0.2">
      <c r="A188" s="3" t="s">
        <v>185</v>
      </c>
      <c r="B188" s="4">
        <v>181188000</v>
      </c>
      <c r="C188" s="4">
        <v>251186000</v>
      </c>
      <c r="D188" s="4">
        <v>347014000</v>
      </c>
      <c r="E188" s="4">
        <v>697796000</v>
      </c>
      <c r="F188" s="4">
        <v>634660000</v>
      </c>
      <c r="G188" s="4">
        <v>571396000</v>
      </c>
      <c r="H188" s="4">
        <v>470949000</v>
      </c>
      <c r="I188" s="4">
        <v>783877000</v>
      </c>
      <c r="J188" s="4">
        <v>786264000</v>
      </c>
      <c r="K188" s="4">
        <v>1150744000</v>
      </c>
      <c r="L188" s="4">
        <v>1636286000</v>
      </c>
      <c r="M188" s="4">
        <v>2128818000</v>
      </c>
      <c r="N188" s="4">
        <v>2454730000</v>
      </c>
      <c r="O188" s="5">
        <v>2573463000</v>
      </c>
      <c r="P188" s="4">
        <v>860545000</v>
      </c>
      <c r="Q188" s="4">
        <v>783740000</v>
      </c>
      <c r="R188" s="4">
        <v>247002000</v>
      </c>
      <c r="S188" s="4">
        <v>682176000</v>
      </c>
    </row>
    <row r="189" spans="1:19" ht="16" x14ac:dyDescent="0.2">
      <c r="A189" s="28" t="s">
        <v>186</v>
      </c>
      <c r="B189" s="26">
        <v>247925689</v>
      </c>
      <c r="C189" s="26">
        <v>318522929</v>
      </c>
      <c r="D189" s="26">
        <v>423782470</v>
      </c>
      <c r="E189" s="26">
        <v>787250296</v>
      </c>
      <c r="F189" s="26">
        <v>720982582</v>
      </c>
      <c r="G189" s="26">
        <v>665312747</v>
      </c>
      <c r="H189" s="26">
        <v>565897095</v>
      </c>
      <c r="I189" s="26">
        <v>783877000</v>
      </c>
      <c r="J189" s="26">
        <v>786264000</v>
      </c>
      <c r="K189" s="26">
        <v>1285901560</v>
      </c>
      <c r="L189" s="26">
        <v>1783926557</v>
      </c>
      <c r="M189" s="26">
        <v>2272280661</v>
      </c>
      <c r="N189" s="26">
        <v>2454730000</v>
      </c>
      <c r="O189" s="27">
        <v>2727015432</v>
      </c>
      <c r="P189" s="26">
        <v>901829828</v>
      </c>
      <c r="Q189" s="26">
        <v>822287086</v>
      </c>
      <c r="R189" s="26">
        <v>286594731</v>
      </c>
      <c r="S189" s="26">
        <v>719413757</v>
      </c>
    </row>
    <row r="190" spans="1:19" ht="16" x14ac:dyDescent="0.2">
      <c r="A190" s="21" t="s">
        <v>199</v>
      </c>
      <c r="B190" s="22"/>
      <c r="C190" s="23">
        <f>(C189/B189)-1</f>
        <v>0.28475161361757872</v>
      </c>
      <c r="D190" s="23">
        <f>(D189/C189)-1</f>
        <v>0.33046142496071296</v>
      </c>
      <c r="E190" s="23">
        <f>(E189/D189)-1</f>
        <v>0.85767546260231109</v>
      </c>
      <c r="F190" s="23">
        <f t="shared" ref="F190:O190" si="25">(F189/E189)-1</f>
        <v>-8.4176169049036464E-2</v>
      </c>
      <c r="G190" s="23">
        <f t="shared" si="25"/>
        <v>-7.7213841762407531E-2</v>
      </c>
      <c r="H190" s="23">
        <f t="shared" si="25"/>
        <v>-0.14942694612162599</v>
      </c>
      <c r="I190" s="23">
        <f t="shared" si="25"/>
        <v>0.38519353947204826</v>
      </c>
      <c r="J190" s="23">
        <f t="shared" si="25"/>
        <v>3.0451205992776398E-3</v>
      </c>
      <c r="K190" s="23">
        <f t="shared" si="25"/>
        <v>0.6354577597346438</v>
      </c>
      <c r="L190" s="23">
        <f t="shared" si="25"/>
        <v>0.3872963627169097</v>
      </c>
      <c r="M190" s="23">
        <f t="shared" si="25"/>
        <v>0.27375235941397569</v>
      </c>
      <c r="N190" s="23">
        <f t="shared" si="25"/>
        <v>8.0293487565795019E-2</v>
      </c>
      <c r="O190" s="23">
        <f t="shared" si="25"/>
        <v>0.1109227621775104</v>
      </c>
      <c r="P190" s="23"/>
      <c r="Q190" s="23">
        <f t="shared" ref="Q190:S190" si="26">(Q189/P189)-1</f>
        <v>-8.8201498254280364E-2</v>
      </c>
      <c r="R190" s="23">
        <f t="shared" si="26"/>
        <v>-0.65146633593124426</v>
      </c>
      <c r="S190" s="23">
        <f t="shared" si="26"/>
        <v>1.5102127819649271</v>
      </c>
    </row>
    <row r="191" spans="1:19" ht="16" x14ac:dyDescent="0.2">
      <c r="A191" s="24" t="s">
        <v>200</v>
      </c>
      <c r="B191" s="25">
        <f t="shared" ref="B191:S191" si="27">B189/B2</f>
        <v>0.11140759811862444</v>
      </c>
      <c r="C191" s="25">
        <f t="shared" si="27"/>
        <v>0.12111368238939904</v>
      </c>
      <c r="D191" s="25">
        <f t="shared" si="27"/>
        <v>0.14125554979280774</v>
      </c>
      <c r="E191" s="25">
        <f t="shared" si="27"/>
        <v>0.18210390501408369</v>
      </c>
      <c r="F191" s="25">
        <f t="shared" si="27"/>
        <v>0.14044202360612795</v>
      </c>
      <c r="G191" s="25">
        <f t="shared" si="27"/>
        <v>0.1238947585122709</v>
      </c>
      <c r="H191" s="25">
        <f t="shared" si="27"/>
        <v>0.10083650628133227</v>
      </c>
      <c r="I191" s="25">
        <f t="shared" si="27"/>
        <v>0.12931723806964396</v>
      </c>
      <c r="J191" s="25">
        <f t="shared" si="27"/>
        <v>0.11316598163786006</v>
      </c>
      <c r="K191" s="25">
        <f t="shared" si="27"/>
        <v>0.13501801252970677</v>
      </c>
      <c r="L191" s="25">
        <f t="shared" si="27"/>
        <v>0.18506973100397303</v>
      </c>
      <c r="M191" s="25">
        <f t="shared" si="27"/>
        <v>0.1758908686294654</v>
      </c>
      <c r="N191" s="25">
        <f t="shared" si="27"/>
        <v>0.20775429383530711</v>
      </c>
      <c r="O191" s="25">
        <f t="shared" si="27"/>
        <v>0.18143326357473402</v>
      </c>
      <c r="P191" s="25">
        <f t="shared" si="27"/>
        <v>0.28299057231365538</v>
      </c>
      <c r="Q191" s="25">
        <f t="shared" si="27"/>
        <v>0.20028426685502729</v>
      </c>
      <c r="R191" s="25">
        <f t="shared" si="27"/>
        <v>7.9378985398263546E-2</v>
      </c>
      <c r="S191" s="25">
        <f t="shared" si="27"/>
        <v>0.17429516639370476</v>
      </c>
    </row>
    <row r="192" spans="1:19" ht="16" x14ac:dyDescent="0.2">
      <c r="A192" s="3" t="s">
        <v>187</v>
      </c>
      <c r="B192" s="4">
        <v>194064000</v>
      </c>
      <c r="C192" s="4">
        <v>496810000</v>
      </c>
      <c r="D192" s="4">
        <v>526016000</v>
      </c>
      <c r="E192" s="4">
        <v>923032000</v>
      </c>
      <c r="F192" s="4">
        <v>640418000</v>
      </c>
      <c r="G192" s="4">
        <v>553173000</v>
      </c>
      <c r="H192" s="4">
        <v>751886000</v>
      </c>
      <c r="I192" s="4">
        <v>1188562000</v>
      </c>
      <c r="J192" s="4">
        <v>704014000</v>
      </c>
      <c r="K192" s="4">
        <v>1692252000</v>
      </c>
      <c r="L192" s="4">
        <v>2156964000</v>
      </c>
      <c r="M192" s="4">
        <v>2804593000</v>
      </c>
      <c r="N192" s="4">
        <v>2197777000</v>
      </c>
      <c r="O192" s="5">
        <v>2234445000</v>
      </c>
      <c r="P192" s="4">
        <v>843748000</v>
      </c>
      <c r="Q192" s="4">
        <v>769698000</v>
      </c>
      <c r="R192" s="4">
        <v>38926000</v>
      </c>
      <c r="S192" s="4">
        <v>582073000</v>
      </c>
    </row>
    <row r="193" spans="1:19" ht="16" x14ac:dyDescent="0.2">
      <c r="A193" s="3" t="s">
        <v>188</v>
      </c>
      <c r="B193" s="6">
        <v>18.55</v>
      </c>
      <c r="C193" s="6">
        <v>25.93</v>
      </c>
      <c r="D193" s="4">
        <v>36</v>
      </c>
      <c r="E193" s="6">
        <v>55.65</v>
      </c>
      <c r="F193" s="6">
        <v>45.38</v>
      </c>
      <c r="G193" s="6">
        <v>40.880000000000003</v>
      </c>
      <c r="H193" s="6">
        <v>33.61</v>
      </c>
      <c r="I193" s="6">
        <v>56.14</v>
      </c>
      <c r="J193" s="6">
        <v>56.47</v>
      </c>
      <c r="K193" s="6">
        <v>83.02</v>
      </c>
      <c r="L193" s="6">
        <v>118.48</v>
      </c>
      <c r="M193" s="6">
        <v>154.62</v>
      </c>
      <c r="N193" s="6">
        <v>180.76</v>
      </c>
      <c r="O193" s="7">
        <v>191.02</v>
      </c>
      <c r="P193" s="6">
        <v>63.44</v>
      </c>
      <c r="Q193" s="6">
        <v>58.08</v>
      </c>
      <c r="R193" s="6">
        <v>18.36</v>
      </c>
      <c r="S193" s="6">
        <v>50.98</v>
      </c>
    </row>
    <row r="194" spans="1:19" ht="16" x14ac:dyDescent="0.2">
      <c r="A194" s="3" t="s">
        <v>189</v>
      </c>
      <c r="B194" s="6">
        <v>13.94</v>
      </c>
      <c r="C194" s="6">
        <v>10.86</v>
      </c>
      <c r="D194" s="6">
        <v>9.56</v>
      </c>
      <c r="E194" s="6">
        <v>9.2100000000000009</v>
      </c>
      <c r="F194" s="6">
        <v>12.01</v>
      </c>
      <c r="G194" s="6">
        <v>16.989999999999998</v>
      </c>
      <c r="H194" s="6">
        <v>21.28</v>
      </c>
      <c r="I194" s="6">
        <v>17.100000000000001</v>
      </c>
      <c r="J194" s="6">
        <v>14.46</v>
      </c>
      <c r="K194" s="6">
        <v>11.35</v>
      </c>
      <c r="L194" s="6">
        <v>7.77</v>
      </c>
      <c r="M194" s="6">
        <v>7.04</v>
      </c>
      <c r="N194" s="6">
        <v>6.04</v>
      </c>
      <c r="O194" s="7">
        <v>6.18</v>
      </c>
      <c r="P194" s="6">
        <v>5.4</v>
      </c>
      <c r="Q194" s="6">
        <v>6.15</v>
      </c>
      <c r="R194" s="6">
        <v>6.27</v>
      </c>
      <c r="S194" s="6">
        <v>6.39</v>
      </c>
    </row>
    <row r="195" spans="1:19" ht="16" x14ac:dyDescent="0.2">
      <c r="A195" s="3" t="s">
        <v>190</v>
      </c>
      <c r="B195" s="6">
        <v>0.84</v>
      </c>
      <c r="C195" s="6">
        <v>2.19</v>
      </c>
      <c r="D195" s="6">
        <v>1.55</v>
      </c>
      <c r="E195" s="6">
        <v>2.65</v>
      </c>
      <c r="F195" s="6">
        <v>2.23</v>
      </c>
      <c r="G195" s="6">
        <v>1.1200000000000001</v>
      </c>
      <c r="H195" s="6">
        <v>1.17</v>
      </c>
      <c r="I195" s="6">
        <v>2.17</v>
      </c>
      <c r="J195" s="6">
        <v>-6.97</v>
      </c>
      <c r="K195" s="6">
        <v>0.71</v>
      </c>
      <c r="L195" s="6">
        <v>2.13</v>
      </c>
      <c r="M195" s="6">
        <v>0.94</v>
      </c>
      <c r="N195" s="6">
        <v>-12.65</v>
      </c>
      <c r="O195" s="7">
        <v>1.44</v>
      </c>
      <c r="P195" s="6">
        <v>14.67</v>
      </c>
      <c r="Q195" s="6">
        <v>1.2</v>
      </c>
      <c r="R195" s="6">
        <v>0.57999999999999996</v>
      </c>
      <c r="S195" s="6">
        <v>1.04</v>
      </c>
    </row>
    <row r="197" spans="1:19" ht="16" x14ac:dyDescent="0.2">
      <c r="A197" s="8"/>
    </row>
  </sheetData>
  <hyperlinks>
    <hyperlink ref="A1" r:id="rId1" tooltip="ROIC AI" display="ROIC AI" xr:uid="{00000000-0004-0000-0000-000000000000}"/>
  </hyperlinks>
  <pageMargins left="0.7" right="0.7" top="0.75" bottom="0.75" header="0.3" footer="0.3"/>
  <ignoredErrors>
    <ignoredError sqref="B1:S1 A4:S7 A15:S15 A19:S33 A37:S95 A2:S2 A9:S10 A13 A192:S196 A96 A11 J11:K11 A16 A97:S128 A130:S141 A142 A156:S188 A189:H189 O189:S189 K189:M189 A144:S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50A3-C481-0249-8E10-97EA70752914}">
  <dimension ref="A1:R110"/>
  <sheetViews>
    <sheetView tabSelected="1" workbookViewId="0">
      <selection activeCell="I19" sqref="I19"/>
    </sheetView>
  </sheetViews>
  <sheetFormatPr baseColWidth="10" defaultRowHeight="15" x14ac:dyDescent="0.2"/>
  <cols>
    <col min="1" max="18" width="18.83203125" customWidth="1"/>
  </cols>
  <sheetData>
    <row r="1" spans="1:18" s="119" customFormat="1" ht="22" customHeight="1" x14ac:dyDescent="0.2">
      <c r="A1" s="119" t="e" vm="1">
        <v>#VALUE!</v>
      </c>
    </row>
    <row r="2" spans="1:18" s="119" customFormat="1" ht="22" customHeight="1" thickBot="1" x14ac:dyDescent="0.25"/>
    <row r="3" spans="1:18" ht="22" customHeight="1" x14ac:dyDescent="0.2">
      <c r="A3" s="35" cm="1">
        <f t="array" ref="A3">_FV(A1,"Market cap",TRUE)</f>
        <v>18058900000</v>
      </c>
      <c r="B3" s="36" t="s">
        <v>201</v>
      </c>
      <c r="C3" s="108">
        <f>Financials!O8*0.01</f>
        <v>1</v>
      </c>
      <c r="D3" s="36" t="s">
        <v>202</v>
      </c>
      <c r="E3" s="111">
        <f>SUM(C11:E11)/3</f>
        <v>8.8978731382254581E-2</v>
      </c>
      <c r="F3" s="37" t="s">
        <v>203</v>
      </c>
      <c r="G3" s="38">
        <f>AVERAGE(Financials!K129:O129)</f>
        <v>-8.8267680491849639E-3</v>
      </c>
      <c r="H3" s="37" t="s">
        <v>204</v>
      </c>
      <c r="I3" s="102">
        <f>J15*(1+I7)/(I6-I7)</f>
        <v>46417677746.797714</v>
      </c>
      <c r="J3" s="39" t="s">
        <v>205</v>
      </c>
      <c r="K3" s="97">
        <f>(Financials!O173*-1)/Model!A3</f>
        <v>9.9673845029320729E-4</v>
      </c>
      <c r="L3" s="40" t="s">
        <v>206</v>
      </c>
      <c r="M3" s="41"/>
      <c r="N3" s="120" t="s">
        <v>207</v>
      </c>
      <c r="O3" s="121"/>
      <c r="P3" s="41"/>
      <c r="Q3" s="41"/>
      <c r="R3" s="41"/>
    </row>
    <row r="4" spans="1:18" ht="22" customHeight="1" x14ac:dyDescent="0.2">
      <c r="A4" s="42">
        <f>Financials!O56-Financials!O96-Financials!O105</f>
        <v>15276720000</v>
      </c>
      <c r="B4" s="43" t="s">
        <v>208</v>
      </c>
      <c r="C4" s="109">
        <f>Financials!O17*0.01</f>
        <v>0</v>
      </c>
      <c r="D4" s="43" t="s">
        <v>209</v>
      </c>
      <c r="E4" s="112">
        <f>SUM(C13:E13)/3</f>
        <v>0.11305804767862766</v>
      </c>
      <c r="F4" s="44" t="s">
        <v>210</v>
      </c>
      <c r="G4" s="45">
        <f>A5*(1+(5*G3))</f>
        <v>12635145.508694036</v>
      </c>
      <c r="H4" s="44" t="s">
        <v>211</v>
      </c>
      <c r="I4" s="103">
        <f>NPV(I6,F15,G15,H15,I15,(J15+I3))</f>
        <v>41432222806.774849</v>
      </c>
      <c r="J4" s="44" t="s">
        <v>212</v>
      </c>
      <c r="K4" s="98" cm="1">
        <f t="array" ref="K4">_FV(A1,"Change (%)",TRUE)</f>
        <v>5.7239999999999999E-3</v>
      </c>
      <c r="L4" s="46" t="s">
        <v>213</v>
      </c>
      <c r="M4" s="41"/>
      <c r="N4" s="122" t="s">
        <v>214</v>
      </c>
      <c r="O4" s="123"/>
      <c r="P4" s="41"/>
      <c r="Q4" s="41"/>
      <c r="R4" s="41"/>
    </row>
    <row r="5" spans="1:18" ht="22" customHeight="1" x14ac:dyDescent="0.2">
      <c r="A5" s="42" cm="1">
        <f t="array" ref="A5">_FV(A1,"Shares outstanding",TRUE)</f>
        <v>13218530</v>
      </c>
      <c r="B5" s="43" t="s">
        <v>215</v>
      </c>
      <c r="C5" s="109">
        <f>F14</f>
        <v>7.444883736514106E-2</v>
      </c>
      <c r="D5" s="47" t="s">
        <v>216</v>
      </c>
      <c r="E5" s="112">
        <f>SUM(C16:E16)/3</f>
        <v>0.24711406989889348</v>
      </c>
      <c r="F5" s="44" t="s">
        <v>217</v>
      </c>
      <c r="G5" s="45">
        <f>Financials!O56</f>
        <v>19090637000</v>
      </c>
      <c r="H5" s="44" t="s">
        <v>218</v>
      </c>
      <c r="I5" s="103">
        <f>I4+G5-G6</f>
        <v>56708942806.774849</v>
      </c>
      <c r="J5" s="44" t="s">
        <v>219</v>
      </c>
      <c r="K5" s="99" cm="1">
        <f t="array" ref="K5">_FV(A1,"Price")</f>
        <v>1374</v>
      </c>
      <c r="L5" s="48" t="s">
        <v>220</v>
      </c>
      <c r="M5" s="41"/>
      <c r="N5" s="49" t="s">
        <v>221</v>
      </c>
      <c r="O5" s="50">
        <f>Financials!O20</f>
        <v>-410446000</v>
      </c>
      <c r="P5" s="41"/>
      <c r="Q5" s="41"/>
      <c r="R5" s="41"/>
    </row>
    <row r="6" spans="1:18" ht="22" customHeight="1" x14ac:dyDescent="0.2">
      <c r="A6" s="51">
        <f>O20/F10</f>
        <v>1.2101387120552167</v>
      </c>
      <c r="B6" s="43" t="s">
        <v>222</v>
      </c>
      <c r="C6" s="109">
        <f>F17</f>
        <v>0.11391811297996382</v>
      </c>
      <c r="D6" s="47" t="s">
        <v>200</v>
      </c>
      <c r="E6" s="112">
        <f>Financials!O33/Financials!O126</f>
        <v>0.1318896158424073</v>
      </c>
      <c r="F6" s="43" t="s">
        <v>223</v>
      </c>
      <c r="G6" s="45">
        <f>Financials!O96+Financials!O105</f>
        <v>3813917000</v>
      </c>
      <c r="H6" s="44" t="s">
        <v>224</v>
      </c>
      <c r="I6" s="105">
        <f>N25</f>
        <v>6.6080288886222069E-2</v>
      </c>
      <c r="J6" s="44" t="s">
        <v>225</v>
      </c>
      <c r="K6" s="100">
        <f>I5/G4/2</f>
        <v>2244.0953595569736</v>
      </c>
      <c r="L6" s="52" t="s">
        <v>226</v>
      </c>
      <c r="M6" s="41"/>
      <c r="N6" s="49" t="s">
        <v>227</v>
      </c>
      <c r="O6" s="50">
        <f>Financials!O96</f>
        <v>0</v>
      </c>
      <c r="P6" s="41"/>
      <c r="Q6" s="41"/>
      <c r="R6" s="41"/>
    </row>
    <row r="7" spans="1:18" ht="22" customHeight="1" thickBot="1" x14ac:dyDescent="0.25">
      <c r="A7" s="53">
        <f>O20/F12</f>
        <v>16.254635463546354</v>
      </c>
      <c r="B7" s="54" t="s">
        <v>228</v>
      </c>
      <c r="C7" s="110">
        <f>F15/A3</f>
        <v>9.4136409194358464E-2</v>
      </c>
      <c r="D7" s="54" t="s">
        <v>229</v>
      </c>
      <c r="E7" s="113">
        <f>(Financials!O16*(1-0.25))/(Financials!O126+Financials!O105+Financials!O96)</f>
        <v>0</v>
      </c>
      <c r="F7" s="54" t="s">
        <v>196</v>
      </c>
      <c r="G7" s="55">
        <f>(Financials!O96+Financials!O105)/Financials!O126</f>
        <v>0.2593879711685424</v>
      </c>
      <c r="H7" s="56" t="s">
        <v>230</v>
      </c>
      <c r="I7" s="104">
        <v>0.02</v>
      </c>
      <c r="J7" s="57" t="s">
        <v>231</v>
      </c>
      <c r="K7" s="101">
        <f>K6/K5-1</f>
        <v>0.63325717580565755</v>
      </c>
      <c r="L7" s="58" t="s">
        <v>232</v>
      </c>
      <c r="M7" s="41"/>
      <c r="N7" s="49" t="s">
        <v>233</v>
      </c>
      <c r="O7" s="50">
        <f>Financials!O105</f>
        <v>3813917000</v>
      </c>
      <c r="P7" s="41"/>
      <c r="Q7" s="41"/>
      <c r="R7" s="41"/>
    </row>
    <row r="8" spans="1:18" ht="22" customHeight="1" x14ac:dyDescent="0.2">
      <c r="A8" s="59"/>
      <c r="B8" s="41"/>
      <c r="C8" s="41"/>
      <c r="D8" s="41"/>
      <c r="E8" s="41"/>
      <c r="F8" s="106"/>
      <c r="G8" s="106"/>
      <c r="H8" s="106"/>
      <c r="I8" s="106"/>
      <c r="J8" s="107"/>
      <c r="K8" s="60"/>
      <c r="L8" s="60"/>
      <c r="M8" s="41"/>
      <c r="N8" s="61" t="s">
        <v>214</v>
      </c>
      <c r="O8" s="62">
        <f>O5/(O6+O7)</f>
        <v>-0.10761796861337046</v>
      </c>
      <c r="P8" s="41"/>
      <c r="Q8" s="41"/>
      <c r="R8" s="41"/>
    </row>
    <row r="9" spans="1:18" ht="22" customHeight="1" x14ac:dyDescent="0.2">
      <c r="A9" s="63"/>
      <c r="B9" s="64">
        <v>2019</v>
      </c>
      <c r="C9" s="64">
        <v>2020</v>
      </c>
      <c r="D9" s="64">
        <v>2021</v>
      </c>
      <c r="E9" s="65">
        <v>2022</v>
      </c>
      <c r="F9" s="66">
        <v>2023</v>
      </c>
      <c r="G9" s="67">
        <v>2024</v>
      </c>
      <c r="H9" s="67">
        <v>2025</v>
      </c>
      <c r="I9" s="67">
        <v>2026</v>
      </c>
      <c r="J9" s="68">
        <v>2027</v>
      </c>
      <c r="K9" s="60"/>
      <c r="L9" s="60"/>
      <c r="M9" s="60"/>
      <c r="N9" s="49" t="s">
        <v>234</v>
      </c>
      <c r="O9" s="50">
        <f>Financials!O25</f>
        <v>535563000</v>
      </c>
      <c r="P9" s="41"/>
      <c r="Q9" s="41"/>
      <c r="R9" s="41"/>
    </row>
    <row r="10" spans="1:18" ht="22" customHeight="1" x14ac:dyDescent="0.2">
      <c r="A10" s="69" t="s">
        <v>235</v>
      </c>
      <c r="B10" s="70">
        <v>9523926000</v>
      </c>
      <c r="C10" s="70">
        <v>9639213000</v>
      </c>
      <c r="D10" s="70">
        <v>12918696000</v>
      </c>
      <c r="E10" s="71">
        <v>11815544000</v>
      </c>
      <c r="F10" s="70">
        <v>14923000000</v>
      </c>
      <c r="G10" s="70">
        <v>15344000000</v>
      </c>
      <c r="H10" s="70">
        <v>16233000000</v>
      </c>
      <c r="I10" s="70">
        <v>17035000000</v>
      </c>
      <c r="J10" s="71">
        <v>17837000000</v>
      </c>
      <c r="K10" s="72" t="s">
        <v>236</v>
      </c>
      <c r="L10" s="60"/>
      <c r="N10" s="49" t="s">
        <v>237</v>
      </c>
      <c r="O10" s="50">
        <f>Financials!O24</f>
        <v>2621390000</v>
      </c>
      <c r="P10" s="41"/>
      <c r="Q10" s="41"/>
      <c r="R10" s="41"/>
    </row>
    <row r="11" spans="1:18" ht="22" customHeight="1" x14ac:dyDescent="0.2">
      <c r="A11" s="73"/>
      <c r="B11" s="74"/>
      <c r="C11" s="74">
        <f t="shared" ref="C11:J11" si="0">(C10/B10)-1</f>
        <v>1.2104986956009478E-2</v>
      </c>
      <c r="D11" s="74">
        <f t="shared" si="0"/>
        <v>0.34022310742588635</v>
      </c>
      <c r="E11" s="74">
        <f t="shared" si="0"/>
        <v>-8.5391900235132101E-2</v>
      </c>
      <c r="F11" s="75">
        <f t="shared" si="0"/>
        <v>0.26299728560953262</v>
      </c>
      <c r="G11" s="74">
        <f t="shared" si="0"/>
        <v>2.8211485626214561E-2</v>
      </c>
      <c r="H11" s="74">
        <f t="shared" si="0"/>
        <v>5.7937956204379581E-2</v>
      </c>
      <c r="I11" s="74">
        <f t="shared" si="0"/>
        <v>4.9405531941107528E-2</v>
      </c>
      <c r="J11" s="76">
        <f t="shared" si="0"/>
        <v>4.7079542119166318E-2</v>
      </c>
      <c r="K11" s="76">
        <f>AVERAGE(F11:J11)</f>
        <v>8.9126360300080115E-2</v>
      </c>
      <c r="L11" s="60"/>
      <c r="M11" s="60"/>
      <c r="N11" s="49" t="s">
        <v>238</v>
      </c>
      <c r="O11" s="77">
        <f>O9/O10</f>
        <v>0.20430496797500564</v>
      </c>
      <c r="P11" s="41"/>
      <c r="Q11" s="41"/>
      <c r="R11" s="41"/>
    </row>
    <row r="12" spans="1:18" ht="22" customHeight="1" x14ac:dyDescent="0.2">
      <c r="A12" s="69" t="s">
        <v>142</v>
      </c>
      <c r="B12" s="70">
        <v>1790466000</v>
      </c>
      <c r="C12" s="70">
        <v>816030000</v>
      </c>
      <c r="D12" s="70">
        <v>2425003000</v>
      </c>
      <c r="E12" s="70">
        <v>-214123000</v>
      </c>
      <c r="F12" s="78">
        <v>1111000000</v>
      </c>
      <c r="G12" s="70">
        <v>1224000000</v>
      </c>
      <c r="H12" s="70">
        <v>1450000000</v>
      </c>
      <c r="I12" s="70">
        <v>1417000000</v>
      </c>
      <c r="J12" s="71">
        <v>1433000000</v>
      </c>
      <c r="K12" s="79" t="s">
        <v>239</v>
      </c>
      <c r="L12" s="60"/>
      <c r="M12" s="60"/>
      <c r="N12" s="49" t="s">
        <v>240</v>
      </c>
      <c r="O12" s="77">
        <f>O8*(1-O11)</f>
        <v>-8.5631082982280643E-2</v>
      </c>
      <c r="P12" s="41"/>
      <c r="Q12" s="41"/>
      <c r="R12" s="41"/>
    </row>
    <row r="13" spans="1:18" ht="22" customHeight="1" x14ac:dyDescent="0.2">
      <c r="A13" s="73"/>
      <c r="B13" s="74"/>
      <c r="C13" s="74">
        <f t="shared" ref="C13:J13" si="1">(C12/B12)-1</f>
        <v>-0.54423596985365819</v>
      </c>
      <c r="D13" s="74">
        <f t="shared" si="1"/>
        <v>1.9717081479847556</v>
      </c>
      <c r="E13" s="74">
        <f t="shared" si="1"/>
        <v>-1.0882980350952143</v>
      </c>
      <c r="F13" s="75">
        <f t="shared" si="1"/>
        <v>-6.1886065485725492</v>
      </c>
      <c r="G13" s="74">
        <f t="shared" si="1"/>
        <v>0.10171017101710178</v>
      </c>
      <c r="H13" s="74">
        <f t="shared" si="1"/>
        <v>0.184640522875817</v>
      </c>
      <c r="I13" s="74">
        <f t="shared" si="1"/>
        <v>-2.2758620689655173E-2</v>
      </c>
      <c r="J13" s="76">
        <f t="shared" si="1"/>
        <v>1.1291460832745237E-2</v>
      </c>
      <c r="K13" s="76">
        <f>AVERAGE(G13:J13)</f>
        <v>6.8720883509002212E-2</v>
      </c>
      <c r="L13" s="60"/>
      <c r="M13" s="60"/>
      <c r="N13" s="122" t="s">
        <v>241</v>
      </c>
      <c r="O13" s="123"/>
      <c r="P13" s="41"/>
      <c r="Q13" s="41"/>
      <c r="R13" s="41"/>
    </row>
    <row r="14" spans="1:18" ht="22" customHeight="1" x14ac:dyDescent="0.2">
      <c r="A14" s="80" t="s">
        <v>242</v>
      </c>
      <c r="B14" s="81">
        <f>B12/B10</f>
        <v>0.18799663080120529</v>
      </c>
      <c r="C14" s="81">
        <f t="shared" ref="C14:J14" si="2">C12/C10</f>
        <v>8.4657326277570583E-2</v>
      </c>
      <c r="D14" s="81">
        <f t="shared" si="2"/>
        <v>0.18771267626392013</v>
      </c>
      <c r="E14" s="81">
        <f t="shared" si="2"/>
        <v>-1.8122144862733364E-2</v>
      </c>
      <c r="F14" s="82">
        <f t="shared" si="2"/>
        <v>7.444883736514106E-2</v>
      </c>
      <c r="G14" s="81">
        <f t="shared" si="2"/>
        <v>7.9770594369134515E-2</v>
      </c>
      <c r="H14" s="81">
        <f t="shared" si="2"/>
        <v>8.9324216103000065E-2</v>
      </c>
      <c r="I14" s="81">
        <f t="shared" si="2"/>
        <v>8.3181684766656883E-2</v>
      </c>
      <c r="J14" s="83">
        <f t="shared" si="2"/>
        <v>8.0338621965577173E-2</v>
      </c>
      <c r="K14" s="83"/>
      <c r="L14" s="60"/>
      <c r="M14" s="60"/>
      <c r="N14" s="49" t="s">
        <v>243</v>
      </c>
      <c r="O14" s="77">
        <f>'[1]US Treasury Bonds'!$C$8</f>
        <v>4.1210000000000004E-2</v>
      </c>
      <c r="P14" s="41"/>
      <c r="Q14" s="41"/>
      <c r="R14" s="41"/>
    </row>
    <row r="15" spans="1:18" ht="22" customHeight="1" x14ac:dyDescent="0.2">
      <c r="A15" s="69" t="s">
        <v>185</v>
      </c>
      <c r="B15" s="70">
        <v>1285901560</v>
      </c>
      <c r="C15" s="70">
        <v>1783926557</v>
      </c>
      <c r="D15" s="70">
        <v>2272280661</v>
      </c>
      <c r="E15" s="70">
        <v>2454730000</v>
      </c>
      <c r="F15" s="78">
        <v>1700000000</v>
      </c>
      <c r="G15" s="70">
        <v>1847000000</v>
      </c>
      <c r="H15" s="70">
        <v>1775000000</v>
      </c>
      <c r="I15" s="70">
        <v>1959000000</v>
      </c>
      <c r="J15" s="71">
        <v>2097000000</v>
      </c>
      <c r="K15" s="79" t="s">
        <v>244</v>
      </c>
      <c r="L15" s="60"/>
      <c r="M15" s="60"/>
      <c r="N15" s="49" t="s">
        <v>245</v>
      </c>
      <c r="O15" s="84">
        <f>1.33</f>
        <v>1.33</v>
      </c>
      <c r="P15" s="41"/>
      <c r="Q15" s="41"/>
      <c r="R15" s="41"/>
    </row>
    <row r="16" spans="1:18" ht="22" customHeight="1" x14ac:dyDescent="0.2">
      <c r="A16" s="85"/>
      <c r="B16" s="74"/>
      <c r="C16" s="74">
        <f t="shared" ref="C16:J16" si="3">(C15/B15)-1</f>
        <v>0.3872963627169097</v>
      </c>
      <c r="D16" s="74">
        <f t="shared" si="3"/>
        <v>0.27375235941397569</v>
      </c>
      <c r="E16" s="74">
        <f t="shared" si="3"/>
        <v>8.0293487565795019E-2</v>
      </c>
      <c r="F16" s="75">
        <f t="shared" si="3"/>
        <v>-0.30745947619493796</v>
      </c>
      <c r="G16" s="74">
        <f t="shared" si="3"/>
        <v>8.6470588235294077E-2</v>
      </c>
      <c r="H16" s="74">
        <f t="shared" si="3"/>
        <v>-3.8982133188955048E-2</v>
      </c>
      <c r="I16" s="74">
        <f t="shared" si="3"/>
        <v>0.10366197183098591</v>
      </c>
      <c r="J16" s="76">
        <f t="shared" si="3"/>
        <v>7.0444104134762542E-2</v>
      </c>
      <c r="K16" s="76">
        <f>AVERAGE(G16:J16)</f>
        <v>5.539863275302187E-2</v>
      </c>
      <c r="L16" s="60"/>
      <c r="M16" s="60"/>
      <c r="N16" s="49" t="s">
        <v>246</v>
      </c>
      <c r="O16" s="77">
        <v>8.4000000000000005E-2</v>
      </c>
      <c r="P16" s="41"/>
      <c r="Q16" s="41"/>
      <c r="R16" s="41"/>
    </row>
    <row r="17" spans="1:18" ht="22" customHeight="1" x14ac:dyDescent="0.2">
      <c r="A17" s="80" t="s">
        <v>200</v>
      </c>
      <c r="B17" s="81">
        <f>B15/B10</f>
        <v>0.13501801252970677</v>
      </c>
      <c r="C17" s="81">
        <f t="shared" ref="C17:J17" si="4">C15/C10</f>
        <v>0.18506973100397303</v>
      </c>
      <c r="D17" s="81">
        <f t="shared" si="4"/>
        <v>0.1758908686294654</v>
      </c>
      <c r="E17" s="83">
        <f t="shared" si="4"/>
        <v>0.20775429383530711</v>
      </c>
      <c r="F17" s="81">
        <f t="shared" si="4"/>
        <v>0.11391811297996382</v>
      </c>
      <c r="G17" s="81">
        <f t="shared" si="4"/>
        <v>0.12037278415015641</v>
      </c>
      <c r="H17" s="81">
        <f t="shared" si="4"/>
        <v>0.10934516109160353</v>
      </c>
      <c r="I17" s="81">
        <f t="shared" si="4"/>
        <v>0.11499853243322571</v>
      </c>
      <c r="J17" s="83">
        <f t="shared" si="4"/>
        <v>0.11756461288333239</v>
      </c>
      <c r="K17" s="83"/>
      <c r="L17" s="60"/>
      <c r="M17" s="60"/>
      <c r="N17" s="86" t="s">
        <v>241</v>
      </c>
      <c r="O17" s="87">
        <f>(O14)+((O15)*(O16-O14))</f>
        <v>9.8120700000000005E-2</v>
      </c>
      <c r="P17" s="41"/>
      <c r="Q17" s="41"/>
      <c r="R17" s="41"/>
    </row>
    <row r="18" spans="1:18" ht="22" customHeight="1" x14ac:dyDescent="0.2">
      <c r="A18" s="88" t="s">
        <v>196</v>
      </c>
      <c r="B18" s="89">
        <v>1.3652944683969296E-2</v>
      </c>
      <c r="C18" s="89">
        <v>1.4142987526507922E-2</v>
      </c>
      <c r="D18" s="89">
        <v>1.2911342013265541E-2</v>
      </c>
      <c r="E18" s="89">
        <v>1.5500637900935326E-2</v>
      </c>
      <c r="F18" s="90"/>
      <c r="G18" s="89"/>
      <c r="H18" s="89"/>
      <c r="I18" s="89"/>
      <c r="J18" s="91"/>
      <c r="K18" s="92"/>
      <c r="L18" s="60"/>
      <c r="M18" s="60"/>
      <c r="N18" s="122" t="s">
        <v>247</v>
      </c>
      <c r="O18" s="123"/>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3813917000</v>
      </c>
      <c r="P19" s="41"/>
      <c r="Q19" s="41"/>
      <c r="R19" s="41"/>
    </row>
    <row r="20" spans="1:18" ht="22" customHeight="1" x14ac:dyDescent="0.2">
      <c r="B20" s="94"/>
      <c r="C20" s="94"/>
      <c r="D20" s="94"/>
      <c r="E20" s="94"/>
      <c r="F20" s="60"/>
      <c r="G20" s="60"/>
      <c r="H20" s="60"/>
      <c r="I20" s="60"/>
      <c r="J20" s="60"/>
      <c r="K20" s="60"/>
      <c r="L20" s="60"/>
      <c r="M20" s="60"/>
      <c r="N20" s="49" t="s">
        <v>201</v>
      </c>
      <c r="O20" s="93">
        <f>A3</f>
        <v>18058900000</v>
      </c>
      <c r="P20" s="41"/>
      <c r="Q20" s="41"/>
      <c r="R20" s="41"/>
    </row>
    <row r="21" spans="1:18" ht="22" customHeight="1" x14ac:dyDescent="0.2">
      <c r="A21" s="124" t="str" cm="1">
        <f t="array" ref="A21">_FV(A1,"Industry")</f>
        <v>Insurance</v>
      </c>
      <c r="B21" s="124"/>
      <c r="C21" s="124"/>
      <c r="D21" s="125" cm="1">
        <f t="array" ref="D21">_FV(A1,"Year incorporated",TRUE)</f>
        <v>1999</v>
      </c>
      <c r="E21" s="125"/>
      <c r="F21" s="60"/>
      <c r="G21" s="60"/>
      <c r="H21" s="60"/>
      <c r="I21" s="60"/>
      <c r="J21" s="60"/>
      <c r="K21" s="60"/>
      <c r="M21" s="60"/>
      <c r="N21" s="49" t="s">
        <v>249</v>
      </c>
      <c r="O21" s="93">
        <f>O19+O20</f>
        <v>21872817000</v>
      </c>
      <c r="P21" s="41"/>
      <c r="Q21" s="41"/>
      <c r="R21" s="41"/>
    </row>
    <row r="22" spans="1:18" ht="22" customHeight="1" x14ac:dyDescent="0.2">
      <c r="A22" s="114" t="str" cm="1">
        <f t="array" ref="A22">_FV(A1,"Description")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B22" s="114"/>
      <c r="C22" s="114"/>
      <c r="D22" s="114"/>
      <c r="E22" s="114"/>
      <c r="F22" s="60"/>
      <c r="G22" s="60"/>
      <c r="H22" s="60"/>
      <c r="I22" s="60"/>
      <c r="J22" s="60"/>
      <c r="K22" s="60"/>
      <c r="L22" s="60"/>
      <c r="M22" s="60"/>
      <c r="N22" s="61" t="s">
        <v>250</v>
      </c>
      <c r="O22" s="95">
        <f>(O19/O21)</f>
        <v>0.17436789234783978</v>
      </c>
      <c r="P22" s="41"/>
      <c r="Q22" s="41"/>
      <c r="R22" s="41"/>
    </row>
    <row r="23" spans="1:18" ht="22" customHeight="1" x14ac:dyDescent="0.2">
      <c r="A23" s="114"/>
      <c r="B23" s="114"/>
      <c r="C23" s="114"/>
      <c r="D23" s="114"/>
      <c r="E23" s="114"/>
      <c r="F23" s="60"/>
      <c r="G23" s="60"/>
      <c r="H23" s="60"/>
      <c r="I23" s="60"/>
      <c r="J23" s="60"/>
      <c r="K23" s="60"/>
      <c r="L23" s="60"/>
      <c r="M23" s="60"/>
      <c r="N23" s="86" t="s">
        <v>251</v>
      </c>
      <c r="O23" s="96">
        <f>O20/O21</f>
        <v>0.82563210765216022</v>
      </c>
      <c r="P23" s="41"/>
      <c r="Q23" s="41"/>
      <c r="R23" s="41"/>
    </row>
    <row r="24" spans="1:18" ht="22" customHeight="1" x14ac:dyDescent="0.2">
      <c r="A24" s="114"/>
      <c r="B24" s="114"/>
      <c r="C24" s="114"/>
      <c r="D24" s="114"/>
      <c r="E24" s="114"/>
      <c r="F24" s="60"/>
      <c r="G24" s="60"/>
      <c r="H24" s="60"/>
      <c r="I24" s="60"/>
      <c r="J24" s="60"/>
      <c r="K24" s="60"/>
      <c r="L24" s="60"/>
      <c r="M24" s="60"/>
      <c r="N24" s="115" t="s">
        <v>252</v>
      </c>
      <c r="O24" s="116"/>
      <c r="P24" s="41"/>
      <c r="Q24" s="41"/>
      <c r="R24" s="41"/>
    </row>
    <row r="25" spans="1:18" ht="22" customHeight="1" x14ac:dyDescent="0.2">
      <c r="A25" s="114"/>
      <c r="B25" s="114"/>
      <c r="C25" s="114"/>
      <c r="D25" s="114"/>
      <c r="E25" s="114"/>
      <c r="F25" s="60"/>
      <c r="G25" s="60"/>
      <c r="H25" s="60"/>
      <c r="I25" s="60"/>
      <c r="J25" s="60"/>
      <c r="K25" s="60"/>
      <c r="L25" s="60"/>
      <c r="M25" s="60"/>
      <c r="N25" s="117">
        <f>(O22*O12)+(O23*O17)</f>
        <v>6.6080288886222069E-2</v>
      </c>
      <c r="O25" s="118"/>
      <c r="P25" s="41"/>
      <c r="Q25" s="41"/>
      <c r="R25" s="41"/>
    </row>
    <row r="26" spans="1:18" ht="22" customHeight="1" x14ac:dyDescent="0.2">
      <c r="A26" s="114"/>
      <c r="B26" s="114"/>
      <c r="C26" s="114"/>
      <c r="D26" s="114"/>
      <c r="E26" s="114"/>
      <c r="F26" s="60"/>
      <c r="G26" s="60"/>
      <c r="H26" s="60"/>
      <c r="I26" s="60"/>
      <c r="J26" s="60"/>
      <c r="K26" s="60"/>
      <c r="L26" s="60"/>
      <c r="M26" s="60"/>
      <c r="N26" s="60"/>
      <c r="O26" s="41"/>
      <c r="P26" s="41"/>
      <c r="Q26" s="41"/>
      <c r="R26" s="41"/>
    </row>
    <row r="27" spans="1:18" ht="22" customHeight="1" x14ac:dyDescent="0.2">
      <c r="A27" s="114"/>
      <c r="B27" s="114"/>
      <c r="C27" s="114"/>
      <c r="D27" s="114"/>
      <c r="E27" s="114"/>
      <c r="F27" s="60"/>
      <c r="G27" s="60"/>
      <c r="H27" s="60"/>
      <c r="I27" s="60"/>
      <c r="J27" s="60"/>
      <c r="K27" s="60"/>
      <c r="L27" s="60"/>
      <c r="M27" s="60"/>
      <c r="N27" s="60"/>
      <c r="O27" s="41"/>
      <c r="P27" s="41"/>
      <c r="Q27" s="41"/>
      <c r="R27" s="41"/>
    </row>
    <row r="28" spans="1:18" ht="22" customHeight="1" x14ac:dyDescent="0.2">
      <c r="A28" s="114"/>
      <c r="B28" s="114"/>
      <c r="C28" s="114"/>
      <c r="D28" s="114"/>
      <c r="E28" s="114"/>
      <c r="F28" s="60"/>
      <c r="G28" s="60"/>
      <c r="H28" s="60"/>
      <c r="I28" s="60"/>
      <c r="J28" s="60"/>
      <c r="K28" s="60"/>
      <c r="L28" s="60"/>
      <c r="M28" s="60"/>
      <c r="N28" s="60"/>
      <c r="O28" s="41"/>
      <c r="P28" s="41"/>
      <c r="Q28" s="41"/>
      <c r="R28" s="41"/>
    </row>
    <row r="29" spans="1:18" ht="22" customHeight="1" x14ac:dyDescent="0.2">
      <c r="A29" s="114"/>
      <c r="B29" s="114"/>
      <c r="C29" s="114"/>
      <c r="D29" s="114"/>
      <c r="E29" s="114"/>
      <c r="F29" s="60"/>
      <c r="G29" s="60"/>
      <c r="H29" s="60"/>
      <c r="I29" s="60"/>
      <c r="J29" s="60"/>
      <c r="K29" s="60"/>
      <c r="L29" s="60"/>
      <c r="M29" s="60"/>
      <c r="N29" s="60"/>
      <c r="O29" s="41"/>
      <c r="P29" s="41"/>
      <c r="Q29" s="41"/>
      <c r="R29" s="41"/>
    </row>
    <row r="30" spans="1:18" ht="22" customHeight="1" x14ac:dyDescent="0.2">
      <c r="A30" s="114"/>
      <c r="B30" s="114"/>
      <c r="C30" s="114"/>
      <c r="D30" s="114"/>
      <c r="E30" s="114"/>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FICO/explorer/revenue_proj" xr:uid="{351F7B0D-78BF-3240-A5D4-F749850CCD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2023-12-09T12:16:51Z</dcterms:modified>
</cp:coreProperties>
</file>