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D6450BE2-EAED-9544-916B-FF2FA3AA56B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E14" i="2"/>
  <c r="D14" i="2"/>
  <c r="C14" i="2"/>
  <c r="B14" i="2"/>
  <c r="J13" i="2"/>
  <c r="I13" i="2"/>
  <c r="H13" i="2"/>
  <c r="G13" i="2"/>
  <c r="F13" i="2"/>
  <c r="E13" i="2"/>
  <c r="D13" i="2"/>
  <c r="C13" i="2"/>
  <c r="J11" i="2"/>
  <c r="I11" i="2"/>
  <c r="H11" i="2"/>
  <c r="G11" i="2"/>
  <c r="F11" i="2"/>
  <c r="E11" i="2"/>
  <c r="D11" i="2"/>
  <c r="C11" i="2"/>
  <c r="O11" i="2"/>
  <c r="K5" i="2" a="1"/>
  <c r="K5" i="2" s="1"/>
  <c r="C5" i="2"/>
  <c r="A5" i="2" a="1"/>
  <c r="A5" i="2" s="1"/>
  <c r="K4" i="2" a="1"/>
  <c r="K4" i="2" s="1"/>
  <c r="E3" i="2"/>
  <c r="A3" i="2" a="1"/>
  <c r="A3" i="2" s="1"/>
  <c r="K3" i="2" s="1"/>
  <c r="K13" i="2" l="1"/>
  <c r="K16" i="2"/>
  <c r="E4" i="2"/>
  <c r="K11" i="2"/>
  <c r="G4" i="2"/>
  <c r="O19" i="2"/>
  <c r="O20" i="2"/>
  <c r="O21" i="2" s="1"/>
  <c r="O22" i="2" s="1"/>
  <c r="C7" i="2"/>
  <c r="O23" i="2" l="1"/>
  <c r="A6" i="2"/>
  <c r="A7" i="2"/>
  <c r="N3" i="1" l="1"/>
  <c r="N18" i="1"/>
  <c r="S3" i="1"/>
  <c r="T3" i="1"/>
  <c r="U3" i="1"/>
  <c r="R12" i="1"/>
  <c r="S12" i="1"/>
  <c r="T12" i="1"/>
  <c r="U12" i="1"/>
  <c r="R14" i="1"/>
  <c r="S14" i="1"/>
  <c r="T14" i="1"/>
  <c r="U14" i="1"/>
  <c r="S18" i="1"/>
  <c r="T18" i="1"/>
  <c r="U18" i="1"/>
  <c r="N35" i="1"/>
  <c r="S35" i="1"/>
  <c r="T35" i="1"/>
  <c r="U35" i="1"/>
  <c r="R36" i="1"/>
  <c r="S36" i="1"/>
  <c r="T36" i="1"/>
  <c r="U36" i="1"/>
  <c r="R129" i="1"/>
  <c r="S129" i="1"/>
  <c r="T129" i="1"/>
  <c r="U129" i="1"/>
  <c r="R143" i="1"/>
  <c r="S143" i="1"/>
  <c r="T143" i="1"/>
  <c r="U143" i="1"/>
  <c r="S189" i="1"/>
  <c r="N189" i="1"/>
  <c r="T189" i="1"/>
  <c r="U189" i="1"/>
  <c r="R190" i="1"/>
  <c r="S190" i="1"/>
  <c r="T190" i="1"/>
  <c r="U190" i="1"/>
  <c r="Q190" i="1"/>
  <c r="P190" i="1"/>
  <c r="O190" i="1"/>
  <c r="N190" i="1"/>
  <c r="M190" i="1"/>
  <c r="L190" i="1"/>
  <c r="K190" i="1"/>
  <c r="J190" i="1"/>
  <c r="I190" i="1"/>
  <c r="H190" i="1"/>
  <c r="G190" i="1"/>
  <c r="F190" i="1"/>
  <c r="E190" i="1"/>
  <c r="D190" i="1"/>
  <c r="C190" i="1"/>
  <c r="B190" i="1"/>
  <c r="Q189" i="1"/>
  <c r="P189" i="1"/>
  <c r="O189" i="1"/>
  <c r="M189" i="1"/>
  <c r="L189" i="1"/>
  <c r="K189" i="1"/>
  <c r="J189" i="1"/>
  <c r="I189" i="1"/>
  <c r="H189" i="1"/>
  <c r="G189" i="1"/>
  <c r="F189" i="1"/>
  <c r="E189" i="1"/>
  <c r="D189" i="1"/>
  <c r="C189" i="1"/>
  <c r="Q143" i="1"/>
  <c r="P143" i="1"/>
  <c r="O143" i="1"/>
  <c r="N143" i="1"/>
  <c r="M143" i="1"/>
  <c r="L143" i="1"/>
  <c r="K143" i="1"/>
  <c r="J143" i="1"/>
  <c r="I143" i="1"/>
  <c r="H143" i="1"/>
  <c r="G143" i="1"/>
  <c r="F143" i="1"/>
  <c r="E143" i="1"/>
  <c r="D143" i="1"/>
  <c r="C143" i="1"/>
  <c r="B143" i="1"/>
  <c r="Q129" i="1"/>
  <c r="P129" i="1"/>
  <c r="O129" i="1"/>
  <c r="N129" i="1"/>
  <c r="M129" i="1"/>
  <c r="L129" i="1"/>
  <c r="K129" i="1"/>
  <c r="J129" i="1"/>
  <c r="I129" i="1"/>
  <c r="H129" i="1"/>
  <c r="G129" i="1"/>
  <c r="F129" i="1"/>
  <c r="E129" i="1"/>
  <c r="D129" i="1"/>
  <c r="C129" i="1"/>
  <c r="Q36" i="1"/>
  <c r="P36" i="1"/>
  <c r="O36" i="1"/>
  <c r="N36" i="1"/>
  <c r="M36" i="1"/>
  <c r="L36" i="1"/>
  <c r="K36" i="1"/>
  <c r="J36" i="1"/>
  <c r="I36" i="1"/>
  <c r="H36" i="1"/>
  <c r="G36" i="1"/>
  <c r="F36" i="1"/>
  <c r="E36" i="1"/>
  <c r="D36" i="1"/>
  <c r="C36" i="1"/>
  <c r="B36" i="1"/>
  <c r="Q35" i="1"/>
  <c r="P35" i="1"/>
  <c r="O35" i="1"/>
  <c r="M35" i="1"/>
  <c r="L35" i="1"/>
  <c r="K35" i="1"/>
  <c r="J35" i="1"/>
  <c r="I35" i="1"/>
  <c r="H35" i="1"/>
  <c r="G35" i="1"/>
  <c r="F35" i="1"/>
  <c r="E35" i="1"/>
  <c r="D35" i="1"/>
  <c r="C35" i="1"/>
  <c r="Q18" i="1"/>
  <c r="P18" i="1"/>
  <c r="O18" i="1"/>
  <c r="M18" i="1"/>
  <c r="L18" i="1"/>
  <c r="K18" i="1"/>
  <c r="J18" i="1"/>
  <c r="I18" i="1"/>
  <c r="H18" i="1"/>
  <c r="G18" i="1"/>
  <c r="F18" i="1"/>
  <c r="E18" i="1"/>
  <c r="D18" i="1"/>
  <c r="C18" i="1"/>
  <c r="Q14" i="1"/>
  <c r="P14" i="1"/>
  <c r="O14" i="1"/>
  <c r="N14" i="1"/>
  <c r="M14" i="1"/>
  <c r="L14" i="1"/>
  <c r="K14" i="1"/>
  <c r="Q12" i="1"/>
  <c r="P12" i="1"/>
  <c r="O12" i="1"/>
  <c r="N12" i="1"/>
  <c r="M12" i="1"/>
  <c r="L12" i="1"/>
  <c r="K12" i="1"/>
  <c r="J12" i="1"/>
  <c r="I12" i="1"/>
  <c r="H12" i="1"/>
  <c r="G12" i="1"/>
  <c r="F12" i="1"/>
  <c r="E12" i="1"/>
  <c r="D12" i="1"/>
  <c r="C12" i="1"/>
  <c r="B12" i="1"/>
  <c r="Q3" i="1"/>
  <c r="P3" i="1"/>
  <c r="O3" i="1"/>
  <c r="M3" i="1"/>
  <c r="L3" i="1"/>
  <c r="K3" i="1"/>
  <c r="J3" i="1"/>
  <c r="I3" i="1"/>
  <c r="H3" i="1"/>
  <c r="G3" i="1"/>
  <c r="F3" i="1"/>
  <c r="E3" i="1"/>
  <c r="D3" i="1"/>
  <c r="C3" i="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<sst xmlns="http://schemas.openxmlformats.org/spreadsheetml/2006/main" count="1279" uniqueCount="255">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</sst>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https://www.bing.com/financeapi/forcetrigger?t=a1xear&amp;q=XNYS%3aMCO&amp;form=skydnc</v>
    <v>Learn more on Bing</v>
  </rv>
  <rv s="1">
    <v>0</v>
    <v>MOODY'S CORPORATION (XNYS:MCO)</v>
    <v>2</v>
    <v>3</v>
    <v>Finance</v>
    <v>4</v>
    <v>en-US</v>
    <v>a1xear</v>
    <v>268435456</v>
    <v>1</v>
    <v>Powered by Refinitiv</v>
    <v>378.32</v>
    <v>272.69749999999999</v>
    <v>1.3076000000000001</v>
    <v>1.98</v>
    <v>5.3140000000000001E-3</v>
    <v>1.1599999999999999</v>
    <v>3.0969999999999999E-3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15018</v>
    <v>New York Stock Exchange</v>
    <v>XNYS</v>
    <v>XNYS</v>
    <v>7 World Trade Ctr, NEW YORK, NY, 10007-2140 US</v>
    <v>378.32</v>
    <v>Professional &amp; Commercial Services</v>
    <v>Stock</v>
    <v>45269.040002626563</v>
    <v>0</v>
    <v>369.99</v>
    <v>68553630000</v>
    <v>MOODY'S CORPORATION</v>
    <v>MOODY'S CORPORATION</v>
    <v>371.99</v>
    <v>43.941000000000003</v>
    <v>372.63</v>
    <v>374.61</v>
    <v>375.77</v>
    <v>183000000</v>
    <v>MCO</v>
    <v>MOODY'S CORPORATION (XNYS:MCO)</v>
    <v>1282223</v>
    <v>930555</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C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MC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workbookViewId="0">
      <pane xSplit="1" topLeftCell="M1" activePane="topRight" state="frozen"/>
      <selection pane="topRight" activeCell="N196" sqref="N196"/>
    </sheetView>
  </sheetViews>
  <sheetFormatPr baseColWidth="10" defaultRowHeight="15" x14ac:dyDescent="0.2"/>
  <cols>
    <col min="1" max="1" width="40.83203125" customWidth="1"/>
    <col min="2" max="22" width="16.83203125" customWidth="1"/>
  </cols>
  <sheetData>
    <row r="1" spans="1:21"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ht="16" x14ac:dyDescent="0.2">
      <c r="A2" s="31" t="s">
        <v>20</v>
      </c>
      <c r="B2" s="29">
        <v>1755400000</v>
      </c>
      <c r="C2" s="29">
        <v>1797200000</v>
      </c>
      <c r="D2" s="29">
        <v>2032000000</v>
      </c>
      <c r="E2" s="29">
        <v>2280700000</v>
      </c>
      <c r="F2" s="29">
        <v>2730300000</v>
      </c>
      <c r="G2" s="29">
        <v>2972500000</v>
      </c>
      <c r="H2" s="29">
        <v>3334300000</v>
      </c>
      <c r="I2" s="29">
        <v>3484500000</v>
      </c>
      <c r="J2" s="29">
        <v>3604200000</v>
      </c>
      <c r="K2" s="29">
        <v>4204100000</v>
      </c>
      <c r="L2" s="29">
        <v>4442700000</v>
      </c>
      <c r="M2" s="29">
        <v>4829000000</v>
      </c>
      <c r="N2" s="29">
        <v>5371000000</v>
      </c>
      <c r="O2" s="29">
        <v>6218000000</v>
      </c>
      <c r="P2" s="29">
        <v>5468000000</v>
      </c>
      <c r="Q2" s="30">
        <v>5726000000</v>
      </c>
      <c r="R2" s="29">
        <v>1290000000</v>
      </c>
      <c r="S2" s="29">
        <v>1470000000</v>
      </c>
      <c r="T2" s="29">
        <v>1494000000</v>
      </c>
      <c r="U2" s="29">
        <v>1472000000</v>
      </c>
    </row>
    <row r="3" spans="1:21" ht="16" x14ac:dyDescent="0.2">
      <c r="A3" s="9" t="s">
        <v>193</v>
      </c>
      <c r="B3" s="10"/>
      <c r="C3" s="11">
        <f t="shared" ref="C3:Q3" si="0">(C2/B2)-1</f>
        <v>2.3812236527287256E-2</v>
      </c>
      <c r="D3" s="11">
        <f t="shared" si="0"/>
        <v>0.13064767415980416</v>
      </c>
      <c r="E3" s="11">
        <f t="shared" si="0"/>
        <v>0.12239173228346467</v>
      </c>
      <c r="F3" s="11">
        <f t="shared" si="0"/>
        <v>0.1971324593326611</v>
      </c>
      <c r="G3" s="11">
        <f t="shared" si="0"/>
        <v>8.8708200564040496E-2</v>
      </c>
      <c r="H3" s="11">
        <f t="shared" si="0"/>
        <v>0.12171572750210258</v>
      </c>
      <c r="I3" s="11">
        <f t="shared" si="0"/>
        <v>4.5046936388447367E-2</v>
      </c>
      <c r="J3" s="11">
        <f t="shared" si="0"/>
        <v>3.4352130865260344E-2</v>
      </c>
      <c r="K3" s="11">
        <f t="shared" si="0"/>
        <v>0.16644470340158701</v>
      </c>
      <c r="L3" s="11">
        <f t="shared" si="0"/>
        <v>5.6754120977141387E-2</v>
      </c>
      <c r="M3" s="11">
        <f t="shared" si="0"/>
        <v>8.6951628514191803E-2</v>
      </c>
      <c r="N3" s="11">
        <f t="shared" si="0"/>
        <v>0.11223855870780697</v>
      </c>
      <c r="O3" s="11">
        <f t="shared" si="0"/>
        <v>0.15769875256004462</v>
      </c>
      <c r="P3" s="11">
        <f t="shared" si="0"/>
        <v>-0.12061756191701511</v>
      </c>
      <c r="Q3" s="11">
        <f t="shared" si="0"/>
        <v>4.718361375274327E-2</v>
      </c>
      <c r="R3" s="11"/>
      <c r="S3" s="11">
        <f t="shared" ref="S3" si="1">(S2/R2)-1</f>
        <v>0.13953488372093026</v>
      </c>
      <c r="T3" s="11">
        <f t="shared" ref="T3" si="2">(T2/S2)-1</f>
        <v>1.6326530612244872E-2</v>
      </c>
      <c r="U3" s="11">
        <f t="shared" ref="U3" si="3">(U2/T2)-1</f>
        <v>-1.4725568942436373E-2</v>
      </c>
    </row>
    <row r="4" spans="1:21" ht="16" x14ac:dyDescent="0.2">
      <c r="A4" s="3" t="s">
        <v>21</v>
      </c>
      <c r="B4" s="4">
        <v>1755400000</v>
      </c>
      <c r="C4" s="4">
        <v>1797200000</v>
      </c>
      <c r="D4" s="4">
        <v>2032000000</v>
      </c>
      <c r="E4" s="4">
        <v>2280700000</v>
      </c>
      <c r="F4" s="4">
        <v>2730300000</v>
      </c>
      <c r="G4" s="4">
        <v>2972500000</v>
      </c>
      <c r="H4" s="4">
        <v>3334300000</v>
      </c>
      <c r="I4" s="4">
        <v>3484500000</v>
      </c>
      <c r="J4" s="4">
        <v>3604200000</v>
      </c>
      <c r="K4" s="4">
        <v>4204100000</v>
      </c>
      <c r="L4" s="4">
        <v>4442700000</v>
      </c>
      <c r="M4" s="4">
        <v>4829000000</v>
      </c>
      <c r="N4" s="4">
        <v>5371000000</v>
      </c>
      <c r="O4" s="4">
        <v>6218000000</v>
      </c>
      <c r="P4" s="4">
        <v>5468000000</v>
      </c>
      <c r="Q4" s="5">
        <v>5726000000</v>
      </c>
      <c r="R4" s="4">
        <v>1290000000</v>
      </c>
      <c r="S4" s="4">
        <v>1470000000</v>
      </c>
      <c r="T4" s="4">
        <v>1494000000</v>
      </c>
      <c r="U4" s="4">
        <v>1472000000</v>
      </c>
    </row>
    <row r="5" spans="1:21" ht="16" x14ac:dyDescent="0.2">
      <c r="A5" s="3" t="s">
        <v>22</v>
      </c>
      <c r="B5" s="4">
        <v>493300000</v>
      </c>
      <c r="C5" s="4">
        <v>532400000</v>
      </c>
      <c r="D5" s="4">
        <v>604800000</v>
      </c>
      <c r="E5" s="4">
        <v>683500000</v>
      </c>
      <c r="F5" s="4">
        <v>795000000</v>
      </c>
      <c r="G5" s="4">
        <v>822400000</v>
      </c>
      <c r="H5" s="4">
        <v>930300000</v>
      </c>
      <c r="I5" s="4">
        <v>976300000</v>
      </c>
      <c r="J5" s="4">
        <v>1026600000</v>
      </c>
      <c r="K5" s="4">
        <v>1222800000</v>
      </c>
      <c r="L5" s="4">
        <v>1245500000</v>
      </c>
      <c r="M5" s="4">
        <v>1387000000</v>
      </c>
      <c r="N5" s="4">
        <v>1475000000</v>
      </c>
      <c r="O5" s="4">
        <v>1637000000</v>
      </c>
      <c r="P5" s="4">
        <v>1613000000</v>
      </c>
      <c r="Q5" s="5">
        <v>1676000000</v>
      </c>
      <c r="R5" s="4">
        <v>410000000</v>
      </c>
      <c r="S5" s="4">
        <v>428000000</v>
      </c>
      <c r="T5" s="4">
        <v>426000000</v>
      </c>
      <c r="U5" s="4">
        <v>412000000</v>
      </c>
    </row>
    <row r="6" spans="1:21" ht="16" x14ac:dyDescent="0.2">
      <c r="A6" s="3" t="s">
        <v>23</v>
      </c>
      <c r="B6" s="4">
        <v>493300000</v>
      </c>
      <c r="C6" s="4">
        <v>532400000</v>
      </c>
      <c r="D6" s="4">
        <v>604800000</v>
      </c>
      <c r="E6" s="4">
        <v>683500000</v>
      </c>
      <c r="F6" s="4">
        <v>795000000</v>
      </c>
      <c r="G6" s="4">
        <v>822400000</v>
      </c>
      <c r="H6" s="4">
        <v>930300000</v>
      </c>
      <c r="I6" s="4">
        <v>976300000</v>
      </c>
      <c r="J6" s="4">
        <v>1026600000</v>
      </c>
      <c r="K6" s="4">
        <v>1222800000</v>
      </c>
      <c r="L6" s="4">
        <v>1245500000</v>
      </c>
      <c r="M6" s="4">
        <v>1387000000</v>
      </c>
      <c r="N6" s="4">
        <v>1475000000</v>
      </c>
      <c r="O6" s="4">
        <v>1637000000</v>
      </c>
      <c r="P6" s="4">
        <v>1613000000</v>
      </c>
      <c r="Q6" s="5">
        <v>1676000000</v>
      </c>
      <c r="R6" s="4">
        <v>410000000</v>
      </c>
      <c r="S6" s="4">
        <v>428000000</v>
      </c>
      <c r="T6" s="4">
        <v>426000000</v>
      </c>
      <c r="U6" s="4">
        <v>412000000</v>
      </c>
    </row>
    <row r="7" spans="1:21" ht="16" x14ac:dyDescent="0.2">
      <c r="A7" s="31" t="s">
        <v>24</v>
      </c>
      <c r="B7" s="29">
        <v>1262100000</v>
      </c>
      <c r="C7" s="29">
        <v>1264800000</v>
      </c>
      <c r="D7" s="29">
        <v>1427200000</v>
      </c>
      <c r="E7" s="29">
        <v>1597200000</v>
      </c>
      <c r="F7" s="29">
        <v>1935300000</v>
      </c>
      <c r="G7" s="29">
        <v>2150100000</v>
      </c>
      <c r="H7" s="29">
        <v>2404000000</v>
      </c>
      <c r="I7" s="29">
        <v>2508200000</v>
      </c>
      <c r="J7" s="29">
        <v>2577600000</v>
      </c>
      <c r="K7" s="29">
        <v>2981300000</v>
      </c>
      <c r="L7" s="29">
        <v>3197200000</v>
      </c>
      <c r="M7" s="29">
        <v>3442000000</v>
      </c>
      <c r="N7" s="29">
        <v>3896000000</v>
      </c>
      <c r="O7" s="29">
        <v>4581000000</v>
      </c>
      <c r="P7" s="29">
        <v>3855000000</v>
      </c>
      <c r="Q7" s="30">
        <v>4050000000</v>
      </c>
      <c r="R7" s="29">
        <v>880000000</v>
      </c>
      <c r="S7" s="29">
        <v>1042000000</v>
      </c>
      <c r="T7" s="29">
        <v>1068000000</v>
      </c>
      <c r="U7" s="29">
        <v>1060000000</v>
      </c>
    </row>
    <row r="8" spans="1:21" ht="16" x14ac:dyDescent="0.2">
      <c r="A8" s="26" t="s">
        <v>60</v>
      </c>
      <c r="B8" s="27">
        <v>71.900000000000006</v>
      </c>
      <c r="C8" s="27">
        <v>70.38</v>
      </c>
      <c r="D8" s="27">
        <v>70.239999999999995</v>
      </c>
      <c r="E8" s="27">
        <v>70.03</v>
      </c>
      <c r="F8" s="27">
        <v>70.88</v>
      </c>
      <c r="G8" s="27">
        <v>72.33</v>
      </c>
      <c r="H8" s="27">
        <v>72.099999999999994</v>
      </c>
      <c r="I8" s="27">
        <v>71.98</v>
      </c>
      <c r="J8" s="27">
        <v>71.52</v>
      </c>
      <c r="K8" s="27">
        <v>70.91</v>
      </c>
      <c r="L8" s="27">
        <v>71.97</v>
      </c>
      <c r="M8" s="27">
        <v>71.28</v>
      </c>
      <c r="N8" s="27">
        <v>72.540000000000006</v>
      </c>
      <c r="O8" s="27">
        <v>73.67</v>
      </c>
      <c r="P8" s="27">
        <v>70.5</v>
      </c>
      <c r="Q8" s="28">
        <v>70.73</v>
      </c>
      <c r="R8" s="27">
        <v>68.22</v>
      </c>
      <c r="S8" s="27">
        <v>70.88</v>
      </c>
      <c r="T8" s="27">
        <v>71.489999999999995</v>
      </c>
      <c r="U8" s="27">
        <v>72.010000000000005</v>
      </c>
    </row>
    <row r="9" spans="1:21" ht="16" x14ac:dyDescent="0.2">
      <c r="A9" s="3" t="s">
        <v>25</v>
      </c>
      <c r="B9" s="4" t="s">
        <v>26</v>
      </c>
      <c r="C9" s="4" t="s">
        <v>26</v>
      </c>
      <c r="D9" s="4" t="s">
        <v>26</v>
      </c>
      <c r="E9" s="4" t="s">
        <v>26</v>
      </c>
      <c r="F9" s="4" t="s">
        <v>26</v>
      </c>
      <c r="G9" s="4" t="s">
        <v>26</v>
      </c>
      <c r="H9" s="4" t="s">
        <v>26</v>
      </c>
      <c r="I9" s="4" t="s">
        <v>26</v>
      </c>
      <c r="J9" s="4" t="s">
        <v>26</v>
      </c>
      <c r="K9" s="4" t="s">
        <v>26</v>
      </c>
      <c r="L9" s="4" t="s">
        <v>26</v>
      </c>
      <c r="M9" s="4" t="s">
        <v>26</v>
      </c>
      <c r="N9" s="4" t="s">
        <v>26</v>
      </c>
      <c r="O9" s="4" t="s">
        <v>26</v>
      </c>
      <c r="P9" s="4" t="s">
        <v>26</v>
      </c>
      <c r="Q9" s="5">
        <v>-854000000</v>
      </c>
      <c r="R9" s="4" t="s">
        <v>26</v>
      </c>
      <c r="S9" s="4">
        <v>-428000000</v>
      </c>
      <c r="T9" s="4">
        <v>-426000000</v>
      </c>
      <c r="U9" s="4" t="s">
        <v>26</v>
      </c>
    </row>
    <row r="10" spans="1:21" ht="16" x14ac:dyDescent="0.2">
      <c r="A10" s="3" t="s">
        <v>27</v>
      </c>
      <c r="B10" s="4">
        <v>516400000</v>
      </c>
      <c r="C10" s="4">
        <v>559800000</v>
      </c>
      <c r="D10" s="4">
        <v>654300000</v>
      </c>
      <c r="E10" s="4">
        <v>708800000</v>
      </c>
      <c r="F10" s="4">
        <v>832900000</v>
      </c>
      <c r="G10" s="4">
        <v>896300000</v>
      </c>
      <c r="H10" s="4">
        <v>958500000</v>
      </c>
      <c r="I10" s="4">
        <v>1028400000</v>
      </c>
      <c r="J10" s="4">
        <v>1061500000</v>
      </c>
      <c r="K10" s="4">
        <v>1149700000</v>
      </c>
      <c r="L10" s="4">
        <v>1272000000</v>
      </c>
      <c r="M10" s="4">
        <v>1367000000</v>
      </c>
      <c r="N10" s="4">
        <v>1449000000</v>
      </c>
      <c r="O10" s="4">
        <v>1737000000</v>
      </c>
      <c r="P10" s="4">
        <v>1858000000</v>
      </c>
      <c r="Q10" s="5">
        <v>2826000000</v>
      </c>
      <c r="R10" s="4">
        <v>492000000</v>
      </c>
      <c r="S10" s="4">
        <v>902000000</v>
      </c>
      <c r="T10" s="4">
        <v>934000000</v>
      </c>
      <c r="U10" s="4">
        <v>498000000</v>
      </c>
    </row>
    <row r="11" spans="1:21" ht="16" x14ac:dyDescent="0.2">
      <c r="A11" s="26" t="s">
        <v>28</v>
      </c>
      <c r="B11" s="29">
        <v>441300000</v>
      </c>
      <c r="C11" s="29">
        <v>495700000</v>
      </c>
      <c r="D11" s="29">
        <v>588000000</v>
      </c>
      <c r="E11" s="29">
        <v>629600000</v>
      </c>
      <c r="F11" s="29">
        <v>752200000</v>
      </c>
      <c r="G11" s="29">
        <v>822100000</v>
      </c>
      <c r="H11" s="29">
        <v>869300000</v>
      </c>
      <c r="I11" s="29">
        <v>921300000</v>
      </c>
      <c r="J11" s="29">
        <v>936400000</v>
      </c>
      <c r="K11" s="29">
        <v>991400000</v>
      </c>
      <c r="L11" s="29">
        <v>1080100000</v>
      </c>
      <c r="M11" s="29">
        <v>1167000000</v>
      </c>
      <c r="N11" s="29">
        <v>1229000000</v>
      </c>
      <c r="O11" s="29">
        <v>1480000000</v>
      </c>
      <c r="P11" s="29">
        <v>1527000000</v>
      </c>
      <c r="Q11" s="30">
        <v>1607000000</v>
      </c>
      <c r="R11" s="29">
        <v>403000000</v>
      </c>
      <c r="S11" s="29">
        <v>386000000</v>
      </c>
      <c r="T11" s="29">
        <v>415000000</v>
      </c>
      <c r="U11" s="29">
        <v>403000000</v>
      </c>
    </row>
    <row r="12" spans="1:21" ht="16" x14ac:dyDescent="0.2">
      <c r="A12" s="12" t="s">
        <v>194</v>
      </c>
      <c r="B12" s="11">
        <f t="shared" ref="B12:U12" si="4">B11/B2</f>
        <v>0.2513956932892788</v>
      </c>
      <c r="C12" s="11">
        <f t="shared" si="4"/>
        <v>0.27581793901624752</v>
      </c>
      <c r="D12" s="11">
        <f t="shared" si="4"/>
        <v>0.28937007874015747</v>
      </c>
      <c r="E12" s="11">
        <f t="shared" si="4"/>
        <v>0.27605559696584381</v>
      </c>
      <c r="F12" s="11">
        <f t="shared" si="4"/>
        <v>0.27550086071127716</v>
      </c>
      <c r="G12" s="11">
        <f t="shared" si="4"/>
        <v>0.27656854499579481</v>
      </c>
      <c r="H12" s="11">
        <f t="shared" si="4"/>
        <v>0.26071439282608044</v>
      </c>
      <c r="I12" s="11">
        <f t="shared" si="4"/>
        <v>0.26439948342660352</v>
      </c>
      <c r="J12" s="11">
        <f t="shared" si="4"/>
        <v>0.25980800177570612</v>
      </c>
      <c r="K12" s="11">
        <f t="shared" si="4"/>
        <v>0.23581741633167622</v>
      </c>
      <c r="L12" s="11">
        <f t="shared" si="4"/>
        <v>0.24311792378508565</v>
      </c>
      <c r="M12" s="11">
        <f t="shared" si="4"/>
        <v>0.24166494098156968</v>
      </c>
      <c r="N12" s="11">
        <f t="shared" si="4"/>
        <v>0.22882144851982872</v>
      </c>
      <c r="O12" s="11">
        <f t="shared" si="4"/>
        <v>0.23801865551624315</v>
      </c>
      <c r="P12" s="11">
        <f t="shared" si="4"/>
        <v>0.27926115581565469</v>
      </c>
      <c r="Q12" s="11">
        <f t="shared" si="4"/>
        <v>0.28064966818023052</v>
      </c>
      <c r="R12" s="11">
        <f t="shared" si="4"/>
        <v>0.31240310077519379</v>
      </c>
      <c r="S12" s="11">
        <f t="shared" si="4"/>
        <v>0.26258503401360545</v>
      </c>
      <c r="T12" s="11">
        <f t="shared" si="4"/>
        <v>0.27777777777777779</v>
      </c>
      <c r="U12" s="11">
        <f t="shared" si="4"/>
        <v>0.27377717391304346</v>
      </c>
    </row>
    <row r="13" spans="1:21" ht="16" x14ac:dyDescent="0.2">
      <c r="A13" s="26" t="s">
        <v>29</v>
      </c>
      <c r="B13" s="29">
        <v>0</v>
      </c>
      <c r="C13" s="29">
        <v>0</v>
      </c>
      <c r="D13" s="29">
        <v>0</v>
      </c>
      <c r="E13" s="29">
        <v>0</v>
      </c>
      <c r="F13" s="29">
        <v>0</v>
      </c>
      <c r="G13" s="29">
        <v>0</v>
      </c>
      <c r="H13" s="29">
        <v>0</v>
      </c>
      <c r="I13" s="29">
        <v>0</v>
      </c>
      <c r="J13" s="29">
        <v>0</v>
      </c>
      <c r="K13" s="29">
        <v>0</v>
      </c>
      <c r="L13" s="29">
        <v>0</v>
      </c>
      <c r="M13" s="29">
        <v>0</v>
      </c>
      <c r="N13" s="29">
        <v>0</v>
      </c>
      <c r="O13" s="29">
        <v>0</v>
      </c>
      <c r="P13" s="29">
        <v>0</v>
      </c>
      <c r="Q13" s="30">
        <v>0</v>
      </c>
      <c r="R13" s="29">
        <v>0</v>
      </c>
      <c r="S13" s="29">
        <v>0</v>
      </c>
      <c r="T13" s="29">
        <v>0</v>
      </c>
      <c r="U13" s="29">
        <v>0</v>
      </c>
    </row>
    <row r="14" spans="1:21" ht="16" x14ac:dyDescent="0.2">
      <c r="A14" s="13" t="s">
        <v>195</v>
      </c>
      <c r="B14" s="14">
        <v>0</v>
      </c>
      <c r="C14" s="14">
        <v>0</v>
      </c>
      <c r="D14" s="14">
        <v>0</v>
      </c>
      <c r="E14" s="14">
        <v>0</v>
      </c>
      <c r="F14" s="14">
        <v>0</v>
      </c>
      <c r="G14" s="14">
        <v>0</v>
      </c>
      <c r="H14" s="14">
        <v>0</v>
      </c>
      <c r="I14" s="14">
        <v>0</v>
      </c>
      <c r="J14" s="14">
        <v>0</v>
      </c>
      <c r="K14" s="14">
        <f t="shared" ref="K14:U14" si="5">K13/K2</f>
        <v>0</v>
      </c>
      <c r="L14" s="14">
        <f t="shared" si="5"/>
        <v>0</v>
      </c>
      <c r="M14" s="14">
        <f t="shared" si="5"/>
        <v>0</v>
      </c>
      <c r="N14" s="14">
        <f t="shared" si="5"/>
        <v>0</v>
      </c>
      <c r="O14" s="14">
        <f t="shared" si="5"/>
        <v>0</v>
      </c>
      <c r="P14" s="14">
        <f t="shared" si="5"/>
        <v>0</v>
      </c>
      <c r="Q14" s="14">
        <f t="shared" si="5"/>
        <v>0</v>
      </c>
      <c r="R14" s="14">
        <f t="shared" si="5"/>
        <v>0</v>
      </c>
      <c r="S14" s="14">
        <f t="shared" si="5"/>
        <v>0</v>
      </c>
      <c r="T14" s="14">
        <f t="shared" si="5"/>
        <v>0</v>
      </c>
      <c r="U14" s="14">
        <f t="shared" si="5"/>
        <v>0</v>
      </c>
    </row>
    <row r="15" spans="1:21" ht="16" x14ac:dyDescent="0.2">
      <c r="A15" s="3" t="s">
        <v>30</v>
      </c>
      <c r="B15" s="4">
        <v>75100000</v>
      </c>
      <c r="C15" s="4">
        <v>64100000</v>
      </c>
      <c r="D15" s="4">
        <v>66300000</v>
      </c>
      <c r="E15" s="4">
        <v>79200000</v>
      </c>
      <c r="F15" s="4">
        <v>80700000</v>
      </c>
      <c r="G15" s="4">
        <v>74200000</v>
      </c>
      <c r="H15" s="4">
        <v>89200000</v>
      </c>
      <c r="I15" s="4">
        <v>107100000</v>
      </c>
      <c r="J15" s="4">
        <v>125100000</v>
      </c>
      <c r="K15" s="4">
        <v>158300000</v>
      </c>
      <c r="L15" s="4">
        <v>191900000</v>
      </c>
      <c r="M15" s="4">
        <v>200000000</v>
      </c>
      <c r="N15" s="4">
        <v>220000000</v>
      </c>
      <c r="O15" s="4">
        <v>257000000</v>
      </c>
      <c r="P15" s="4">
        <v>331000000</v>
      </c>
      <c r="Q15" s="5">
        <v>1219000000</v>
      </c>
      <c r="R15" s="4">
        <v>89000000</v>
      </c>
      <c r="S15" s="4">
        <v>516000000</v>
      </c>
      <c r="T15" s="4">
        <v>519000000</v>
      </c>
      <c r="U15" s="4">
        <v>95000000</v>
      </c>
    </row>
    <row r="16" spans="1:21" ht="16" x14ac:dyDescent="0.2">
      <c r="A16" s="31" t="s">
        <v>31</v>
      </c>
      <c r="B16" s="29">
        <v>745700000</v>
      </c>
      <c r="C16" s="29">
        <v>705000000</v>
      </c>
      <c r="D16" s="29">
        <v>772900000</v>
      </c>
      <c r="E16" s="29">
        <v>888400000</v>
      </c>
      <c r="F16" s="29">
        <v>1102400000</v>
      </c>
      <c r="G16" s="29">
        <v>1253800000</v>
      </c>
      <c r="H16" s="29">
        <v>1445500000</v>
      </c>
      <c r="I16" s="29">
        <v>1479800000</v>
      </c>
      <c r="J16" s="29">
        <v>1516100000</v>
      </c>
      <c r="K16" s="29">
        <v>1831600000</v>
      </c>
      <c r="L16" s="29">
        <v>1925200000</v>
      </c>
      <c r="M16" s="29">
        <v>2075000000</v>
      </c>
      <c r="N16" s="29">
        <v>2447000000</v>
      </c>
      <c r="O16" s="29">
        <v>2844000000</v>
      </c>
      <c r="P16" s="29">
        <v>1997000000</v>
      </c>
      <c r="Q16" s="30">
        <v>2078000000</v>
      </c>
      <c r="R16" s="29">
        <v>388000000</v>
      </c>
      <c r="S16" s="29">
        <v>568000000</v>
      </c>
      <c r="T16" s="29">
        <v>560000000</v>
      </c>
      <c r="U16" s="29">
        <v>562000000</v>
      </c>
    </row>
    <row r="17" spans="1:21" ht="16" x14ac:dyDescent="0.2">
      <c r="A17" s="26" t="s">
        <v>61</v>
      </c>
      <c r="B17" s="27">
        <v>42.48</v>
      </c>
      <c r="C17" s="27">
        <v>39.229999999999997</v>
      </c>
      <c r="D17" s="27">
        <v>38.04</v>
      </c>
      <c r="E17" s="27">
        <v>38.950000000000003</v>
      </c>
      <c r="F17" s="27">
        <v>40.380000000000003</v>
      </c>
      <c r="G17" s="27">
        <v>42.18</v>
      </c>
      <c r="H17" s="27">
        <v>43.35</v>
      </c>
      <c r="I17" s="27">
        <v>42.47</v>
      </c>
      <c r="J17" s="27">
        <v>42.06</v>
      </c>
      <c r="K17" s="27">
        <v>43.57</v>
      </c>
      <c r="L17" s="27">
        <v>43.33</v>
      </c>
      <c r="M17" s="27">
        <v>42.97</v>
      </c>
      <c r="N17" s="27">
        <v>45.56</v>
      </c>
      <c r="O17" s="27">
        <v>45.74</v>
      </c>
      <c r="P17" s="27">
        <v>36.520000000000003</v>
      </c>
      <c r="Q17" s="28">
        <v>36.29</v>
      </c>
      <c r="R17" s="27">
        <v>30.08</v>
      </c>
      <c r="S17" s="27">
        <v>38.64</v>
      </c>
      <c r="T17" s="27">
        <v>37.479999999999997</v>
      </c>
      <c r="U17" s="27">
        <v>38.18</v>
      </c>
    </row>
    <row r="18" spans="1:21" ht="16" x14ac:dyDescent="0.2">
      <c r="A18" s="15" t="s">
        <v>196</v>
      </c>
      <c r="B18" s="10"/>
      <c r="C18" s="11">
        <f>(C16/B16)-1</f>
        <v>-5.4579589647311244E-2</v>
      </c>
      <c r="D18" s="11">
        <f>(D16/C16)-1</f>
        <v>9.6312056737588581E-2</v>
      </c>
      <c r="E18" s="11">
        <f>(E16/D16)-1</f>
        <v>0.1494371846293181</v>
      </c>
      <c r="F18" s="11">
        <f t="shared" ref="F18:Q18" si="6">(F16/E16)-1</f>
        <v>0.24088248536695178</v>
      </c>
      <c r="G18" s="11">
        <f t="shared" si="6"/>
        <v>0.13733671988388974</v>
      </c>
      <c r="H18" s="11">
        <f t="shared" si="6"/>
        <v>0.15289519859626743</v>
      </c>
      <c r="I18" s="11">
        <f t="shared" si="6"/>
        <v>2.3728813559322104E-2</v>
      </c>
      <c r="J18" s="11">
        <f t="shared" si="6"/>
        <v>2.4530341938099776E-2</v>
      </c>
      <c r="K18" s="11">
        <f t="shared" si="6"/>
        <v>0.20809972956928968</v>
      </c>
      <c r="L18" s="11">
        <f t="shared" si="6"/>
        <v>5.1102860886656387E-2</v>
      </c>
      <c r="M18" s="11">
        <f t="shared" si="6"/>
        <v>7.7810097652192045E-2</v>
      </c>
      <c r="N18" s="11">
        <f t="shared" si="6"/>
        <v>0.17927710843373501</v>
      </c>
      <c r="O18" s="11">
        <f t="shared" si="6"/>
        <v>0.16223947691050267</v>
      </c>
      <c r="P18" s="11">
        <f t="shared" si="6"/>
        <v>-0.29781997187060483</v>
      </c>
      <c r="Q18" s="11">
        <f t="shared" si="6"/>
        <v>4.0560841261892744E-2</v>
      </c>
      <c r="R18" s="11"/>
      <c r="S18" s="11">
        <f t="shared" ref="S18" si="7">(S16/R16)-1</f>
        <v>0.46391752577319578</v>
      </c>
      <c r="T18" s="11">
        <f t="shared" ref="T18" si="8">(T16/S16)-1</f>
        <v>-1.4084507042253502E-2</v>
      </c>
      <c r="U18" s="11">
        <f t="shared" ref="U18" si="9">(U16/T16)-1</f>
        <v>3.5714285714285587E-3</v>
      </c>
    </row>
    <row r="19" spans="1:21" ht="16" x14ac:dyDescent="0.2">
      <c r="A19" s="3" t="s">
        <v>32</v>
      </c>
      <c r="B19" s="4">
        <v>19900000</v>
      </c>
      <c r="C19" s="4">
        <v>58800000</v>
      </c>
      <c r="D19" s="4">
        <v>58500000</v>
      </c>
      <c r="E19" s="4">
        <v>48600000</v>
      </c>
      <c r="F19" s="4">
        <v>78400000</v>
      </c>
      <c r="G19" s="4">
        <v>84500000</v>
      </c>
      <c r="H19" s="4">
        <v>-15500000</v>
      </c>
      <c r="I19" s="4">
        <v>100200000</v>
      </c>
      <c r="J19" s="4">
        <v>958100000</v>
      </c>
      <c r="K19" s="4">
        <v>44800000</v>
      </c>
      <c r="L19" s="4">
        <v>254200000</v>
      </c>
      <c r="M19" s="4">
        <v>265000000</v>
      </c>
      <c r="N19" s="4">
        <v>218000000</v>
      </c>
      <c r="O19" s="4">
        <v>89000000</v>
      </c>
      <c r="P19" s="4">
        <v>237000000</v>
      </c>
      <c r="Q19" s="5">
        <v>266000000</v>
      </c>
      <c r="R19" s="4">
        <v>61000000</v>
      </c>
      <c r="S19" s="4">
        <v>62000000</v>
      </c>
      <c r="T19" s="4">
        <v>68000000</v>
      </c>
      <c r="U19" s="4">
        <v>75000000</v>
      </c>
    </row>
    <row r="20" spans="1:21" ht="16" x14ac:dyDescent="0.2">
      <c r="A20" s="3" t="s">
        <v>33</v>
      </c>
      <c r="B20" s="4">
        <v>-99400000</v>
      </c>
      <c r="C20" s="4">
        <v>33400000</v>
      </c>
      <c r="D20" s="4">
        <v>52500000</v>
      </c>
      <c r="E20" s="4">
        <v>56800000</v>
      </c>
      <c r="F20" s="4">
        <v>63800000</v>
      </c>
      <c r="G20" s="4">
        <v>91800000</v>
      </c>
      <c r="H20" s="4">
        <v>116800000</v>
      </c>
      <c r="I20" s="4">
        <v>115100000</v>
      </c>
      <c r="J20" s="4">
        <v>137800000</v>
      </c>
      <c r="K20" s="4">
        <v>188400000</v>
      </c>
      <c r="L20" s="4">
        <v>216000000</v>
      </c>
      <c r="M20" s="4">
        <v>208000000</v>
      </c>
      <c r="N20" s="4">
        <v>205000000</v>
      </c>
      <c r="O20" s="4">
        <v>171000000</v>
      </c>
      <c r="P20" s="4">
        <v>231000000</v>
      </c>
      <c r="Q20" s="5">
        <v>250000000</v>
      </c>
      <c r="R20" s="4">
        <v>65000000</v>
      </c>
      <c r="S20" s="4">
        <v>48000000</v>
      </c>
      <c r="T20" s="4">
        <v>71000000</v>
      </c>
      <c r="U20" s="4">
        <v>66000000</v>
      </c>
    </row>
    <row r="21" spans="1:21" ht="16" x14ac:dyDescent="0.2">
      <c r="A21" s="3" t="s">
        <v>34</v>
      </c>
      <c r="B21" s="4">
        <v>-70300000</v>
      </c>
      <c r="C21" s="4">
        <v>35900000</v>
      </c>
      <c r="D21" s="4">
        <v>55600000</v>
      </c>
      <c r="E21" s="4">
        <v>62100000</v>
      </c>
      <c r="F21" s="4">
        <v>69000000</v>
      </c>
      <c r="G21" s="4">
        <v>97300000</v>
      </c>
      <c r="H21" s="4">
        <v>123500000</v>
      </c>
      <c r="I21" s="4">
        <v>124800000</v>
      </c>
      <c r="J21" s="4">
        <v>148700000</v>
      </c>
      <c r="K21" s="4">
        <v>204400000</v>
      </c>
      <c r="L21" s="4">
        <v>230700000</v>
      </c>
      <c r="M21" s="4">
        <v>225000000</v>
      </c>
      <c r="N21" s="4">
        <v>216000000</v>
      </c>
      <c r="O21" s="4">
        <v>201000000</v>
      </c>
      <c r="P21" s="4">
        <v>246000000</v>
      </c>
      <c r="Q21" s="5">
        <v>318000000</v>
      </c>
      <c r="R21" s="4">
        <v>71000000</v>
      </c>
      <c r="S21" s="4">
        <v>76000000</v>
      </c>
      <c r="T21" s="4">
        <v>86000000</v>
      </c>
      <c r="U21" s="4">
        <v>85000000</v>
      </c>
    </row>
    <row r="22" spans="1:21" ht="16" x14ac:dyDescent="0.2">
      <c r="A22" s="3" t="s">
        <v>35</v>
      </c>
      <c r="B22" s="4">
        <v>29100000</v>
      </c>
      <c r="C22" s="4">
        <v>2500000</v>
      </c>
      <c r="D22" s="4">
        <v>3100000</v>
      </c>
      <c r="E22" s="4">
        <v>5300000</v>
      </c>
      <c r="F22" s="4">
        <v>5200000</v>
      </c>
      <c r="G22" s="4">
        <v>5500000</v>
      </c>
      <c r="H22" s="4">
        <v>6700000</v>
      </c>
      <c r="I22" s="4">
        <v>9700000</v>
      </c>
      <c r="J22" s="4">
        <v>10900000</v>
      </c>
      <c r="K22" s="4">
        <v>16000000</v>
      </c>
      <c r="L22" s="4">
        <v>14700000</v>
      </c>
      <c r="M22" s="4">
        <v>17000000</v>
      </c>
      <c r="N22" s="4">
        <v>11000000</v>
      </c>
      <c r="O22" s="4">
        <v>30000000</v>
      </c>
      <c r="P22" s="4">
        <v>15000000</v>
      </c>
      <c r="Q22" s="5">
        <v>68000000</v>
      </c>
      <c r="R22" s="4">
        <v>6000000</v>
      </c>
      <c r="S22" s="4">
        <v>28000000</v>
      </c>
      <c r="T22" s="4">
        <v>15000000</v>
      </c>
      <c r="U22" s="4">
        <v>19000000</v>
      </c>
    </row>
    <row r="23" spans="1:21" ht="16" x14ac:dyDescent="0.2">
      <c r="A23" s="3" t="s">
        <v>36</v>
      </c>
      <c r="B23" s="4">
        <v>119300000</v>
      </c>
      <c r="C23" s="4">
        <v>25400000</v>
      </c>
      <c r="D23" s="4">
        <v>6000000</v>
      </c>
      <c r="E23" s="4">
        <v>-8200000</v>
      </c>
      <c r="F23" s="4">
        <v>14600000</v>
      </c>
      <c r="G23" s="4">
        <v>-7300000</v>
      </c>
      <c r="H23" s="4">
        <v>-132300000</v>
      </c>
      <c r="I23" s="4">
        <v>-14900000</v>
      </c>
      <c r="J23" s="4">
        <v>820300000</v>
      </c>
      <c r="K23" s="4">
        <v>-143600000</v>
      </c>
      <c r="L23" s="4">
        <v>38200000</v>
      </c>
      <c r="M23" s="4">
        <v>57000000</v>
      </c>
      <c r="N23" s="4">
        <v>13000000</v>
      </c>
      <c r="O23" s="4">
        <v>-82000000</v>
      </c>
      <c r="P23" s="4">
        <v>6000000</v>
      </c>
      <c r="Q23" s="5">
        <v>16000000</v>
      </c>
      <c r="R23" s="4">
        <v>-4000000</v>
      </c>
      <c r="S23" s="4">
        <v>14000000</v>
      </c>
      <c r="T23" s="4">
        <v>-3000000</v>
      </c>
      <c r="U23" s="4">
        <v>9000000</v>
      </c>
    </row>
    <row r="24" spans="1:21" ht="16" x14ac:dyDescent="0.2">
      <c r="A24" s="3" t="s">
        <v>37</v>
      </c>
      <c r="B24" s="4">
        <v>725800000</v>
      </c>
      <c r="C24" s="4">
        <v>646200000</v>
      </c>
      <c r="D24" s="4">
        <v>714400000</v>
      </c>
      <c r="E24" s="4">
        <v>839800000</v>
      </c>
      <c r="F24" s="4">
        <v>1024000000</v>
      </c>
      <c r="G24" s="4">
        <v>1169300000</v>
      </c>
      <c r="H24" s="4">
        <v>1461000000</v>
      </c>
      <c r="I24" s="4">
        <v>1379600000</v>
      </c>
      <c r="J24" s="4">
        <v>558000000</v>
      </c>
      <c r="K24" s="4">
        <v>1786800000</v>
      </c>
      <c r="L24" s="4">
        <v>1671000000</v>
      </c>
      <c r="M24" s="4">
        <v>1810000000</v>
      </c>
      <c r="N24" s="4">
        <v>2229000000</v>
      </c>
      <c r="O24" s="4">
        <v>2755000000</v>
      </c>
      <c r="P24" s="4">
        <v>1760000000</v>
      </c>
      <c r="Q24" s="5">
        <v>1812000000</v>
      </c>
      <c r="R24" s="4">
        <v>327000000</v>
      </c>
      <c r="S24" s="4">
        <v>506000000</v>
      </c>
      <c r="T24" s="4">
        <v>492000000</v>
      </c>
      <c r="U24" s="4">
        <v>487000000</v>
      </c>
    </row>
    <row r="25" spans="1:21" ht="16" x14ac:dyDescent="0.2">
      <c r="A25" s="3" t="s">
        <v>38</v>
      </c>
      <c r="B25" s="4">
        <v>268200000</v>
      </c>
      <c r="C25" s="4">
        <v>239100000</v>
      </c>
      <c r="D25" s="4">
        <v>201000000</v>
      </c>
      <c r="E25" s="4">
        <v>261800000</v>
      </c>
      <c r="F25" s="4">
        <v>324300000</v>
      </c>
      <c r="G25" s="4">
        <v>353400000</v>
      </c>
      <c r="H25" s="4">
        <v>455000000</v>
      </c>
      <c r="I25" s="4">
        <v>430000000</v>
      </c>
      <c r="J25" s="4">
        <v>282200000</v>
      </c>
      <c r="K25" s="4">
        <v>779100000</v>
      </c>
      <c r="L25" s="4">
        <v>351600000</v>
      </c>
      <c r="M25" s="4">
        <v>381000000</v>
      </c>
      <c r="N25" s="4">
        <v>452000000</v>
      </c>
      <c r="O25" s="4">
        <v>541000000</v>
      </c>
      <c r="P25" s="4">
        <v>386000000</v>
      </c>
      <c r="Q25" s="5">
        <v>298000000</v>
      </c>
      <c r="R25" s="4">
        <v>81000000</v>
      </c>
      <c r="S25" s="4">
        <v>5000000</v>
      </c>
      <c r="T25" s="4">
        <v>115000000</v>
      </c>
      <c r="U25" s="4">
        <v>97000000</v>
      </c>
    </row>
    <row r="26" spans="1:21" ht="16" x14ac:dyDescent="0.2">
      <c r="A26" s="3" t="s">
        <v>39</v>
      </c>
      <c r="B26" s="4" t="s">
        <v>26</v>
      </c>
      <c r="C26" s="4" t="s">
        <v>26</v>
      </c>
      <c r="D26" s="4" t="s">
        <v>26</v>
      </c>
      <c r="E26" s="4" t="s">
        <v>26</v>
      </c>
      <c r="F26" s="4" t="s">
        <v>26</v>
      </c>
      <c r="G26" s="4" t="s">
        <v>26</v>
      </c>
      <c r="H26" s="4" t="s">
        <v>26</v>
      </c>
      <c r="I26" s="4" t="s">
        <v>26</v>
      </c>
      <c r="J26" s="4" t="s">
        <v>26</v>
      </c>
      <c r="K26" s="4" t="s">
        <v>26</v>
      </c>
      <c r="L26" s="4" t="s">
        <v>26</v>
      </c>
      <c r="M26" s="4" t="s">
        <v>26</v>
      </c>
      <c r="N26" s="4" t="s">
        <v>26</v>
      </c>
      <c r="O26" s="4" t="s">
        <v>26</v>
      </c>
      <c r="P26" s="4" t="s">
        <v>26</v>
      </c>
      <c r="Q26" s="5" t="s">
        <v>26</v>
      </c>
      <c r="R26" s="4" t="s">
        <v>26</v>
      </c>
      <c r="S26" s="4" t="s">
        <v>26</v>
      </c>
      <c r="T26" s="4" t="s">
        <v>26</v>
      </c>
      <c r="U26" s="4" t="s">
        <v>26</v>
      </c>
    </row>
    <row r="27" spans="1:21" ht="16" x14ac:dyDescent="0.2">
      <c r="A27" s="3" t="s">
        <v>40</v>
      </c>
      <c r="B27" s="4">
        <v>457600000</v>
      </c>
      <c r="C27" s="4">
        <v>407100000</v>
      </c>
      <c r="D27" s="4">
        <v>513400000</v>
      </c>
      <c r="E27" s="4">
        <v>578000000</v>
      </c>
      <c r="F27" s="4">
        <v>699700000</v>
      </c>
      <c r="G27" s="4">
        <v>815900000</v>
      </c>
      <c r="H27" s="4">
        <v>1006000000</v>
      </c>
      <c r="I27" s="4">
        <v>949600000</v>
      </c>
      <c r="J27" s="4">
        <v>275800000</v>
      </c>
      <c r="K27" s="4">
        <v>1007700000</v>
      </c>
      <c r="L27" s="4">
        <v>1319400000</v>
      </c>
      <c r="M27" s="4">
        <v>1429000000</v>
      </c>
      <c r="N27" s="4">
        <v>1777000000</v>
      </c>
      <c r="O27" s="4">
        <v>2214000000</v>
      </c>
      <c r="P27" s="4">
        <v>1374000000</v>
      </c>
      <c r="Q27" s="5">
        <v>1514000000</v>
      </c>
      <c r="R27" s="4">
        <v>246000000</v>
      </c>
      <c r="S27" s="4">
        <v>501000000</v>
      </c>
      <c r="T27" s="4">
        <v>377000000</v>
      </c>
      <c r="U27" s="4">
        <v>390000000</v>
      </c>
    </row>
    <row r="28" spans="1:21" ht="16" x14ac:dyDescent="0.2">
      <c r="A28" s="3" t="s">
        <v>41</v>
      </c>
      <c r="B28" s="4">
        <v>4000000</v>
      </c>
      <c r="C28" s="4">
        <v>10200000</v>
      </c>
      <c r="D28" s="4">
        <v>11200000</v>
      </c>
      <c r="E28" s="4">
        <v>13200000</v>
      </c>
      <c r="F28" s="4">
        <v>19400000</v>
      </c>
      <c r="G28" s="4">
        <v>22800000</v>
      </c>
      <c r="H28" s="4">
        <v>34600000</v>
      </c>
      <c r="I28" s="4">
        <v>16600000</v>
      </c>
      <c r="J28" s="4">
        <v>18400000</v>
      </c>
      <c r="K28" s="4">
        <v>14200000</v>
      </c>
      <c r="L28" s="4">
        <v>19600000</v>
      </c>
      <c r="M28" s="4">
        <v>14000000</v>
      </c>
      <c r="N28" s="4">
        <v>-2000000</v>
      </c>
      <c r="O28" s="4" t="s">
        <v>26</v>
      </c>
      <c r="P28" s="4" t="s">
        <v>26</v>
      </c>
      <c r="Q28" s="5">
        <v>2000000</v>
      </c>
      <c r="R28" s="4" t="s">
        <v>26</v>
      </c>
      <c r="S28" s="4" t="s">
        <v>26</v>
      </c>
      <c r="T28" s="4" t="s">
        <v>26</v>
      </c>
      <c r="U28" s="4">
        <v>2000000</v>
      </c>
    </row>
    <row r="29" spans="1:21" ht="16" x14ac:dyDescent="0.2">
      <c r="A29" s="3" t="s">
        <v>42</v>
      </c>
      <c r="B29" s="4" t="s">
        <v>26</v>
      </c>
      <c r="C29" s="4" t="s">
        <v>26</v>
      </c>
      <c r="D29" s="4" t="s">
        <v>26</v>
      </c>
      <c r="E29" s="4" t="s">
        <v>26</v>
      </c>
      <c r="F29" s="4" t="s">
        <v>26</v>
      </c>
      <c r="G29" s="4" t="s">
        <v>26</v>
      </c>
      <c r="H29" s="4" t="s">
        <v>26</v>
      </c>
      <c r="I29" s="4" t="s">
        <v>26</v>
      </c>
      <c r="J29" s="4" t="s">
        <v>26</v>
      </c>
      <c r="K29" s="4" t="s">
        <v>26</v>
      </c>
      <c r="L29" s="4" t="s">
        <v>26</v>
      </c>
      <c r="M29" s="4" t="s">
        <v>26</v>
      </c>
      <c r="N29" s="4" t="s">
        <v>26</v>
      </c>
      <c r="O29" s="4" t="s">
        <v>26</v>
      </c>
      <c r="P29" s="4" t="s">
        <v>26</v>
      </c>
      <c r="Q29" s="5" t="s">
        <v>26</v>
      </c>
      <c r="R29" s="4" t="s">
        <v>26</v>
      </c>
      <c r="S29" s="4" t="s">
        <v>26</v>
      </c>
      <c r="T29" s="4" t="s">
        <v>26</v>
      </c>
      <c r="U29" s="4" t="s">
        <v>26</v>
      </c>
    </row>
    <row r="30" spans="1:21" ht="16" x14ac:dyDescent="0.2">
      <c r="A30" s="3" t="s">
        <v>43</v>
      </c>
      <c r="B30" s="4">
        <v>4000000</v>
      </c>
      <c r="C30" s="4">
        <v>10200000</v>
      </c>
      <c r="D30" s="4">
        <v>11200000</v>
      </c>
      <c r="E30" s="4">
        <v>13200000</v>
      </c>
      <c r="F30" s="4">
        <v>19400000</v>
      </c>
      <c r="G30" s="4">
        <v>22800000</v>
      </c>
      <c r="H30" s="4">
        <v>34600000</v>
      </c>
      <c r="I30" s="4">
        <v>16600000</v>
      </c>
      <c r="J30" s="4">
        <v>18400000</v>
      </c>
      <c r="K30" s="4">
        <v>14200000</v>
      </c>
      <c r="L30" s="4">
        <v>19600000</v>
      </c>
      <c r="M30" s="4">
        <v>14000000</v>
      </c>
      <c r="N30" s="4">
        <v>-2000000</v>
      </c>
      <c r="O30" s="4" t="s">
        <v>26</v>
      </c>
      <c r="P30" s="4" t="s">
        <v>26</v>
      </c>
      <c r="Q30" s="5">
        <v>2000000</v>
      </c>
      <c r="R30" s="4" t="s">
        <v>26</v>
      </c>
      <c r="S30" s="4" t="s">
        <v>26</v>
      </c>
      <c r="T30" s="4" t="s">
        <v>26</v>
      </c>
      <c r="U30" s="4">
        <v>2000000</v>
      </c>
    </row>
    <row r="31" spans="1:21" ht="16" x14ac:dyDescent="0.2">
      <c r="A31" s="3" t="s">
        <v>44</v>
      </c>
      <c r="B31" s="4">
        <v>453600000</v>
      </c>
      <c r="C31" s="4">
        <v>396900000</v>
      </c>
      <c r="D31" s="4">
        <v>502200000</v>
      </c>
      <c r="E31" s="4">
        <v>564800000</v>
      </c>
      <c r="F31" s="4">
        <v>680300000</v>
      </c>
      <c r="G31" s="4">
        <v>793100000</v>
      </c>
      <c r="H31" s="4">
        <v>971400000</v>
      </c>
      <c r="I31" s="4">
        <v>933000000</v>
      </c>
      <c r="J31" s="4">
        <v>257400000</v>
      </c>
      <c r="K31" s="4">
        <v>993500000</v>
      </c>
      <c r="L31" s="4">
        <v>1299800000</v>
      </c>
      <c r="M31" s="4">
        <v>1415000000</v>
      </c>
      <c r="N31" s="4">
        <v>1779000000</v>
      </c>
      <c r="O31" s="4">
        <v>2214000000</v>
      </c>
      <c r="P31" s="4">
        <v>1374000000</v>
      </c>
      <c r="Q31" s="5">
        <v>1512000000</v>
      </c>
      <c r="R31" s="4">
        <v>246000000</v>
      </c>
      <c r="S31" s="4">
        <v>501000000</v>
      </c>
      <c r="T31" s="4">
        <v>377000000</v>
      </c>
      <c r="U31" s="4">
        <v>388000000</v>
      </c>
    </row>
    <row r="32" spans="1:21" ht="16" x14ac:dyDescent="0.2">
      <c r="A32" s="3" t="s">
        <v>45</v>
      </c>
      <c r="B32" s="4">
        <v>-4000000</v>
      </c>
      <c r="C32" s="4">
        <v>-5100000</v>
      </c>
      <c r="D32" s="4">
        <v>-5600000</v>
      </c>
      <c r="E32" s="4">
        <v>-6600000</v>
      </c>
      <c r="F32" s="4">
        <v>-9700000</v>
      </c>
      <c r="G32" s="4">
        <v>-11400000</v>
      </c>
      <c r="H32" s="4">
        <v>-17300000</v>
      </c>
      <c r="I32" s="4">
        <v>-8300000</v>
      </c>
      <c r="J32" s="4">
        <v>-9200000</v>
      </c>
      <c r="K32" s="4">
        <v>-7100000</v>
      </c>
      <c r="L32" s="4">
        <v>-9800000</v>
      </c>
      <c r="M32" s="4">
        <v>-7000000</v>
      </c>
      <c r="N32" s="4">
        <v>1000000</v>
      </c>
      <c r="O32" s="4" t="s">
        <v>26</v>
      </c>
      <c r="P32" s="4" t="s">
        <v>26</v>
      </c>
      <c r="Q32" s="5">
        <v>-1000000</v>
      </c>
      <c r="R32" s="4" t="s">
        <v>26</v>
      </c>
      <c r="S32" s="4" t="s">
        <v>26</v>
      </c>
      <c r="T32" s="4" t="s">
        <v>26</v>
      </c>
      <c r="U32" s="4">
        <v>-1000000</v>
      </c>
    </row>
    <row r="33" spans="1:21" ht="16" x14ac:dyDescent="0.2">
      <c r="A33" s="31" t="s">
        <v>46</v>
      </c>
      <c r="B33" s="29">
        <v>457600000</v>
      </c>
      <c r="C33" s="29">
        <v>402000000</v>
      </c>
      <c r="D33" s="29">
        <v>507800000</v>
      </c>
      <c r="E33" s="29">
        <v>571400000</v>
      </c>
      <c r="F33" s="29">
        <v>690000000</v>
      </c>
      <c r="G33" s="29">
        <v>804500000</v>
      </c>
      <c r="H33" s="29">
        <v>988700000</v>
      </c>
      <c r="I33" s="29">
        <v>941300000</v>
      </c>
      <c r="J33" s="29">
        <v>266600000</v>
      </c>
      <c r="K33" s="29">
        <v>1000600000</v>
      </c>
      <c r="L33" s="29">
        <v>1309600000</v>
      </c>
      <c r="M33" s="29">
        <v>1422000000</v>
      </c>
      <c r="N33" s="29">
        <v>1778000000</v>
      </c>
      <c r="O33" s="29">
        <v>2214000000</v>
      </c>
      <c r="P33" s="29">
        <v>1374000000</v>
      </c>
      <c r="Q33" s="30">
        <v>1513000000</v>
      </c>
      <c r="R33" s="29">
        <v>246000000</v>
      </c>
      <c r="S33" s="29">
        <v>501000000</v>
      </c>
      <c r="T33" s="29">
        <v>377000000</v>
      </c>
      <c r="U33" s="29">
        <v>389000000</v>
      </c>
    </row>
    <row r="34" spans="1:21" ht="16" x14ac:dyDescent="0.2">
      <c r="A34" s="26" t="s">
        <v>62</v>
      </c>
      <c r="B34" s="27">
        <v>26.07</v>
      </c>
      <c r="C34" s="27">
        <v>22.37</v>
      </c>
      <c r="D34" s="27">
        <v>24.99</v>
      </c>
      <c r="E34" s="27">
        <v>25.05</v>
      </c>
      <c r="F34" s="27">
        <v>25.27</v>
      </c>
      <c r="G34" s="27">
        <v>27.06</v>
      </c>
      <c r="H34" s="27">
        <v>29.65</v>
      </c>
      <c r="I34" s="27">
        <v>27.01</v>
      </c>
      <c r="J34" s="27">
        <v>7.4</v>
      </c>
      <c r="K34" s="27">
        <v>23.8</v>
      </c>
      <c r="L34" s="27">
        <v>29.48</v>
      </c>
      <c r="M34" s="27">
        <v>29.45</v>
      </c>
      <c r="N34" s="27">
        <v>33.1</v>
      </c>
      <c r="O34" s="27">
        <v>35.61</v>
      </c>
      <c r="P34" s="27">
        <v>25.13</v>
      </c>
      <c r="Q34" s="28">
        <v>26.42</v>
      </c>
      <c r="R34" s="27">
        <v>19.07</v>
      </c>
      <c r="S34" s="27">
        <v>34.08</v>
      </c>
      <c r="T34" s="27">
        <v>25.23</v>
      </c>
      <c r="U34" s="27">
        <v>26.43</v>
      </c>
    </row>
    <row r="35" spans="1:21" ht="16" x14ac:dyDescent="0.2">
      <c r="A35" s="16" t="s">
        <v>197</v>
      </c>
      <c r="B35" s="17"/>
      <c r="C35" s="14">
        <f>(C33/B33)-1</f>
        <v>-0.12150349650349646</v>
      </c>
      <c r="D35" s="14">
        <f>(D33/C33)-1</f>
        <v>0.26318407960198997</v>
      </c>
      <c r="E35" s="14">
        <f>(E33/D33)-1</f>
        <v>0.12524615990547461</v>
      </c>
      <c r="F35" s="14">
        <f t="shared" ref="F35:Q35" si="10">(F33/E33)-1</f>
        <v>0.20756037801890104</v>
      </c>
      <c r="G35" s="14">
        <f t="shared" si="10"/>
        <v>0.16594202898550714</v>
      </c>
      <c r="H35" s="14">
        <f t="shared" si="10"/>
        <v>0.22896208825357367</v>
      </c>
      <c r="I35" s="14">
        <f t="shared" si="10"/>
        <v>-4.7941741680995298E-2</v>
      </c>
      <c r="J35" s="14">
        <f t="shared" si="10"/>
        <v>-0.71677467332412625</v>
      </c>
      <c r="K35" s="14">
        <f t="shared" si="10"/>
        <v>2.7531882970742685</v>
      </c>
      <c r="L35" s="14">
        <f t="shared" si="10"/>
        <v>0.30881471117329595</v>
      </c>
      <c r="M35" s="14">
        <f t="shared" si="10"/>
        <v>8.5827733659132655E-2</v>
      </c>
      <c r="N35" s="14">
        <f t="shared" si="10"/>
        <v>0.25035161744022494</v>
      </c>
      <c r="O35" s="14">
        <f t="shared" si="10"/>
        <v>0.24521934758155228</v>
      </c>
      <c r="P35" s="14">
        <f t="shared" si="10"/>
        <v>-0.37940379403794033</v>
      </c>
      <c r="Q35" s="14">
        <f t="shared" si="10"/>
        <v>0.10116448326055316</v>
      </c>
      <c r="R35" s="14"/>
      <c r="S35" s="14">
        <f t="shared" ref="S35" si="11">(S33/R33)-1</f>
        <v>1.0365853658536586</v>
      </c>
      <c r="T35" s="14">
        <f t="shared" ref="T35" si="12">(T33/S33)-1</f>
        <v>-0.24750499001996007</v>
      </c>
      <c r="U35" s="14">
        <f t="shared" ref="U35" si="13">(U33/T33)-1</f>
        <v>3.1830238726790361E-2</v>
      </c>
    </row>
    <row r="36" spans="1:21" ht="16" x14ac:dyDescent="0.2">
      <c r="A36" s="18" t="s">
        <v>198</v>
      </c>
      <c r="B36" s="19">
        <f t="shared" ref="B36:U36" si="14">(B16*(1-0.25))/(B126+B105+B96)</f>
        <v>1.1816501162053665</v>
      </c>
      <c r="C36" s="19">
        <f t="shared" si="14"/>
        <v>0.50593244665582238</v>
      </c>
      <c r="D36" s="19">
        <f t="shared" si="14"/>
        <v>0.61588929026774331</v>
      </c>
      <c r="E36" s="19">
        <f t="shared" si="14"/>
        <v>0.54740387775221822</v>
      </c>
      <c r="F36" s="19">
        <f t="shared" si="14"/>
        <v>0.39918887601390496</v>
      </c>
      <c r="G36" s="19" t="e">
        <f t="shared" si="14"/>
        <v>#VALUE!</v>
      </c>
      <c r="H36" s="19" t="e">
        <f t="shared" si="14"/>
        <v>#VALUE!</v>
      </c>
      <c r="I36" s="19" t="e">
        <f t="shared" si="14"/>
        <v>#VALUE!</v>
      </c>
      <c r="J36" s="19">
        <f t="shared" si="14"/>
        <v>0.48682407843473047</v>
      </c>
      <c r="K36" s="19">
        <f t="shared" si="14"/>
        <v>0.25318858743733413</v>
      </c>
      <c r="L36" s="19">
        <f t="shared" si="14"/>
        <v>0.22801421239636793</v>
      </c>
      <c r="M36" s="19">
        <f t="shared" si="14"/>
        <v>1.0416666666666667</v>
      </c>
      <c r="N36" s="19">
        <f t="shared" si="14"/>
        <v>0.77176198486122793</v>
      </c>
      <c r="O36" s="19">
        <f t="shared" si="14"/>
        <v>0.59564367495113102</v>
      </c>
      <c r="P36" s="19">
        <f t="shared" si="14"/>
        <v>0.4735219728106228</v>
      </c>
      <c r="Q36" s="19">
        <f t="shared" si="14"/>
        <v>0.14669615963855423</v>
      </c>
      <c r="R36" s="19">
        <f t="shared" si="14"/>
        <v>9.2001264622194115E-2</v>
      </c>
      <c r="S36" s="19">
        <f t="shared" si="14"/>
        <v>3.8815489749430526E-2</v>
      </c>
      <c r="T36" s="19">
        <f t="shared" si="14"/>
        <v>3.8237436270939548E-2</v>
      </c>
      <c r="U36" s="19">
        <f t="shared" si="14"/>
        <v>3.9674322289156627E-2</v>
      </c>
    </row>
    <row r="37" spans="1:21" ht="16" x14ac:dyDescent="0.2">
      <c r="A37" s="3" t="s">
        <v>47</v>
      </c>
      <c r="B37" s="4" t="s">
        <v>26</v>
      </c>
      <c r="C37" s="4" t="s">
        <v>26</v>
      </c>
      <c r="D37" s="4" t="s">
        <v>26</v>
      </c>
      <c r="E37" s="4" t="s">
        <v>26</v>
      </c>
      <c r="F37" s="4" t="s">
        <v>26</v>
      </c>
      <c r="G37" s="4" t="s">
        <v>26</v>
      </c>
      <c r="H37" s="4" t="s">
        <v>26</v>
      </c>
      <c r="I37" s="4" t="s">
        <v>26</v>
      </c>
      <c r="J37" s="4" t="s">
        <v>26</v>
      </c>
      <c r="K37" s="4" t="s">
        <v>26</v>
      </c>
      <c r="L37" s="4" t="s">
        <v>26</v>
      </c>
      <c r="M37" s="4" t="s">
        <v>26</v>
      </c>
      <c r="N37" s="4" t="s">
        <v>26</v>
      </c>
      <c r="O37" s="4" t="s">
        <v>26</v>
      </c>
      <c r="P37" s="4" t="s">
        <v>26</v>
      </c>
      <c r="Q37" s="5" t="s">
        <v>26</v>
      </c>
      <c r="R37" s="4" t="s">
        <v>26</v>
      </c>
      <c r="S37" s="4" t="s">
        <v>26</v>
      </c>
      <c r="T37" s="4" t="s">
        <v>26</v>
      </c>
      <c r="U37" s="4" t="s">
        <v>26</v>
      </c>
    </row>
    <row r="38" spans="1:21" ht="16" x14ac:dyDescent="0.2">
      <c r="A38" s="3" t="s">
        <v>48</v>
      </c>
      <c r="B38" s="4" t="s">
        <v>26</v>
      </c>
      <c r="C38" s="4" t="s">
        <v>26</v>
      </c>
      <c r="D38" s="4" t="s">
        <v>26</v>
      </c>
      <c r="E38" s="4" t="s">
        <v>26</v>
      </c>
      <c r="F38" s="4" t="s">
        <v>26</v>
      </c>
      <c r="G38" s="4" t="s">
        <v>26</v>
      </c>
      <c r="H38" s="4" t="s">
        <v>26</v>
      </c>
      <c r="I38" s="4" t="s">
        <v>26</v>
      </c>
      <c r="J38" s="4" t="s">
        <v>26</v>
      </c>
      <c r="K38" s="4" t="s">
        <v>26</v>
      </c>
      <c r="L38" s="4" t="s">
        <v>26</v>
      </c>
      <c r="M38" s="4" t="s">
        <v>26</v>
      </c>
      <c r="N38" s="4" t="s">
        <v>26</v>
      </c>
      <c r="O38" s="4" t="s">
        <v>26</v>
      </c>
      <c r="P38" s="4" t="s">
        <v>26</v>
      </c>
      <c r="Q38" s="5" t="s">
        <v>26</v>
      </c>
      <c r="R38" s="4" t="s">
        <v>26</v>
      </c>
      <c r="S38" s="4" t="s">
        <v>26</v>
      </c>
      <c r="T38" s="4" t="s">
        <v>26</v>
      </c>
      <c r="U38" s="4" t="s">
        <v>26</v>
      </c>
    </row>
    <row r="39" spans="1:21" ht="16" x14ac:dyDescent="0.2">
      <c r="A39" s="3" t="s">
        <v>49</v>
      </c>
      <c r="B39" s="4">
        <v>457600000</v>
      </c>
      <c r="C39" s="4">
        <v>402000000</v>
      </c>
      <c r="D39" s="4">
        <v>507800000</v>
      </c>
      <c r="E39" s="4">
        <v>571400000</v>
      </c>
      <c r="F39" s="4">
        <v>690000000</v>
      </c>
      <c r="G39" s="4">
        <v>804500000</v>
      </c>
      <c r="H39" s="4">
        <v>988700000</v>
      </c>
      <c r="I39" s="4">
        <v>941300000</v>
      </c>
      <c r="J39" s="4">
        <v>266600000</v>
      </c>
      <c r="K39" s="4">
        <v>1000600000</v>
      </c>
      <c r="L39" s="4">
        <v>1309600000</v>
      </c>
      <c r="M39" s="4">
        <v>1422000000</v>
      </c>
      <c r="N39" s="4">
        <v>1778000000</v>
      </c>
      <c r="O39" s="4">
        <v>2214000000</v>
      </c>
      <c r="P39" s="4">
        <v>1374000000</v>
      </c>
      <c r="Q39" s="5">
        <v>1513000000</v>
      </c>
      <c r="R39" s="4">
        <v>246000000</v>
      </c>
      <c r="S39" s="4">
        <v>501000000</v>
      </c>
      <c r="T39" s="4">
        <v>377000000</v>
      </c>
      <c r="U39" s="4">
        <v>389000000</v>
      </c>
    </row>
    <row r="40" spans="1:21" ht="16" x14ac:dyDescent="0.2">
      <c r="A40" s="3" t="s">
        <v>50</v>
      </c>
      <c r="B40" s="4">
        <v>242400000</v>
      </c>
      <c r="C40" s="4">
        <v>236100000</v>
      </c>
      <c r="D40" s="4">
        <v>235000000</v>
      </c>
      <c r="E40" s="4">
        <v>226300000</v>
      </c>
      <c r="F40" s="4">
        <v>223200000</v>
      </c>
      <c r="G40" s="4">
        <v>219400000</v>
      </c>
      <c r="H40" s="4">
        <v>210700000</v>
      </c>
      <c r="I40" s="4">
        <v>200100000</v>
      </c>
      <c r="J40" s="4">
        <v>192700000</v>
      </c>
      <c r="K40" s="4">
        <v>191100000</v>
      </c>
      <c r="L40" s="4">
        <v>191600000</v>
      </c>
      <c r="M40" s="4">
        <v>189300000</v>
      </c>
      <c r="N40" s="4">
        <v>187600000</v>
      </c>
      <c r="O40" s="4">
        <v>186400000</v>
      </c>
      <c r="P40" s="4">
        <v>183900000</v>
      </c>
      <c r="Q40" s="5">
        <v>183350000</v>
      </c>
      <c r="R40" s="4">
        <v>183300000</v>
      </c>
      <c r="S40" s="4">
        <v>183300000</v>
      </c>
      <c r="T40" s="4">
        <v>183500000</v>
      </c>
      <c r="U40" s="4">
        <v>183300000</v>
      </c>
    </row>
    <row r="41" spans="1:21" ht="16" x14ac:dyDescent="0.2">
      <c r="A41" s="3" t="s">
        <v>51</v>
      </c>
      <c r="B41" s="6">
        <v>1.89</v>
      </c>
      <c r="C41" s="6">
        <v>1.7</v>
      </c>
      <c r="D41" s="6">
        <v>2.16</v>
      </c>
      <c r="E41" s="6">
        <v>2.52</v>
      </c>
      <c r="F41" s="6">
        <v>3.09</v>
      </c>
      <c r="G41" s="6">
        <v>3.67</v>
      </c>
      <c r="H41" s="6">
        <v>4.6900000000000004</v>
      </c>
      <c r="I41" s="6">
        <v>4.7</v>
      </c>
      <c r="J41" s="6">
        <v>1.38</v>
      </c>
      <c r="K41" s="6">
        <v>5.24</v>
      </c>
      <c r="L41" s="6">
        <v>6.84</v>
      </c>
      <c r="M41" s="6">
        <v>7.51</v>
      </c>
      <c r="N41" s="6">
        <v>9.48</v>
      </c>
      <c r="O41" s="6">
        <v>11.88</v>
      </c>
      <c r="P41" s="6">
        <v>7.47</v>
      </c>
      <c r="Q41" s="7">
        <v>8.25</v>
      </c>
      <c r="R41" s="6">
        <v>1.34</v>
      </c>
      <c r="S41" s="6">
        <v>2.73</v>
      </c>
      <c r="T41" s="6">
        <v>2.0499999999999998</v>
      </c>
      <c r="U41" s="6">
        <v>2.12</v>
      </c>
    </row>
    <row r="42" spans="1:21" ht="16" x14ac:dyDescent="0.2">
      <c r="A42" s="3" t="s">
        <v>52</v>
      </c>
      <c r="B42" s="6">
        <v>1.89</v>
      </c>
      <c r="C42" s="6">
        <v>1.72</v>
      </c>
      <c r="D42" s="6">
        <v>2.1800000000000002</v>
      </c>
      <c r="E42" s="6">
        <v>2.5499999999999998</v>
      </c>
      <c r="F42" s="6">
        <v>3.13</v>
      </c>
      <c r="G42" s="6">
        <v>3.72</v>
      </c>
      <c r="H42" s="6">
        <v>4.7699999999999996</v>
      </c>
      <c r="I42" s="6">
        <v>4.75</v>
      </c>
      <c r="J42" s="6">
        <v>1.43</v>
      </c>
      <c r="K42" s="6">
        <v>5.27</v>
      </c>
      <c r="L42" s="6">
        <v>6.89</v>
      </c>
      <c r="M42" s="6">
        <v>7.55</v>
      </c>
      <c r="N42" s="6">
        <v>9.4700000000000006</v>
      </c>
      <c r="O42" s="6">
        <v>11.88</v>
      </c>
      <c r="P42" s="6">
        <v>7.47</v>
      </c>
      <c r="Q42" s="7">
        <v>8.26</v>
      </c>
      <c r="R42" s="6">
        <v>1.34</v>
      </c>
      <c r="S42" s="6">
        <v>2.73</v>
      </c>
      <c r="T42" s="6">
        <v>2.0499999999999998</v>
      </c>
      <c r="U42" s="6">
        <v>2.13</v>
      </c>
    </row>
    <row r="43" spans="1:21" ht="16" x14ac:dyDescent="0.2">
      <c r="A43" s="3" t="s">
        <v>53</v>
      </c>
      <c r="B43" s="4">
        <v>245300000</v>
      </c>
      <c r="C43" s="4">
        <v>237800000</v>
      </c>
      <c r="D43" s="4">
        <v>236600000</v>
      </c>
      <c r="E43" s="4">
        <v>229400000</v>
      </c>
      <c r="F43" s="4">
        <v>226600000</v>
      </c>
      <c r="G43" s="4">
        <v>223500000</v>
      </c>
      <c r="H43" s="4">
        <v>214700000</v>
      </c>
      <c r="I43" s="4">
        <v>203400000</v>
      </c>
      <c r="J43" s="4">
        <v>195400000</v>
      </c>
      <c r="K43" s="4">
        <v>194200000</v>
      </c>
      <c r="L43" s="4">
        <v>194400000</v>
      </c>
      <c r="M43" s="4">
        <v>191600000</v>
      </c>
      <c r="N43" s="4">
        <v>189300000</v>
      </c>
      <c r="O43" s="4">
        <v>187900000</v>
      </c>
      <c r="P43" s="4">
        <v>184700000</v>
      </c>
      <c r="Q43" s="5">
        <v>184075000</v>
      </c>
      <c r="R43" s="4">
        <v>184100000</v>
      </c>
      <c r="S43" s="4">
        <v>184100000</v>
      </c>
      <c r="T43" s="4">
        <v>184100000</v>
      </c>
      <c r="U43" s="4">
        <v>184000000</v>
      </c>
    </row>
    <row r="44" spans="1:21" ht="16" x14ac:dyDescent="0.2">
      <c r="A44" s="3" t="s">
        <v>54</v>
      </c>
      <c r="B44" s="6">
        <v>1.87</v>
      </c>
      <c r="C44" s="6">
        <v>1.69</v>
      </c>
      <c r="D44" s="6">
        <v>2.15</v>
      </c>
      <c r="E44" s="6">
        <v>2.4900000000000002</v>
      </c>
      <c r="F44" s="6">
        <v>3.05</v>
      </c>
      <c r="G44" s="6">
        <v>3.6</v>
      </c>
      <c r="H44" s="6">
        <v>4.6100000000000003</v>
      </c>
      <c r="I44" s="6">
        <v>4.63</v>
      </c>
      <c r="J44" s="6">
        <v>1.36</v>
      </c>
      <c r="K44" s="6">
        <v>5.15</v>
      </c>
      <c r="L44" s="6">
        <v>6.74</v>
      </c>
      <c r="M44" s="6">
        <v>7.42</v>
      </c>
      <c r="N44" s="6">
        <v>9.39</v>
      </c>
      <c r="O44" s="6">
        <v>11.78</v>
      </c>
      <c r="P44" s="6">
        <v>7.44</v>
      </c>
      <c r="Q44" s="7">
        <v>8.2200000000000006</v>
      </c>
      <c r="R44" s="6">
        <v>1.34</v>
      </c>
      <c r="S44" s="6">
        <v>2.72</v>
      </c>
      <c r="T44" s="6">
        <v>2.0499999999999998</v>
      </c>
      <c r="U44" s="6">
        <v>2.11</v>
      </c>
    </row>
    <row r="45" spans="1:21" ht="16" x14ac:dyDescent="0.2">
      <c r="A45" s="3" t="s">
        <v>55</v>
      </c>
      <c r="B45" s="6">
        <v>1.87</v>
      </c>
      <c r="C45" s="6">
        <v>1.71</v>
      </c>
      <c r="D45" s="6">
        <v>2.17</v>
      </c>
      <c r="E45" s="6">
        <v>2.52</v>
      </c>
      <c r="F45" s="6">
        <v>3.09</v>
      </c>
      <c r="G45" s="6">
        <v>3.65</v>
      </c>
      <c r="H45" s="6">
        <v>4.6900000000000004</v>
      </c>
      <c r="I45" s="6">
        <v>4.67</v>
      </c>
      <c r="J45" s="6">
        <v>1.41</v>
      </c>
      <c r="K45" s="6">
        <v>5.19</v>
      </c>
      <c r="L45" s="6">
        <v>6.79</v>
      </c>
      <c r="M45" s="6">
        <v>7.46</v>
      </c>
      <c r="N45" s="6">
        <v>9.39</v>
      </c>
      <c r="O45" s="6">
        <v>11.78</v>
      </c>
      <c r="P45" s="6">
        <v>7.44</v>
      </c>
      <c r="Q45" s="7">
        <v>8.2200000000000006</v>
      </c>
      <c r="R45" s="6">
        <v>1.34</v>
      </c>
      <c r="S45" s="6">
        <v>2.72</v>
      </c>
      <c r="T45" s="6">
        <v>2.0499999999999998</v>
      </c>
      <c r="U45" s="6">
        <v>2.12</v>
      </c>
    </row>
    <row r="46" spans="1:21" ht="16" x14ac:dyDescent="0.2">
      <c r="A46" s="3" t="s">
        <v>56</v>
      </c>
      <c r="B46" s="4">
        <v>820800000</v>
      </c>
      <c r="C46" s="4">
        <v>769100000</v>
      </c>
      <c r="D46" s="4">
        <v>839200000</v>
      </c>
      <c r="E46" s="4">
        <v>967600000</v>
      </c>
      <c r="F46" s="4">
        <v>1195900000</v>
      </c>
      <c r="G46" s="4">
        <v>1347200000</v>
      </c>
      <c r="H46" s="4">
        <v>1541100000</v>
      </c>
      <c r="I46" s="4">
        <v>1593300000</v>
      </c>
      <c r="J46" s="4">
        <v>1642800000</v>
      </c>
      <c r="K46" s="4">
        <v>1989900000</v>
      </c>
      <c r="L46" s="4">
        <v>2117100000</v>
      </c>
      <c r="M46" s="4">
        <v>2275000000</v>
      </c>
      <c r="N46" s="4">
        <v>2667000000</v>
      </c>
      <c r="O46" s="4">
        <v>3101000000</v>
      </c>
      <c r="P46" s="4">
        <v>2328000000</v>
      </c>
      <c r="Q46" s="5">
        <v>2443000000</v>
      </c>
      <c r="R46" s="4">
        <v>477000000</v>
      </c>
      <c r="S46" s="4">
        <v>656000000</v>
      </c>
      <c r="T46" s="4">
        <v>653000000</v>
      </c>
      <c r="U46" s="4">
        <v>657000000</v>
      </c>
    </row>
    <row r="47" spans="1:21" ht="16" x14ac:dyDescent="0.2">
      <c r="A47" s="3" t="s">
        <v>57</v>
      </c>
      <c r="B47" s="6">
        <v>46.76</v>
      </c>
      <c r="C47" s="6">
        <v>42.79</v>
      </c>
      <c r="D47" s="6">
        <v>41.3</v>
      </c>
      <c r="E47" s="6">
        <v>42.43</v>
      </c>
      <c r="F47" s="6">
        <v>43.8</v>
      </c>
      <c r="G47" s="6">
        <v>45.32</v>
      </c>
      <c r="H47" s="6">
        <v>46.22</v>
      </c>
      <c r="I47" s="6">
        <v>45.73</v>
      </c>
      <c r="J47" s="6">
        <v>45.58</v>
      </c>
      <c r="K47" s="6">
        <v>47.33</v>
      </c>
      <c r="L47" s="6">
        <v>47.65</v>
      </c>
      <c r="M47" s="6">
        <v>47.11</v>
      </c>
      <c r="N47" s="6">
        <v>49.66</v>
      </c>
      <c r="O47" s="6">
        <v>49.87</v>
      </c>
      <c r="P47" s="6">
        <v>42.57</v>
      </c>
      <c r="Q47" s="7">
        <v>42.67</v>
      </c>
      <c r="R47" s="6">
        <v>42.57</v>
      </c>
      <c r="S47" s="6">
        <v>41.54</v>
      </c>
      <c r="T47" s="6">
        <v>41.29</v>
      </c>
      <c r="U47" s="6">
        <v>42.67</v>
      </c>
    </row>
    <row r="48" spans="1:21" ht="16" x14ac:dyDescent="0.2">
      <c r="A48" s="3" t="s">
        <v>58</v>
      </c>
      <c r="B48" s="4">
        <v>745700000</v>
      </c>
      <c r="C48" s="4">
        <v>705000000</v>
      </c>
      <c r="D48" s="4">
        <v>772900000</v>
      </c>
      <c r="E48" s="4">
        <v>888400000</v>
      </c>
      <c r="F48" s="4">
        <v>1102400000</v>
      </c>
      <c r="G48" s="4">
        <v>1253800000</v>
      </c>
      <c r="H48" s="4">
        <v>1445500000</v>
      </c>
      <c r="I48" s="4">
        <v>1479800000</v>
      </c>
      <c r="J48" s="4">
        <v>1516100000</v>
      </c>
      <c r="K48" s="4">
        <v>1831600000</v>
      </c>
      <c r="L48" s="4">
        <v>1925200000</v>
      </c>
      <c r="M48" s="4">
        <v>2075000000</v>
      </c>
      <c r="N48" s="4">
        <v>2447000000</v>
      </c>
      <c r="O48" s="4">
        <v>2844000000</v>
      </c>
      <c r="P48" s="4">
        <v>1997000000</v>
      </c>
      <c r="Q48" s="5">
        <v>2078000000</v>
      </c>
      <c r="R48" s="4">
        <v>388000000</v>
      </c>
      <c r="S48" s="4">
        <v>568000000</v>
      </c>
      <c r="T48" s="4">
        <v>560000000</v>
      </c>
      <c r="U48" s="4">
        <v>562000000</v>
      </c>
    </row>
    <row r="49" spans="1:21" ht="16" x14ac:dyDescent="0.2">
      <c r="A49" s="3" t="s">
        <v>59</v>
      </c>
      <c r="B49" s="4">
        <v>745700000</v>
      </c>
      <c r="C49" s="4">
        <v>705000000</v>
      </c>
      <c r="D49" s="4">
        <v>772900000</v>
      </c>
      <c r="E49" s="4">
        <v>888400000</v>
      </c>
      <c r="F49" s="4">
        <v>1102400000</v>
      </c>
      <c r="G49" s="4">
        <v>1253800000</v>
      </c>
      <c r="H49" s="4">
        <v>1445500000</v>
      </c>
      <c r="I49" s="4">
        <v>1479800000</v>
      </c>
      <c r="J49" s="4">
        <v>1516100000</v>
      </c>
      <c r="K49" s="4">
        <v>1831600000</v>
      </c>
      <c r="L49" s="4">
        <v>1925200000</v>
      </c>
      <c r="M49" s="4">
        <v>2075000000</v>
      </c>
      <c r="N49" s="4">
        <v>2447000000</v>
      </c>
      <c r="O49" s="4">
        <v>2844000000</v>
      </c>
      <c r="P49" s="4">
        <v>1997000000</v>
      </c>
      <c r="Q49" s="5">
        <v>2078000000</v>
      </c>
      <c r="R49" s="4">
        <v>388000000</v>
      </c>
      <c r="S49" s="4">
        <v>568000000</v>
      </c>
      <c r="T49" s="4">
        <v>560000000</v>
      </c>
      <c r="U49" s="4">
        <v>562000000</v>
      </c>
    </row>
    <row r="50" spans="1:21" ht="16" x14ac:dyDescent="0.2">
      <c r="A50" s="3" t="s">
        <v>63</v>
      </c>
      <c r="B50" s="4">
        <v>450103</v>
      </c>
      <c r="C50" s="4">
        <v>449300</v>
      </c>
      <c r="D50" s="4">
        <v>451556</v>
      </c>
      <c r="E50" s="4">
        <v>373885</v>
      </c>
      <c r="F50" s="4">
        <v>401515</v>
      </c>
      <c r="G50" s="4">
        <v>353869</v>
      </c>
      <c r="H50" s="4">
        <v>336798</v>
      </c>
      <c r="I50" s="4">
        <v>335048</v>
      </c>
      <c r="J50" s="4">
        <v>340019</v>
      </c>
      <c r="K50" s="4">
        <v>350342</v>
      </c>
      <c r="L50" s="4">
        <v>341746</v>
      </c>
      <c r="M50" s="4">
        <v>439000</v>
      </c>
      <c r="N50" s="4">
        <v>467450</v>
      </c>
      <c r="O50" s="4">
        <v>461961</v>
      </c>
      <c r="P50" s="4">
        <v>379038</v>
      </c>
      <c r="Q50" s="5">
        <v>396922</v>
      </c>
      <c r="R50" s="4">
        <v>89422</v>
      </c>
      <c r="S50" s="4">
        <v>101899</v>
      </c>
      <c r="T50" s="4">
        <v>103563</v>
      </c>
      <c r="U50" s="4">
        <v>102038</v>
      </c>
    </row>
    <row r="51" spans="1:21" ht="16" x14ac:dyDescent="0.2">
      <c r="A51" s="3" t="s">
        <v>64</v>
      </c>
      <c r="B51" s="6">
        <v>0.4</v>
      </c>
      <c r="C51" s="6">
        <v>0.42</v>
      </c>
      <c r="D51" s="6">
        <v>0.44</v>
      </c>
      <c r="E51" s="6">
        <v>0.56000000000000005</v>
      </c>
      <c r="F51" s="6">
        <v>0.64</v>
      </c>
      <c r="G51" s="6">
        <v>0.9</v>
      </c>
      <c r="H51" s="6">
        <v>1.1200000000000001</v>
      </c>
      <c r="I51" s="6">
        <v>1.36</v>
      </c>
      <c r="J51" s="6">
        <v>1.48</v>
      </c>
      <c r="K51" s="6">
        <v>1.52</v>
      </c>
      <c r="L51" s="6">
        <v>1.76</v>
      </c>
      <c r="M51" s="4">
        <v>2</v>
      </c>
      <c r="N51" s="6">
        <v>2.2400000000000002</v>
      </c>
      <c r="O51" s="6">
        <v>2.48</v>
      </c>
      <c r="P51" s="6">
        <v>2.8</v>
      </c>
      <c r="Q51" s="7">
        <v>3.01</v>
      </c>
      <c r="R51" s="6">
        <v>0.7</v>
      </c>
      <c r="S51" s="6">
        <v>0.77</v>
      </c>
      <c r="T51" s="6">
        <v>0.77</v>
      </c>
      <c r="U51" s="6">
        <v>0.77</v>
      </c>
    </row>
    <row r="52" spans="1:21" ht="16" x14ac:dyDescent="0.2">
      <c r="A52" s="3" t="s">
        <v>65</v>
      </c>
      <c r="B52" s="4">
        <v>75100000</v>
      </c>
      <c r="C52" s="4">
        <v>64100000</v>
      </c>
      <c r="D52" s="4">
        <v>66300000</v>
      </c>
      <c r="E52" s="4">
        <v>79200000</v>
      </c>
      <c r="F52" s="4">
        <v>93500000</v>
      </c>
      <c r="G52" s="4">
        <v>93400000</v>
      </c>
      <c r="H52" s="4">
        <v>95600000</v>
      </c>
      <c r="I52" s="4">
        <v>113500000</v>
      </c>
      <c r="J52" s="4">
        <v>126700000</v>
      </c>
      <c r="K52" s="4">
        <v>158300000</v>
      </c>
      <c r="L52" s="4">
        <v>191900000</v>
      </c>
      <c r="M52" s="4">
        <v>200000000</v>
      </c>
      <c r="N52" s="4">
        <v>220000000</v>
      </c>
      <c r="O52" s="4">
        <v>257000000</v>
      </c>
      <c r="P52" s="4">
        <v>331000000</v>
      </c>
      <c r="Q52" s="5">
        <v>365000000</v>
      </c>
      <c r="R52" s="4">
        <v>89000000</v>
      </c>
      <c r="S52" s="4">
        <v>88000000</v>
      </c>
      <c r="T52" s="4">
        <v>93000000</v>
      </c>
      <c r="U52" s="4">
        <v>95000000</v>
      </c>
    </row>
    <row r="54" spans="1:21" ht="16" x14ac:dyDescent="0.2">
      <c r="A54" s="2" t="s">
        <v>26</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c r="T54" s="2" t="s">
        <v>18</v>
      </c>
      <c r="U54" s="2" t="s">
        <v>19</v>
      </c>
    </row>
    <row r="55" spans="1:21" ht="16" x14ac:dyDescent="0.2">
      <c r="A55" s="3" t="s">
        <v>66</v>
      </c>
      <c r="B55" s="4">
        <v>809100000</v>
      </c>
      <c r="C55" s="4">
        <v>1010300000</v>
      </c>
      <c r="D55" s="4">
        <v>1343000000</v>
      </c>
      <c r="E55" s="4">
        <v>1424400000</v>
      </c>
      <c r="F55" s="4">
        <v>2525700000</v>
      </c>
      <c r="G55" s="4">
        <v>2968800000</v>
      </c>
      <c r="H55" s="4">
        <v>2686400000</v>
      </c>
      <c r="I55" s="4">
        <v>3243100000</v>
      </c>
      <c r="J55" s="4">
        <v>3253100000</v>
      </c>
      <c r="K55" s="4">
        <v>2591600000</v>
      </c>
      <c r="L55" s="4">
        <v>3386900000</v>
      </c>
      <c r="M55" s="4">
        <v>3679000000</v>
      </c>
      <c r="N55" s="4">
        <v>4509000000</v>
      </c>
      <c r="O55" s="4">
        <v>4011000000</v>
      </c>
      <c r="P55" s="4">
        <v>4094000000</v>
      </c>
      <c r="Q55" s="5">
        <v>4037000000</v>
      </c>
      <c r="R55" s="4">
        <v>4094000000</v>
      </c>
      <c r="S55" s="4">
        <v>4426000000</v>
      </c>
      <c r="T55" s="4">
        <v>4390000000</v>
      </c>
      <c r="U55" s="4">
        <v>4037000000</v>
      </c>
    </row>
    <row r="56" spans="1:21" ht="16" x14ac:dyDescent="0.2">
      <c r="A56" s="3" t="s">
        <v>67</v>
      </c>
      <c r="B56" s="4">
        <v>253000000</v>
      </c>
      <c r="C56" s="4">
        <v>483900000</v>
      </c>
      <c r="D56" s="4">
        <v>672300000</v>
      </c>
      <c r="E56" s="4">
        <v>774800000</v>
      </c>
      <c r="F56" s="4">
        <v>1773300000</v>
      </c>
      <c r="G56" s="4">
        <v>2106300000</v>
      </c>
      <c r="H56" s="4">
        <v>1677600000</v>
      </c>
      <c r="I56" s="4">
        <v>2232200000</v>
      </c>
      <c r="J56" s="4">
        <v>2224900000</v>
      </c>
      <c r="K56" s="4">
        <v>1183300000</v>
      </c>
      <c r="L56" s="4">
        <v>1817500000</v>
      </c>
      <c r="M56" s="4">
        <v>1930000000</v>
      </c>
      <c r="N56" s="4">
        <v>2696000000</v>
      </c>
      <c r="O56" s="4">
        <v>1902000000</v>
      </c>
      <c r="P56" s="4">
        <v>1859000000</v>
      </c>
      <c r="Q56" s="5">
        <v>2079000000</v>
      </c>
      <c r="R56" s="4">
        <v>1859000000</v>
      </c>
      <c r="S56" s="4">
        <v>2197000000</v>
      </c>
      <c r="T56" s="4">
        <v>2335000000</v>
      </c>
      <c r="U56" s="4">
        <v>2079000000</v>
      </c>
    </row>
    <row r="57" spans="1:21" ht="16" x14ac:dyDescent="0.2">
      <c r="A57" s="3" t="s">
        <v>68</v>
      </c>
      <c r="B57" s="4">
        <v>245900000</v>
      </c>
      <c r="C57" s="4">
        <v>473900000</v>
      </c>
      <c r="D57" s="4">
        <v>659600000</v>
      </c>
      <c r="E57" s="4">
        <v>760000000</v>
      </c>
      <c r="F57" s="4">
        <v>1755400000</v>
      </c>
      <c r="G57" s="4">
        <v>1894500000</v>
      </c>
      <c r="H57" s="4">
        <v>1219500000</v>
      </c>
      <c r="I57" s="4">
        <v>1757400000</v>
      </c>
      <c r="J57" s="4">
        <v>2051500000</v>
      </c>
      <c r="K57" s="4">
        <v>1071500000</v>
      </c>
      <c r="L57" s="4">
        <v>1685000000</v>
      </c>
      <c r="M57" s="4">
        <v>1832000000</v>
      </c>
      <c r="N57" s="4">
        <v>2597000000</v>
      </c>
      <c r="O57" s="4">
        <v>1811000000</v>
      </c>
      <c r="P57" s="4">
        <v>1769000000</v>
      </c>
      <c r="Q57" s="5">
        <v>2006000000</v>
      </c>
      <c r="R57" s="4">
        <v>1769000000</v>
      </c>
      <c r="S57" s="4">
        <v>2119000000</v>
      </c>
      <c r="T57" s="4">
        <v>2278000000</v>
      </c>
      <c r="U57" s="4">
        <v>2006000000</v>
      </c>
    </row>
    <row r="58" spans="1:21" ht="16" x14ac:dyDescent="0.2">
      <c r="A58" s="3" t="s">
        <v>69</v>
      </c>
      <c r="B58" s="4">
        <v>7100000</v>
      </c>
      <c r="C58" s="4">
        <v>10000000</v>
      </c>
      <c r="D58" s="4">
        <v>12700000</v>
      </c>
      <c r="E58" s="4">
        <v>14800000</v>
      </c>
      <c r="F58" s="4">
        <v>17900000</v>
      </c>
      <c r="G58" s="4">
        <v>211800000</v>
      </c>
      <c r="H58" s="4">
        <v>458100000</v>
      </c>
      <c r="I58" s="4">
        <v>474800000</v>
      </c>
      <c r="J58" s="4">
        <v>173400000</v>
      </c>
      <c r="K58" s="4">
        <v>111800000</v>
      </c>
      <c r="L58" s="4">
        <v>132500000</v>
      </c>
      <c r="M58" s="4">
        <v>98000000</v>
      </c>
      <c r="N58" s="4">
        <v>99000000</v>
      </c>
      <c r="O58" s="4">
        <v>91000000</v>
      </c>
      <c r="P58" s="4">
        <v>90000000</v>
      </c>
      <c r="Q58" s="5">
        <v>73000000</v>
      </c>
      <c r="R58" s="4">
        <v>90000000</v>
      </c>
      <c r="S58" s="4">
        <v>78000000</v>
      </c>
      <c r="T58" s="4">
        <v>57000000</v>
      </c>
      <c r="U58" s="4">
        <v>73000000</v>
      </c>
    </row>
    <row r="59" spans="1:21" ht="16" x14ac:dyDescent="0.2">
      <c r="A59" s="3" t="s">
        <v>70</v>
      </c>
      <c r="B59" s="4">
        <v>421800000</v>
      </c>
      <c r="C59" s="4">
        <v>444900000</v>
      </c>
      <c r="D59" s="4">
        <v>497500000</v>
      </c>
      <c r="E59" s="4">
        <v>489800000</v>
      </c>
      <c r="F59" s="4">
        <v>621800000</v>
      </c>
      <c r="G59" s="4">
        <v>694200000</v>
      </c>
      <c r="H59" s="4">
        <v>792400000</v>
      </c>
      <c r="I59" s="4">
        <v>802000000</v>
      </c>
      <c r="J59" s="4">
        <v>887400000</v>
      </c>
      <c r="K59" s="4">
        <v>1147200000</v>
      </c>
      <c r="L59" s="4">
        <v>1287100000</v>
      </c>
      <c r="M59" s="4">
        <v>1419000000</v>
      </c>
      <c r="N59" s="4">
        <v>1430000000</v>
      </c>
      <c r="O59" s="4">
        <v>1720000000</v>
      </c>
      <c r="P59" s="4">
        <v>1652000000</v>
      </c>
      <c r="Q59" s="5">
        <v>1513000000</v>
      </c>
      <c r="R59" s="4">
        <v>1652000000</v>
      </c>
      <c r="S59" s="4">
        <v>1712000000</v>
      </c>
      <c r="T59" s="4">
        <v>1542000000</v>
      </c>
      <c r="U59" s="4">
        <v>1513000000</v>
      </c>
    </row>
    <row r="60" spans="1:21" ht="16" x14ac:dyDescent="0.2">
      <c r="A60" s="3" t="s">
        <v>71</v>
      </c>
      <c r="B60" s="4">
        <v>421800000</v>
      </c>
      <c r="C60" s="4">
        <v>444900000</v>
      </c>
      <c r="D60" s="4">
        <v>497500000</v>
      </c>
      <c r="E60" s="4">
        <v>489800000</v>
      </c>
      <c r="F60" s="4">
        <v>621800000</v>
      </c>
      <c r="G60" s="4">
        <v>694200000</v>
      </c>
      <c r="H60" s="4">
        <v>792400000</v>
      </c>
      <c r="I60" s="4">
        <v>802000000</v>
      </c>
      <c r="J60" s="4">
        <v>887400000</v>
      </c>
      <c r="K60" s="4">
        <v>1147200000</v>
      </c>
      <c r="L60" s="4">
        <v>1287100000</v>
      </c>
      <c r="M60" s="4">
        <v>1419000000</v>
      </c>
      <c r="N60" s="4">
        <v>1430000000</v>
      </c>
      <c r="O60" s="4">
        <v>1720000000</v>
      </c>
      <c r="P60" s="4">
        <v>1652000000</v>
      </c>
      <c r="Q60" s="5">
        <v>1513000000</v>
      </c>
      <c r="R60" s="4">
        <v>1652000000</v>
      </c>
      <c r="S60" s="4">
        <v>1712000000</v>
      </c>
      <c r="T60" s="4">
        <v>1542000000</v>
      </c>
      <c r="U60" s="4">
        <v>1513000000</v>
      </c>
    </row>
    <row r="61" spans="1:21" ht="16" x14ac:dyDescent="0.2">
      <c r="A61" s="3" t="s">
        <v>72</v>
      </c>
      <c r="B61" s="4" t="s">
        <v>26</v>
      </c>
      <c r="C61" s="4" t="s">
        <v>26</v>
      </c>
      <c r="D61" s="4" t="s">
        <v>26</v>
      </c>
      <c r="E61" s="4" t="s">
        <v>26</v>
      </c>
      <c r="F61" s="4" t="s">
        <v>26</v>
      </c>
      <c r="G61" s="4" t="s">
        <v>26</v>
      </c>
      <c r="H61" s="4" t="s">
        <v>26</v>
      </c>
      <c r="I61" s="4" t="s">
        <v>26</v>
      </c>
      <c r="J61" s="4" t="s">
        <v>26</v>
      </c>
      <c r="K61" s="4" t="s">
        <v>26</v>
      </c>
      <c r="L61" s="4" t="s">
        <v>26</v>
      </c>
      <c r="M61" s="4" t="s">
        <v>26</v>
      </c>
      <c r="N61" s="4" t="s">
        <v>26</v>
      </c>
      <c r="O61" s="4" t="s">
        <v>26</v>
      </c>
      <c r="P61" s="4" t="s">
        <v>26</v>
      </c>
      <c r="Q61" s="5" t="s">
        <v>26</v>
      </c>
      <c r="R61" s="4" t="s">
        <v>26</v>
      </c>
      <c r="S61" s="4" t="s">
        <v>26</v>
      </c>
      <c r="T61" s="4" t="s">
        <v>26</v>
      </c>
      <c r="U61" s="4" t="s">
        <v>26</v>
      </c>
    </row>
    <row r="62" spans="1:21" ht="16" x14ac:dyDescent="0.2">
      <c r="A62" s="3" t="s">
        <v>73</v>
      </c>
      <c r="B62" s="4" t="s">
        <v>26</v>
      </c>
      <c r="C62" s="4" t="s">
        <v>26</v>
      </c>
      <c r="D62" s="4" t="s">
        <v>26</v>
      </c>
      <c r="E62" s="4" t="s">
        <v>26</v>
      </c>
      <c r="F62" s="4" t="s">
        <v>26</v>
      </c>
      <c r="G62" s="4" t="s">
        <v>26</v>
      </c>
      <c r="H62" s="4" t="s">
        <v>26</v>
      </c>
      <c r="I62" s="4" t="s">
        <v>26</v>
      </c>
      <c r="J62" s="4" t="s">
        <v>26</v>
      </c>
      <c r="K62" s="4" t="s">
        <v>26</v>
      </c>
      <c r="L62" s="4" t="s">
        <v>26</v>
      </c>
      <c r="M62" s="4" t="s">
        <v>26</v>
      </c>
      <c r="N62" s="4" t="s">
        <v>26</v>
      </c>
      <c r="O62" s="4" t="s">
        <v>26</v>
      </c>
      <c r="P62" s="4" t="s">
        <v>26</v>
      </c>
      <c r="Q62" s="5" t="s">
        <v>26</v>
      </c>
      <c r="R62" s="4" t="s">
        <v>26</v>
      </c>
      <c r="S62" s="4" t="s">
        <v>26</v>
      </c>
      <c r="T62" s="4" t="s">
        <v>26</v>
      </c>
      <c r="U62" s="4" t="s">
        <v>26</v>
      </c>
    </row>
    <row r="63" spans="1:21" ht="16" x14ac:dyDescent="0.2">
      <c r="A63" s="3" t="s">
        <v>74</v>
      </c>
      <c r="B63" s="4" t="s">
        <v>26</v>
      </c>
      <c r="C63" s="4" t="s">
        <v>26</v>
      </c>
      <c r="D63" s="4" t="s">
        <v>26</v>
      </c>
      <c r="E63" s="4" t="s">
        <v>26</v>
      </c>
      <c r="F63" s="4" t="s">
        <v>26</v>
      </c>
      <c r="G63" s="4" t="s">
        <v>26</v>
      </c>
      <c r="H63" s="4" t="s">
        <v>26</v>
      </c>
      <c r="I63" s="4" t="s">
        <v>26</v>
      </c>
      <c r="J63" s="4" t="s">
        <v>26</v>
      </c>
      <c r="K63" s="4" t="s">
        <v>26</v>
      </c>
      <c r="L63" s="4" t="s">
        <v>26</v>
      </c>
      <c r="M63" s="4" t="s">
        <v>26</v>
      </c>
      <c r="N63" s="4" t="s">
        <v>26</v>
      </c>
      <c r="O63" s="4" t="s">
        <v>26</v>
      </c>
      <c r="P63" s="4" t="s">
        <v>26</v>
      </c>
      <c r="Q63" s="5" t="s">
        <v>26</v>
      </c>
      <c r="R63" s="4" t="s">
        <v>26</v>
      </c>
      <c r="S63" s="4" t="s">
        <v>26</v>
      </c>
      <c r="T63" s="4" t="s">
        <v>26</v>
      </c>
      <c r="U63" s="4" t="s">
        <v>26</v>
      </c>
    </row>
    <row r="64" spans="1:21" ht="16" x14ac:dyDescent="0.2">
      <c r="A64" s="3" t="s">
        <v>75</v>
      </c>
      <c r="B64" s="4" t="s">
        <v>26</v>
      </c>
      <c r="C64" s="4" t="s">
        <v>26</v>
      </c>
      <c r="D64" s="4" t="s">
        <v>26</v>
      </c>
      <c r="E64" s="4" t="s">
        <v>26</v>
      </c>
      <c r="F64" s="4" t="s">
        <v>26</v>
      </c>
      <c r="G64" s="4" t="s">
        <v>26</v>
      </c>
      <c r="H64" s="4" t="s">
        <v>26</v>
      </c>
      <c r="I64" s="4" t="s">
        <v>26</v>
      </c>
      <c r="J64" s="4" t="s">
        <v>26</v>
      </c>
      <c r="K64" s="4" t="s">
        <v>26</v>
      </c>
      <c r="L64" s="4" t="s">
        <v>26</v>
      </c>
      <c r="M64" s="4" t="s">
        <v>26</v>
      </c>
      <c r="N64" s="4" t="s">
        <v>26</v>
      </c>
      <c r="O64" s="4" t="s">
        <v>26</v>
      </c>
      <c r="P64" s="4" t="s">
        <v>26</v>
      </c>
      <c r="Q64" s="5" t="s">
        <v>26</v>
      </c>
      <c r="R64" s="4" t="s">
        <v>26</v>
      </c>
      <c r="S64" s="4" t="s">
        <v>26</v>
      </c>
      <c r="T64" s="4" t="s">
        <v>26</v>
      </c>
      <c r="U64" s="4" t="s">
        <v>26</v>
      </c>
    </row>
    <row r="65" spans="1:21" ht="16" x14ac:dyDescent="0.2">
      <c r="A65" s="3" t="s">
        <v>76</v>
      </c>
      <c r="B65" s="4" t="s">
        <v>26</v>
      </c>
      <c r="C65" s="4" t="s">
        <v>26</v>
      </c>
      <c r="D65" s="4" t="s">
        <v>26</v>
      </c>
      <c r="E65" s="4" t="s">
        <v>26</v>
      </c>
      <c r="F65" s="4" t="s">
        <v>26</v>
      </c>
      <c r="G65" s="4" t="s">
        <v>26</v>
      </c>
      <c r="H65" s="4" t="s">
        <v>26</v>
      </c>
      <c r="I65" s="4" t="s">
        <v>26</v>
      </c>
      <c r="J65" s="4" t="s">
        <v>26</v>
      </c>
      <c r="K65" s="4" t="s">
        <v>26</v>
      </c>
      <c r="L65" s="4" t="s">
        <v>26</v>
      </c>
      <c r="M65" s="4" t="s">
        <v>26</v>
      </c>
      <c r="N65" s="4" t="s">
        <v>26</v>
      </c>
      <c r="O65" s="4" t="s">
        <v>26</v>
      </c>
      <c r="P65" s="4" t="s">
        <v>26</v>
      </c>
      <c r="Q65" s="5" t="s">
        <v>26</v>
      </c>
      <c r="R65" s="4" t="s">
        <v>26</v>
      </c>
      <c r="S65" s="4" t="s">
        <v>26</v>
      </c>
      <c r="T65" s="4" t="s">
        <v>26</v>
      </c>
      <c r="U65" s="4" t="s">
        <v>26</v>
      </c>
    </row>
    <row r="66" spans="1:21" ht="16" x14ac:dyDescent="0.2">
      <c r="A66" s="3" t="s">
        <v>77</v>
      </c>
      <c r="B66" s="4" t="s">
        <v>26</v>
      </c>
      <c r="C66" s="4" t="s">
        <v>26</v>
      </c>
      <c r="D66" s="4" t="s">
        <v>26</v>
      </c>
      <c r="E66" s="4" t="s">
        <v>26</v>
      </c>
      <c r="F66" s="4" t="s">
        <v>26</v>
      </c>
      <c r="G66" s="4" t="s">
        <v>26</v>
      </c>
      <c r="H66" s="4" t="s">
        <v>26</v>
      </c>
      <c r="I66" s="4" t="s">
        <v>26</v>
      </c>
      <c r="J66" s="4" t="s">
        <v>26</v>
      </c>
      <c r="K66" s="4" t="s">
        <v>26</v>
      </c>
      <c r="L66" s="4" t="s">
        <v>26</v>
      </c>
      <c r="M66" s="4" t="s">
        <v>26</v>
      </c>
      <c r="N66" s="4" t="s">
        <v>26</v>
      </c>
      <c r="O66" s="4" t="s">
        <v>26</v>
      </c>
      <c r="P66" s="4" t="s">
        <v>26</v>
      </c>
      <c r="Q66" s="5" t="s">
        <v>26</v>
      </c>
      <c r="R66" s="4" t="s">
        <v>26</v>
      </c>
      <c r="S66" s="4" t="s">
        <v>26</v>
      </c>
      <c r="T66" s="4" t="s">
        <v>26</v>
      </c>
      <c r="U66" s="4" t="s">
        <v>26</v>
      </c>
    </row>
    <row r="67" spans="1:21" ht="16" x14ac:dyDescent="0.2">
      <c r="A67" s="3" t="s">
        <v>78</v>
      </c>
      <c r="B67" s="4" t="s">
        <v>26</v>
      </c>
      <c r="C67" s="4" t="s">
        <v>26</v>
      </c>
      <c r="D67" s="4" t="s">
        <v>26</v>
      </c>
      <c r="E67" s="4" t="s">
        <v>26</v>
      </c>
      <c r="F67" s="4" t="s">
        <v>26</v>
      </c>
      <c r="G67" s="4" t="s">
        <v>26</v>
      </c>
      <c r="H67" s="4" t="s">
        <v>26</v>
      </c>
      <c r="I67" s="4" t="s">
        <v>26</v>
      </c>
      <c r="J67" s="4" t="s">
        <v>26</v>
      </c>
      <c r="K67" s="4" t="s">
        <v>26</v>
      </c>
      <c r="L67" s="4" t="s">
        <v>26</v>
      </c>
      <c r="M67" s="4" t="s">
        <v>26</v>
      </c>
      <c r="N67" s="4" t="s">
        <v>26</v>
      </c>
      <c r="O67" s="4" t="s">
        <v>26</v>
      </c>
      <c r="P67" s="4" t="s">
        <v>26</v>
      </c>
      <c r="Q67" s="5" t="s">
        <v>26</v>
      </c>
      <c r="R67" s="4" t="s">
        <v>26</v>
      </c>
      <c r="S67" s="4" t="s">
        <v>26</v>
      </c>
      <c r="T67" s="4" t="s">
        <v>26</v>
      </c>
      <c r="U67" s="4" t="s">
        <v>26</v>
      </c>
    </row>
    <row r="68" spans="1:21" ht="16" x14ac:dyDescent="0.2">
      <c r="A68" s="3" t="s">
        <v>79</v>
      </c>
      <c r="B68" s="4" t="s">
        <v>26</v>
      </c>
      <c r="C68" s="4" t="s">
        <v>26</v>
      </c>
      <c r="D68" s="4" t="s">
        <v>26</v>
      </c>
      <c r="E68" s="4" t="s">
        <v>26</v>
      </c>
      <c r="F68" s="4" t="s">
        <v>26</v>
      </c>
      <c r="G68" s="4" t="s">
        <v>26</v>
      </c>
      <c r="H68" s="4" t="s">
        <v>26</v>
      </c>
      <c r="I68" s="4" t="s">
        <v>26</v>
      </c>
      <c r="J68" s="4" t="s">
        <v>26</v>
      </c>
      <c r="K68" s="4" t="s">
        <v>26</v>
      </c>
      <c r="L68" s="4" t="s">
        <v>26</v>
      </c>
      <c r="M68" s="4" t="s">
        <v>26</v>
      </c>
      <c r="N68" s="4" t="s">
        <v>26</v>
      </c>
      <c r="O68" s="4" t="s">
        <v>26</v>
      </c>
      <c r="P68" s="4" t="s">
        <v>26</v>
      </c>
      <c r="Q68" s="5" t="s">
        <v>26</v>
      </c>
      <c r="R68" s="4" t="s">
        <v>26</v>
      </c>
      <c r="S68" s="4" t="s">
        <v>26</v>
      </c>
      <c r="T68" s="4" t="s">
        <v>26</v>
      </c>
      <c r="U68" s="4" t="s">
        <v>26</v>
      </c>
    </row>
    <row r="69" spans="1:21" ht="16" x14ac:dyDescent="0.2">
      <c r="A69" s="3" t="s">
        <v>80</v>
      </c>
      <c r="B69" s="4" t="s">
        <v>26</v>
      </c>
      <c r="C69" s="4" t="s">
        <v>26</v>
      </c>
      <c r="D69" s="4" t="s">
        <v>26</v>
      </c>
      <c r="E69" s="4" t="s">
        <v>26</v>
      </c>
      <c r="F69" s="4" t="s">
        <v>26</v>
      </c>
      <c r="G69" s="4" t="s">
        <v>26</v>
      </c>
      <c r="H69" s="4" t="s">
        <v>26</v>
      </c>
      <c r="I69" s="4" t="s">
        <v>26</v>
      </c>
      <c r="J69" s="4" t="s">
        <v>26</v>
      </c>
      <c r="K69" s="4" t="s">
        <v>26</v>
      </c>
      <c r="L69" s="4" t="s">
        <v>26</v>
      </c>
      <c r="M69" s="4" t="s">
        <v>26</v>
      </c>
      <c r="N69" s="4" t="s">
        <v>26</v>
      </c>
      <c r="O69" s="4" t="s">
        <v>26</v>
      </c>
      <c r="P69" s="4" t="s">
        <v>26</v>
      </c>
      <c r="Q69" s="5" t="s">
        <v>26</v>
      </c>
      <c r="R69" s="4" t="s">
        <v>26</v>
      </c>
      <c r="S69" s="4" t="s">
        <v>26</v>
      </c>
      <c r="T69" s="4" t="s">
        <v>26</v>
      </c>
      <c r="U69" s="4" t="s">
        <v>26</v>
      </c>
    </row>
    <row r="70" spans="1:21" ht="16" x14ac:dyDescent="0.2">
      <c r="A70" s="3" t="s">
        <v>81</v>
      </c>
      <c r="B70" s="4">
        <v>134300000</v>
      </c>
      <c r="C70" s="4">
        <v>81500000</v>
      </c>
      <c r="D70" s="4">
        <v>173200000</v>
      </c>
      <c r="E70" s="4">
        <v>159800000</v>
      </c>
      <c r="F70" s="4">
        <v>130600000</v>
      </c>
      <c r="G70" s="4">
        <v>168300000</v>
      </c>
      <c r="H70" s="4">
        <v>216400000</v>
      </c>
      <c r="I70" s="4">
        <v>208900000</v>
      </c>
      <c r="J70" s="4">
        <v>140800000</v>
      </c>
      <c r="K70" s="4">
        <v>261100000</v>
      </c>
      <c r="L70" s="4">
        <v>282300000</v>
      </c>
      <c r="M70" s="4">
        <v>330000000</v>
      </c>
      <c r="N70" s="4">
        <v>383000000</v>
      </c>
      <c r="O70" s="4">
        <v>389000000</v>
      </c>
      <c r="P70" s="4">
        <v>583000000</v>
      </c>
      <c r="Q70" s="5">
        <v>445000000</v>
      </c>
      <c r="R70" s="4">
        <v>583000000</v>
      </c>
      <c r="S70" s="4">
        <v>517000000</v>
      </c>
      <c r="T70" s="4">
        <v>513000000</v>
      </c>
      <c r="U70" s="4">
        <v>445000000</v>
      </c>
    </row>
    <row r="71" spans="1:21" ht="16" x14ac:dyDescent="0.2">
      <c r="A71" s="3" t="s">
        <v>82</v>
      </c>
      <c r="B71" s="4" t="s">
        <v>26</v>
      </c>
      <c r="C71" s="4" t="s">
        <v>26</v>
      </c>
      <c r="D71" s="4" t="s">
        <v>26</v>
      </c>
      <c r="E71" s="4" t="s">
        <v>26</v>
      </c>
      <c r="F71" s="4" t="s">
        <v>26</v>
      </c>
      <c r="G71" s="4" t="s">
        <v>26</v>
      </c>
      <c r="H71" s="4" t="s">
        <v>26</v>
      </c>
      <c r="I71" s="4" t="s">
        <v>26</v>
      </c>
      <c r="J71" s="4" t="s">
        <v>26</v>
      </c>
      <c r="K71" s="4" t="s">
        <v>26</v>
      </c>
      <c r="L71" s="4" t="s">
        <v>26</v>
      </c>
      <c r="M71" s="4" t="s">
        <v>26</v>
      </c>
      <c r="N71" s="4" t="s">
        <v>26</v>
      </c>
      <c r="O71" s="4" t="s">
        <v>26</v>
      </c>
      <c r="P71" s="4" t="s">
        <v>26</v>
      </c>
      <c r="Q71" s="5" t="s">
        <v>26</v>
      </c>
      <c r="R71" s="4" t="s">
        <v>26</v>
      </c>
      <c r="S71" s="4" t="s">
        <v>26</v>
      </c>
      <c r="T71" s="4" t="s">
        <v>26</v>
      </c>
      <c r="U71" s="4" t="s">
        <v>26</v>
      </c>
    </row>
    <row r="72" spans="1:21" ht="16" x14ac:dyDescent="0.2">
      <c r="A72" s="3" t="s">
        <v>83</v>
      </c>
      <c r="B72" s="4" t="s">
        <v>26</v>
      </c>
      <c r="C72" s="4" t="s">
        <v>26</v>
      </c>
      <c r="D72" s="4" t="s">
        <v>26</v>
      </c>
      <c r="E72" s="4" t="s">
        <v>26</v>
      </c>
      <c r="F72" s="4" t="s">
        <v>26</v>
      </c>
      <c r="G72" s="4" t="s">
        <v>26</v>
      </c>
      <c r="H72" s="4" t="s">
        <v>26</v>
      </c>
      <c r="I72" s="4" t="s">
        <v>26</v>
      </c>
      <c r="J72" s="4" t="s">
        <v>26</v>
      </c>
      <c r="K72" s="4" t="s">
        <v>26</v>
      </c>
      <c r="L72" s="4" t="s">
        <v>26</v>
      </c>
      <c r="M72" s="4" t="s">
        <v>26</v>
      </c>
      <c r="N72" s="4" t="s">
        <v>26</v>
      </c>
      <c r="O72" s="4" t="s">
        <v>26</v>
      </c>
      <c r="P72" s="4" t="s">
        <v>26</v>
      </c>
      <c r="Q72" s="5" t="s">
        <v>26</v>
      </c>
      <c r="R72" s="4" t="s">
        <v>26</v>
      </c>
      <c r="S72" s="4" t="s">
        <v>26</v>
      </c>
      <c r="T72" s="4" t="s">
        <v>26</v>
      </c>
      <c r="U72" s="4" t="s">
        <v>26</v>
      </c>
    </row>
    <row r="73" spans="1:21" ht="16" x14ac:dyDescent="0.2">
      <c r="A73" s="3" t="s">
        <v>84</v>
      </c>
      <c r="B73" s="4" t="s">
        <v>26</v>
      </c>
      <c r="C73" s="4" t="s">
        <v>26</v>
      </c>
      <c r="D73" s="4" t="s">
        <v>26</v>
      </c>
      <c r="E73" s="4" t="s">
        <v>26</v>
      </c>
      <c r="F73" s="4" t="s">
        <v>26</v>
      </c>
      <c r="G73" s="4" t="s">
        <v>26</v>
      </c>
      <c r="H73" s="4" t="s">
        <v>26</v>
      </c>
      <c r="I73" s="4" t="s">
        <v>26</v>
      </c>
      <c r="J73" s="4" t="s">
        <v>26</v>
      </c>
      <c r="K73" s="4" t="s">
        <v>26</v>
      </c>
      <c r="L73" s="4" t="s">
        <v>26</v>
      </c>
      <c r="M73" s="4" t="s">
        <v>26</v>
      </c>
      <c r="N73" s="4" t="s">
        <v>26</v>
      </c>
      <c r="O73" s="4" t="s">
        <v>26</v>
      </c>
      <c r="P73" s="4" t="s">
        <v>26</v>
      </c>
      <c r="Q73" s="5" t="s">
        <v>26</v>
      </c>
      <c r="R73" s="4" t="s">
        <v>26</v>
      </c>
      <c r="S73" s="4" t="s">
        <v>26</v>
      </c>
      <c r="T73" s="4" t="s">
        <v>26</v>
      </c>
      <c r="U73" s="4" t="s">
        <v>26</v>
      </c>
    </row>
    <row r="74" spans="1:21" ht="16" x14ac:dyDescent="0.2">
      <c r="A74" s="3" t="s">
        <v>85</v>
      </c>
      <c r="B74" s="4" t="s">
        <v>26</v>
      </c>
      <c r="C74" s="4" t="s">
        <v>26</v>
      </c>
      <c r="D74" s="4" t="s">
        <v>26</v>
      </c>
      <c r="E74" s="4" t="s">
        <v>26</v>
      </c>
      <c r="F74" s="4" t="s">
        <v>26</v>
      </c>
      <c r="G74" s="4" t="s">
        <v>26</v>
      </c>
      <c r="H74" s="4" t="s">
        <v>26</v>
      </c>
      <c r="I74" s="4" t="s">
        <v>26</v>
      </c>
      <c r="J74" s="4" t="s">
        <v>26</v>
      </c>
      <c r="K74" s="4" t="s">
        <v>26</v>
      </c>
      <c r="L74" s="4" t="s">
        <v>26</v>
      </c>
      <c r="M74" s="4" t="s">
        <v>26</v>
      </c>
      <c r="N74" s="4" t="s">
        <v>26</v>
      </c>
      <c r="O74" s="4" t="s">
        <v>26</v>
      </c>
      <c r="P74" s="4" t="s">
        <v>26</v>
      </c>
      <c r="Q74" s="5" t="s">
        <v>26</v>
      </c>
      <c r="R74" s="4" t="s">
        <v>26</v>
      </c>
      <c r="S74" s="4" t="s">
        <v>26</v>
      </c>
      <c r="T74" s="4" t="s">
        <v>26</v>
      </c>
      <c r="U74" s="4" t="s">
        <v>26</v>
      </c>
    </row>
    <row r="75" spans="1:21" ht="16" x14ac:dyDescent="0.2">
      <c r="A75" s="3" t="s">
        <v>86</v>
      </c>
      <c r="B75" s="4" t="s">
        <v>26</v>
      </c>
      <c r="C75" s="4" t="s">
        <v>26</v>
      </c>
      <c r="D75" s="4" t="s">
        <v>26</v>
      </c>
      <c r="E75" s="4" t="s">
        <v>26</v>
      </c>
      <c r="F75" s="4" t="s">
        <v>26</v>
      </c>
      <c r="G75" s="4" t="s">
        <v>26</v>
      </c>
      <c r="H75" s="4" t="s">
        <v>26</v>
      </c>
      <c r="I75" s="4" t="s">
        <v>26</v>
      </c>
      <c r="J75" s="4" t="s">
        <v>26</v>
      </c>
      <c r="K75" s="4" t="s">
        <v>26</v>
      </c>
      <c r="L75" s="4" t="s">
        <v>26</v>
      </c>
      <c r="M75" s="4" t="s">
        <v>26</v>
      </c>
      <c r="N75" s="4" t="s">
        <v>26</v>
      </c>
      <c r="O75" s="4" t="s">
        <v>26</v>
      </c>
      <c r="P75" s="4" t="s">
        <v>26</v>
      </c>
      <c r="Q75" s="5" t="s">
        <v>26</v>
      </c>
      <c r="R75" s="4" t="s">
        <v>26</v>
      </c>
      <c r="S75" s="4" t="s">
        <v>26</v>
      </c>
      <c r="T75" s="4" t="s">
        <v>26</v>
      </c>
      <c r="U75" s="4" t="s">
        <v>26</v>
      </c>
    </row>
    <row r="76" spans="1:21" ht="16" x14ac:dyDescent="0.2">
      <c r="A76" s="3" t="s">
        <v>87</v>
      </c>
      <c r="B76" s="4">
        <v>964300000</v>
      </c>
      <c r="C76" s="4">
        <v>993200000</v>
      </c>
      <c r="D76" s="4">
        <v>1197300000</v>
      </c>
      <c r="E76" s="4">
        <v>1451700000</v>
      </c>
      <c r="F76" s="4">
        <v>1435200000</v>
      </c>
      <c r="G76" s="4">
        <v>1425800000</v>
      </c>
      <c r="H76" s="4">
        <v>1993700000</v>
      </c>
      <c r="I76" s="4">
        <v>1880300000</v>
      </c>
      <c r="J76" s="4">
        <v>2074200000</v>
      </c>
      <c r="K76" s="4">
        <v>6013600000</v>
      </c>
      <c r="L76" s="4">
        <v>6139300000</v>
      </c>
      <c r="M76" s="4">
        <v>6586000000</v>
      </c>
      <c r="N76" s="4">
        <v>7900000000</v>
      </c>
      <c r="O76" s="4">
        <v>10669000000</v>
      </c>
      <c r="P76" s="4">
        <v>10255000000</v>
      </c>
      <c r="Q76" s="5">
        <v>10154000000</v>
      </c>
      <c r="R76" s="4">
        <v>10255000000</v>
      </c>
      <c r="S76" s="4">
        <v>10293000000</v>
      </c>
      <c r="T76" s="4">
        <v>10301000000</v>
      </c>
      <c r="U76" s="4">
        <v>10154000000</v>
      </c>
    </row>
    <row r="77" spans="1:21" ht="16" x14ac:dyDescent="0.2">
      <c r="A77" s="3" t="s">
        <v>88</v>
      </c>
      <c r="B77" s="4">
        <v>247700000</v>
      </c>
      <c r="C77" s="4">
        <v>293000000</v>
      </c>
      <c r="D77" s="4">
        <v>319300000</v>
      </c>
      <c r="E77" s="4">
        <v>326800000</v>
      </c>
      <c r="F77" s="4">
        <v>307100000</v>
      </c>
      <c r="G77" s="4">
        <v>278700000</v>
      </c>
      <c r="H77" s="4">
        <v>302300000</v>
      </c>
      <c r="I77" s="4">
        <v>306400000</v>
      </c>
      <c r="J77" s="4">
        <v>325900000</v>
      </c>
      <c r="K77" s="4">
        <v>325100000</v>
      </c>
      <c r="L77" s="4">
        <v>320400000</v>
      </c>
      <c r="M77" s="4">
        <v>748000000</v>
      </c>
      <c r="N77" s="4">
        <v>671000000</v>
      </c>
      <c r="O77" s="4">
        <v>785000000</v>
      </c>
      <c r="P77" s="4">
        <v>848000000</v>
      </c>
      <c r="Q77" s="5">
        <v>871000000</v>
      </c>
      <c r="R77" s="4">
        <v>848000000</v>
      </c>
      <c r="S77" s="4">
        <v>-296000000</v>
      </c>
      <c r="T77" s="4">
        <v>871000000</v>
      </c>
      <c r="U77" s="4">
        <v>871000000</v>
      </c>
    </row>
    <row r="78" spans="1:21" ht="16" x14ac:dyDescent="0.2">
      <c r="A78" s="3" t="s">
        <v>89</v>
      </c>
      <c r="B78" s="4">
        <v>378100000</v>
      </c>
      <c r="C78" s="4">
        <v>457800000</v>
      </c>
      <c r="D78" s="4">
        <v>520100000</v>
      </c>
      <c r="E78" s="4">
        <v>585000000</v>
      </c>
      <c r="F78" s="4">
        <v>621400000</v>
      </c>
      <c r="G78" s="4">
        <v>654400000</v>
      </c>
      <c r="H78" s="4">
        <v>753800000</v>
      </c>
      <c r="I78" s="4">
        <v>825300000</v>
      </c>
      <c r="J78" s="4">
        <v>921400000</v>
      </c>
      <c r="K78" s="4">
        <v>1031100000</v>
      </c>
      <c r="L78" s="4">
        <v>1110600000</v>
      </c>
      <c r="M78" s="4">
        <v>1587000000</v>
      </c>
      <c r="N78" s="4">
        <v>1599000000</v>
      </c>
      <c r="O78" s="4">
        <v>1795000000</v>
      </c>
      <c r="P78" s="4">
        <v>1971000000</v>
      </c>
      <c r="Q78" s="5">
        <v>2105000000</v>
      </c>
      <c r="R78" s="4">
        <v>1971000000</v>
      </c>
      <c r="S78" s="4">
        <v>857000000</v>
      </c>
      <c r="T78" s="4">
        <v>2066000000</v>
      </c>
      <c r="U78" s="4">
        <v>2105000000</v>
      </c>
    </row>
    <row r="79" spans="1:21" ht="16" x14ac:dyDescent="0.2">
      <c r="A79" s="3" t="s">
        <v>90</v>
      </c>
      <c r="B79" s="4">
        <v>130400000</v>
      </c>
      <c r="C79" s="4">
        <v>164800000</v>
      </c>
      <c r="D79" s="4">
        <v>200800000</v>
      </c>
      <c r="E79" s="4">
        <v>258200000</v>
      </c>
      <c r="F79" s="4">
        <v>314300000</v>
      </c>
      <c r="G79" s="4">
        <v>375700000</v>
      </c>
      <c r="H79" s="4">
        <v>451500000</v>
      </c>
      <c r="I79" s="4">
        <v>518900000</v>
      </c>
      <c r="J79" s="4">
        <v>595500000</v>
      </c>
      <c r="K79" s="4">
        <v>706000000</v>
      </c>
      <c r="L79" s="4">
        <v>790200000</v>
      </c>
      <c r="M79" s="4">
        <v>839000000</v>
      </c>
      <c r="N79" s="4">
        <v>928000000</v>
      </c>
      <c r="O79" s="4">
        <v>1010000000</v>
      </c>
      <c r="P79" s="4">
        <v>1123000000</v>
      </c>
      <c r="Q79" s="5">
        <v>1234000000</v>
      </c>
      <c r="R79" s="4">
        <v>1123000000</v>
      </c>
      <c r="S79" s="4">
        <v>1153000000</v>
      </c>
      <c r="T79" s="4">
        <v>1195000000</v>
      </c>
      <c r="U79" s="4">
        <v>1234000000</v>
      </c>
    </row>
    <row r="80" spans="1:21" ht="16" x14ac:dyDescent="0.2">
      <c r="A80" s="3" t="s">
        <v>91</v>
      </c>
      <c r="B80" s="4" t="s">
        <v>26</v>
      </c>
      <c r="C80" s="4">
        <v>30400000</v>
      </c>
      <c r="D80" s="4">
        <v>30800000</v>
      </c>
      <c r="E80" s="4">
        <v>37200000</v>
      </c>
      <c r="F80" s="4">
        <v>38300000</v>
      </c>
      <c r="G80" s="4">
        <v>37500000</v>
      </c>
      <c r="H80" s="4">
        <v>21600000</v>
      </c>
      <c r="I80" s="4">
        <v>28700000</v>
      </c>
      <c r="J80" s="4">
        <v>26300000</v>
      </c>
      <c r="K80" s="4">
        <v>99100000</v>
      </c>
      <c r="L80" s="4">
        <v>104600000</v>
      </c>
      <c r="M80" s="4">
        <v>117000000</v>
      </c>
      <c r="N80" s="4">
        <v>135000000</v>
      </c>
      <c r="O80" s="4">
        <v>443000000</v>
      </c>
      <c r="P80" s="4">
        <v>517000000</v>
      </c>
      <c r="Q80" s="5">
        <v>619000000</v>
      </c>
      <c r="R80" s="4">
        <v>517000000</v>
      </c>
      <c r="S80" s="4">
        <v>520000000</v>
      </c>
      <c r="T80" s="4">
        <v>622000000</v>
      </c>
      <c r="U80" s="4">
        <v>619000000</v>
      </c>
    </row>
    <row r="81" spans="1:21" ht="16" x14ac:dyDescent="0.2">
      <c r="A81" s="3" t="s">
        <v>92</v>
      </c>
      <c r="B81" s="4" t="s">
        <v>26</v>
      </c>
      <c r="C81" s="4">
        <v>30400000</v>
      </c>
      <c r="D81" s="4">
        <v>30800000</v>
      </c>
      <c r="E81" s="4">
        <v>37200000</v>
      </c>
      <c r="F81" s="4">
        <v>38300000</v>
      </c>
      <c r="G81" s="4">
        <v>37500000</v>
      </c>
      <c r="H81" s="4">
        <v>21600000</v>
      </c>
      <c r="I81" s="4">
        <v>28700000</v>
      </c>
      <c r="J81" s="4">
        <v>26300000</v>
      </c>
      <c r="K81" s="4">
        <v>99100000</v>
      </c>
      <c r="L81" s="4">
        <v>104600000</v>
      </c>
      <c r="M81" s="4">
        <v>117000000</v>
      </c>
      <c r="N81" s="4">
        <v>135000000</v>
      </c>
      <c r="O81" s="4">
        <v>443000000</v>
      </c>
      <c r="P81" s="4">
        <v>517000000</v>
      </c>
      <c r="Q81" s="5">
        <v>619000000</v>
      </c>
      <c r="R81" s="4">
        <v>517000000</v>
      </c>
      <c r="S81" s="4">
        <v>520000000</v>
      </c>
      <c r="T81" s="4">
        <v>622000000</v>
      </c>
      <c r="U81" s="4">
        <v>619000000</v>
      </c>
    </row>
    <row r="82" spans="1:21" ht="16" x14ac:dyDescent="0.2">
      <c r="A82" s="3" t="s">
        <v>93</v>
      </c>
      <c r="B82" s="4" t="s">
        <v>26</v>
      </c>
      <c r="C82" s="4" t="s">
        <v>26</v>
      </c>
      <c r="D82" s="4" t="s">
        <v>26</v>
      </c>
      <c r="E82" s="4" t="s">
        <v>26</v>
      </c>
      <c r="F82" s="4" t="s">
        <v>26</v>
      </c>
      <c r="G82" s="4" t="s">
        <v>26</v>
      </c>
      <c r="H82" s="4" t="s">
        <v>26</v>
      </c>
      <c r="I82" s="4" t="s">
        <v>26</v>
      </c>
      <c r="J82" s="4" t="s">
        <v>26</v>
      </c>
      <c r="K82" s="4" t="s">
        <v>26</v>
      </c>
      <c r="L82" s="4" t="s">
        <v>26</v>
      </c>
      <c r="M82" s="4" t="s">
        <v>26</v>
      </c>
      <c r="N82" s="4" t="s">
        <v>26</v>
      </c>
      <c r="O82" s="4" t="s">
        <v>26</v>
      </c>
      <c r="P82" s="4" t="s">
        <v>26</v>
      </c>
      <c r="Q82" s="5" t="s">
        <v>26</v>
      </c>
      <c r="R82" s="4" t="s">
        <v>26</v>
      </c>
      <c r="S82" s="4" t="s">
        <v>26</v>
      </c>
      <c r="T82" s="4" t="s">
        <v>26</v>
      </c>
      <c r="U82" s="4" t="s">
        <v>26</v>
      </c>
    </row>
    <row r="83" spans="1:21" ht="16" x14ac:dyDescent="0.2">
      <c r="A83" s="3" t="s">
        <v>94</v>
      </c>
      <c r="B83" s="4">
        <v>716600000</v>
      </c>
      <c r="C83" s="4">
        <v>669800000</v>
      </c>
      <c r="D83" s="4">
        <v>847200000</v>
      </c>
      <c r="E83" s="4">
        <v>1087700000</v>
      </c>
      <c r="F83" s="4">
        <v>1089800000</v>
      </c>
      <c r="G83" s="4">
        <v>1109600000</v>
      </c>
      <c r="H83" s="4">
        <v>1669800000</v>
      </c>
      <c r="I83" s="4">
        <v>1545200000</v>
      </c>
      <c r="J83" s="4">
        <v>1722000000</v>
      </c>
      <c r="K83" s="4">
        <v>5589400000</v>
      </c>
      <c r="L83" s="4">
        <v>5714300000</v>
      </c>
      <c r="M83" s="4">
        <v>5721000000</v>
      </c>
      <c r="N83" s="4">
        <v>7094000000</v>
      </c>
      <c r="O83" s="4">
        <v>9441000000</v>
      </c>
      <c r="P83" s="4">
        <v>8890000000</v>
      </c>
      <c r="Q83" s="5">
        <v>8664000000</v>
      </c>
      <c r="R83" s="4">
        <v>8890000000</v>
      </c>
      <c r="S83" s="4">
        <v>10069000000</v>
      </c>
      <c r="T83" s="4">
        <v>8808000000</v>
      </c>
      <c r="U83" s="4">
        <v>8664000000</v>
      </c>
    </row>
    <row r="84" spans="1:21" ht="16" x14ac:dyDescent="0.2">
      <c r="A84" s="3" t="s">
        <v>95</v>
      </c>
      <c r="B84" s="4">
        <v>452000000</v>
      </c>
      <c r="C84" s="4">
        <v>454100000</v>
      </c>
      <c r="D84" s="4">
        <v>634300000</v>
      </c>
      <c r="E84" s="4">
        <v>896500000</v>
      </c>
      <c r="F84" s="4">
        <v>863600000</v>
      </c>
      <c r="G84" s="4">
        <v>886800000</v>
      </c>
      <c r="H84" s="4">
        <v>1366600000</v>
      </c>
      <c r="I84" s="4">
        <v>1275400000</v>
      </c>
      <c r="J84" s="4">
        <v>1320000000</v>
      </c>
      <c r="K84" s="4">
        <v>5384800000</v>
      </c>
      <c r="L84" s="4">
        <v>5347400000</v>
      </c>
      <c r="M84" s="4">
        <v>5220000000</v>
      </c>
      <c r="N84" s="4">
        <v>6380000000</v>
      </c>
      <c r="O84" s="4">
        <v>8466000000</v>
      </c>
      <c r="P84" s="4">
        <v>8049000000</v>
      </c>
      <c r="Q84" s="5">
        <v>7889000000</v>
      </c>
      <c r="R84" s="4">
        <v>8049000000</v>
      </c>
      <c r="S84" s="4">
        <v>8069000000</v>
      </c>
      <c r="T84" s="4">
        <v>8064000000</v>
      </c>
      <c r="U84" s="4">
        <v>7889000000</v>
      </c>
    </row>
    <row r="85" spans="1:21" ht="16" x14ac:dyDescent="0.2">
      <c r="A85" s="3" t="s">
        <v>96</v>
      </c>
      <c r="B85" s="4">
        <v>338000000</v>
      </c>
      <c r="C85" s="4">
        <v>349200000</v>
      </c>
      <c r="D85" s="4">
        <v>465500000</v>
      </c>
      <c r="E85" s="4">
        <v>642900000</v>
      </c>
      <c r="F85" s="4">
        <v>637100000</v>
      </c>
      <c r="G85" s="4">
        <v>665200000</v>
      </c>
      <c r="H85" s="4">
        <v>1021100000</v>
      </c>
      <c r="I85" s="4">
        <v>976300000</v>
      </c>
      <c r="J85" s="4">
        <v>1023600000</v>
      </c>
      <c r="K85" s="4">
        <v>3753200000</v>
      </c>
      <c r="L85" s="4">
        <v>3781300000</v>
      </c>
      <c r="M85" s="4">
        <v>3722000000</v>
      </c>
      <c r="N85" s="4">
        <v>4556000000</v>
      </c>
      <c r="O85" s="4">
        <v>5999000000</v>
      </c>
      <c r="P85" s="4">
        <v>5839000000</v>
      </c>
      <c r="Q85" s="5">
        <v>5831000000</v>
      </c>
      <c r="R85" s="4">
        <v>5839000000</v>
      </c>
      <c r="S85" s="4">
        <v>5892000000</v>
      </c>
      <c r="T85" s="4">
        <v>5926000000</v>
      </c>
      <c r="U85" s="4">
        <v>5831000000</v>
      </c>
    </row>
    <row r="86" spans="1:21" ht="16" x14ac:dyDescent="0.2">
      <c r="A86" s="3" t="s">
        <v>97</v>
      </c>
      <c r="B86" s="4">
        <v>114000000</v>
      </c>
      <c r="C86" s="4">
        <v>104900000</v>
      </c>
      <c r="D86" s="4">
        <v>168800000</v>
      </c>
      <c r="E86" s="4">
        <v>253600000</v>
      </c>
      <c r="F86" s="4">
        <v>226500000</v>
      </c>
      <c r="G86" s="4">
        <v>221600000</v>
      </c>
      <c r="H86" s="4">
        <v>345500000</v>
      </c>
      <c r="I86" s="4">
        <v>299100000</v>
      </c>
      <c r="J86" s="4">
        <v>296400000</v>
      </c>
      <c r="K86" s="4">
        <v>1631600000</v>
      </c>
      <c r="L86" s="4">
        <v>1566100000</v>
      </c>
      <c r="M86" s="4">
        <v>1498000000</v>
      </c>
      <c r="N86" s="4">
        <v>1824000000</v>
      </c>
      <c r="O86" s="4">
        <v>2467000000</v>
      </c>
      <c r="P86" s="4">
        <v>2210000000</v>
      </c>
      <c r="Q86" s="5">
        <v>2058000000</v>
      </c>
      <c r="R86" s="4">
        <v>2210000000</v>
      </c>
      <c r="S86" s="4">
        <v>2177000000</v>
      </c>
      <c r="T86" s="4">
        <v>2138000000</v>
      </c>
      <c r="U86" s="4">
        <v>2058000000</v>
      </c>
    </row>
    <row r="87" spans="1:21" ht="16" x14ac:dyDescent="0.2">
      <c r="A87" s="3" t="s">
        <v>98</v>
      </c>
      <c r="B87" s="4" t="s">
        <v>26</v>
      </c>
      <c r="C87" s="4" t="s">
        <v>26</v>
      </c>
      <c r="D87" s="4" t="s">
        <v>26</v>
      </c>
      <c r="E87" s="4" t="s">
        <v>26</v>
      </c>
      <c r="F87" s="4" t="s">
        <v>26</v>
      </c>
      <c r="G87" s="4" t="s">
        <v>26</v>
      </c>
      <c r="H87" s="4" t="s">
        <v>26</v>
      </c>
      <c r="I87" s="4" t="s">
        <v>26</v>
      </c>
      <c r="J87" s="4" t="s">
        <v>26</v>
      </c>
      <c r="K87" s="4" t="s">
        <v>26</v>
      </c>
      <c r="L87" s="4" t="s">
        <v>26</v>
      </c>
      <c r="M87" s="4" t="s">
        <v>26</v>
      </c>
      <c r="N87" s="4" t="s">
        <v>26</v>
      </c>
      <c r="O87" s="4" t="s">
        <v>26</v>
      </c>
      <c r="P87" s="4" t="s">
        <v>26</v>
      </c>
      <c r="Q87" s="5" t="s">
        <v>26</v>
      </c>
      <c r="R87" s="4" t="s">
        <v>26</v>
      </c>
      <c r="S87" s="4" t="s">
        <v>26</v>
      </c>
      <c r="T87" s="4" t="s">
        <v>26</v>
      </c>
      <c r="U87" s="4" t="s">
        <v>26</v>
      </c>
    </row>
    <row r="88" spans="1:21" ht="16" x14ac:dyDescent="0.2">
      <c r="A88" s="3" t="s">
        <v>99</v>
      </c>
      <c r="B88" s="4" t="s">
        <v>26</v>
      </c>
      <c r="C88" s="4" t="s">
        <v>26</v>
      </c>
      <c r="D88" s="4" t="s">
        <v>26</v>
      </c>
      <c r="E88" s="4" t="s">
        <v>26</v>
      </c>
      <c r="F88" s="4" t="s">
        <v>26</v>
      </c>
      <c r="G88" s="4" t="s">
        <v>26</v>
      </c>
      <c r="H88" s="4" t="s">
        <v>26</v>
      </c>
      <c r="I88" s="4" t="s">
        <v>26</v>
      </c>
      <c r="J88" s="4" t="s">
        <v>26</v>
      </c>
      <c r="K88" s="4" t="s">
        <v>26</v>
      </c>
      <c r="L88" s="4" t="s">
        <v>26</v>
      </c>
      <c r="M88" s="4" t="s">
        <v>26</v>
      </c>
      <c r="N88" s="4" t="s">
        <v>26</v>
      </c>
      <c r="O88" s="4" t="s">
        <v>26</v>
      </c>
      <c r="P88" s="4" t="s">
        <v>26</v>
      </c>
      <c r="Q88" s="5" t="s">
        <v>26</v>
      </c>
      <c r="R88" s="4" t="s">
        <v>26</v>
      </c>
      <c r="S88" s="4" t="s">
        <v>26</v>
      </c>
      <c r="T88" s="4" t="s">
        <v>26</v>
      </c>
      <c r="U88" s="4" t="s">
        <v>26</v>
      </c>
    </row>
    <row r="89" spans="1:21" ht="16" x14ac:dyDescent="0.2">
      <c r="A89" s="3" t="s">
        <v>100</v>
      </c>
      <c r="B89" s="4">
        <v>264600000</v>
      </c>
      <c r="C89" s="4">
        <v>215700000</v>
      </c>
      <c r="D89" s="4">
        <v>212900000</v>
      </c>
      <c r="E89" s="4">
        <v>191200000</v>
      </c>
      <c r="F89" s="4">
        <v>226200000</v>
      </c>
      <c r="G89" s="4">
        <v>222800000</v>
      </c>
      <c r="H89" s="4">
        <v>303200000</v>
      </c>
      <c r="I89" s="4">
        <v>269800000</v>
      </c>
      <c r="J89" s="4">
        <v>402000000</v>
      </c>
      <c r="K89" s="4">
        <v>204600000</v>
      </c>
      <c r="L89" s="4">
        <v>366900000</v>
      </c>
      <c r="M89" s="4">
        <v>501000000</v>
      </c>
      <c r="N89" s="4">
        <v>714000000</v>
      </c>
      <c r="O89" s="4">
        <v>975000000</v>
      </c>
      <c r="P89" s="4">
        <v>841000000</v>
      </c>
      <c r="Q89" s="5">
        <v>775000000</v>
      </c>
      <c r="R89" s="4">
        <v>841000000</v>
      </c>
      <c r="S89" s="4">
        <v>2000000000</v>
      </c>
      <c r="T89" s="4">
        <v>744000000</v>
      </c>
      <c r="U89" s="4">
        <v>775000000</v>
      </c>
    </row>
    <row r="90" spans="1:21" ht="16" x14ac:dyDescent="0.2">
      <c r="A90" s="3" t="s">
        <v>101</v>
      </c>
      <c r="B90" s="4">
        <v>1773400000</v>
      </c>
      <c r="C90" s="4">
        <v>2003500000</v>
      </c>
      <c r="D90" s="4">
        <v>2540300000</v>
      </c>
      <c r="E90" s="4">
        <v>2876100000</v>
      </c>
      <c r="F90" s="4">
        <v>3960900000</v>
      </c>
      <c r="G90" s="4">
        <v>4394600000</v>
      </c>
      <c r="H90" s="4">
        <v>4680100000</v>
      </c>
      <c r="I90" s="4">
        <v>5123400000</v>
      </c>
      <c r="J90" s="4">
        <v>5327300000</v>
      </c>
      <c r="K90" s="4">
        <v>8605200000</v>
      </c>
      <c r="L90" s="4">
        <v>9526200000</v>
      </c>
      <c r="M90" s="4">
        <v>10265000000</v>
      </c>
      <c r="N90" s="4">
        <v>12409000000</v>
      </c>
      <c r="O90" s="4">
        <v>14680000000</v>
      </c>
      <c r="P90" s="4">
        <v>14349000000</v>
      </c>
      <c r="Q90" s="5">
        <v>14191000000</v>
      </c>
      <c r="R90" s="4">
        <v>14349000000</v>
      </c>
      <c r="S90" s="4">
        <v>14719000000</v>
      </c>
      <c r="T90" s="4">
        <v>14691000000</v>
      </c>
      <c r="U90" s="4">
        <v>14191000000</v>
      </c>
    </row>
    <row r="91" spans="1:21" ht="16" x14ac:dyDescent="0.2">
      <c r="A91" s="3" t="s">
        <v>102</v>
      </c>
      <c r="B91" s="4">
        <v>8600000</v>
      </c>
      <c r="C91" s="4">
        <v>317200000</v>
      </c>
      <c r="D91" s="4">
        <v>414400000</v>
      </c>
      <c r="E91" s="4">
        <v>386100000</v>
      </c>
      <c r="F91" s="4">
        <v>297300000</v>
      </c>
      <c r="G91" s="4">
        <v>346700000</v>
      </c>
      <c r="H91" s="4">
        <v>349500000</v>
      </c>
      <c r="I91" s="4">
        <v>379700000</v>
      </c>
      <c r="J91" s="4">
        <v>1247600000</v>
      </c>
      <c r="K91" s="4">
        <v>467400000</v>
      </c>
      <c r="L91" s="4">
        <v>495100000</v>
      </c>
      <c r="M91" s="4">
        <v>530000000</v>
      </c>
      <c r="N91" s="4">
        <v>685000000</v>
      </c>
      <c r="O91" s="4">
        <v>699000000</v>
      </c>
      <c r="P91" s="4">
        <v>1011000000</v>
      </c>
      <c r="Q91" s="5">
        <v>938000000</v>
      </c>
      <c r="R91" s="4">
        <v>1011000000</v>
      </c>
      <c r="S91" s="4">
        <v>805000000</v>
      </c>
      <c r="T91" s="4">
        <v>877000000</v>
      </c>
      <c r="U91" s="4">
        <v>938000000</v>
      </c>
    </row>
    <row r="92" spans="1:21" ht="16" x14ac:dyDescent="0.2">
      <c r="A92" s="3" t="s">
        <v>103</v>
      </c>
      <c r="B92" s="4">
        <v>8600000</v>
      </c>
      <c r="C92" s="4">
        <v>7100000</v>
      </c>
      <c r="D92" s="4">
        <v>14300000</v>
      </c>
      <c r="E92" s="4">
        <v>16400000</v>
      </c>
      <c r="F92" s="4">
        <v>14300000</v>
      </c>
      <c r="G92" s="4">
        <v>16400000</v>
      </c>
      <c r="H92" s="4">
        <v>19400000</v>
      </c>
      <c r="I92" s="4">
        <v>22200000</v>
      </c>
      <c r="J92" s="4">
        <v>28400000</v>
      </c>
      <c r="K92" s="4">
        <v>21800000</v>
      </c>
      <c r="L92" s="4">
        <v>30100000</v>
      </c>
      <c r="M92" s="4">
        <v>38000000</v>
      </c>
      <c r="N92" s="4">
        <v>39000000</v>
      </c>
      <c r="O92" s="4">
        <v>47000000</v>
      </c>
      <c r="P92" s="4">
        <v>52000000</v>
      </c>
      <c r="Q92" s="5">
        <v>41000000</v>
      </c>
      <c r="R92" s="4">
        <v>52000000</v>
      </c>
      <c r="S92" s="4">
        <v>70000000</v>
      </c>
      <c r="T92" s="4">
        <v>37000000</v>
      </c>
      <c r="U92" s="4">
        <v>41000000</v>
      </c>
    </row>
    <row r="93" spans="1:21" ht="16" x14ac:dyDescent="0.2">
      <c r="A93" s="3" t="s">
        <v>104</v>
      </c>
      <c r="B93" s="4">
        <v>3500000</v>
      </c>
      <c r="C93" s="4">
        <v>20300000</v>
      </c>
      <c r="D93" s="4">
        <v>26900000</v>
      </c>
      <c r="E93" s="4">
        <v>23400000</v>
      </c>
      <c r="F93" s="4">
        <v>56100000</v>
      </c>
      <c r="G93" s="4">
        <v>47500000</v>
      </c>
      <c r="H93" s="4">
        <v>16100000</v>
      </c>
      <c r="I93" s="4">
        <v>11500000</v>
      </c>
      <c r="J93" s="4">
        <v>16800000</v>
      </c>
      <c r="K93" s="4">
        <v>79200000</v>
      </c>
      <c r="L93" s="4">
        <v>71400000</v>
      </c>
      <c r="M93" s="4">
        <v>73000000</v>
      </c>
      <c r="N93" s="4">
        <v>128000000</v>
      </c>
      <c r="O93" s="4">
        <v>115000000</v>
      </c>
      <c r="P93" s="4">
        <v>86000000</v>
      </c>
      <c r="Q93" s="5">
        <v>96000000</v>
      </c>
      <c r="R93" s="4">
        <v>86000000</v>
      </c>
      <c r="S93" s="4">
        <v>84000000</v>
      </c>
      <c r="T93" s="4">
        <v>112000000</v>
      </c>
      <c r="U93" s="4">
        <v>96000000</v>
      </c>
    </row>
    <row r="94" spans="1:21" ht="16" x14ac:dyDescent="0.2">
      <c r="A94" s="3" t="s">
        <v>105</v>
      </c>
      <c r="B94" s="4" t="s">
        <v>26</v>
      </c>
      <c r="C94" s="4" t="s">
        <v>26</v>
      </c>
      <c r="D94" s="4" t="s">
        <v>26</v>
      </c>
      <c r="E94" s="4" t="s">
        <v>26</v>
      </c>
      <c r="F94" s="4" t="s">
        <v>26</v>
      </c>
      <c r="G94" s="4" t="s">
        <v>26</v>
      </c>
      <c r="H94" s="4" t="s">
        <v>26</v>
      </c>
      <c r="I94" s="4" t="s">
        <v>26</v>
      </c>
      <c r="J94" s="4" t="s">
        <v>26</v>
      </c>
      <c r="K94" s="4" t="s">
        <v>26</v>
      </c>
      <c r="L94" s="4" t="s">
        <v>26</v>
      </c>
      <c r="M94" s="4" t="s">
        <v>26</v>
      </c>
      <c r="N94" s="4" t="s">
        <v>26</v>
      </c>
      <c r="O94" s="4" t="s">
        <v>26</v>
      </c>
      <c r="P94" s="4" t="s">
        <v>26</v>
      </c>
      <c r="Q94" s="5" t="s">
        <v>26</v>
      </c>
      <c r="R94" s="4" t="s">
        <v>26</v>
      </c>
      <c r="S94" s="4" t="s">
        <v>26</v>
      </c>
      <c r="T94" s="4" t="s">
        <v>26</v>
      </c>
      <c r="U94" s="4" t="s">
        <v>26</v>
      </c>
    </row>
    <row r="95" spans="1:21" ht="16" x14ac:dyDescent="0.2">
      <c r="A95" s="3" t="s">
        <v>106</v>
      </c>
      <c r="B95" s="4">
        <v>-3500000</v>
      </c>
      <c r="C95" s="4">
        <v>289800000</v>
      </c>
      <c r="D95" s="4">
        <v>373200000</v>
      </c>
      <c r="E95" s="4">
        <v>346300000</v>
      </c>
      <c r="F95" s="4">
        <v>226900000</v>
      </c>
      <c r="G95" s="4">
        <v>282800000</v>
      </c>
      <c r="H95" s="4">
        <v>314000000</v>
      </c>
      <c r="I95" s="4">
        <v>346000000</v>
      </c>
      <c r="J95" s="4">
        <v>1202400000</v>
      </c>
      <c r="K95" s="4">
        <v>366400000</v>
      </c>
      <c r="L95" s="4">
        <v>393600000</v>
      </c>
      <c r="M95" s="4">
        <v>419000000</v>
      </c>
      <c r="N95" s="4">
        <v>518000000</v>
      </c>
      <c r="O95" s="4">
        <v>537000000</v>
      </c>
      <c r="P95" s="4">
        <v>873000000</v>
      </c>
      <c r="Q95" s="5">
        <v>801000000</v>
      </c>
      <c r="R95" s="4">
        <v>873000000</v>
      </c>
      <c r="S95" s="4">
        <v>651000000</v>
      </c>
      <c r="T95" s="4">
        <v>728000000</v>
      </c>
      <c r="U95" s="4">
        <v>801000000</v>
      </c>
    </row>
    <row r="96" spans="1:21" ht="16" x14ac:dyDescent="0.2">
      <c r="A96" s="3" t="s">
        <v>107</v>
      </c>
      <c r="B96" s="4">
        <v>717700000</v>
      </c>
      <c r="C96" s="4">
        <v>447500000</v>
      </c>
      <c r="D96" s="4">
        <v>11300000</v>
      </c>
      <c r="E96" s="4">
        <v>71300000</v>
      </c>
      <c r="F96" s="4">
        <v>63800000</v>
      </c>
      <c r="G96" s="4" t="s">
        <v>26</v>
      </c>
      <c r="H96" s="4" t="s">
        <v>26</v>
      </c>
      <c r="I96" s="4" t="s">
        <v>26</v>
      </c>
      <c r="J96" s="4">
        <v>300000000</v>
      </c>
      <c r="K96" s="4">
        <v>429400000</v>
      </c>
      <c r="L96" s="4">
        <v>449900000</v>
      </c>
      <c r="M96" s="4">
        <v>89000000</v>
      </c>
      <c r="N96" s="4">
        <v>94000000</v>
      </c>
      <c r="O96" s="4">
        <v>105000000</v>
      </c>
      <c r="P96" s="4">
        <v>106000000</v>
      </c>
      <c r="Q96" s="5">
        <v>105000000</v>
      </c>
      <c r="R96" s="4">
        <v>106000000</v>
      </c>
      <c r="S96" s="4">
        <v>605000000</v>
      </c>
      <c r="T96" s="4">
        <v>405000000</v>
      </c>
      <c r="U96" s="4">
        <v>105000000</v>
      </c>
    </row>
    <row r="97" spans="1:21" ht="16" x14ac:dyDescent="0.2">
      <c r="A97" s="3" t="s">
        <v>108</v>
      </c>
      <c r="B97" s="4">
        <v>717700000</v>
      </c>
      <c r="C97" s="4">
        <v>447500000</v>
      </c>
      <c r="D97" s="4">
        <v>11300000</v>
      </c>
      <c r="E97" s="4">
        <v>71300000</v>
      </c>
      <c r="F97" s="4">
        <v>63800000</v>
      </c>
      <c r="G97" s="4" t="s">
        <v>26</v>
      </c>
      <c r="H97" s="4" t="s">
        <v>26</v>
      </c>
      <c r="I97" s="4" t="s">
        <v>26</v>
      </c>
      <c r="J97" s="4">
        <v>300000000</v>
      </c>
      <c r="K97" s="4">
        <v>429400000</v>
      </c>
      <c r="L97" s="4">
        <v>449900000</v>
      </c>
      <c r="M97" s="4" t="s">
        <v>26</v>
      </c>
      <c r="N97" s="4" t="s">
        <v>26</v>
      </c>
      <c r="O97" s="4" t="s">
        <v>26</v>
      </c>
      <c r="P97" s="4" t="s">
        <v>26</v>
      </c>
      <c r="Q97" s="5" t="s">
        <v>26</v>
      </c>
      <c r="R97" s="4" t="s">
        <v>26</v>
      </c>
      <c r="S97" s="4">
        <v>499000000</v>
      </c>
      <c r="T97" s="4">
        <v>300000000</v>
      </c>
      <c r="U97" s="4" t="s">
        <v>26</v>
      </c>
    </row>
    <row r="98" spans="1:21" ht="16" x14ac:dyDescent="0.2">
      <c r="A98" s="3" t="s">
        <v>109</v>
      </c>
      <c r="B98" s="4" t="s">
        <v>26</v>
      </c>
      <c r="C98" s="4" t="s">
        <v>26</v>
      </c>
      <c r="D98" s="4" t="s">
        <v>26</v>
      </c>
      <c r="E98" s="4" t="s">
        <v>26</v>
      </c>
      <c r="F98" s="4" t="s">
        <v>26</v>
      </c>
      <c r="G98" s="4" t="s">
        <v>26</v>
      </c>
      <c r="H98" s="4" t="s">
        <v>26</v>
      </c>
      <c r="I98" s="4" t="s">
        <v>26</v>
      </c>
      <c r="J98" s="4" t="s">
        <v>26</v>
      </c>
      <c r="K98" s="4" t="s">
        <v>26</v>
      </c>
      <c r="L98" s="4" t="s">
        <v>26</v>
      </c>
      <c r="M98" s="4">
        <v>89000000</v>
      </c>
      <c r="N98" s="4">
        <v>94000000</v>
      </c>
      <c r="O98" s="4">
        <v>105000000</v>
      </c>
      <c r="P98" s="4">
        <v>106000000</v>
      </c>
      <c r="Q98" s="5">
        <v>105000000</v>
      </c>
      <c r="R98" s="4">
        <v>106000000</v>
      </c>
      <c r="S98" s="4">
        <v>106000000</v>
      </c>
      <c r="T98" s="4">
        <v>105000000</v>
      </c>
      <c r="U98" s="4">
        <v>105000000</v>
      </c>
    </row>
    <row r="99" spans="1:21" ht="16" x14ac:dyDescent="0.2">
      <c r="A99" s="3" t="s">
        <v>110</v>
      </c>
      <c r="B99" s="4">
        <v>666800000</v>
      </c>
      <c r="C99" s="4">
        <v>471500000</v>
      </c>
      <c r="D99" s="4">
        <v>508100000</v>
      </c>
      <c r="E99" s="4">
        <v>676600000</v>
      </c>
      <c r="F99" s="4">
        <v>803800000</v>
      </c>
      <c r="G99" s="4">
        <v>794600000</v>
      </c>
      <c r="H99" s="4">
        <v>850200000</v>
      </c>
      <c r="I99" s="4">
        <v>838800000</v>
      </c>
      <c r="J99" s="4">
        <v>880600000</v>
      </c>
      <c r="K99" s="4">
        <v>1177500000</v>
      </c>
      <c r="L99" s="4">
        <v>1153500000</v>
      </c>
      <c r="M99" s="4">
        <v>1293000000</v>
      </c>
      <c r="N99" s="4">
        <v>1443000000</v>
      </c>
      <c r="O99" s="4">
        <v>1692000000</v>
      </c>
      <c r="P99" s="4">
        <v>1258000000</v>
      </c>
      <c r="Q99" s="5">
        <v>1226000000</v>
      </c>
      <c r="R99" s="4">
        <v>1258000000</v>
      </c>
      <c r="S99" s="4">
        <v>1578000000</v>
      </c>
      <c r="T99" s="4">
        <v>1385000000</v>
      </c>
      <c r="U99" s="4">
        <v>1226000000</v>
      </c>
    </row>
    <row r="100" spans="1:21" ht="16" x14ac:dyDescent="0.2">
      <c r="A100" s="3" t="s">
        <v>111</v>
      </c>
      <c r="B100" s="4">
        <v>435000000</v>
      </c>
      <c r="C100" s="4">
        <v>471300000</v>
      </c>
      <c r="D100" s="4">
        <v>508100000</v>
      </c>
      <c r="E100" s="4">
        <v>520400000</v>
      </c>
      <c r="F100" s="4">
        <v>567300000</v>
      </c>
      <c r="G100" s="4">
        <v>620100000</v>
      </c>
      <c r="H100" s="4">
        <v>641600000</v>
      </c>
      <c r="I100" s="4">
        <v>659800000</v>
      </c>
      <c r="J100" s="4">
        <v>712300000</v>
      </c>
      <c r="K100" s="4">
        <v>905800000</v>
      </c>
      <c r="L100" s="4">
        <v>973800000</v>
      </c>
      <c r="M100" s="4">
        <v>1078000000</v>
      </c>
      <c r="N100" s="4">
        <v>1131000000</v>
      </c>
      <c r="O100" s="4">
        <v>1349000000</v>
      </c>
      <c r="P100" s="4">
        <v>1258000000</v>
      </c>
      <c r="Q100" s="5">
        <v>1226000000</v>
      </c>
      <c r="R100" s="4">
        <v>1258000000</v>
      </c>
      <c r="S100" s="4">
        <v>1578000000</v>
      </c>
      <c r="T100" s="4">
        <v>1385000000</v>
      </c>
      <c r="U100" s="4">
        <v>1226000000</v>
      </c>
    </row>
    <row r="101" spans="1:21" ht="16" x14ac:dyDescent="0.2">
      <c r="A101" s="3" t="s">
        <v>112</v>
      </c>
      <c r="B101" s="4" t="s">
        <v>26</v>
      </c>
      <c r="C101" s="4" t="s">
        <v>26</v>
      </c>
      <c r="D101" s="4" t="s">
        <v>26</v>
      </c>
      <c r="E101" s="4" t="s">
        <v>26</v>
      </c>
      <c r="F101" s="4" t="s">
        <v>26</v>
      </c>
      <c r="G101" s="4" t="s">
        <v>26</v>
      </c>
      <c r="H101" s="4" t="s">
        <v>26</v>
      </c>
      <c r="I101" s="4" t="s">
        <v>26</v>
      </c>
      <c r="J101" s="4" t="s">
        <v>26</v>
      </c>
      <c r="K101" s="4" t="s">
        <v>26</v>
      </c>
      <c r="L101" s="4" t="s">
        <v>26</v>
      </c>
      <c r="M101" s="4" t="s">
        <v>26</v>
      </c>
      <c r="N101" s="4" t="s">
        <v>26</v>
      </c>
      <c r="O101" s="4" t="s">
        <v>26</v>
      </c>
      <c r="P101" s="4" t="s">
        <v>26</v>
      </c>
      <c r="Q101" s="5" t="s">
        <v>26</v>
      </c>
      <c r="R101" s="4" t="s">
        <v>26</v>
      </c>
      <c r="S101" s="4" t="s">
        <v>26</v>
      </c>
      <c r="T101" s="4" t="s">
        <v>26</v>
      </c>
      <c r="U101" s="4" t="s">
        <v>26</v>
      </c>
    </row>
    <row r="102" spans="1:21" ht="16" x14ac:dyDescent="0.2">
      <c r="A102" s="3" t="s">
        <v>113</v>
      </c>
      <c r="B102" s="4" t="s">
        <v>26</v>
      </c>
      <c r="C102" s="4" t="s">
        <v>26</v>
      </c>
      <c r="D102" s="4" t="s">
        <v>26</v>
      </c>
      <c r="E102" s="4" t="s">
        <v>26</v>
      </c>
      <c r="F102" s="4" t="s">
        <v>26</v>
      </c>
      <c r="G102" s="4">
        <v>4000000</v>
      </c>
      <c r="H102" s="4">
        <v>17500000</v>
      </c>
      <c r="I102" s="4">
        <v>16700000</v>
      </c>
      <c r="J102" s="4" t="s">
        <v>26</v>
      </c>
      <c r="K102" s="4" t="s">
        <v>26</v>
      </c>
      <c r="L102" s="4" t="s">
        <v>26</v>
      </c>
      <c r="M102" s="4" t="s">
        <v>26</v>
      </c>
      <c r="N102" s="4" t="s">
        <v>26</v>
      </c>
      <c r="O102" s="4" t="s">
        <v>26</v>
      </c>
      <c r="P102" s="4" t="s">
        <v>26</v>
      </c>
      <c r="Q102" s="5" t="s">
        <v>26</v>
      </c>
      <c r="R102" s="4" t="s">
        <v>26</v>
      </c>
      <c r="S102" s="4" t="s">
        <v>26</v>
      </c>
      <c r="T102" s="4" t="s">
        <v>26</v>
      </c>
      <c r="U102" s="4" t="s">
        <v>26</v>
      </c>
    </row>
    <row r="103" spans="1:21" ht="16" x14ac:dyDescent="0.2">
      <c r="A103" s="3" t="s">
        <v>114</v>
      </c>
      <c r="B103" s="4">
        <v>231800000</v>
      </c>
      <c r="C103" s="4">
        <v>200000</v>
      </c>
      <c r="D103" s="4" t="s">
        <v>26</v>
      </c>
      <c r="E103" s="4">
        <v>156200000</v>
      </c>
      <c r="F103" s="4">
        <v>236500000</v>
      </c>
      <c r="G103" s="4">
        <v>170500000</v>
      </c>
      <c r="H103" s="4">
        <v>191100000</v>
      </c>
      <c r="I103" s="4">
        <v>162300000</v>
      </c>
      <c r="J103" s="4">
        <v>168300000</v>
      </c>
      <c r="K103" s="4">
        <v>271700000</v>
      </c>
      <c r="L103" s="4">
        <v>179700000</v>
      </c>
      <c r="M103" s="4">
        <v>215000000</v>
      </c>
      <c r="N103" s="4">
        <v>312000000</v>
      </c>
      <c r="O103" s="4">
        <v>343000000</v>
      </c>
      <c r="P103" s="4" t="s">
        <v>26</v>
      </c>
      <c r="Q103" s="5" t="s">
        <v>26</v>
      </c>
      <c r="R103" s="4" t="s">
        <v>26</v>
      </c>
      <c r="S103" s="4" t="s">
        <v>26</v>
      </c>
      <c r="T103" s="4" t="s">
        <v>26</v>
      </c>
      <c r="U103" s="4" t="s">
        <v>26</v>
      </c>
    </row>
    <row r="104" spans="1:21" ht="16" x14ac:dyDescent="0.2">
      <c r="A104" s="3" t="s">
        <v>115</v>
      </c>
      <c r="B104" s="4">
        <v>1393100000</v>
      </c>
      <c r="C104" s="4">
        <v>1236200000</v>
      </c>
      <c r="D104" s="4">
        <v>933800000</v>
      </c>
      <c r="E104" s="4">
        <v>1134000000</v>
      </c>
      <c r="F104" s="4">
        <v>1164900000</v>
      </c>
      <c r="G104" s="4">
        <v>1141300000</v>
      </c>
      <c r="H104" s="4">
        <v>1199700000</v>
      </c>
      <c r="I104" s="4">
        <v>1218500000</v>
      </c>
      <c r="J104" s="4">
        <v>2428200000</v>
      </c>
      <c r="K104" s="4">
        <v>2074300000</v>
      </c>
      <c r="L104" s="4">
        <v>2098500000</v>
      </c>
      <c r="M104" s="4">
        <v>1912000000</v>
      </c>
      <c r="N104" s="4">
        <v>2222000000</v>
      </c>
      <c r="O104" s="4">
        <v>2496000000</v>
      </c>
      <c r="P104" s="4">
        <v>2375000000</v>
      </c>
      <c r="Q104" s="5">
        <v>2269000000</v>
      </c>
      <c r="R104" s="4">
        <v>2375000000</v>
      </c>
      <c r="S104" s="4">
        <v>2988000000</v>
      </c>
      <c r="T104" s="4">
        <v>2667000000</v>
      </c>
      <c r="U104" s="4">
        <v>2269000000</v>
      </c>
    </row>
    <row r="105" spans="1:21" ht="16" x14ac:dyDescent="0.2">
      <c r="A105" s="3" t="s">
        <v>116</v>
      </c>
      <c r="B105" s="4">
        <v>750000000</v>
      </c>
      <c r="C105" s="4">
        <v>1193700000</v>
      </c>
      <c r="D105" s="4">
        <v>1228300000</v>
      </c>
      <c r="E105" s="4">
        <v>1243800000</v>
      </c>
      <c r="F105" s="4">
        <v>1607400000</v>
      </c>
      <c r="G105" s="4">
        <v>2101800000</v>
      </c>
      <c r="H105" s="4">
        <v>2547300000</v>
      </c>
      <c r="I105" s="4">
        <v>3401000000</v>
      </c>
      <c r="J105" s="4">
        <v>3063000000</v>
      </c>
      <c r="K105" s="4">
        <v>5111100000</v>
      </c>
      <c r="L105" s="4">
        <v>5226100000</v>
      </c>
      <c r="M105" s="4">
        <v>574000000</v>
      </c>
      <c r="N105" s="4">
        <v>521000000</v>
      </c>
      <c r="O105" s="4">
        <v>560000000</v>
      </c>
      <c r="P105" s="4">
        <v>368000000</v>
      </c>
      <c r="Q105" s="5">
        <v>7167000000</v>
      </c>
      <c r="R105" s="4">
        <v>368000000</v>
      </c>
      <c r="S105" s="4">
        <v>7312000000</v>
      </c>
      <c r="T105" s="4">
        <v>7267000000</v>
      </c>
      <c r="U105" s="4">
        <v>7167000000</v>
      </c>
    </row>
    <row r="106" spans="1:21" ht="16" x14ac:dyDescent="0.2">
      <c r="A106" s="3" t="s">
        <v>117</v>
      </c>
      <c r="B106" s="4">
        <v>750000000</v>
      </c>
      <c r="C106" s="4">
        <v>1193700000</v>
      </c>
      <c r="D106" s="4">
        <v>1228300000</v>
      </c>
      <c r="E106" s="4">
        <v>1243800000</v>
      </c>
      <c r="F106" s="4">
        <v>1607400000</v>
      </c>
      <c r="G106" s="4">
        <v>2101800000</v>
      </c>
      <c r="H106" s="4">
        <v>2547300000</v>
      </c>
      <c r="I106" s="4">
        <v>3401000000</v>
      </c>
      <c r="J106" s="4">
        <v>3063000000</v>
      </c>
      <c r="K106" s="4">
        <v>5111100000</v>
      </c>
      <c r="L106" s="4">
        <v>5226100000</v>
      </c>
      <c r="M106" s="4">
        <v>5581000000</v>
      </c>
      <c r="N106" s="4">
        <v>6422000000</v>
      </c>
      <c r="O106" s="4">
        <v>7413000000</v>
      </c>
      <c r="P106" s="4">
        <v>7389000000</v>
      </c>
      <c r="Q106" s="5">
        <v>6851000000</v>
      </c>
      <c r="R106" s="4">
        <v>7389000000</v>
      </c>
      <c r="S106" s="4">
        <v>6963000000</v>
      </c>
      <c r="T106" s="4">
        <v>6923000000</v>
      </c>
      <c r="U106" s="4">
        <v>6851000000</v>
      </c>
    </row>
    <row r="107" spans="1:21" ht="16" x14ac:dyDescent="0.2">
      <c r="A107" s="3" t="s">
        <v>118</v>
      </c>
      <c r="B107" s="4" t="s">
        <v>26</v>
      </c>
      <c r="C107" s="4" t="s">
        <v>26</v>
      </c>
      <c r="D107" s="4" t="s">
        <v>26</v>
      </c>
      <c r="E107" s="4" t="s">
        <v>26</v>
      </c>
      <c r="F107" s="4" t="s">
        <v>26</v>
      </c>
      <c r="G107" s="4" t="s">
        <v>26</v>
      </c>
      <c r="H107" s="4" t="s">
        <v>26</v>
      </c>
      <c r="I107" s="4" t="s">
        <v>26</v>
      </c>
      <c r="J107" s="4" t="s">
        <v>26</v>
      </c>
      <c r="K107" s="4" t="s">
        <v>26</v>
      </c>
      <c r="L107" s="4" t="s">
        <v>26</v>
      </c>
      <c r="M107" s="4">
        <v>574000000</v>
      </c>
      <c r="N107" s="4">
        <v>521000000</v>
      </c>
      <c r="O107" s="4">
        <v>560000000</v>
      </c>
      <c r="P107" s="4">
        <v>368000000</v>
      </c>
      <c r="Q107" s="5">
        <v>316000000</v>
      </c>
      <c r="R107" s="4">
        <v>368000000</v>
      </c>
      <c r="S107" s="4">
        <v>349000000</v>
      </c>
      <c r="T107" s="4">
        <v>344000000</v>
      </c>
      <c r="U107" s="4">
        <v>316000000</v>
      </c>
    </row>
    <row r="108" spans="1:21" ht="16" x14ac:dyDescent="0.2">
      <c r="A108" s="3" t="s">
        <v>119</v>
      </c>
      <c r="B108" s="4">
        <v>624700000</v>
      </c>
      <c r="C108" s="4">
        <v>169700000</v>
      </c>
      <c r="D108" s="4">
        <v>676600000</v>
      </c>
      <c r="E108" s="4">
        <v>596200000</v>
      </c>
      <c r="F108" s="4">
        <v>788600000</v>
      </c>
      <c r="G108" s="4">
        <v>803600000</v>
      </c>
      <c r="H108" s="4">
        <v>890200000</v>
      </c>
      <c r="I108" s="4">
        <v>836900000</v>
      </c>
      <c r="J108" s="4">
        <v>863400000</v>
      </c>
      <c r="K108" s="4">
        <v>1534700000</v>
      </c>
      <c r="L108" s="4">
        <v>1545100000</v>
      </c>
      <c r="M108" s="4">
        <v>6948000000</v>
      </c>
      <c r="N108" s="4">
        <v>7903000000</v>
      </c>
      <c r="O108" s="4">
        <v>8708000000</v>
      </c>
      <c r="P108" s="4">
        <v>8917000000</v>
      </c>
      <c r="Q108" s="5">
        <v>1403000000</v>
      </c>
      <c r="R108" s="4">
        <v>8917000000</v>
      </c>
      <c r="S108" s="4">
        <v>1361000000</v>
      </c>
      <c r="T108" s="4">
        <v>1445000000</v>
      </c>
      <c r="U108" s="4">
        <v>1403000000</v>
      </c>
    </row>
    <row r="109" spans="1:21" ht="16" x14ac:dyDescent="0.2">
      <c r="A109" s="3" t="s">
        <v>120</v>
      </c>
      <c r="B109" s="4">
        <v>19000000</v>
      </c>
      <c r="C109" s="4">
        <v>135200000</v>
      </c>
      <c r="D109" s="4">
        <v>133500000</v>
      </c>
      <c r="E109" s="4">
        <v>256100000</v>
      </c>
      <c r="F109" s="4">
        <v>263200000</v>
      </c>
      <c r="G109" s="4">
        <v>274600000</v>
      </c>
      <c r="H109" s="4">
        <v>332100000</v>
      </c>
      <c r="I109" s="4">
        <v>314700000</v>
      </c>
      <c r="J109" s="4">
        <v>336700000</v>
      </c>
      <c r="K109" s="4">
        <v>584700000</v>
      </c>
      <c r="L109" s="4">
        <v>568300000</v>
      </c>
      <c r="M109" s="4">
        <v>469000000</v>
      </c>
      <c r="N109" s="4">
        <v>502000000</v>
      </c>
      <c r="O109" s="4">
        <v>574000000</v>
      </c>
      <c r="P109" s="4">
        <v>532000000</v>
      </c>
      <c r="Q109" s="5">
        <v>548000000</v>
      </c>
      <c r="R109" s="4">
        <v>532000000</v>
      </c>
      <c r="S109" s="4">
        <v>546000000</v>
      </c>
      <c r="T109" s="4">
        <v>552000000</v>
      </c>
      <c r="U109" s="4">
        <v>548000000</v>
      </c>
    </row>
    <row r="110" spans="1:21" ht="16" x14ac:dyDescent="0.2">
      <c r="A110" s="3" t="s">
        <v>121</v>
      </c>
      <c r="B110" s="4" t="s">
        <v>26</v>
      </c>
      <c r="C110" s="4" t="s">
        <v>26</v>
      </c>
      <c r="D110" s="4">
        <v>132800000</v>
      </c>
      <c r="E110" s="4">
        <v>187500000</v>
      </c>
      <c r="F110" s="4">
        <v>213300000</v>
      </c>
      <c r="G110" s="4">
        <v>164000000</v>
      </c>
      <c r="H110" s="4">
        <v>244800000</v>
      </c>
      <c r="I110" s="4">
        <v>228300000</v>
      </c>
      <c r="J110" s="4">
        <v>264100000</v>
      </c>
      <c r="K110" s="4">
        <v>244500000</v>
      </c>
      <c r="L110" s="4">
        <v>249200000</v>
      </c>
      <c r="M110" s="4">
        <v>299000000</v>
      </c>
      <c r="N110" s="4">
        <v>244000000</v>
      </c>
      <c r="O110" s="4">
        <v>235000000</v>
      </c>
      <c r="P110" s="4">
        <v>189000000</v>
      </c>
      <c r="Q110" s="5">
        <v>180000000</v>
      </c>
      <c r="R110" s="4">
        <v>189000000</v>
      </c>
      <c r="S110" s="4">
        <v>195000000</v>
      </c>
      <c r="T110" s="4">
        <v>195000000</v>
      </c>
      <c r="U110" s="4">
        <v>180000000</v>
      </c>
    </row>
    <row r="111" spans="1:21" ht="16" x14ac:dyDescent="0.2">
      <c r="A111" s="3" t="s">
        <v>111</v>
      </c>
      <c r="B111" s="4" t="s">
        <v>26</v>
      </c>
      <c r="C111" s="4" t="s">
        <v>26</v>
      </c>
      <c r="D111" s="4" t="s">
        <v>26</v>
      </c>
      <c r="E111" s="4" t="s">
        <v>26</v>
      </c>
      <c r="F111" s="4" t="s">
        <v>26</v>
      </c>
      <c r="G111" s="4" t="s">
        <v>26</v>
      </c>
      <c r="H111" s="4" t="s">
        <v>26</v>
      </c>
      <c r="I111" s="4" t="s">
        <v>26</v>
      </c>
      <c r="J111" s="4" t="s">
        <v>26</v>
      </c>
      <c r="K111" s="4" t="s">
        <v>26</v>
      </c>
      <c r="L111" s="4" t="s">
        <v>26</v>
      </c>
      <c r="M111" s="4" t="s">
        <v>26</v>
      </c>
      <c r="N111" s="4" t="s">
        <v>26</v>
      </c>
      <c r="O111" s="4" t="s">
        <v>26</v>
      </c>
      <c r="P111" s="4" t="s">
        <v>26</v>
      </c>
      <c r="Q111" s="5" t="s">
        <v>26</v>
      </c>
      <c r="R111" s="4" t="s">
        <v>26</v>
      </c>
      <c r="S111" s="4" t="s">
        <v>26</v>
      </c>
      <c r="T111" s="4" t="s">
        <v>26</v>
      </c>
      <c r="U111" s="4" t="s">
        <v>26</v>
      </c>
    </row>
    <row r="112" spans="1:21" ht="16" x14ac:dyDescent="0.2">
      <c r="A112" s="3" t="s">
        <v>113</v>
      </c>
      <c r="B112" s="4" t="s">
        <v>26</v>
      </c>
      <c r="C112" s="4" t="s">
        <v>26</v>
      </c>
      <c r="D112" s="4" t="s">
        <v>26</v>
      </c>
      <c r="E112" s="4" t="s">
        <v>26</v>
      </c>
      <c r="F112" s="4" t="s">
        <v>26</v>
      </c>
      <c r="G112" s="4" t="s">
        <v>26</v>
      </c>
      <c r="H112" s="4" t="s">
        <v>26</v>
      </c>
      <c r="I112" s="4" t="s">
        <v>26</v>
      </c>
      <c r="J112" s="4" t="s">
        <v>26</v>
      </c>
      <c r="K112" s="4" t="s">
        <v>26</v>
      </c>
      <c r="L112" s="4" t="s">
        <v>26</v>
      </c>
      <c r="M112" s="4" t="s">
        <v>26</v>
      </c>
      <c r="N112" s="4" t="s">
        <v>26</v>
      </c>
      <c r="O112" s="4" t="s">
        <v>26</v>
      </c>
      <c r="P112" s="4" t="s">
        <v>26</v>
      </c>
      <c r="Q112" s="5" t="s">
        <v>26</v>
      </c>
      <c r="R112" s="4" t="s">
        <v>26</v>
      </c>
      <c r="S112" s="4" t="s">
        <v>26</v>
      </c>
      <c r="T112" s="4" t="s">
        <v>26</v>
      </c>
      <c r="U112" s="4" t="s">
        <v>26</v>
      </c>
    </row>
    <row r="113" spans="1:21" ht="16" x14ac:dyDescent="0.2">
      <c r="A113" s="3" t="s">
        <v>112</v>
      </c>
      <c r="B113" s="4" t="s">
        <v>26</v>
      </c>
      <c r="C113" s="4" t="s">
        <v>26</v>
      </c>
      <c r="D113" s="4" t="s">
        <v>26</v>
      </c>
      <c r="E113" s="4" t="s">
        <v>26</v>
      </c>
      <c r="F113" s="4" t="s">
        <v>26</v>
      </c>
      <c r="G113" s="4" t="s">
        <v>26</v>
      </c>
      <c r="H113" s="4" t="s">
        <v>26</v>
      </c>
      <c r="I113" s="4" t="s">
        <v>26</v>
      </c>
      <c r="J113" s="4" t="s">
        <v>26</v>
      </c>
      <c r="K113" s="4" t="s">
        <v>26</v>
      </c>
      <c r="L113" s="4" t="s">
        <v>26</v>
      </c>
      <c r="M113" s="4" t="s">
        <v>26</v>
      </c>
      <c r="N113" s="4" t="s">
        <v>26</v>
      </c>
      <c r="O113" s="4" t="s">
        <v>26</v>
      </c>
      <c r="P113" s="4" t="s">
        <v>26</v>
      </c>
      <c r="Q113" s="5" t="s">
        <v>26</v>
      </c>
      <c r="R113" s="4" t="s">
        <v>26</v>
      </c>
      <c r="S113" s="4" t="s">
        <v>26</v>
      </c>
      <c r="T113" s="4" t="s">
        <v>26</v>
      </c>
      <c r="U113" s="4" t="s">
        <v>26</v>
      </c>
    </row>
    <row r="114" spans="1:21" ht="16" x14ac:dyDescent="0.2">
      <c r="A114" s="3" t="s">
        <v>122</v>
      </c>
      <c r="B114" s="4">
        <v>605700000</v>
      </c>
      <c r="C114" s="4">
        <v>34500000</v>
      </c>
      <c r="D114" s="4">
        <v>410300000</v>
      </c>
      <c r="E114" s="4">
        <v>152600000</v>
      </c>
      <c r="F114" s="4">
        <v>312100000</v>
      </c>
      <c r="G114" s="4">
        <v>365000000</v>
      </c>
      <c r="H114" s="4">
        <v>313300000</v>
      </c>
      <c r="I114" s="4">
        <v>293900000</v>
      </c>
      <c r="J114" s="4">
        <v>262600000</v>
      </c>
      <c r="K114" s="4">
        <v>705500000</v>
      </c>
      <c r="L114" s="4">
        <v>727600000</v>
      </c>
      <c r="M114" s="4">
        <v>6180000000</v>
      </c>
      <c r="N114" s="4">
        <v>7157000000</v>
      </c>
      <c r="O114" s="4">
        <v>7899000000</v>
      </c>
      <c r="P114" s="4">
        <v>8196000000</v>
      </c>
      <c r="Q114" s="5">
        <v>675000000</v>
      </c>
      <c r="R114" s="4">
        <v>8196000000</v>
      </c>
      <c r="S114" s="4">
        <v>620000000</v>
      </c>
      <c r="T114" s="4">
        <v>698000000</v>
      </c>
      <c r="U114" s="4">
        <v>675000000</v>
      </c>
    </row>
    <row r="115" spans="1:21" ht="16" x14ac:dyDescent="0.2">
      <c r="A115" s="3" t="s">
        <v>123</v>
      </c>
      <c r="B115" s="4">
        <v>1374700000</v>
      </c>
      <c r="C115" s="4">
        <v>1363400000</v>
      </c>
      <c r="D115" s="4">
        <v>1904900000</v>
      </c>
      <c r="E115" s="4">
        <v>1840000000</v>
      </c>
      <c r="F115" s="4">
        <v>2396000000</v>
      </c>
      <c r="G115" s="4">
        <v>2905400000</v>
      </c>
      <c r="H115" s="4">
        <v>3437500000</v>
      </c>
      <c r="I115" s="4">
        <v>4237900000</v>
      </c>
      <c r="J115" s="4">
        <v>3926400000</v>
      </c>
      <c r="K115" s="4">
        <v>6645800000</v>
      </c>
      <c r="L115" s="4">
        <v>6771200000</v>
      </c>
      <c r="M115" s="4">
        <v>7522000000</v>
      </c>
      <c r="N115" s="4">
        <v>8424000000</v>
      </c>
      <c r="O115" s="4">
        <v>9268000000</v>
      </c>
      <c r="P115" s="4">
        <v>9285000000</v>
      </c>
      <c r="Q115" s="5">
        <v>8570000000</v>
      </c>
      <c r="R115" s="4">
        <v>9285000000</v>
      </c>
      <c r="S115" s="4">
        <v>8673000000</v>
      </c>
      <c r="T115" s="4">
        <v>8712000000</v>
      </c>
      <c r="U115" s="4">
        <v>8570000000</v>
      </c>
    </row>
    <row r="116" spans="1:21" ht="16" x14ac:dyDescent="0.2">
      <c r="A116" s="3" t="s">
        <v>124</v>
      </c>
      <c r="B116" s="4">
        <v>2767800000</v>
      </c>
      <c r="C116" s="4">
        <v>2599600000</v>
      </c>
      <c r="D116" s="4">
        <v>2838700000</v>
      </c>
      <c r="E116" s="4">
        <v>2974000000</v>
      </c>
      <c r="F116" s="4">
        <v>3960900000</v>
      </c>
      <c r="G116" s="4">
        <v>4394600000</v>
      </c>
      <c r="H116" s="4">
        <v>4680100000</v>
      </c>
      <c r="I116" s="4">
        <v>5456400000</v>
      </c>
      <c r="J116" s="4">
        <v>6354600000</v>
      </c>
      <c r="K116" s="4">
        <v>8720100000</v>
      </c>
      <c r="L116" s="4">
        <v>8869700000</v>
      </c>
      <c r="M116" s="4">
        <v>9434000000</v>
      </c>
      <c r="N116" s="4">
        <v>10646000000</v>
      </c>
      <c r="O116" s="4">
        <v>11764000000</v>
      </c>
      <c r="P116" s="4">
        <v>14349000000</v>
      </c>
      <c r="Q116" s="5">
        <v>10839000000</v>
      </c>
      <c r="R116" s="4">
        <v>14349000000</v>
      </c>
      <c r="S116" s="4">
        <v>11661000000</v>
      </c>
      <c r="T116" s="4">
        <v>11379000000</v>
      </c>
      <c r="U116" s="4">
        <v>10839000000</v>
      </c>
    </row>
    <row r="117" spans="1:21" ht="16" x14ac:dyDescent="0.2">
      <c r="A117" s="3" t="s">
        <v>125</v>
      </c>
      <c r="B117" s="4" t="s">
        <v>26</v>
      </c>
      <c r="C117" s="4" t="s">
        <v>26</v>
      </c>
      <c r="D117" s="4" t="s">
        <v>26</v>
      </c>
      <c r="E117" s="4" t="s">
        <v>26</v>
      </c>
      <c r="F117" s="4" t="s">
        <v>26</v>
      </c>
      <c r="G117" s="4" t="s">
        <v>26</v>
      </c>
      <c r="H117" s="4" t="s">
        <v>26</v>
      </c>
      <c r="I117" s="4" t="s">
        <v>26</v>
      </c>
      <c r="J117" s="4" t="s">
        <v>26</v>
      </c>
      <c r="K117" s="4" t="s">
        <v>26</v>
      </c>
      <c r="L117" s="4" t="s">
        <v>26</v>
      </c>
      <c r="M117" s="4" t="s">
        <v>26</v>
      </c>
      <c r="N117" s="4" t="s">
        <v>26</v>
      </c>
      <c r="O117" s="4" t="s">
        <v>26</v>
      </c>
      <c r="P117" s="4" t="s">
        <v>26</v>
      </c>
      <c r="Q117" s="5" t="s">
        <v>26</v>
      </c>
      <c r="R117" s="4" t="s">
        <v>26</v>
      </c>
      <c r="S117" s="4" t="s">
        <v>26</v>
      </c>
      <c r="T117" s="4" t="s">
        <v>26</v>
      </c>
      <c r="U117" s="4" t="s">
        <v>26</v>
      </c>
    </row>
    <row r="118" spans="1:21" ht="16" x14ac:dyDescent="0.2">
      <c r="A118" s="3" t="s">
        <v>126</v>
      </c>
      <c r="B118" s="4">
        <v>396100000</v>
      </c>
      <c r="C118" s="4">
        <v>394500000</v>
      </c>
      <c r="D118" s="4">
        <v>394900000</v>
      </c>
      <c r="E118" s="4">
        <v>397900000</v>
      </c>
      <c r="F118" s="4">
        <v>368500000</v>
      </c>
      <c r="G118" s="4">
        <v>409200000</v>
      </c>
      <c r="H118" s="4">
        <v>387300000</v>
      </c>
      <c r="I118" s="4">
        <v>454700000</v>
      </c>
      <c r="J118" s="4">
        <v>480600000</v>
      </c>
      <c r="K118" s="4">
        <v>532000000</v>
      </c>
      <c r="L118" s="4">
        <v>604300000</v>
      </c>
      <c r="M118" s="4">
        <v>645000000</v>
      </c>
      <c r="N118" s="4">
        <v>738000000</v>
      </c>
      <c r="O118" s="4">
        <v>888000000</v>
      </c>
      <c r="P118" s="4">
        <v>1057000000</v>
      </c>
      <c r="Q118" s="5">
        <v>1178000000</v>
      </c>
      <c r="R118" s="4">
        <v>1057000000</v>
      </c>
      <c r="S118" s="4">
        <v>1071000000</v>
      </c>
      <c r="T118" s="4">
        <v>1127000000</v>
      </c>
      <c r="U118" s="4">
        <v>1178000000</v>
      </c>
    </row>
    <row r="119" spans="1:21" ht="16" x14ac:dyDescent="0.2">
      <c r="A119" s="3" t="s">
        <v>127</v>
      </c>
      <c r="B119" s="4">
        <v>3400000</v>
      </c>
      <c r="C119" s="4">
        <v>3400000</v>
      </c>
      <c r="D119" s="4">
        <v>3400000</v>
      </c>
      <c r="E119" s="4">
        <v>3400000</v>
      </c>
      <c r="F119" s="4">
        <v>3400000</v>
      </c>
      <c r="G119" s="4">
        <v>3400000</v>
      </c>
      <c r="H119" s="4">
        <v>3400000</v>
      </c>
      <c r="I119" s="4">
        <v>3400000</v>
      </c>
      <c r="J119" s="4">
        <v>3400000</v>
      </c>
      <c r="K119" s="4">
        <v>3400000</v>
      </c>
      <c r="L119" s="4">
        <v>3400000</v>
      </c>
      <c r="M119" s="4">
        <v>3000000</v>
      </c>
      <c r="N119" s="4">
        <v>3000000</v>
      </c>
      <c r="O119" s="4">
        <v>3000000</v>
      </c>
      <c r="P119" s="4">
        <v>3000000</v>
      </c>
      <c r="Q119" s="5">
        <v>3000000</v>
      </c>
      <c r="R119" s="4">
        <v>3000000</v>
      </c>
      <c r="S119" s="4">
        <v>3000000</v>
      </c>
      <c r="T119" s="4">
        <v>3000000</v>
      </c>
      <c r="U119" s="4">
        <v>3000000</v>
      </c>
    </row>
    <row r="120" spans="1:21" ht="16" x14ac:dyDescent="0.2">
      <c r="A120" s="3" t="s">
        <v>128</v>
      </c>
      <c r="B120" s="4">
        <v>392700000</v>
      </c>
      <c r="C120" s="4">
        <v>391100000</v>
      </c>
      <c r="D120" s="4">
        <v>391500000</v>
      </c>
      <c r="E120" s="4">
        <v>394500000</v>
      </c>
      <c r="F120" s="4">
        <v>365100000</v>
      </c>
      <c r="G120" s="4">
        <v>405800000</v>
      </c>
      <c r="H120" s="4">
        <v>383900000</v>
      </c>
      <c r="I120" s="4">
        <v>451300000</v>
      </c>
      <c r="J120" s="4">
        <v>477200000</v>
      </c>
      <c r="K120" s="4">
        <v>528600000</v>
      </c>
      <c r="L120" s="4">
        <v>600900000</v>
      </c>
      <c r="M120" s="4">
        <v>642000000</v>
      </c>
      <c r="N120" s="4">
        <v>735000000</v>
      </c>
      <c r="O120" s="4">
        <v>885000000</v>
      </c>
      <c r="P120" s="4">
        <v>1054000000</v>
      </c>
      <c r="Q120" s="5">
        <v>1175000000</v>
      </c>
      <c r="R120" s="4">
        <v>1054000000</v>
      </c>
      <c r="S120" s="4">
        <v>1068000000</v>
      </c>
      <c r="T120" s="4">
        <v>1124000000</v>
      </c>
      <c r="U120" s="4">
        <v>1175000000</v>
      </c>
    </row>
    <row r="121" spans="1:21" ht="16" x14ac:dyDescent="0.2">
      <c r="A121" s="3" t="s">
        <v>129</v>
      </c>
      <c r="B121" s="4">
        <v>4361600000</v>
      </c>
      <c r="C121" s="4">
        <v>4288500000</v>
      </c>
      <c r="D121" s="4">
        <v>4407300000</v>
      </c>
      <c r="E121" s="4">
        <v>4635500000</v>
      </c>
      <c r="F121" s="4">
        <v>4614500000</v>
      </c>
      <c r="G121" s="4">
        <v>5319700000</v>
      </c>
      <c r="H121" s="4">
        <v>6384200000</v>
      </c>
      <c r="I121" s="4">
        <v>7389200000</v>
      </c>
      <c r="J121" s="4">
        <v>8029600000</v>
      </c>
      <c r="K121" s="4">
        <v>8152900000</v>
      </c>
      <c r="L121" s="4">
        <v>8312500000</v>
      </c>
      <c r="M121" s="4">
        <v>9250000000</v>
      </c>
      <c r="N121" s="4">
        <v>9748000000</v>
      </c>
      <c r="O121" s="4">
        <v>10513000000</v>
      </c>
      <c r="P121" s="4">
        <v>11513000000</v>
      </c>
      <c r="Q121" s="5">
        <v>11795000000</v>
      </c>
      <c r="R121" s="4">
        <v>11513000000</v>
      </c>
      <c r="S121" s="4">
        <v>11570000000</v>
      </c>
      <c r="T121" s="4">
        <v>11626000000</v>
      </c>
      <c r="U121" s="4">
        <v>11795000000</v>
      </c>
    </row>
    <row r="122" spans="1:21" ht="16" x14ac:dyDescent="0.2">
      <c r="A122" s="3" t="s">
        <v>130</v>
      </c>
      <c r="B122" s="4">
        <v>3023200000</v>
      </c>
      <c r="C122" s="4">
        <v>3329000000</v>
      </c>
      <c r="D122" s="4">
        <v>3736200000</v>
      </c>
      <c r="E122" s="4">
        <v>4176100000</v>
      </c>
      <c r="F122" s="4">
        <v>4713300000</v>
      </c>
      <c r="G122" s="4">
        <v>5302100000</v>
      </c>
      <c r="H122" s="4">
        <v>6044300000</v>
      </c>
      <c r="I122" s="4">
        <v>6709000000</v>
      </c>
      <c r="J122" s="4">
        <v>6688900000</v>
      </c>
      <c r="K122" s="4">
        <v>7465400000</v>
      </c>
      <c r="L122" s="4">
        <v>8594400000</v>
      </c>
      <c r="M122" s="4">
        <v>9656000000</v>
      </c>
      <c r="N122" s="4">
        <v>11011000000</v>
      </c>
      <c r="O122" s="4">
        <v>12762000000</v>
      </c>
      <c r="P122" s="4">
        <v>13618000000</v>
      </c>
      <c r="Q122" s="5">
        <v>14460000000</v>
      </c>
      <c r="R122" s="4">
        <v>13618000000</v>
      </c>
      <c r="S122" s="4">
        <v>13979000000</v>
      </c>
      <c r="T122" s="4">
        <v>14213000000</v>
      </c>
      <c r="U122" s="4">
        <v>14460000000</v>
      </c>
    </row>
    <row r="123" spans="1:21" ht="16" x14ac:dyDescent="0.2">
      <c r="A123" s="3" t="s">
        <v>131</v>
      </c>
      <c r="B123" s="4">
        <v>-52100000</v>
      </c>
      <c r="C123" s="4">
        <v>-41200000</v>
      </c>
      <c r="D123" s="4">
        <v>-33400000</v>
      </c>
      <c r="E123" s="4">
        <v>-107500000</v>
      </c>
      <c r="F123" s="4">
        <v>-82100000</v>
      </c>
      <c r="G123" s="4">
        <v>-54600000</v>
      </c>
      <c r="H123" s="4">
        <v>-235200000</v>
      </c>
      <c r="I123" s="4">
        <v>-339500000</v>
      </c>
      <c r="J123" s="4">
        <v>-364900000</v>
      </c>
      <c r="K123" s="4">
        <v>-172200000</v>
      </c>
      <c r="L123" s="4">
        <v>-426300000</v>
      </c>
      <c r="M123" s="4">
        <v>-439000000</v>
      </c>
      <c r="N123" s="4">
        <v>-432000000</v>
      </c>
      <c r="O123" s="4">
        <v>-410000000</v>
      </c>
      <c r="P123" s="4">
        <v>-643000000</v>
      </c>
      <c r="Q123" s="5">
        <v>-652000000</v>
      </c>
      <c r="R123" s="4">
        <v>-643000000</v>
      </c>
      <c r="S123" s="4">
        <v>-589000000</v>
      </c>
      <c r="T123" s="4">
        <v>-570000000</v>
      </c>
      <c r="U123" s="4">
        <v>-652000000</v>
      </c>
    </row>
    <row r="124" spans="1:21" ht="16" x14ac:dyDescent="0.2">
      <c r="A124" s="3" t="s">
        <v>132</v>
      </c>
      <c r="B124" s="4">
        <v>-1002700000</v>
      </c>
      <c r="C124" s="4">
        <v>-606200000</v>
      </c>
      <c r="D124" s="4">
        <v>-309600000</v>
      </c>
      <c r="E124" s="4">
        <v>-158400000</v>
      </c>
      <c r="F124" s="4">
        <v>331100000</v>
      </c>
      <c r="G124" s="4">
        <v>267900000</v>
      </c>
      <c r="H124" s="4">
        <v>-187800000</v>
      </c>
      <c r="I124" s="4">
        <v>-565000000</v>
      </c>
      <c r="J124" s="4">
        <v>-1225000000</v>
      </c>
      <c r="K124" s="4">
        <v>-327700000</v>
      </c>
      <c r="L124" s="4">
        <v>459900000</v>
      </c>
      <c r="M124" s="4">
        <v>606000000</v>
      </c>
      <c r="N124" s="4">
        <v>1569000000</v>
      </c>
      <c r="O124" s="4">
        <v>2727000000</v>
      </c>
      <c r="P124" s="4">
        <v>2519000000</v>
      </c>
      <c r="Q124" s="5">
        <v>3191000000</v>
      </c>
      <c r="R124" s="4">
        <v>2519000000</v>
      </c>
      <c r="S124" s="4">
        <v>2891000000</v>
      </c>
      <c r="T124" s="4">
        <v>3144000000</v>
      </c>
      <c r="U124" s="4">
        <v>3191000000</v>
      </c>
    </row>
    <row r="125" spans="1:21" ht="16" x14ac:dyDescent="0.2">
      <c r="A125" s="3" t="s">
        <v>133</v>
      </c>
      <c r="B125" s="4">
        <v>8300000</v>
      </c>
      <c r="C125" s="4">
        <v>10100000</v>
      </c>
      <c r="D125" s="4">
        <v>11200000</v>
      </c>
      <c r="E125" s="4">
        <v>60500000</v>
      </c>
      <c r="F125" s="4">
        <v>68900000</v>
      </c>
      <c r="G125" s="4">
        <v>80000000</v>
      </c>
      <c r="H125" s="4">
        <v>230700000</v>
      </c>
      <c r="I125" s="4">
        <v>232000000</v>
      </c>
      <c r="J125" s="4">
        <v>197700000</v>
      </c>
      <c r="K125" s="4">
        <v>212800000</v>
      </c>
      <c r="L125" s="4">
        <v>196600000</v>
      </c>
      <c r="M125" s="4">
        <v>225000000</v>
      </c>
      <c r="N125" s="4">
        <v>194000000</v>
      </c>
      <c r="O125" s="4">
        <v>189000000</v>
      </c>
      <c r="P125" s="4">
        <v>170000000</v>
      </c>
      <c r="Q125" s="5">
        <v>161000000</v>
      </c>
      <c r="R125" s="4">
        <v>170000000</v>
      </c>
      <c r="S125" s="4">
        <v>167000000</v>
      </c>
      <c r="T125" s="4">
        <v>168000000</v>
      </c>
      <c r="U125" s="4">
        <v>161000000</v>
      </c>
    </row>
    <row r="126" spans="1:21" ht="16" x14ac:dyDescent="0.2">
      <c r="A126" s="3" t="s">
        <v>134</v>
      </c>
      <c r="B126" s="4">
        <v>-994400000</v>
      </c>
      <c r="C126" s="4">
        <v>-596100000</v>
      </c>
      <c r="D126" s="4">
        <v>-298400000</v>
      </c>
      <c r="E126" s="4">
        <v>-97900000</v>
      </c>
      <c r="F126" s="4">
        <v>400000000</v>
      </c>
      <c r="G126" s="4">
        <v>347900000</v>
      </c>
      <c r="H126" s="4">
        <v>42900000</v>
      </c>
      <c r="I126" s="4">
        <v>-333000000</v>
      </c>
      <c r="J126" s="4">
        <v>-1027300000</v>
      </c>
      <c r="K126" s="4">
        <v>-114900000</v>
      </c>
      <c r="L126" s="4">
        <v>656500000</v>
      </c>
      <c r="M126" s="4">
        <v>831000000</v>
      </c>
      <c r="N126" s="4">
        <v>1763000000</v>
      </c>
      <c r="O126" s="4">
        <v>2916000000</v>
      </c>
      <c r="P126" s="4">
        <v>2689000000</v>
      </c>
      <c r="Q126" s="5">
        <v>3352000000</v>
      </c>
      <c r="R126" s="4">
        <v>2689000000</v>
      </c>
      <c r="S126" s="4">
        <v>3058000000</v>
      </c>
      <c r="T126" s="4">
        <v>3312000000</v>
      </c>
      <c r="U126" s="4">
        <v>3352000000</v>
      </c>
    </row>
    <row r="127" spans="1:21" ht="16" x14ac:dyDescent="0.2">
      <c r="A127" s="3" t="s">
        <v>135</v>
      </c>
      <c r="B127" s="4">
        <v>1773400000</v>
      </c>
      <c r="C127" s="4">
        <v>2003500000</v>
      </c>
      <c r="D127" s="4">
        <v>2540300000</v>
      </c>
      <c r="E127" s="4">
        <v>2876100000</v>
      </c>
      <c r="F127" s="4">
        <v>4360900000</v>
      </c>
      <c r="G127" s="4">
        <v>4742500000</v>
      </c>
      <c r="H127" s="4">
        <v>4723000000</v>
      </c>
      <c r="I127" s="4">
        <v>5123400000</v>
      </c>
      <c r="J127" s="4">
        <v>5327300000</v>
      </c>
      <c r="K127" s="4">
        <v>8605200000</v>
      </c>
      <c r="L127" s="4">
        <v>9526200000</v>
      </c>
      <c r="M127" s="4">
        <v>10265000000</v>
      </c>
      <c r="N127" s="4">
        <v>12409000000</v>
      </c>
      <c r="O127" s="4">
        <v>14680000000</v>
      </c>
      <c r="P127" s="4">
        <v>17038000000</v>
      </c>
      <c r="Q127" s="5">
        <v>14191000000</v>
      </c>
      <c r="R127" s="4">
        <v>17038000000</v>
      </c>
      <c r="S127" s="4">
        <v>14719000000</v>
      </c>
      <c r="T127" s="4">
        <v>14691000000</v>
      </c>
      <c r="U127" s="4">
        <v>14191000000</v>
      </c>
    </row>
    <row r="128" spans="1:21" ht="16" x14ac:dyDescent="0.2">
      <c r="A128" s="34" t="s">
        <v>136</v>
      </c>
      <c r="B128" s="32">
        <v>235145000</v>
      </c>
      <c r="C128" s="32">
        <v>236857000</v>
      </c>
      <c r="D128" s="32">
        <v>230786000</v>
      </c>
      <c r="E128" s="32">
        <v>222440000</v>
      </c>
      <c r="F128" s="32">
        <v>223252000</v>
      </c>
      <c r="G128" s="32">
        <v>213961000</v>
      </c>
      <c r="H128" s="32">
        <v>204363000</v>
      </c>
      <c r="I128" s="32">
        <v>196076000</v>
      </c>
      <c r="J128" s="32">
        <v>190694000</v>
      </c>
      <c r="K128" s="32">
        <v>190970000</v>
      </c>
      <c r="L128" s="32">
        <v>191304000</v>
      </c>
      <c r="M128" s="32">
        <v>187687000</v>
      </c>
      <c r="N128" s="32">
        <v>187094000</v>
      </c>
      <c r="O128" s="32">
        <v>185640000</v>
      </c>
      <c r="P128" s="32">
        <v>183200000</v>
      </c>
      <c r="Q128" s="33">
        <v>183007000</v>
      </c>
      <c r="R128" s="32">
        <v>183200000</v>
      </c>
      <c r="S128" s="32">
        <v>183500000</v>
      </c>
      <c r="T128" s="32">
        <v>183458000</v>
      </c>
      <c r="U128" s="32">
        <v>183007000</v>
      </c>
    </row>
    <row r="129" spans="1:21" ht="16" x14ac:dyDescent="0.2">
      <c r="A129" s="15" t="s">
        <v>199</v>
      </c>
      <c r="B129" s="10"/>
      <c r="C129" s="20">
        <f>(C128/B128)-1</f>
        <v>7.2806140891790161E-3</v>
      </c>
      <c r="D129" s="20">
        <f>(D128/C128)-1</f>
        <v>-2.5631499174607497E-2</v>
      </c>
      <c r="E129" s="20">
        <f>(E128/D128)-1</f>
        <v>-3.6163372128292015E-2</v>
      </c>
      <c r="F129" s="20">
        <f t="shared" ref="F129:Q129" si="15">(F128/E128)-1</f>
        <v>3.6504225858657868E-3</v>
      </c>
      <c r="G129" s="20">
        <f t="shared" si="15"/>
        <v>-4.1616648451077709E-2</v>
      </c>
      <c r="H129" s="20">
        <f t="shared" si="15"/>
        <v>-4.4858642462878739E-2</v>
      </c>
      <c r="I129" s="20">
        <f t="shared" si="15"/>
        <v>-4.055039317293252E-2</v>
      </c>
      <c r="J129" s="20">
        <f t="shared" si="15"/>
        <v>-2.7448540361900475E-2</v>
      </c>
      <c r="K129" s="20">
        <f t="shared" si="15"/>
        <v>1.4473449610370448E-3</v>
      </c>
      <c r="L129" s="20">
        <f t="shared" si="15"/>
        <v>1.7489658061475843E-3</v>
      </c>
      <c r="M129" s="20">
        <f t="shared" si="15"/>
        <v>-1.8907079831054219E-2</v>
      </c>
      <c r="N129" s="20">
        <f t="shared" si="15"/>
        <v>-3.1595155764650995E-3</v>
      </c>
      <c r="O129" s="20">
        <f t="shared" si="15"/>
        <v>-7.7714945428500881E-3</v>
      </c>
      <c r="P129" s="20">
        <f t="shared" si="15"/>
        <v>-1.3143719026071921E-2</v>
      </c>
      <c r="Q129" s="20">
        <f t="shared" si="15"/>
        <v>-1.0534934497816728E-3</v>
      </c>
      <c r="R129" s="20">
        <f t="shared" ref="R129" si="16">(R128/Q128)-1</f>
        <v>1.0546044686814415E-3</v>
      </c>
      <c r="S129" s="20">
        <f t="shared" ref="S129" si="17">(S128/R128)-1</f>
        <v>1.6375545851528006E-3</v>
      </c>
      <c r="T129" s="20">
        <f t="shared" ref="T129" si="18">(T128/S128)-1</f>
        <v>-2.2888283378741381E-4</v>
      </c>
      <c r="U129" s="20">
        <f t="shared" ref="U129" si="19">(U128/T128)-1</f>
        <v>-2.4583283367309861E-3</v>
      </c>
    </row>
    <row r="130" spans="1:21" ht="16" x14ac:dyDescent="0.2">
      <c r="A130" s="3" t="s">
        <v>137</v>
      </c>
      <c r="B130" s="4" t="s">
        <v>26</v>
      </c>
      <c r="C130" s="4" t="s">
        <v>26</v>
      </c>
      <c r="D130" s="4" t="s">
        <v>26</v>
      </c>
      <c r="E130" s="4" t="s">
        <v>26</v>
      </c>
      <c r="F130" s="4" t="s">
        <v>26</v>
      </c>
      <c r="G130" s="4" t="s">
        <v>26</v>
      </c>
      <c r="H130" s="4" t="s">
        <v>26</v>
      </c>
      <c r="I130" s="4" t="s">
        <v>26</v>
      </c>
      <c r="J130" s="4" t="s">
        <v>26</v>
      </c>
      <c r="K130" s="4" t="s">
        <v>26</v>
      </c>
      <c r="L130" s="4" t="s">
        <v>26</v>
      </c>
      <c r="M130" s="4">
        <v>663000000</v>
      </c>
      <c r="N130" s="4">
        <v>615000000</v>
      </c>
      <c r="O130" s="4">
        <v>665000000</v>
      </c>
      <c r="P130" s="4">
        <v>474000000</v>
      </c>
      <c r="Q130" s="5">
        <v>421000000</v>
      </c>
      <c r="R130" s="4">
        <v>474000000</v>
      </c>
      <c r="S130" s="4">
        <v>455000000</v>
      </c>
      <c r="T130" s="4">
        <v>449000000</v>
      </c>
      <c r="U130" s="4">
        <v>421000000</v>
      </c>
    </row>
    <row r="131" spans="1:21" ht="16" x14ac:dyDescent="0.2">
      <c r="A131" s="3" t="s">
        <v>138</v>
      </c>
      <c r="B131" s="4">
        <v>1221800000</v>
      </c>
      <c r="C131" s="4">
        <v>1167300000</v>
      </c>
      <c r="D131" s="4">
        <v>580000000</v>
      </c>
      <c r="E131" s="4">
        <v>555100000</v>
      </c>
      <c r="F131" s="4">
        <v>-84200000</v>
      </c>
      <c r="G131" s="4">
        <v>207300000</v>
      </c>
      <c r="H131" s="4">
        <v>1327800000</v>
      </c>
      <c r="I131" s="4">
        <v>1643600000</v>
      </c>
      <c r="J131" s="4">
        <v>1311500000</v>
      </c>
      <c r="K131" s="4">
        <v>4469000000</v>
      </c>
      <c r="L131" s="4">
        <v>3991000000</v>
      </c>
      <c r="M131" s="4">
        <v>3749000000</v>
      </c>
      <c r="N131" s="4">
        <v>3825000000</v>
      </c>
      <c r="O131" s="4">
        <v>5602000000</v>
      </c>
      <c r="P131" s="4">
        <v>5620000000</v>
      </c>
      <c r="Q131" s="5">
        <v>4845000000</v>
      </c>
      <c r="R131" s="4">
        <v>5620000000</v>
      </c>
      <c r="S131" s="4">
        <v>5343000000</v>
      </c>
      <c r="T131" s="4">
        <v>4945000000</v>
      </c>
      <c r="U131" s="4">
        <v>4845000000</v>
      </c>
    </row>
    <row r="132" spans="1:21" ht="16" x14ac:dyDescent="0.2">
      <c r="A132" s="3" t="s">
        <v>139</v>
      </c>
      <c r="B132" s="6">
        <v>-122.87</v>
      </c>
      <c r="C132" s="6">
        <v>-195.82</v>
      </c>
      <c r="D132" s="6">
        <v>-194.37</v>
      </c>
      <c r="E132" s="6">
        <v>-567.01</v>
      </c>
      <c r="F132" s="6">
        <v>-21.05</v>
      </c>
      <c r="G132" s="6">
        <v>59.59</v>
      </c>
      <c r="H132" s="6">
        <v>3095.1</v>
      </c>
      <c r="I132" s="6">
        <v>-493.57</v>
      </c>
      <c r="J132" s="6">
        <v>-127.66</v>
      </c>
      <c r="K132" s="6">
        <v>-3889.47</v>
      </c>
      <c r="L132" s="6">
        <v>607.91999999999996</v>
      </c>
      <c r="M132" s="6">
        <v>451.14</v>
      </c>
      <c r="N132" s="6">
        <v>216.96</v>
      </c>
      <c r="O132" s="6">
        <v>192.11</v>
      </c>
      <c r="P132" s="4">
        <v>209</v>
      </c>
      <c r="Q132" s="7">
        <v>144.54</v>
      </c>
      <c r="R132" s="4">
        <v>209</v>
      </c>
      <c r="S132" s="6">
        <v>174.72</v>
      </c>
      <c r="T132" s="6">
        <v>149.31</v>
      </c>
      <c r="U132" s="6">
        <v>144.54</v>
      </c>
    </row>
    <row r="133" spans="1:21" ht="16" x14ac:dyDescent="0.2">
      <c r="A133" s="3" t="s">
        <v>140</v>
      </c>
      <c r="B133" s="6">
        <v>-109.46</v>
      </c>
      <c r="C133" s="6">
        <v>-67.78</v>
      </c>
      <c r="D133" s="6">
        <v>-48.93</v>
      </c>
      <c r="E133" s="6">
        <v>-50.23</v>
      </c>
      <c r="F133" s="6">
        <v>-14.97</v>
      </c>
      <c r="G133" s="6">
        <v>-15.36</v>
      </c>
      <c r="H133" s="6">
        <v>-39.950000000000003</v>
      </c>
      <c r="I133" s="6">
        <v>-41.8</v>
      </c>
      <c r="J133" s="6">
        <v>-58.58</v>
      </c>
      <c r="K133" s="6">
        <v>-170.78</v>
      </c>
      <c r="L133" s="6">
        <v>-112.25</v>
      </c>
      <c r="M133" s="4">
        <v>-87</v>
      </c>
      <c r="N133" s="6">
        <v>-76.58</v>
      </c>
      <c r="O133" s="6">
        <v>-89.31</v>
      </c>
      <c r="P133" s="6">
        <v>-85.08</v>
      </c>
      <c r="Q133" s="7">
        <v>-71.989999999999995</v>
      </c>
      <c r="R133" s="6">
        <v>-85.08</v>
      </c>
      <c r="S133" s="6">
        <v>-75.349999999999994</v>
      </c>
      <c r="T133" s="6">
        <v>-71.709999999999994</v>
      </c>
      <c r="U133" s="6">
        <v>-71.989999999999995</v>
      </c>
    </row>
    <row r="134" spans="1:21" ht="16" x14ac:dyDescent="0.2">
      <c r="A134" s="3" t="s">
        <v>141</v>
      </c>
      <c r="B134" s="6">
        <v>0.57999999999999996</v>
      </c>
      <c r="C134" s="6">
        <v>0.82</v>
      </c>
      <c r="D134" s="6">
        <v>1.44</v>
      </c>
      <c r="E134" s="6">
        <v>1.26</v>
      </c>
      <c r="F134" s="6">
        <v>2.17</v>
      </c>
      <c r="G134" s="6">
        <v>2.6</v>
      </c>
      <c r="H134" s="6">
        <v>2.2400000000000002</v>
      </c>
      <c r="I134" s="6">
        <v>2.66</v>
      </c>
      <c r="J134" s="6">
        <v>1.34</v>
      </c>
      <c r="K134" s="6">
        <v>1.25</v>
      </c>
      <c r="L134" s="6">
        <v>1.61</v>
      </c>
      <c r="M134" s="6">
        <v>1.92</v>
      </c>
      <c r="N134" s="6">
        <v>2.0299999999999998</v>
      </c>
      <c r="O134" s="6">
        <v>1.61</v>
      </c>
      <c r="P134" s="6">
        <v>1.72</v>
      </c>
      <c r="Q134" s="7">
        <v>1.78</v>
      </c>
      <c r="R134" s="6">
        <v>1.72</v>
      </c>
      <c r="S134" s="6">
        <v>1.48</v>
      </c>
      <c r="T134" s="6">
        <v>1.65</v>
      </c>
      <c r="U134" s="6">
        <v>1.78</v>
      </c>
    </row>
    <row r="135" spans="1:21" ht="16" x14ac:dyDescent="0.2">
      <c r="A135" s="3" t="s">
        <v>142</v>
      </c>
      <c r="B135" s="6">
        <v>83.79</v>
      </c>
      <c r="C135" s="6">
        <v>82.63</v>
      </c>
      <c r="D135" s="6">
        <v>78.180000000000007</v>
      </c>
      <c r="E135" s="6">
        <v>70.81</v>
      </c>
      <c r="F135" s="6">
        <v>67.25</v>
      </c>
      <c r="G135" s="6">
        <v>73.98</v>
      </c>
      <c r="H135" s="6">
        <v>74.34</v>
      </c>
      <c r="I135" s="6">
        <v>75.73</v>
      </c>
      <c r="J135" s="6">
        <v>76.55</v>
      </c>
      <c r="K135" s="6">
        <v>80.83</v>
      </c>
      <c r="L135" s="6">
        <v>92.39</v>
      </c>
      <c r="M135" s="6">
        <v>93.31</v>
      </c>
      <c r="N135" s="6">
        <v>87.28</v>
      </c>
      <c r="O135" s="6">
        <v>82.87</v>
      </c>
      <c r="P135" s="6">
        <v>101.34</v>
      </c>
      <c r="Q135" s="7">
        <v>88.44</v>
      </c>
      <c r="R135" s="6">
        <v>101.34</v>
      </c>
      <c r="S135" s="6">
        <v>106.56</v>
      </c>
      <c r="T135" s="6">
        <v>96.29</v>
      </c>
      <c r="U135" s="6">
        <v>88.44</v>
      </c>
    </row>
    <row r="136" spans="1:21" ht="16" x14ac:dyDescent="0.2">
      <c r="A136" s="3" t="s">
        <v>143</v>
      </c>
      <c r="B136" s="4">
        <v>3900</v>
      </c>
      <c r="C136" s="4">
        <v>4000</v>
      </c>
      <c r="D136" s="4">
        <v>4500</v>
      </c>
      <c r="E136" s="4">
        <v>6100</v>
      </c>
      <c r="F136" s="4">
        <v>6800</v>
      </c>
      <c r="G136" s="4">
        <v>8400</v>
      </c>
      <c r="H136" s="4">
        <v>9900</v>
      </c>
      <c r="I136" s="4">
        <v>10400</v>
      </c>
      <c r="J136" s="4">
        <v>10600</v>
      </c>
      <c r="K136" s="4">
        <v>12000</v>
      </c>
      <c r="L136" s="4">
        <v>13000</v>
      </c>
      <c r="M136" s="4">
        <v>11000</v>
      </c>
      <c r="N136" s="4">
        <v>11490</v>
      </c>
      <c r="O136" s="4">
        <v>13460</v>
      </c>
      <c r="P136" s="4">
        <v>14426</v>
      </c>
      <c r="Q136" s="5">
        <v>14426</v>
      </c>
      <c r="R136" s="4">
        <v>14426</v>
      </c>
      <c r="S136" s="4">
        <v>14426</v>
      </c>
      <c r="T136" s="4">
        <v>14426</v>
      </c>
      <c r="U136" s="4">
        <v>14426</v>
      </c>
    </row>
    <row r="138" spans="1:21" ht="16" x14ac:dyDescent="0.2">
      <c r="A138" s="2" t="s">
        <v>26</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c r="T138" s="2" t="s">
        <v>18</v>
      </c>
      <c r="U138" s="2" t="s">
        <v>19</v>
      </c>
    </row>
    <row r="139" spans="1:21" ht="16" x14ac:dyDescent="0.2">
      <c r="A139" s="3" t="s">
        <v>144</v>
      </c>
      <c r="B139" s="4">
        <v>457600000</v>
      </c>
      <c r="C139" s="4">
        <v>407100000</v>
      </c>
      <c r="D139" s="4">
        <v>513400000</v>
      </c>
      <c r="E139" s="4">
        <v>578000000</v>
      </c>
      <c r="F139" s="4">
        <v>699700000</v>
      </c>
      <c r="G139" s="4">
        <v>815900000</v>
      </c>
      <c r="H139" s="4">
        <v>1006000000</v>
      </c>
      <c r="I139" s="4">
        <v>949600000</v>
      </c>
      <c r="J139" s="4">
        <v>275800000</v>
      </c>
      <c r="K139" s="4">
        <v>1007700000</v>
      </c>
      <c r="L139" s="4">
        <v>1319400000</v>
      </c>
      <c r="M139" s="4">
        <v>1429000000</v>
      </c>
      <c r="N139" s="4">
        <v>1777000000</v>
      </c>
      <c r="O139" s="4">
        <v>2214000000</v>
      </c>
      <c r="P139" s="4">
        <v>1374000000</v>
      </c>
      <c r="Q139" s="5">
        <v>1514000000</v>
      </c>
      <c r="R139" s="4">
        <v>246000000</v>
      </c>
      <c r="S139" s="4">
        <v>501000000</v>
      </c>
      <c r="T139" s="4">
        <v>377000000</v>
      </c>
      <c r="U139" s="4">
        <v>390000000</v>
      </c>
    </row>
    <row r="140" spans="1:21" ht="16" x14ac:dyDescent="0.2">
      <c r="A140" s="3" t="s">
        <v>145</v>
      </c>
      <c r="B140" s="4">
        <v>75100000</v>
      </c>
      <c r="C140" s="4">
        <v>64100000</v>
      </c>
      <c r="D140" s="4">
        <v>66300000</v>
      </c>
      <c r="E140" s="4">
        <v>79200000</v>
      </c>
      <c r="F140" s="4">
        <v>93500000</v>
      </c>
      <c r="G140" s="4">
        <v>93400000</v>
      </c>
      <c r="H140" s="4">
        <v>95600000</v>
      </c>
      <c r="I140" s="4">
        <v>113500000</v>
      </c>
      <c r="J140" s="4">
        <v>126700000</v>
      </c>
      <c r="K140" s="4">
        <v>158300000</v>
      </c>
      <c r="L140" s="4">
        <v>191900000</v>
      </c>
      <c r="M140" s="4">
        <v>200000000</v>
      </c>
      <c r="N140" s="4">
        <v>220000000</v>
      </c>
      <c r="O140" s="4">
        <v>257000000</v>
      </c>
      <c r="P140" s="4">
        <v>331000000</v>
      </c>
      <c r="Q140" s="5">
        <v>365000000</v>
      </c>
      <c r="R140" s="4">
        <v>89000000</v>
      </c>
      <c r="S140" s="4">
        <v>88000000</v>
      </c>
      <c r="T140" s="4">
        <v>93000000</v>
      </c>
      <c r="U140" s="4">
        <v>95000000</v>
      </c>
    </row>
    <row r="141" spans="1:21" ht="16" x14ac:dyDescent="0.2">
      <c r="A141" s="3" t="s">
        <v>146</v>
      </c>
      <c r="B141" s="4">
        <v>30600000</v>
      </c>
      <c r="C141" s="4">
        <v>68900000</v>
      </c>
      <c r="D141" s="4">
        <v>39000000</v>
      </c>
      <c r="E141" s="4">
        <v>53200000</v>
      </c>
      <c r="F141" s="4">
        <v>84300000</v>
      </c>
      <c r="G141" s="4">
        <v>-18100000</v>
      </c>
      <c r="H141" s="4">
        <v>-57600000</v>
      </c>
      <c r="I141" s="4">
        <v>54800000</v>
      </c>
      <c r="J141" s="4">
        <v>-126300000</v>
      </c>
      <c r="K141" s="4">
        <v>40400000</v>
      </c>
      <c r="L141" s="4">
        <v>31400000</v>
      </c>
      <c r="M141" s="4">
        <v>150000000</v>
      </c>
      <c r="N141" s="4">
        <v>111000000</v>
      </c>
      <c r="O141" s="4">
        <v>-66000000</v>
      </c>
      <c r="P141" s="4">
        <v>196000000</v>
      </c>
      <c r="Q141" s="5">
        <v>133000000</v>
      </c>
      <c r="R141" s="4">
        <v>-12000000</v>
      </c>
      <c r="S141" s="4">
        <v>-72000000</v>
      </c>
      <c r="T141" s="4">
        <v>190000000</v>
      </c>
      <c r="U141" s="4">
        <v>27000000</v>
      </c>
    </row>
    <row r="142" spans="1:21" ht="16" x14ac:dyDescent="0.2">
      <c r="A142" s="34" t="s">
        <v>147</v>
      </c>
      <c r="B142" s="32">
        <v>63200000</v>
      </c>
      <c r="C142" s="32">
        <v>57400000</v>
      </c>
      <c r="D142" s="32">
        <v>56600000</v>
      </c>
      <c r="E142" s="32">
        <v>56700000</v>
      </c>
      <c r="F142" s="32">
        <v>64500000</v>
      </c>
      <c r="G142" s="32">
        <v>67100000</v>
      </c>
      <c r="H142" s="32">
        <v>80400000</v>
      </c>
      <c r="I142" s="32">
        <v>87200000</v>
      </c>
      <c r="J142" s="32">
        <v>98100000</v>
      </c>
      <c r="K142" s="32">
        <v>122900000</v>
      </c>
      <c r="L142" s="32">
        <v>130300000</v>
      </c>
      <c r="M142" s="32">
        <v>136000000</v>
      </c>
      <c r="N142" s="32">
        <v>154000000</v>
      </c>
      <c r="O142" s="32">
        <v>175000000</v>
      </c>
      <c r="P142" s="32">
        <v>169000000</v>
      </c>
      <c r="Q142" s="33">
        <v>182000000</v>
      </c>
      <c r="R142" s="32">
        <v>39000000</v>
      </c>
      <c r="S142" s="32">
        <v>47000000</v>
      </c>
      <c r="T142" s="32">
        <v>50000000</v>
      </c>
      <c r="U142" s="32">
        <v>46000000</v>
      </c>
    </row>
    <row r="143" spans="1:21" ht="16" x14ac:dyDescent="0.2">
      <c r="A143" s="12" t="s">
        <v>200</v>
      </c>
      <c r="B143" s="20">
        <f t="shared" ref="B143:U143" si="20">B142/B2</f>
        <v>3.6003190156089777E-2</v>
      </c>
      <c r="C143" s="20">
        <f t="shared" si="20"/>
        <v>3.1938571110616515E-2</v>
      </c>
      <c r="D143" s="20">
        <f t="shared" si="20"/>
        <v>2.7854330708661418E-2</v>
      </c>
      <c r="E143" s="20">
        <f t="shared" si="20"/>
        <v>2.486078835445258E-2</v>
      </c>
      <c r="F143" s="20">
        <f t="shared" si="20"/>
        <v>2.362377760685639E-2</v>
      </c>
      <c r="G143" s="20">
        <f t="shared" si="20"/>
        <v>2.2573591253153912E-2</v>
      </c>
      <c r="H143" s="20">
        <f t="shared" si="20"/>
        <v>2.4113007227903906E-2</v>
      </c>
      <c r="I143" s="20">
        <f t="shared" si="20"/>
        <v>2.5025111206772852E-2</v>
      </c>
      <c r="J143" s="20">
        <f t="shared" si="20"/>
        <v>2.7218245380389545E-2</v>
      </c>
      <c r="K143" s="20">
        <f t="shared" si="20"/>
        <v>2.9233367427035514E-2</v>
      </c>
      <c r="L143" s="20">
        <f t="shared" si="20"/>
        <v>2.932901163706755E-2</v>
      </c>
      <c r="M143" s="20">
        <f t="shared" si="20"/>
        <v>2.8163180782770761E-2</v>
      </c>
      <c r="N143" s="20">
        <f t="shared" si="20"/>
        <v>2.8672500465462668E-2</v>
      </c>
      <c r="O143" s="20">
        <f t="shared" si="20"/>
        <v>2.8144097780636861E-2</v>
      </c>
      <c r="P143" s="20">
        <f t="shared" si="20"/>
        <v>3.0907095830285298E-2</v>
      </c>
      <c r="Q143" s="20">
        <f t="shared" si="20"/>
        <v>3.1784841075794622E-2</v>
      </c>
      <c r="R143" s="20">
        <f t="shared" si="20"/>
        <v>3.0232558139534883E-2</v>
      </c>
      <c r="S143" s="20">
        <f t="shared" si="20"/>
        <v>3.1972789115646258E-2</v>
      </c>
      <c r="T143" s="20">
        <f t="shared" si="20"/>
        <v>3.3467202141900937E-2</v>
      </c>
      <c r="U143" s="20">
        <f t="shared" si="20"/>
        <v>3.125E-2</v>
      </c>
    </row>
    <row r="144" spans="1:21" ht="16" x14ac:dyDescent="0.2">
      <c r="A144" s="3" t="s">
        <v>148</v>
      </c>
      <c r="B144" s="4">
        <v>-17300000</v>
      </c>
      <c r="C144" s="4">
        <v>16500000</v>
      </c>
      <c r="D144" s="4">
        <v>-10600000</v>
      </c>
      <c r="E144" s="4">
        <v>10300000</v>
      </c>
      <c r="F144" s="4">
        <v>23300000</v>
      </c>
      <c r="G144" s="4">
        <v>-46400000</v>
      </c>
      <c r="H144" s="4">
        <v>23500000</v>
      </c>
      <c r="I144" s="4">
        <v>11700000</v>
      </c>
      <c r="J144" s="4">
        <v>-154700000</v>
      </c>
      <c r="K144" s="4">
        <v>88300000</v>
      </c>
      <c r="L144" s="4">
        <v>-98900000</v>
      </c>
      <c r="M144" s="4">
        <v>-38000000</v>
      </c>
      <c r="N144" s="4">
        <v>-44000000</v>
      </c>
      <c r="O144" s="4">
        <v>-218000000</v>
      </c>
      <c r="P144" s="4">
        <v>48000000</v>
      </c>
      <c r="Q144" s="5">
        <v>-20000000</v>
      </c>
      <c r="R144" s="4">
        <v>-10000000</v>
      </c>
      <c r="S144" s="4" t="s">
        <v>26</v>
      </c>
      <c r="T144" s="4">
        <v>21000000</v>
      </c>
      <c r="U144" s="4">
        <v>-31000000</v>
      </c>
    </row>
    <row r="145" spans="1:21" ht="16" x14ac:dyDescent="0.2">
      <c r="A145" s="3" t="s">
        <v>149</v>
      </c>
      <c r="B145" s="4" t="s">
        <v>26</v>
      </c>
      <c r="C145" s="4" t="s">
        <v>26</v>
      </c>
      <c r="D145" s="4" t="s">
        <v>26</v>
      </c>
      <c r="E145" s="4" t="s">
        <v>26</v>
      </c>
      <c r="F145" s="4">
        <v>12200000</v>
      </c>
      <c r="G145" s="4" t="s">
        <v>26</v>
      </c>
      <c r="H145" s="4" t="s">
        <v>26</v>
      </c>
      <c r="I145" s="4" t="s">
        <v>26</v>
      </c>
      <c r="J145" s="4" t="s">
        <v>26</v>
      </c>
      <c r="K145" s="4" t="s">
        <v>26</v>
      </c>
      <c r="L145" s="4" t="s">
        <v>26</v>
      </c>
      <c r="M145" s="4">
        <v>38000000</v>
      </c>
      <c r="N145" s="4">
        <v>36000000</v>
      </c>
      <c r="O145" s="4" t="s">
        <v>26</v>
      </c>
      <c r="P145" s="4">
        <v>29000000</v>
      </c>
      <c r="Q145" s="5">
        <v>29000000</v>
      </c>
      <c r="R145" s="4" t="s">
        <v>26</v>
      </c>
      <c r="S145" s="4" t="s">
        <v>26</v>
      </c>
      <c r="T145" s="4" t="s">
        <v>26</v>
      </c>
      <c r="U145" s="4" t="s">
        <v>26</v>
      </c>
    </row>
    <row r="146" spans="1:21" ht="16" x14ac:dyDescent="0.2">
      <c r="A146" s="3" t="s">
        <v>150</v>
      </c>
      <c r="B146" s="4">
        <v>-15300000</v>
      </c>
      <c r="C146" s="4">
        <v>-5000000</v>
      </c>
      <c r="D146" s="4">
        <v>-7000000</v>
      </c>
      <c r="E146" s="4">
        <v>-13800000</v>
      </c>
      <c r="F146" s="4">
        <v>-15700000</v>
      </c>
      <c r="G146" s="4">
        <v>-38800000</v>
      </c>
      <c r="H146" s="4">
        <v>-161500000</v>
      </c>
      <c r="I146" s="4">
        <v>-44100000</v>
      </c>
      <c r="J146" s="4">
        <v>-69700000</v>
      </c>
      <c r="K146" s="4">
        <v>-170800000</v>
      </c>
      <c r="L146" s="4" t="s">
        <v>26</v>
      </c>
      <c r="M146" s="4">
        <v>14000000</v>
      </c>
      <c r="N146" s="4">
        <v>-35000000</v>
      </c>
      <c r="O146" s="4">
        <v>-23000000</v>
      </c>
      <c r="P146" s="4">
        <v>-50000000</v>
      </c>
      <c r="Q146" s="5">
        <v>-58000000</v>
      </c>
      <c r="R146" s="4">
        <v>-41000000</v>
      </c>
      <c r="S146" s="4">
        <v>-119000000</v>
      </c>
      <c r="T146" s="4">
        <v>119000000</v>
      </c>
      <c r="U146" s="4">
        <v>12000000</v>
      </c>
    </row>
    <row r="147" spans="1:21" ht="16" x14ac:dyDescent="0.2">
      <c r="A147" s="3" t="s">
        <v>151</v>
      </c>
      <c r="B147" s="4">
        <v>-28600000</v>
      </c>
      <c r="C147" s="4">
        <v>103700000</v>
      </c>
      <c r="D147" s="4">
        <v>34600000</v>
      </c>
      <c r="E147" s="4">
        <v>92900000</v>
      </c>
      <c r="F147" s="4">
        <v>-54400000</v>
      </c>
      <c r="G147" s="4">
        <v>35600000</v>
      </c>
      <c r="H147" s="4">
        <v>-25400000</v>
      </c>
      <c r="I147" s="4">
        <v>36100000</v>
      </c>
      <c r="J147" s="4">
        <v>949900000</v>
      </c>
      <c r="K147" s="4">
        <v>-458900000</v>
      </c>
      <c r="L147" s="4">
        <v>-81600000</v>
      </c>
      <c r="M147" s="4">
        <v>-104000000</v>
      </c>
      <c r="N147" s="4">
        <v>38000000</v>
      </c>
      <c r="O147" s="4">
        <v>-400000000</v>
      </c>
      <c r="P147" s="4">
        <v>-427000000</v>
      </c>
      <c r="Q147" s="5">
        <v>39000000</v>
      </c>
      <c r="R147" s="4">
        <v>54000000</v>
      </c>
      <c r="S147" s="4">
        <v>91000000</v>
      </c>
      <c r="T147" s="4">
        <v>-56000000</v>
      </c>
      <c r="U147" s="4">
        <v>-50000000</v>
      </c>
    </row>
    <row r="148" spans="1:21" ht="16" x14ac:dyDescent="0.2">
      <c r="A148" s="3" t="s">
        <v>152</v>
      </c>
      <c r="B148" s="4">
        <v>26200000</v>
      </c>
      <c r="C148" s="4">
        <v>-14900000</v>
      </c>
      <c r="D148" s="4">
        <v>-54400000</v>
      </c>
      <c r="E148" s="4">
        <v>17100000</v>
      </c>
      <c r="F148" s="4">
        <v>-128200000</v>
      </c>
      <c r="G148" s="4">
        <v>-67000000</v>
      </c>
      <c r="H148" s="4">
        <v>-98300000</v>
      </c>
      <c r="I148" s="4">
        <v>-25400000</v>
      </c>
      <c r="J148" s="4">
        <v>-104800000</v>
      </c>
      <c r="K148" s="4">
        <v>-148100000</v>
      </c>
      <c r="L148" s="4">
        <v>-136100000</v>
      </c>
      <c r="M148" s="4">
        <v>-134000000</v>
      </c>
      <c r="N148" s="4">
        <v>31000000</v>
      </c>
      <c r="O148" s="4">
        <v>-257000000</v>
      </c>
      <c r="P148" s="4">
        <v>34000000</v>
      </c>
      <c r="Q148" s="5">
        <v>38000000</v>
      </c>
      <c r="R148" s="4">
        <v>-89000000</v>
      </c>
      <c r="S148" s="4">
        <v>-51000000</v>
      </c>
      <c r="T148" s="4">
        <v>172000000</v>
      </c>
      <c r="U148" s="4">
        <v>6000000</v>
      </c>
    </row>
    <row r="149" spans="1:21" ht="16" x14ac:dyDescent="0.2">
      <c r="A149" s="3" t="s">
        <v>153</v>
      </c>
      <c r="B149" s="4" t="s">
        <v>26</v>
      </c>
      <c r="C149" s="4" t="s">
        <v>26</v>
      </c>
      <c r="D149" s="4" t="s">
        <v>26</v>
      </c>
      <c r="E149" s="4" t="s">
        <v>26</v>
      </c>
      <c r="F149" s="4" t="s">
        <v>26</v>
      </c>
      <c r="G149" s="4" t="s">
        <v>26</v>
      </c>
      <c r="H149" s="4" t="s">
        <v>26</v>
      </c>
      <c r="I149" s="4" t="s">
        <v>26</v>
      </c>
      <c r="J149" s="4" t="s">
        <v>26</v>
      </c>
      <c r="K149" s="4" t="s">
        <v>26</v>
      </c>
      <c r="L149" s="4" t="s">
        <v>26</v>
      </c>
      <c r="M149" s="4" t="s">
        <v>26</v>
      </c>
      <c r="N149" s="4" t="s">
        <v>26</v>
      </c>
      <c r="O149" s="4" t="s">
        <v>26</v>
      </c>
      <c r="P149" s="4" t="s">
        <v>26</v>
      </c>
      <c r="Q149" s="5" t="s">
        <v>26</v>
      </c>
      <c r="R149" s="4" t="s">
        <v>26</v>
      </c>
      <c r="S149" s="4" t="s">
        <v>26</v>
      </c>
      <c r="T149" s="4" t="s">
        <v>26</v>
      </c>
      <c r="U149" s="4" t="s">
        <v>26</v>
      </c>
    </row>
    <row r="150" spans="1:21" ht="16" x14ac:dyDescent="0.2">
      <c r="A150" s="3" t="s">
        <v>154</v>
      </c>
      <c r="B150" s="4" t="s">
        <v>26</v>
      </c>
      <c r="C150" s="4" t="s">
        <v>26</v>
      </c>
      <c r="D150" s="4" t="s">
        <v>26</v>
      </c>
      <c r="E150" s="4" t="s">
        <v>26</v>
      </c>
      <c r="F150" s="4" t="s">
        <v>26</v>
      </c>
      <c r="G150" s="4" t="s">
        <v>26</v>
      </c>
      <c r="H150" s="4" t="s">
        <v>26</v>
      </c>
      <c r="I150" s="4" t="s">
        <v>26</v>
      </c>
      <c r="J150" s="4" t="s">
        <v>26</v>
      </c>
      <c r="K150" s="4" t="s">
        <v>26</v>
      </c>
      <c r="L150" s="4" t="s">
        <v>26</v>
      </c>
      <c r="M150" s="4" t="s">
        <v>26</v>
      </c>
      <c r="N150" s="4" t="s">
        <v>26</v>
      </c>
      <c r="O150" s="4" t="s">
        <v>26</v>
      </c>
      <c r="P150" s="4" t="s">
        <v>26</v>
      </c>
      <c r="Q150" s="5" t="s">
        <v>26</v>
      </c>
      <c r="R150" s="4" t="s">
        <v>26</v>
      </c>
      <c r="S150" s="4" t="s">
        <v>26</v>
      </c>
      <c r="T150" s="4" t="s">
        <v>26</v>
      </c>
      <c r="U150" s="4" t="s">
        <v>26</v>
      </c>
    </row>
    <row r="151" spans="1:21" ht="16" x14ac:dyDescent="0.2">
      <c r="A151" s="3" t="s">
        <v>155</v>
      </c>
      <c r="B151" s="4">
        <v>-118400000</v>
      </c>
      <c r="C151" s="4">
        <v>50400000</v>
      </c>
      <c r="D151" s="4">
        <v>83500000</v>
      </c>
      <c r="E151" s="4">
        <v>24400000</v>
      </c>
      <c r="F151" s="4">
        <v>101800000</v>
      </c>
      <c r="G151" s="4">
        <v>-2900000</v>
      </c>
      <c r="H151" s="4">
        <v>59200000</v>
      </c>
      <c r="I151" s="4">
        <v>51400000</v>
      </c>
      <c r="J151" s="4">
        <v>908700000</v>
      </c>
      <c r="K151" s="4">
        <v>-651400000</v>
      </c>
      <c r="L151" s="4">
        <v>-134000000</v>
      </c>
      <c r="M151" s="4">
        <v>77000000</v>
      </c>
      <c r="N151" s="4">
        <v>247000000</v>
      </c>
      <c r="O151" s="4">
        <v>80000000</v>
      </c>
      <c r="P151" s="4">
        <v>-161000000</v>
      </c>
      <c r="Q151" s="5">
        <v>136000000</v>
      </c>
      <c r="R151" s="4">
        <v>197000000</v>
      </c>
      <c r="S151" s="4">
        <v>-178000000</v>
      </c>
      <c r="T151" s="4">
        <v>92000000</v>
      </c>
      <c r="U151" s="4">
        <v>25000000</v>
      </c>
    </row>
    <row r="152" spans="1:21" ht="16" x14ac:dyDescent="0.2">
      <c r="A152" s="3" t="s">
        <v>156</v>
      </c>
      <c r="B152" s="4">
        <v>63600000</v>
      </c>
      <c r="C152" s="4">
        <v>68200000</v>
      </c>
      <c r="D152" s="4">
        <v>5500000</v>
      </c>
      <c r="E152" s="4">
        <v>51400000</v>
      </c>
      <c r="F152" s="4">
        <v>-28000000</v>
      </c>
      <c r="G152" s="4">
        <v>105500000</v>
      </c>
      <c r="H152" s="4">
        <v>13700000</v>
      </c>
      <c r="I152" s="4">
        <v>10100000</v>
      </c>
      <c r="J152" s="4">
        <v>146000000</v>
      </c>
      <c r="K152" s="4">
        <v>340600000</v>
      </c>
      <c r="L152" s="4">
        <v>188500000</v>
      </c>
      <c r="M152" s="4">
        <v>-47000000</v>
      </c>
      <c r="N152" s="4">
        <v>-240000000</v>
      </c>
      <c r="O152" s="4">
        <v>-223000000</v>
      </c>
      <c r="P152" s="4">
        <v>-300000000</v>
      </c>
      <c r="Q152" s="5">
        <v>-135000000</v>
      </c>
      <c r="R152" s="4">
        <v>-54000000</v>
      </c>
      <c r="S152" s="4">
        <v>320000000</v>
      </c>
      <c r="T152" s="4">
        <v>-320000000</v>
      </c>
      <c r="U152" s="4">
        <v>-81000000</v>
      </c>
    </row>
    <row r="153" spans="1:21" ht="16" x14ac:dyDescent="0.2">
      <c r="A153" s="3" t="s">
        <v>157</v>
      </c>
      <c r="B153" s="4" t="s">
        <v>26</v>
      </c>
      <c r="C153" s="4" t="s">
        <v>26</v>
      </c>
      <c r="D153" s="4" t="s">
        <v>26</v>
      </c>
      <c r="E153" s="4" t="s">
        <v>26</v>
      </c>
      <c r="F153" s="4" t="s">
        <v>26</v>
      </c>
      <c r="G153" s="4" t="s">
        <v>26</v>
      </c>
      <c r="H153" s="4" t="s">
        <v>26</v>
      </c>
      <c r="I153" s="4" t="s">
        <v>26</v>
      </c>
      <c r="J153" s="4" t="s">
        <v>26</v>
      </c>
      <c r="K153" s="4" t="s">
        <v>26</v>
      </c>
      <c r="L153" s="4" t="s">
        <v>26</v>
      </c>
      <c r="M153" s="4" t="s">
        <v>26</v>
      </c>
      <c r="N153" s="4" t="s">
        <v>26</v>
      </c>
      <c r="O153" s="4" t="s">
        <v>26</v>
      </c>
      <c r="P153" s="4" t="s">
        <v>26</v>
      </c>
      <c r="Q153" s="5" t="s">
        <v>26</v>
      </c>
      <c r="R153" s="4" t="s">
        <v>26</v>
      </c>
      <c r="S153" s="4" t="s">
        <v>26</v>
      </c>
      <c r="T153" s="4" t="s">
        <v>26</v>
      </c>
      <c r="U153" s="4" t="s">
        <v>26</v>
      </c>
    </row>
    <row r="154" spans="1:21" ht="16" x14ac:dyDescent="0.2">
      <c r="A154" s="3" t="s">
        <v>158</v>
      </c>
      <c r="B154" s="4">
        <v>534700000</v>
      </c>
      <c r="C154" s="4">
        <v>643800000</v>
      </c>
      <c r="D154" s="4">
        <v>653300000</v>
      </c>
      <c r="E154" s="4">
        <v>803300000</v>
      </c>
      <c r="F154" s="4">
        <v>823100000</v>
      </c>
      <c r="G154" s="4">
        <v>926800000</v>
      </c>
      <c r="H154" s="4">
        <v>1018600000</v>
      </c>
      <c r="I154" s="4">
        <v>1154000000</v>
      </c>
      <c r="J154" s="4">
        <v>1226100000</v>
      </c>
      <c r="K154" s="4">
        <v>747500000</v>
      </c>
      <c r="L154" s="4">
        <v>1461100000</v>
      </c>
      <c r="M154" s="4">
        <v>1675000000</v>
      </c>
      <c r="N154" s="4">
        <v>2146000000</v>
      </c>
      <c r="O154" s="4">
        <v>2005000000</v>
      </c>
      <c r="P154" s="4">
        <v>1474000000</v>
      </c>
      <c r="Q154" s="5">
        <v>2051000000</v>
      </c>
      <c r="R154" s="4">
        <v>377000000</v>
      </c>
      <c r="S154" s="4">
        <v>608000000</v>
      </c>
      <c r="T154" s="4">
        <v>604000000</v>
      </c>
      <c r="U154" s="4">
        <v>462000000</v>
      </c>
    </row>
    <row r="155" spans="1:21" ht="16" x14ac:dyDescent="0.2">
      <c r="A155" s="3" t="s">
        <v>159</v>
      </c>
      <c r="B155" s="4" t="s">
        <v>26</v>
      </c>
      <c r="C155" s="4" t="s">
        <v>26</v>
      </c>
      <c r="D155" s="4" t="s">
        <v>26</v>
      </c>
      <c r="E155" s="4" t="s">
        <v>26</v>
      </c>
      <c r="F155" s="4" t="s">
        <v>26</v>
      </c>
      <c r="G155" s="4" t="s">
        <v>26</v>
      </c>
      <c r="H155" s="4" t="s">
        <v>26</v>
      </c>
      <c r="I155" s="4" t="s">
        <v>26</v>
      </c>
      <c r="J155" s="4" t="s">
        <v>26</v>
      </c>
      <c r="K155" s="4" t="s">
        <v>26</v>
      </c>
      <c r="L155" s="4" t="s">
        <v>26</v>
      </c>
      <c r="M155" s="4" t="s">
        <v>26</v>
      </c>
      <c r="N155" s="4" t="s">
        <v>26</v>
      </c>
      <c r="O155" s="4" t="s">
        <v>26</v>
      </c>
      <c r="P155" s="4" t="s">
        <v>26</v>
      </c>
      <c r="Q155" s="5" t="s">
        <v>26</v>
      </c>
      <c r="R155" s="4" t="s">
        <v>26</v>
      </c>
      <c r="S155" s="4" t="s">
        <v>26</v>
      </c>
      <c r="T155" s="4" t="s">
        <v>26</v>
      </c>
      <c r="U155" s="4" t="s">
        <v>26</v>
      </c>
    </row>
    <row r="156" spans="1:21" ht="16" x14ac:dyDescent="0.2">
      <c r="A156" s="3" t="s">
        <v>160</v>
      </c>
      <c r="B156" s="4" t="s">
        <v>26</v>
      </c>
      <c r="C156" s="4" t="s">
        <v>26</v>
      </c>
      <c r="D156" s="4" t="s">
        <v>26</v>
      </c>
      <c r="E156" s="4" t="s">
        <v>26</v>
      </c>
      <c r="F156" s="4" t="s">
        <v>26</v>
      </c>
      <c r="G156" s="4" t="s">
        <v>26</v>
      </c>
      <c r="H156" s="4" t="s">
        <v>26</v>
      </c>
      <c r="I156" s="4" t="s">
        <v>26</v>
      </c>
      <c r="J156" s="4" t="s">
        <v>26</v>
      </c>
      <c r="K156" s="4" t="s">
        <v>26</v>
      </c>
      <c r="L156" s="4" t="s">
        <v>26</v>
      </c>
      <c r="M156" s="4" t="s">
        <v>26</v>
      </c>
      <c r="N156" s="4" t="s">
        <v>26</v>
      </c>
      <c r="O156" s="4" t="s">
        <v>26</v>
      </c>
      <c r="P156" s="4" t="s">
        <v>26</v>
      </c>
      <c r="Q156" s="5" t="s">
        <v>26</v>
      </c>
      <c r="R156" s="4" t="s">
        <v>26</v>
      </c>
      <c r="S156" s="4" t="s">
        <v>26</v>
      </c>
      <c r="T156" s="4" t="s">
        <v>26</v>
      </c>
      <c r="U156" s="4" t="s">
        <v>26</v>
      </c>
    </row>
    <row r="157" spans="1:21" ht="16" x14ac:dyDescent="0.2">
      <c r="A157" s="3" t="s">
        <v>161</v>
      </c>
      <c r="B157" s="4" t="s">
        <v>26</v>
      </c>
      <c r="C157" s="4" t="s">
        <v>26</v>
      </c>
      <c r="D157" s="4" t="s">
        <v>26</v>
      </c>
      <c r="E157" s="4" t="s">
        <v>26</v>
      </c>
      <c r="F157" s="4" t="s">
        <v>26</v>
      </c>
      <c r="G157" s="4" t="s">
        <v>26</v>
      </c>
      <c r="H157" s="4" t="s">
        <v>26</v>
      </c>
      <c r="I157" s="4" t="s">
        <v>26</v>
      </c>
      <c r="J157" s="4" t="s">
        <v>26</v>
      </c>
      <c r="K157" s="4" t="s">
        <v>26</v>
      </c>
      <c r="L157" s="4" t="s">
        <v>26</v>
      </c>
      <c r="M157" s="4" t="s">
        <v>26</v>
      </c>
      <c r="N157" s="4" t="s">
        <v>26</v>
      </c>
      <c r="O157" s="4" t="s">
        <v>26</v>
      </c>
      <c r="P157" s="4" t="s">
        <v>26</v>
      </c>
      <c r="Q157" s="5" t="s">
        <v>26</v>
      </c>
      <c r="R157" s="4" t="s">
        <v>26</v>
      </c>
      <c r="S157" s="4" t="s">
        <v>26</v>
      </c>
      <c r="T157" s="4" t="s">
        <v>26</v>
      </c>
      <c r="U157" s="4" t="s">
        <v>26</v>
      </c>
    </row>
    <row r="158" spans="1:21" ht="16" x14ac:dyDescent="0.2">
      <c r="A158" s="3" t="s">
        <v>162</v>
      </c>
      <c r="B158" s="4" t="s">
        <v>26</v>
      </c>
      <c r="C158" s="4" t="s">
        <v>26</v>
      </c>
      <c r="D158" s="4" t="s">
        <v>26</v>
      </c>
      <c r="E158" s="4" t="s">
        <v>26</v>
      </c>
      <c r="F158" s="4" t="s">
        <v>26</v>
      </c>
      <c r="G158" s="4" t="s">
        <v>26</v>
      </c>
      <c r="H158" s="4" t="s">
        <v>26</v>
      </c>
      <c r="I158" s="4" t="s">
        <v>26</v>
      </c>
      <c r="J158" s="4" t="s">
        <v>26</v>
      </c>
      <c r="K158" s="4" t="s">
        <v>26</v>
      </c>
      <c r="L158" s="4" t="s">
        <v>26</v>
      </c>
      <c r="M158" s="4" t="s">
        <v>26</v>
      </c>
      <c r="N158" s="4" t="s">
        <v>26</v>
      </c>
      <c r="O158" s="4" t="s">
        <v>26</v>
      </c>
      <c r="P158" s="4" t="s">
        <v>26</v>
      </c>
      <c r="Q158" s="5" t="s">
        <v>26</v>
      </c>
      <c r="R158" s="4" t="s">
        <v>26</v>
      </c>
      <c r="S158" s="4" t="s">
        <v>26</v>
      </c>
      <c r="T158" s="4" t="s">
        <v>26</v>
      </c>
      <c r="U158" s="4" t="s">
        <v>26</v>
      </c>
    </row>
    <row r="159" spans="1:21" ht="16" x14ac:dyDescent="0.2">
      <c r="A159" s="3" t="s">
        <v>163</v>
      </c>
      <c r="B159" s="4">
        <v>-84400000</v>
      </c>
      <c r="C159" s="4">
        <v>-90700000</v>
      </c>
      <c r="D159" s="4">
        <v>-79000000</v>
      </c>
      <c r="E159" s="4">
        <v>-67700000</v>
      </c>
      <c r="F159" s="4">
        <v>-45000000</v>
      </c>
      <c r="G159" s="4">
        <v>-42300000</v>
      </c>
      <c r="H159" s="4">
        <v>-74600000</v>
      </c>
      <c r="I159" s="4">
        <v>-89000000</v>
      </c>
      <c r="J159" s="4">
        <v>-115200000</v>
      </c>
      <c r="K159" s="4">
        <v>-91000000</v>
      </c>
      <c r="L159" s="4">
        <v>-91000000</v>
      </c>
      <c r="M159" s="4">
        <v>-69000000</v>
      </c>
      <c r="N159" s="4">
        <v>-103000000</v>
      </c>
      <c r="O159" s="4">
        <v>-139000000</v>
      </c>
      <c r="P159" s="4">
        <v>-283000000</v>
      </c>
      <c r="Q159" s="5">
        <v>-277000000</v>
      </c>
      <c r="R159" s="4">
        <v>-79000000</v>
      </c>
      <c r="S159" s="4">
        <v>-73000000</v>
      </c>
      <c r="T159" s="4">
        <v>-54000000</v>
      </c>
      <c r="U159" s="4">
        <v>-71000000</v>
      </c>
    </row>
    <row r="160" spans="1:21" ht="16" x14ac:dyDescent="0.2">
      <c r="A160" s="3" t="s">
        <v>164</v>
      </c>
      <c r="B160" s="4">
        <v>-84400000</v>
      </c>
      <c r="C160" s="4">
        <v>-90700000</v>
      </c>
      <c r="D160" s="4">
        <v>-79000000</v>
      </c>
      <c r="E160" s="4">
        <v>-67700000</v>
      </c>
      <c r="F160" s="4">
        <v>-45000000</v>
      </c>
      <c r="G160" s="4">
        <v>-42300000</v>
      </c>
      <c r="H160" s="4">
        <v>-74600000</v>
      </c>
      <c r="I160" s="4">
        <v>-89000000</v>
      </c>
      <c r="J160" s="4">
        <v>-115200000</v>
      </c>
      <c r="K160" s="4">
        <v>-91000000</v>
      </c>
      <c r="L160" s="4">
        <v>-91000000</v>
      </c>
      <c r="M160" s="4">
        <v>-69000000</v>
      </c>
      <c r="N160" s="4">
        <v>-103000000</v>
      </c>
      <c r="O160" s="4">
        <v>-139000000</v>
      </c>
      <c r="P160" s="4">
        <v>-283000000</v>
      </c>
      <c r="Q160" s="5">
        <v>-277000000</v>
      </c>
      <c r="R160" s="4">
        <v>-79000000</v>
      </c>
      <c r="S160" s="4">
        <v>-73000000</v>
      </c>
      <c r="T160" s="4">
        <v>-54000000</v>
      </c>
      <c r="U160" s="4">
        <v>-71000000</v>
      </c>
    </row>
    <row r="161" spans="1:21" ht="16" x14ac:dyDescent="0.2">
      <c r="A161" s="3" t="s">
        <v>165</v>
      </c>
      <c r="B161" s="4" t="s">
        <v>26</v>
      </c>
      <c r="C161" s="4" t="s">
        <v>26</v>
      </c>
      <c r="D161" s="4" t="s">
        <v>26</v>
      </c>
      <c r="E161" s="4" t="s">
        <v>26</v>
      </c>
      <c r="F161" s="4" t="s">
        <v>26</v>
      </c>
      <c r="G161" s="4" t="s">
        <v>26</v>
      </c>
      <c r="H161" s="4" t="s">
        <v>26</v>
      </c>
      <c r="I161" s="4" t="s">
        <v>26</v>
      </c>
      <c r="J161" s="4" t="s">
        <v>26</v>
      </c>
      <c r="K161" s="4" t="s">
        <v>26</v>
      </c>
      <c r="L161" s="4" t="s">
        <v>26</v>
      </c>
      <c r="M161" s="4" t="s">
        <v>26</v>
      </c>
      <c r="N161" s="4" t="s">
        <v>26</v>
      </c>
      <c r="O161" s="4" t="s">
        <v>26</v>
      </c>
      <c r="P161" s="4" t="s">
        <v>26</v>
      </c>
      <c r="Q161" s="5" t="s">
        <v>26</v>
      </c>
      <c r="R161" s="4" t="s">
        <v>26</v>
      </c>
      <c r="S161" s="4" t="s">
        <v>26</v>
      </c>
      <c r="T161" s="4" t="s">
        <v>26</v>
      </c>
      <c r="U161" s="4" t="s">
        <v>26</v>
      </c>
    </row>
    <row r="162" spans="1:21" ht="16" x14ac:dyDescent="0.2">
      <c r="A162" s="3" t="s">
        <v>166</v>
      </c>
      <c r="B162" s="4">
        <v>5600000</v>
      </c>
      <c r="C162" s="4">
        <v>-2200000</v>
      </c>
      <c r="D162" s="4">
        <v>-1200000</v>
      </c>
      <c r="E162" s="4">
        <v>-2400000</v>
      </c>
      <c r="F162" s="4">
        <v>-1700000</v>
      </c>
      <c r="G162" s="4">
        <v>-168900000</v>
      </c>
      <c r="H162" s="4">
        <v>-250600000</v>
      </c>
      <c r="I162" s="4">
        <v>4600000</v>
      </c>
      <c r="J162" s="4">
        <v>296500000</v>
      </c>
      <c r="K162" s="4">
        <v>181600000</v>
      </c>
      <c r="L162" s="4">
        <v>-32400000</v>
      </c>
      <c r="M162" s="4">
        <v>41000000</v>
      </c>
      <c r="N162" s="4">
        <v>-77000000</v>
      </c>
      <c r="O162" s="4">
        <v>-301000000</v>
      </c>
      <c r="P162" s="4">
        <v>118000000</v>
      </c>
      <c r="Q162" s="5">
        <v>-3000000</v>
      </c>
      <c r="R162" s="4">
        <v>-11000000</v>
      </c>
      <c r="S162" s="4">
        <v>10000000</v>
      </c>
      <c r="T162" s="4">
        <v>17000000</v>
      </c>
      <c r="U162" s="4">
        <v>-19000000</v>
      </c>
    </row>
    <row r="163" spans="1:21" ht="16" x14ac:dyDescent="0.2">
      <c r="A163" s="3" t="s">
        <v>167</v>
      </c>
      <c r="B163" s="4">
        <v>15900000</v>
      </c>
      <c r="C163" s="4">
        <v>15400000</v>
      </c>
      <c r="D163" s="4">
        <v>25000000</v>
      </c>
      <c r="E163" s="4">
        <v>40900000</v>
      </c>
      <c r="F163" s="4">
        <v>54500000</v>
      </c>
      <c r="G163" s="4">
        <v>57000000</v>
      </c>
      <c r="H163" s="4">
        <v>156200000</v>
      </c>
      <c r="I163" s="4">
        <v>692800000</v>
      </c>
      <c r="J163" s="4">
        <v>703300000</v>
      </c>
      <c r="K163" s="4">
        <v>351700000</v>
      </c>
      <c r="L163" s="4">
        <v>160600000</v>
      </c>
      <c r="M163" s="4">
        <v>186000000</v>
      </c>
      <c r="N163" s="4">
        <v>106000000</v>
      </c>
      <c r="O163" s="4">
        <v>184000000</v>
      </c>
      <c r="P163" s="4">
        <v>438000000</v>
      </c>
      <c r="Q163" s="5">
        <v>181000000</v>
      </c>
      <c r="R163" s="4">
        <v>65000000</v>
      </c>
      <c r="S163" s="4">
        <v>55000000</v>
      </c>
      <c r="T163" s="4">
        <v>27000000</v>
      </c>
      <c r="U163" s="4">
        <v>34000000</v>
      </c>
    </row>
    <row r="164" spans="1:21" ht="16" x14ac:dyDescent="0.2">
      <c r="A164" s="3" t="s">
        <v>168</v>
      </c>
      <c r="B164" s="4">
        <v>-10300000</v>
      </c>
      <c r="C164" s="4">
        <v>-17600000</v>
      </c>
      <c r="D164" s="4">
        <v>-26200000</v>
      </c>
      <c r="E164" s="4">
        <v>-43300000</v>
      </c>
      <c r="F164" s="4">
        <v>-56200000</v>
      </c>
      <c r="G164" s="4">
        <v>-225900000</v>
      </c>
      <c r="H164" s="4">
        <v>-406800000</v>
      </c>
      <c r="I164" s="4">
        <v>-688200000</v>
      </c>
      <c r="J164" s="4">
        <v>-406800000</v>
      </c>
      <c r="K164" s="4">
        <v>-170100000</v>
      </c>
      <c r="L164" s="4">
        <v>-193000000</v>
      </c>
      <c r="M164" s="4">
        <v>-145000000</v>
      </c>
      <c r="N164" s="4">
        <v>-183000000</v>
      </c>
      <c r="O164" s="4">
        <v>-485000000</v>
      </c>
      <c r="P164" s="4">
        <v>-320000000</v>
      </c>
      <c r="Q164" s="5">
        <v>-184000000</v>
      </c>
      <c r="R164" s="4">
        <v>-76000000</v>
      </c>
      <c r="S164" s="4">
        <v>-45000000</v>
      </c>
      <c r="T164" s="4">
        <v>-10000000</v>
      </c>
      <c r="U164" s="4">
        <v>-53000000</v>
      </c>
    </row>
    <row r="165" spans="1:21" ht="16" x14ac:dyDescent="0.2">
      <c r="A165" s="3" t="s">
        <v>169</v>
      </c>
      <c r="B165" s="4">
        <v>-241400000</v>
      </c>
      <c r="C165" s="4">
        <v>-900000</v>
      </c>
      <c r="D165" s="4">
        <v>-148600000</v>
      </c>
      <c r="E165" s="4">
        <v>-197500000</v>
      </c>
      <c r="F165" s="4">
        <v>-3500000</v>
      </c>
      <c r="G165" s="4">
        <v>-50700000</v>
      </c>
      <c r="H165" s="4">
        <v>-239700000</v>
      </c>
      <c r="I165" s="4">
        <v>-7600000</v>
      </c>
      <c r="J165" s="4">
        <v>-79300000</v>
      </c>
      <c r="K165" s="4">
        <v>-3511000000</v>
      </c>
      <c r="L165" s="4">
        <v>-283600000</v>
      </c>
      <c r="M165" s="4">
        <v>64000000</v>
      </c>
      <c r="N165" s="4">
        <v>-897000000</v>
      </c>
      <c r="O165" s="4">
        <v>-2179000000</v>
      </c>
      <c r="P165" s="4">
        <v>-97000000</v>
      </c>
      <c r="Q165" s="5">
        <v>-3000000</v>
      </c>
      <c r="R165" s="4" t="s">
        <v>26</v>
      </c>
      <c r="S165" s="4" t="s">
        <v>26</v>
      </c>
      <c r="T165" s="4">
        <v>-3000000</v>
      </c>
      <c r="U165" s="4" t="s">
        <v>26</v>
      </c>
    </row>
    <row r="166" spans="1:21" ht="16" x14ac:dyDescent="0.2">
      <c r="A166" s="3" t="s">
        <v>170</v>
      </c>
      <c r="B166" s="4" t="s">
        <v>26</v>
      </c>
      <c r="C166" s="4" t="s">
        <v>26</v>
      </c>
      <c r="D166" s="4" t="s">
        <v>26</v>
      </c>
      <c r="E166" s="4" t="s">
        <v>26</v>
      </c>
      <c r="F166" s="4" t="s">
        <v>26</v>
      </c>
      <c r="G166" s="4" t="s">
        <v>26</v>
      </c>
      <c r="H166" s="4" t="s">
        <v>26</v>
      </c>
      <c r="I166" s="4" t="s">
        <v>26</v>
      </c>
      <c r="J166" s="4">
        <v>1500000</v>
      </c>
      <c r="K166" s="4" t="s">
        <v>26</v>
      </c>
      <c r="L166" s="4">
        <v>5700000</v>
      </c>
      <c r="M166" s="4">
        <v>226000000</v>
      </c>
      <c r="N166" s="4" t="s">
        <v>26</v>
      </c>
      <c r="O166" s="4" t="s">
        <v>26</v>
      </c>
      <c r="P166" s="4" t="s">
        <v>26</v>
      </c>
      <c r="Q166" s="5" t="s">
        <v>26</v>
      </c>
      <c r="R166" s="4" t="s">
        <v>26</v>
      </c>
      <c r="S166" s="4" t="s">
        <v>26</v>
      </c>
      <c r="T166" s="4" t="s">
        <v>26</v>
      </c>
      <c r="U166" s="4" t="s">
        <v>26</v>
      </c>
    </row>
    <row r="167" spans="1:21" ht="16" x14ac:dyDescent="0.2">
      <c r="A167" s="3" t="s">
        <v>171</v>
      </c>
      <c r="B167" s="4">
        <v>-241400000</v>
      </c>
      <c r="C167" s="4">
        <v>-900000</v>
      </c>
      <c r="D167" s="4">
        <v>-148600000</v>
      </c>
      <c r="E167" s="4">
        <v>-197500000</v>
      </c>
      <c r="F167" s="4">
        <v>-3500000</v>
      </c>
      <c r="G167" s="4">
        <v>-50700000</v>
      </c>
      <c r="H167" s="4">
        <v>-239700000</v>
      </c>
      <c r="I167" s="4">
        <v>-7600000</v>
      </c>
      <c r="J167" s="4">
        <v>-80800000</v>
      </c>
      <c r="K167" s="4">
        <v>-3511000000</v>
      </c>
      <c r="L167" s="4">
        <v>-289300000</v>
      </c>
      <c r="M167" s="4">
        <v>-162000000</v>
      </c>
      <c r="N167" s="4">
        <v>-897000000</v>
      </c>
      <c r="O167" s="4">
        <v>-2179000000</v>
      </c>
      <c r="P167" s="4">
        <v>-97000000</v>
      </c>
      <c r="Q167" s="5">
        <v>-3000000</v>
      </c>
      <c r="R167" s="4" t="s">
        <v>26</v>
      </c>
      <c r="S167" s="4" t="s">
        <v>26</v>
      </c>
      <c r="T167" s="4">
        <v>-3000000</v>
      </c>
      <c r="U167" s="4" t="s">
        <v>26</v>
      </c>
    </row>
    <row r="168" spans="1:21" ht="16" x14ac:dyDescent="0.2">
      <c r="A168" s="3" t="s">
        <v>172</v>
      </c>
      <c r="B168" s="4" t="s">
        <v>26</v>
      </c>
      <c r="C168" s="4" t="s">
        <v>26</v>
      </c>
      <c r="D168" s="4" t="s">
        <v>26</v>
      </c>
      <c r="E168" s="4" t="s">
        <v>26</v>
      </c>
      <c r="F168" s="4" t="s">
        <v>26</v>
      </c>
      <c r="G168" s="4" t="s">
        <v>26</v>
      </c>
      <c r="H168" s="4" t="s">
        <v>26</v>
      </c>
      <c r="I168" s="4" t="s">
        <v>26</v>
      </c>
      <c r="J168" s="4" t="s">
        <v>26</v>
      </c>
      <c r="K168" s="4" t="s">
        <v>26</v>
      </c>
      <c r="L168" s="4" t="s">
        <v>26</v>
      </c>
      <c r="M168" s="4" t="s">
        <v>26</v>
      </c>
      <c r="N168" s="4" t="s">
        <v>26</v>
      </c>
      <c r="O168" s="4" t="s">
        <v>26</v>
      </c>
      <c r="P168" s="4" t="s">
        <v>26</v>
      </c>
      <c r="Q168" s="5" t="s">
        <v>26</v>
      </c>
      <c r="R168" s="4" t="s">
        <v>26</v>
      </c>
      <c r="S168" s="4" t="s">
        <v>26</v>
      </c>
      <c r="T168" s="4" t="s">
        <v>26</v>
      </c>
      <c r="U168" s="4" t="s">
        <v>26</v>
      </c>
    </row>
    <row r="169" spans="1:21" ht="16" x14ac:dyDescent="0.2">
      <c r="A169" s="3" t="s">
        <v>173</v>
      </c>
      <c r="B169" s="4">
        <v>900000</v>
      </c>
      <c r="C169" s="4" t="s">
        <v>26</v>
      </c>
      <c r="D169" s="4" t="s">
        <v>26</v>
      </c>
      <c r="E169" s="4" t="s">
        <v>26</v>
      </c>
      <c r="F169" s="4" t="s">
        <v>26</v>
      </c>
      <c r="G169" s="4">
        <v>-25000000</v>
      </c>
      <c r="H169" s="4" t="s">
        <v>26</v>
      </c>
      <c r="I169" s="4">
        <v>-400000</v>
      </c>
      <c r="J169" s="4" t="s">
        <v>26</v>
      </c>
      <c r="K169" s="4">
        <v>400000</v>
      </c>
      <c r="L169" s="4">
        <v>600000</v>
      </c>
      <c r="M169" s="4" t="s">
        <v>26</v>
      </c>
      <c r="N169" s="4" t="s">
        <v>26</v>
      </c>
      <c r="O169" s="4" t="s">
        <v>26</v>
      </c>
      <c r="P169" s="4" t="s">
        <v>26</v>
      </c>
      <c r="Q169" s="5" t="s">
        <v>26</v>
      </c>
      <c r="R169" s="4" t="s">
        <v>26</v>
      </c>
      <c r="S169" s="4" t="s">
        <v>26</v>
      </c>
      <c r="T169" s="4" t="s">
        <v>26</v>
      </c>
      <c r="U169" s="4" t="s">
        <v>26</v>
      </c>
    </row>
    <row r="170" spans="1:21" ht="16" x14ac:dyDescent="0.2">
      <c r="A170" s="3" t="s">
        <v>157</v>
      </c>
      <c r="B170" s="4">
        <v>900000</v>
      </c>
      <c r="C170" s="4" t="s">
        <v>26</v>
      </c>
      <c r="D170" s="4" t="s">
        <v>26</v>
      </c>
      <c r="E170" s="4" t="s">
        <v>26</v>
      </c>
      <c r="F170" s="4" t="s">
        <v>26</v>
      </c>
      <c r="G170" s="4" t="s">
        <v>26</v>
      </c>
      <c r="H170" s="4" t="s">
        <v>26</v>
      </c>
      <c r="I170" s="4" t="s">
        <v>26</v>
      </c>
      <c r="J170" s="4" t="s">
        <v>26</v>
      </c>
      <c r="K170" s="4" t="s">
        <v>26</v>
      </c>
      <c r="L170" s="4" t="s">
        <v>26</v>
      </c>
      <c r="M170" s="4" t="s">
        <v>26</v>
      </c>
      <c r="N170" s="4" t="s">
        <v>26</v>
      </c>
      <c r="O170" s="4" t="s">
        <v>26</v>
      </c>
      <c r="P170" s="4" t="s">
        <v>26</v>
      </c>
      <c r="Q170" s="5" t="s">
        <v>26</v>
      </c>
      <c r="R170" s="4" t="s">
        <v>26</v>
      </c>
      <c r="S170" s="4" t="s">
        <v>26</v>
      </c>
      <c r="T170" s="4" t="s">
        <v>26</v>
      </c>
      <c r="U170" s="4" t="s">
        <v>26</v>
      </c>
    </row>
    <row r="171" spans="1:21" ht="16" x14ac:dyDescent="0.2">
      <c r="A171" s="3" t="s">
        <v>174</v>
      </c>
      <c r="B171" s="4">
        <v>-319300000</v>
      </c>
      <c r="C171" s="4">
        <v>-93800000</v>
      </c>
      <c r="D171" s="4">
        <v>-228800000</v>
      </c>
      <c r="E171" s="4">
        <v>-267600000</v>
      </c>
      <c r="F171" s="4">
        <v>-50200000</v>
      </c>
      <c r="G171" s="4">
        <v>-286900000</v>
      </c>
      <c r="H171" s="4">
        <v>-564900000</v>
      </c>
      <c r="I171" s="4">
        <v>-92400000</v>
      </c>
      <c r="J171" s="4">
        <v>102000000</v>
      </c>
      <c r="K171" s="4">
        <v>-3420000000</v>
      </c>
      <c r="L171" s="4">
        <v>-406400000</v>
      </c>
      <c r="M171" s="4">
        <v>36000000</v>
      </c>
      <c r="N171" s="4">
        <v>-1077000000</v>
      </c>
      <c r="O171" s="4">
        <v>-2619000000</v>
      </c>
      <c r="P171" s="4">
        <v>-262000000</v>
      </c>
      <c r="Q171" s="5">
        <v>-283000000</v>
      </c>
      <c r="R171" s="4">
        <v>-90000000</v>
      </c>
      <c r="S171" s="4">
        <v>-63000000</v>
      </c>
      <c r="T171" s="4">
        <v>-40000000</v>
      </c>
      <c r="U171" s="4">
        <v>-90000000</v>
      </c>
    </row>
    <row r="172" spans="1:21" ht="16" x14ac:dyDescent="0.2">
      <c r="A172" s="3" t="s">
        <v>175</v>
      </c>
      <c r="B172" s="4">
        <v>-96800000</v>
      </c>
      <c r="C172" s="4">
        <v>-98200000</v>
      </c>
      <c r="D172" s="4">
        <v>-103400000</v>
      </c>
      <c r="E172" s="4">
        <v>-126100000</v>
      </c>
      <c r="F172" s="4">
        <v>-143000000</v>
      </c>
      <c r="G172" s="4">
        <v>-197300000</v>
      </c>
      <c r="H172" s="4">
        <v>-236000000</v>
      </c>
      <c r="I172" s="4">
        <v>-272100000</v>
      </c>
      <c r="J172" s="4">
        <v>-285100000</v>
      </c>
      <c r="K172" s="4">
        <v>-290400000</v>
      </c>
      <c r="L172" s="4">
        <v>-337200000</v>
      </c>
      <c r="M172" s="4">
        <v>-378000000</v>
      </c>
      <c r="N172" s="4">
        <v>-420000000</v>
      </c>
      <c r="O172" s="4">
        <v>-463000000</v>
      </c>
      <c r="P172" s="4">
        <v>-515000000</v>
      </c>
      <c r="Q172" s="5">
        <v>-552000000</v>
      </c>
      <c r="R172" s="4">
        <v>-128000000</v>
      </c>
      <c r="S172" s="4">
        <v>-141000000</v>
      </c>
      <c r="T172" s="4">
        <v>-142000000</v>
      </c>
      <c r="U172" s="4">
        <v>-141000000</v>
      </c>
    </row>
    <row r="173" spans="1:21" ht="16" x14ac:dyDescent="0.2">
      <c r="A173" s="3" t="s">
        <v>176</v>
      </c>
      <c r="B173" s="4" t="s">
        <v>26</v>
      </c>
      <c r="C173" s="4">
        <v>-275400000</v>
      </c>
      <c r="D173" s="4">
        <v>44000000</v>
      </c>
      <c r="E173" s="4" t="s">
        <v>26</v>
      </c>
      <c r="F173" s="4">
        <v>424800000</v>
      </c>
      <c r="G173" s="4">
        <v>433400000</v>
      </c>
      <c r="H173" s="4">
        <v>447700000</v>
      </c>
      <c r="I173" s="4">
        <v>852800000</v>
      </c>
      <c r="J173" s="4" t="s">
        <v>26</v>
      </c>
      <c r="K173" s="4">
        <v>2121800000</v>
      </c>
      <c r="L173" s="4">
        <v>158600000</v>
      </c>
      <c r="M173" s="4">
        <v>-129000000</v>
      </c>
      <c r="N173" s="4">
        <v>688000000</v>
      </c>
      <c r="O173" s="4">
        <v>1172000000</v>
      </c>
      <c r="P173" s="4">
        <v>362000000</v>
      </c>
      <c r="Q173" s="5">
        <v>-426000000</v>
      </c>
      <c r="R173" s="4">
        <v>-126000000</v>
      </c>
      <c r="S173" s="4" t="s">
        <v>26</v>
      </c>
      <c r="T173" s="4" t="s">
        <v>26</v>
      </c>
      <c r="U173" s="4">
        <v>-300000000</v>
      </c>
    </row>
    <row r="174" spans="1:21" ht="16" x14ac:dyDescent="0.2">
      <c r="A174" s="3" t="s">
        <v>177</v>
      </c>
      <c r="B174" s="4" t="s">
        <v>26</v>
      </c>
      <c r="C174" s="4">
        <v>13487500000</v>
      </c>
      <c r="D174" s="4">
        <v>2979700000</v>
      </c>
      <c r="E174" s="4" t="s">
        <v>26</v>
      </c>
      <c r="F174" s="4">
        <v>496100000</v>
      </c>
      <c r="G174" s="4">
        <v>497200000</v>
      </c>
      <c r="H174" s="4">
        <v>747700000</v>
      </c>
      <c r="I174" s="4">
        <v>852800000</v>
      </c>
      <c r="J174" s="4" t="s">
        <v>26</v>
      </c>
      <c r="K174" s="4">
        <v>4129000000</v>
      </c>
      <c r="L174" s="4">
        <v>2078600000</v>
      </c>
      <c r="M174" s="4">
        <v>2141000000</v>
      </c>
      <c r="N174" s="4">
        <v>2280000000</v>
      </c>
      <c r="O174" s="4">
        <v>1672000000</v>
      </c>
      <c r="P174" s="4">
        <v>988000000</v>
      </c>
      <c r="Q174" s="5" t="s">
        <v>26</v>
      </c>
      <c r="R174" s="4" t="s">
        <v>26</v>
      </c>
      <c r="S174" s="4" t="s">
        <v>26</v>
      </c>
      <c r="T174" s="4" t="s">
        <v>26</v>
      </c>
      <c r="U174" s="4" t="s">
        <v>26</v>
      </c>
    </row>
    <row r="175" spans="1:21" ht="16" x14ac:dyDescent="0.2">
      <c r="A175" s="3" t="s">
        <v>178</v>
      </c>
      <c r="B175" s="4" t="s">
        <v>26</v>
      </c>
      <c r="C175" s="4">
        <v>-13762900000</v>
      </c>
      <c r="D175" s="4">
        <v>-2935700000</v>
      </c>
      <c r="E175" s="4" t="s">
        <v>26</v>
      </c>
      <c r="F175" s="4">
        <v>-71300000</v>
      </c>
      <c r="G175" s="4">
        <v>-63800000</v>
      </c>
      <c r="H175" s="4">
        <v>-300000000</v>
      </c>
      <c r="I175" s="4" t="s">
        <v>26</v>
      </c>
      <c r="J175" s="4" t="s">
        <v>26</v>
      </c>
      <c r="K175" s="4">
        <v>-2007200000</v>
      </c>
      <c r="L175" s="4">
        <v>-1920000000</v>
      </c>
      <c r="M175" s="4">
        <v>-2270000000</v>
      </c>
      <c r="N175" s="4">
        <v>-1592000000</v>
      </c>
      <c r="O175" s="4">
        <v>-500000000</v>
      </c>
      <c r="P175" s="4">
        <v>-626000000</v>
      </c>
      <c r="Q175" s="5">
        <v>-426000000</v>
      </c>
      <c r="R175" s="4">
        <v>-126000000</v>
      </c>
      <c r="S175" s="4" t="s">
        <v>26</v>
      </c>
      <c r="T175" s="4" t="s">
        <v>26</v>
      </c>
      <c r="U175" s="4">
        <v>-300000000</v>
      </c>
    </row>
    <row r="176" spans="1:21" ht="16" x14ac:dyDescent="0.2">
      <c r="A176" s="3" t="s">
        <v>179</v>
      </c>
      <c r="B176" s="4">
        <v>-569400000</v>
      </c>
      <c r="C176" s="4" t="s">
        <v>26</v>
      </c>
      <c r="D176" s="4">
        <v>-223600000</v>
      </c>
      <c r="E176" s="4">
        <v>-333800000</v>
      </c>
      <c r="F176" s="4">
        <v>-196500000</v>
      </c>
      <c r="G176" s="4">
        <v>-893100000</v>
      </c>
      <c r="H176" s="4">
        <v>-1220500000</v>
      </c>
      <c r="I176" s="4">
        <v>-1098100000</v>
      </c>
      <c r="J176" s="4">
        <v>-738800000</v>
      </c>
      <c r="K176" s="4">
        <v>-199700000</v>
      </c>
      <c r="L176" s="4">
        <v>-202600000</v>
      </c>
      <c r="M176" s="4">
        <v>-991000000</v>
      </c>
      <c r="N176" s="4">
        <v>-503000000</v>
      </c>
      <c r="O176" s="4">
        <v>-750000000</v>
      </c>
      <c r="P176" s="4">
        <v>-983000000</v>
      </c>
      <c r="Q176" s="5">
        <v>-260000000</v>
      </c>
      <c r="R176" s="4" t="s">
        <v>26</v>
      </c>
      <c r="S176" s="4">
        <v>-41000000</v>
      </c>
      <c r="T176" s="4">
        <v>-67000000</v>
      </c>
      <c r="U176" s="4">
        <v>-237000000</v>
      </c>
    </row>
    <row r="177" spans="1:21" ht="16" x14ac:dyDescent="0.2">
      <c r="A177" s="3" t="s">
        <v>180</v>
      </c>
      <c r="B177" s="4">
        <v>23500000</v>
      </c>
      <c r="C177" s="4" t="s">
        <v>26</v>
      </c>
      <c r="D177" s="4" t="s">
        <v>26</v>
      </c>
      <c r="E177" s="4" t="s">
        <v>26</v>
      </c>
      <c r="F177" s="4" t="s">
        <v>26</v>
      </c>
      <c r="G177" s="4" t="s">
        <v>26</v>
      </c>
      <c r="H177" s="4" t="s">
        <v>26</v>
      </c>
      <c r="I177" s="4" t="s">
        <v>26</v>
      </c>
      <c r="J177" s="4" t="s">
        <v>26</v>
      </c>
      <c r="K177" s="4" t="s">
        <v>26</v>
      </c>
      <c r="L177" s="4" t="s">
        <v>26</v>
      </c>
      <c r="M177" s="4" t="s">
        <v>26</v>
      </c>
      <c r="N177" s="4" t="s">
        <v>26</v>
      </c>
      <c r="O177" s="4" t="s">
        <v>26</v>
      </c>
      <c r="P177" s="4" t="s">
        <v>26</v>
      </c>
      <c r="Q177" s="5" t="s">
        <v>26</v>
      </c>
      <c r="R177" s="4" t="s">
        <v>26</v>
      </c>
      <c r="S177" s="4" t="s">
        <v>26</v>
      </c>
      <c r="T177" s="4" t="s">
        <v>26</v>
      </c>
      <c r="U177" s="4" t="s">
        <v>26</v>
      </c>
    </row>
    <row r="178" spans="1:21" ht="16" x14ac:dyDescent="0.2">
      <c r="A178" s="3" t="s">
        <v>181</v>
      </c>
      <c r="B178" s="4">
        <v>-592900000</v>
      </c>
      <c r="C178" s="4" t="s">
        <v>26</v>
      </c>
      <c r="D178" s="4">
        <v>-223600000</v>
      </c>
      <c r="E178" s="4">
        <v>-333800000</v>
      </c>
      <c r="F178" s="4">
        <v>-196500000</v>
      </c>
      <c r="G178" s="4">
        <v>-893100000</v>
      </c>
      <c r="H178" s="4">
        <v>-1220500000</v>
      </c>
      <c r="I178" s="4">
        <v>-1098100000</v>
      </c>
      <c r="J178" s="4">
        <v>-738800000</v>
      </c>
      <c r="K178" s="4">
        <v>-199700000</v>
      </c>
      <c r="L178" s="4">
        <v>-202600000</v>
      </c>
      <c r="M178" s="4">
        <v>-991000000</v>
      </c>
      <c r="N178" s="4">
        <v>-503000000</v>
      </c>
      <c r="O178" s="4">
        <v>-750000000</v>
      </c>
      <c r="P178" s="4">
        <v>-983000000</v>
      </c>
      <c r="Q178" s="5">
        <v>-260000000</v>
      </c>
      <c r="R178" s="4" t="s">
        <v>26</v>
      </c>
      <c r="S178" s="4">
        <v>-41000000</v>
      </c>
      <c r="T178" s="4">
        <v>-67000000</v>
      </c>
      <c r="U178" s="4">
        <v>-237000000</v>
      </c>
    </row>
    <row r="179" spans="1:21" ht="16" x14ac:dyDescent="0.2">
      <c r="A179" s="3" t="s">
        <v>182</v>
      </c>
      <c r="B179" s="4">
        <v>321400000</v>
      </c>
      <c r="C179" s="4">
        <v>24800000</v>
      </c>
      <c r="D179" s="4">
        <v>41700000</v>
      </c>
      <c r="E179" s="4">
        <v>42200000</v>
      </c>
      <c r="F179" s="4">
        <v>117300000</v>
      </c>
      <c r="G179" s="4">
        <v>158200000</v>
      </c>
      <c r="H179" s="4">
        <v>-55700000</v>
      </c>
      <c r="I179" s="4">
        <v>56400000</v>
      </c>
      <c r="J179" s="4">
        <v>14100000</v>
      </c>
      <c r="K179" s="4">
        <v>-24500000</v>
      </c>
      <c r="L179" s="4">
        <v>-30300000</v>
      </c>
      <c r="M179" s="4">
        <v>-65000000</v>
      </c>
      <c r="N179" s="4">
        <v>-116000000</v>
      </c>
      <c r="O179" s="4">
        <v>-81000000</v>
      </c>
      <c r="P179" s="4">
        <v>-72000000</v>
      </c>
      <c r="Q179" s="5">
        <v>-244000000</v>
      </c>
      <c r="R179" s="4">
        <v>3000000</v>
      </c>
      <c r="S179" s="4">
        <v>-34000000</v>
      </c>
      <c r="T179" s="4">
        <v>-199000000</v>
      </c>
      <c r="U179" s="4">
        <v>71000000</v>
      </c>
    </row>
    <row r="180" spans="1:21" ht="16" x14ac:dyDescent="0.2">
      <c r="A180" s="3" t="s">
        <v>157</v>
      </c>
      <c r="B180" s="4" t="s">
        <v>26</v>
      </c>
      <c r="C180" s="4" t="s">
        <v>26</v>
      </c>
      <c r="D180" s="4" t="s">
        <v>26</v>
      </c>
      <c r="E180" s="4" t="s">
        <v>26</v>
      </c>
      <c r="F180" s="4" t="s">
        <v>26</v>
      </c>
      <c r="G180" s="4" t="s">
        <v>26</v>
      </c>
      <c r="H180" s="4" t="s">
        <v>26</v>
      </c>
      <c r="I180" s="4" t="s">
        <v>26</v>
      </c>
      <c r="J180" s="4" t="s">
        <v>26</v>
      </c>
      <c r="K180" s="4" t="s">
        <v>26</v>
      </c>
      <c r="L180" s="4" t="s">
        <v>26</v>
      </c>
      <c r="M180" s="4" t="s">
        <v>26</v>
      </c>
      <c r="N180" s="4" t="s">
        <v>26</v>
      </c>
      <c r="O180" s="4" t="s">
        <v>26</v>
      </c>
      <c r="P180" s="4" t="s">
        <v>26</v>
      </c>
      <c r="Q180" s="5" t="s">
        <v>26</v>
      </c>
      <c r="R180" s="4" t="s">
        <v>26</v>
      </c>
      <c r="S180" s="4" t="s">
        <v>26</v>
      </c>
      <c r="T180" s="4" t="s">
        <v>26</v>
      </c>
      <c r="U180" s="4" t="s">
        <v>26</v>
      </c>
    </row>
    <row r="181" spans="1:21" ht="16" x14ac:dyDescent="0.2">
      <c r="A181" s="3" t="s">
        <v>183</v>
      </c>
      <c r="B181" s="4">
        <v>-344800000</v>
      </c>
      <c r="C181" s="4">
        <v>-348800000</v>
      </c>
      <c r="D181" s="4">
        <v>-241300000</v>
      </c>
      <c r="E181" s="4">
        <v>-417700000</v>
      </c>
      <c r="F181" s="4">
        <v>202600000</v>
      </c>
      <c r="G181" s="4">
        <v>-498800000</v>
      </c>
      <c r="H181" s="4">
        <v>-1064500000</v>
      </c>
      <c r="I181" s="4">
        <v>-461000000</v>
      </c>
      <c r="J181" s="4">
        <v>-1009800000</v>
      </c>
      <c r="K181" s="4">
        <v>1607200000</v>
      </c>
      <c r="L181" s="4">
        <v>-411500000</v>
      </c>
      <c r="M181" s="4">
        <v>-1563000000</v>
      </c>
      <c r="N181" s="4">
        <v>-351000000</v>
      </c>
      <c r="O181" s="4">
        <v>-122000000</v>
      </c>
      <c r="P181" s="4">
        <v>-1208000000</v>
      </c>
      <c r="Q181" s="5">
        <v>-1482000000</v>
      </c>
      <c r="R181" s="4">
        <v>-251000000</v>
      </c>
      <c r="S181" s="4">
        <v>-216000000</v>
      </c>
      <c r="T181" s="4">
        <v>-408000000</v>
      </c>
      <c r="U181" s="4">
        <v>-607000000</v>
      </c>
    </row>
    <row r="182" spans="1:21" ht="16" x14ac:dyDescent="0.2">
      <c r="A182" s="3" t="s">
        <v>184</v>
      </c>
      <c r="B182" s="4">
        <v>-51000000</v>
      </c>
      <c r="C182" s="4">
        <v>26800000</v>
      </c>
      <c r="D182" s="4">
        <v>2500000</v>
      </c>
      <c r="E182" s="4">
        <v>-17600000</v>
      </c>
      <c r="F182" s="4">
        <v>19900000</v>
      </c>
      <c r="G182" s="4">
        <v>-2000000</v>
      </c>
      <c r="H182" s="4">
        <v>-89200000</v>
      </c>
      <c r="I182" s="4">
        <v>-62700000</v>
      </c>
      <c r="J182" s="4">
        <v>-24200000</v>
      </c>
      <c r="K182" s="4">
        <v>85300000</v>
      </c>
      <c r="L182" s="4">
        <v>-29700000</v>
      </c>
      <c r="M182" s="4">
        <v>-1000000</v>
      </c>
      <c r="N182" s="4">
        <v>47000000</v>
      </c>
      <c r="O182" s="4">
        <v>-50000000</v>
      </c>
      <c r="P182" s="4">
        <v>-46000000</v>
      </c>
      <c r="Q182" s="5">
        <v>64000000</v>
      </c>
      <c r="R182" s="4">
        <v>77000000</v>
      </c>
      <c r="S182" s="4">
        <v>21000000</v>
      </c>
      <c r="T182" s="4">
        <v>3000000</v>
      </c>
      <c r="U182" s="4">
        <v>-37000000</v>
      </c>
    </row>
    <row r="183" spans="1:21" ht="16" x14ac:dyDescent="0.2">
      <c r="A183" s="3" t="s">
        <v>185</v>
      </c>
      <c r="B183" s="4">
        <v>-129400000</v>
      </c>
      <c r="C183" s="4">
        <v>201200000</v>
      </c>
      <c r="D183" s="4">
        <v>183200000</v>
      </c>
      <c r="E183" s="4">
        <v>118000000</v>
      </c>
      <c r="F183" s="4">
        <v>975500000</v>
      </c>
      <c r="G183" s="4">
        <v>141100000</v>
      </c>
      <c r="H183" s="4">
        <v>-610800000</v>
      </c>
      <c r="I183" s="4">
        <v>600600000</v>
      </c>
      <c r="J183" s="4">
        <v>318300000</v>
      </c>
      <c r="K183" s="4">
        <v>-1065300000</v>
      </c>
      <c r="L183" s="4">
        <v>643200000</v>
      </c>
      <c r="M183" s="4">
        <v>148000000</v>
      </c>
      <c r="N183" s="4">
        <v>718000000</v>
      </c>
      <c r="O183" s="4">
        <v>-736000000</v>
      </c>
      <c r="P183" s="4">
        <v>4000000</v>
      </c>
      <c r="Q183" s="5">
        <v>286000000</v>
      </c>
      <c r="R183" s="4">
        <v>36000000</v>
      </c>
      <c r="S183" s="4">
        <v>329000000</v>
      </c>
      <c r="T183" s="4">
        <v>156000000</v>
      </c>
      <c r="U183" s="4">
        <v>-235000000</v>
      </c>
    </row>
    <row r="184" spans="1:21" ht="16" x14ac:dyDescent="0.2">
      <c r="A184" s="3" t="s">
        <v>56</v>
      </c>
      <c r="B184" s="4">
        <v>820800000</v>
      </c>
      <c r="C184" s="4">
        <v>769100000</v>
      </c>
      <c r="D184" s="4">
        <v>839200000</v>
      </c>
      <c r="E184" s="4">
        <v>967600000</v>
      </c>
      <c r="F184" s="4">
        <v>1195900000</v>
      </c>
      <c r="G184" s="4">
        <v>1347200000</v>
      </c>
      <c r="H184" s="4">
        <v>1541100000</v>
      </c>
      <c r="I184" s="4">
        <v>1593300000</v>
      </c>
      <c r="J184" s="4">
        <v>1642800000</v>
      </c>
      <c r="K184" s="4">
        <v>1989900000</v>
      </c>
      <c r="L184" s="4">
        <v>2117100000</v>
      </c>
      <c r="M184" s="4">
        <v>2275000000</v>
      </c>
      <c r="N184" s="4">
        <v>2667000000</v>
      </c>
      <c r="O184" s="4">
        <v>3101000000</v>
      </c>
      <c r="P184" s="4">
        <v>2328000000</v>
      </c>
      <c r="Q184" s="5">
        <v>2443000000</v>
      </c>
      <c r="R184" s="4">
        <v>477000000</v>
      </c>
      <c r="S184" s="4">
        <v>656000000</v>
      </c>
      <c r="T184" s="4">
        <v>653000000</v>
      </c>
      <c r="U184" s="4">
        <v>657000000</v>
      </c>
    </row>
    <row r="185" spans="1:21" ht="16" x14ac:dyDescent="0.2">
      <c r="A185" s="3" t="s">
        <v>57</v>
      </c>
      <c r="B185" s="6">
        <v>46.76</v>
      </c>
      <c r="C185" s="6">
        <v>42.79</v>
      </c>
      <c r="D185" s="6">
        <v>41.3</v>
      </c>
      <c r="E185" s="6">
        <v>42.43</v>
      </c>
      <c r="F185" s="6">
        <v>43.8</v>
      </c>
      <c r="G185" s="6">
        <v>45.32</v>
      </c>
      <c r="H185" s="6">
        <v>46.22</v>
      </c>
      <c r="I185" s="6">
        <v>45.73</v>
      </c>
      <c r="J185" s="6">
        <v>45.58</v>
      </c>
      <c r="K185" s="6">
        <v>47.33</v>
      </c>
      <c r="L185" s="6">
        <v>47.65</v>
      </c>
      <c r="M185" s="6">
        <v>47.11</v>
      </c>
      <c r="N185" s="6">
        <v>49.66</v>
      </c>
      <c r="O185" s="6">
        <v>49.87</v>
      </c>
      <c r="P185" s="6">
        <v>42.57</v>
      </c>
      <c r="Q185" s="7">
        <v>42.67</v>
      </c>
      <c r="R185" s="6">
        <v>42.57</v>
      </c>
      <c r="S185" s="6">
        <v>41.54</v>
      </c>
      <c r="T185" s="6">
        <v>41.29</v>
      </c>
      <c r="U185" s="6">
        <v>42.67</v>
      </c>
    </row>
    <row r="186" spans="1:21" ht="16" x14ac:dyDescent="0.2">
      <c r="A186" s="3" t="s">
        <v>186</v>
      </c>
      <c r="B186" s="4">
        <v>241400000</v>
      </c>
      <c r="C186" s="4">
        <v>900000</v>
      </c>
      <c r="D186" s="4">
        <v>148600000</v>
      </c>
      <c r="E186" s="4">
        <v>197500000</v>
      </c>
      <c r="F186" s="4">
        <v>3500000</v>
      </c>
      <c r="G186" s="4">
        <v>50700000</v>
      </c>
      <c r="H186" s="4">
        <v>239700000</v>
      </c>
      <c r="I186" s="4">
        <v>7600000</v>
      </c>
      <c r="J186" s="4">
        <v>79300000</v>
      </c>
      <c r="K186" s="4">
        <v>3511000000</v>
      </c>
      <c r="L186" s="4">
        <v>283600000</v>
      </c>
      <c r="M186" s="4">
        <v>-64000000</v>
      </c>
      <c r="N186" s="4">
        <v>897000000</v>
      </c>
      <c r="O186" s="4">
        <v>2179000000</v>
      </c>
      <c r="P186" s="4">
        <v>97000000</v>
      </c>
      <c r="Q186" s="5">
        <v>3000000</v>
      </c>
      <c r="R186" s="4" t="s">
        <v>26</v>
      </c>
      <c r="S186" s="4" t="s">
        <v>26</v>
      </c>
      <c r="T186" s="4">
        <v>3000000</v>
      </c>
      <c r="U186" s="4" t="s">
        <v>26</v>
      </c>
    </row>
    <row r="187" spans="1:21" ht="16" x14ac:dyDescent="0.2">
      <c r="A187" s="3" t="s">
        <v>187</v>
      </c>
      <c r="B187" s="4">
        <v>450300000</v>
      </c>
      <c r="C187" s="4">
        <v>553100000</v>
      </c>
      <c r="D187" s="4">
        <v>574300000</v>
      </c>
      <c r="E187" s="4">
        <v>735600000</v>
      </c>
      <c r="F187" s="4">
        <v>778100000</v>
      </c>
      <c r="G187" s="4">
        <v>884500000</v>
      </c>
      <c r="H187" s="4">
        <v>944000000</v>
      </c>
      <c r="I187" s="4">
        <v>1065000000</v>
      </c>
      <c r="J187" s="4">
        <v>1110900000</v>
      </c>
      <c r="K187" s="4">
        <v>656500000</v>
      </c>
      <c r="L187" s="4">
        <v>1370100000</v>
      </c>
      <c r="M187" s="4">
        <v>1606000000</v>
      </c>
      <c r="N187" s="4">
        <v>2043000000</v>
      </c>
      <c r="O187" s="4">
        <v>1866000000</v>
      </c>
      <c r="P187" s="4">
        <v>1191000000</v>
      </c>
      <c r="Q187" s="5">
        <v>1774000000</v>
      </c>
      <c r="R187" s="4">
        <v>298000000</v>
      </c>
      <c r="S187" s="4">
        <v>535000000</v>
      </c>
      <c r="T187" s="4">
        <v>550000000</v>
      </c>
      <c r="U187" s="4">
        <v>391000000</v>
      </c>
    </row>
    <row r="188" spans="1:21" ht="16" x14ac:dyDescent="0.2">
      <c r="A188" s="34" t="s">
        <v>188</v>
      </c>
      <c r="B188" s="32">
        <v>405977487</v>
      </c>
      <c r="C188" s="32">
        <v>575716667</v>
      </c>
      <c r="D188" s="32">
        <v>614256663</v>
      </c>
      <c r="E188" s="32">
        <v>778340891</v>
      </c>
      <c r="F188" s="32">
        <v>825247754</v>
      </c>
      <c r="G188" s="32">
        <v>952392816</v>
      </c>
      <c r="H188" s="32">
        <v>1029038330</v>
      </c>
      <c r="I188" s="32">
        <v>1150901769</v>
      </c>
      <c r="J188" s="32">
        <v>1184397240</v>
      </c>
      <c r="K188" s="32">
        <v>771775285</v>
      </c>
      <c r="L188" s="32">
        <v>1552257738</v>
      </c>
      <c r="M188" s="32">
        <v>1783638122</v>
      </c>
      <c r="N188" s="32">
        <v>2215199192</v>
      </c>
      <c r="O188" s="32">
        <v>2027529583</v>
      </c>
      <c r="P188" s="32">
        <v>1383047727</v>
      </c>
      <c r="Q188" s="33">
        <v>2039701987</v>
      </c>
      <c r="R188" s="32">
        <v>298000000</v>
      </c>
      <c r="S188" s="32">
        <v>610249012</v>
      </c>
      <c r="T188" s="32">
        <v>615898374</v>
      </c>
      <c r="U188" s="32">
        <v>459069815</v>
      </c>
    </row>
    <row r="189" spans="1:21" ht="16" x14ac:dyDescent="0.2">
      <c r="A189" s="21" t="s">
        <v>201</v>
      </c>
      <c r="B189" s="22"/>
      <c r="C189" s="23">
        <f>(C188/B188)-1</f>
        <v>0.41809998198249843</v>
      </c>
      <c r="D189" s="23">
        <f>(D188/C188)-1</f>
        <v>6.6942644201752888E-2</v>
      </c>
      <c r="E189" s="23">
        <f>(E188/D188)-1</f>
        <v>0.26712649269219235</v>
      </c>
      <c r="F189" s="23">
        <f t="shared" ref="F189:Q189" si="21">(F188/E188)-1</f>
        <v>6.0265191694778952E-2</v>
      </c>
      <c r="G189" s="23">
        <f t="shared" si="21"/>
        <v>0.15406895854453917</v>
      </c>
      <c r="H189" s="23">
        <f t="shared" si="21"/>
        <v>8.0476787216757106E-2</v>
      </c>
      <c r="I189" s="23">
        <f t="shared" si="21"/>
        <v>0.11842458676927992</v>
      </c>
      <c r="J189" s="23">
        <f t="shared" si="21"/>
        <v>2.9103674963592896E-2</v>
      </c>
      <c r="K189" s="23">
        <f t="shared" si="21"/>
        <v>-0.3483813884942859</v>
      </c>
      <c r="L189" s="23">
        <f t="shared" si="21"/>
        <v>1.0112819990082995</v>
      </c>
      <c r="M189" s="23">
        <f t="shared" si="21"/>
        <v>0.14906054473796404</v>
      </c>
      <c r="N189" s="23">
        <f t="shared" si="21"/>
        <v>0.24195550917923248</v>
      </c>
      <c r="O189" s="23">
        <f t="shared" si="21"/>
        <v>-8.4719067105907486E-2</v>
      </c>
      <c r="P189" s="23">
        <f t="shared" si="21"/>
        <v>-0.31786557464005205</v>
      </c>
      <c r="Q189" s="23">
        <f t="shared" si="21"/>
        <v>0.47478785235008747</v>
      </c>
      <c r="R189" s="23"/>
      <c r="S189" s="23">
        <f t="shared" ref="S189" si="22">(S188/R188)-1</f>
        <v>1.0478154765100669</v>
      </c>
      <c r="T189" s="23">
        <f t="shared" ref="T189" si="23">(T188/S188)-1</f>
        <v>9.2574701292593709E-3</v>
      </c>
      <c r="U189" s="23">
        <f t="shared" ref="U189" si="24">(U188/T188)-1</f>
        <v>-0.25463382535249235</v>
      </c>
    </row>
    <row r="190" spans="1:21" ht="16" x14ac:dyDescent="0.2">
      <c r="A190" s="24" t="s">
        <v>202</v>
      </c>
      <c r="B190" s="25">
        <f t="shared" ref="B190:U190" si="25">B188/B2</f>
        <v>0.23127349151190613</v>
      </c>
      <c r="C190" s="25">
        <f t="shared" si="25"/>
        <v>0.32034090084576006</v>
      </c>
      <c r="D190" s="25">
        <f t="shared" si="25"/>
        <v>0.30229166486220471</v>
      </c>
      <c r="E190" s="25">
        <f t="shared" si="25"/>
        <v>0.3412728070329285</v>
      </c>
      <c r="F190" s="25">
        <f t="shared" si="25"/>
        <v>0.3022553397062594</v>
      </c>
      <c r="G190" s="25">
        <f t="shared" si="25"/>
        <v>0.32040128376787214</v>
      </c>
      <c r="H190" s="25">
        <f t="shared" si="25"/>
        <v>0.30862199862040007</v>
      </c>
      <c r="I190" s="25">
        <f t="shared" si="25"/>
        <v>0.33029179767541972</v>
      </c>
      <c r="J190" s="25">
        <f t="shared" si="25"/>
        <v>0.32861584817712669</v>
      </c>
      <c r="K190" s="25">
        <f t="shared" si="25"/>
        <v>0.18357681430032588</v>
      </c>
      <c r="L190" s="25">
        <f t="shared" si="25"/>
        <v>0.34939512863799044</v>
      </c>
      <c r="M190" s="25">
        <f t="shared" si="25"/>
        <v>0.36935972706564507</v>
      </c>
      <c r="N190" s="25">
        <f t="shared" si="25"/>
        <v>0.41243701210202943</v>
      </c>
      <c r="O190" s="25">
        <f t="shared" si="25"/>
        <v>0.32607423335477648</v>
      </c>
      <c r="P190" s="25">
        <f t="shared" si="25"/>
        <v>0.25293484400146304</v>
      </c>
      <c r="Q190" s="25">
        <f t="shared" si="25"/>
        <v>0.35621760164163463</v>
      </c>
      <c r="R190" s="25">
        <f t="shared" si="25"/>
        <v>0.23100775193798451</v>
      </c>
      <c r="S190" s="25">
        <f t="shared" si="25"/>
        <v>0.41513538231292518</v>
      </c>
      <c r="T190" s="25">
        <f t="shared" si="25"/>
        <v>0.4122479076305221</v>
      </c>
      <c r="U190" s="25">
        <f t="shared" si="25"/>
        <v>0.31186808084239132</v>
      </c>
    </row>
    <row r="191" spans="1:21" ht="16" x14ac:dyDescent="0.2">
      <c r="A191" s="3" t="s">
        <v>189</v>
      </c>
      <c r="B191" s="4">
        <v>450300000</v>
      </c>
      <c r="C191" s="4">
        <v>277700000</v>
      </c>
      <c r="D191" s="4">
        <v>618300000</v>
      </c>
      <c r="E191" s="4">
        <v>735600000</v>
      </c>
      <c r="F191" s="4">
        <v>1202900000</v>
      </c>
      <c r="G191" s="4">
        <v>1317900000</v>
      </c>
      <c r="H191" s="4">
        <v>1391700000</v>
      </c>
      <c r="I191" s="4">
        <v>1917800000</v>
      </c>
      <c r="J191" s="4">
        <v>1110900000</v>
      </c>
      <c r="K191" s="4">
        <v>2778300000</v>
      </c>
      <c r="L191" s="4">
        <v>1528700000</v>
      </c>
      <c r="M191" s="4">
        <v>1477000000</v>
      </c>
      <c r="N191" s="4">
        <v>2731000000</v>
      </c>
      <c r="O191" s="4">
        <v>3038000000</v>
      </c>
      <c r="P191" s="4">
        <v>1553000000</v>
      </c>
      <c r="Q191" s="5">
        <v>1348000000</v>
      </c>
      <c r="R191" s="4">
        <v>172000000</v>
      </c>
      <c r="S191" s="4">
        <v>535000000</v>
      </c>
      <c r="T191" s="4">
        <v>550000000</v>
      </c>
      <c r="U191" s="4">
        <v>91000000</v>
      </c>
    </row>
    <row r="192" spans="1:21" ht="16" x14ac:dyDescent="0.2">
      <c r="A192" s="3" t="s">
        <v>190</v>
      </c>
      <c r="B192" s="6">
        <v>1.86</v>
      </c>
      <c r="C192" s="6">
        <v>2.34</v>
      </c>
      <c r="D192" s="6">
        <v>2.44</v>
      </c>
      <c r="E192" s="6">
        <v>3.25</v>
      </c>
      <c r="F192" s="6">
        <v>3.49</v>
      </c>
      <c r="G192" s="6">
        <v>4.03</v>
      </c>
      <c r="H192" s="6">
        <v>4.4800000000000004</v>
      </c>
      <c r="I192" s="6">
        <v>5.32</v>
      </c>
      <c r="J192" s="6">
        <v>5.76</v>
      </c>
      <c r="K192" s="6">
        <v>3.44</v>
      </c>
      <c r="L192" s="6">
        <v>7.15</v>
      </c>
      <c r="M192" s="6">
        <v>8.48</v>
      </c>
      <c r="N192" s="6">
        <v>10.89</v>
      </c>
      <c r="O192" s="6">
        <v>10.01</v>
      </c>
      <c r="P192" s="6">
        <v>6.48</v>
      </c>
      <c r="Q192" s="7">
        <v>9.68</v>
      </c>
      <c r="R192" s="6">
        <v>1.63</v>
      </c>
      <c r="S192" s="6">
        <v>2.92</v>
      </c>
      <c r="T192" s="4">
        <v>3</v>
      </c>
      <c r="U192" s="6">
        <v>2.13</v>
      </c>
    </row>
    <row r="193" spans="1:21" ht="16" x14ac:dyDescent="0.2">
      <c r="A193" s="3" t="s">
        <v>191</v>
      </c>
      <c r="B193" s="6">
        <v>7.96</v>
      </c>
      <c r="C193" s="6">
        <v>8.68</v>
      </c>
      <c r="D193" s="6">
        <v>8.57</v>
      </c>
      <c r="E193" s="6">
        <v>8.8699999999999992</v>
      </c>
      <c r="F193" s="6">
        <v>13.14</v>
      </c>
      <c r="G193" s="6">
        <v>18.100000000000001</v>
      </c>
      <c r="H193" s="6">
        <v>18.82</v>
      </c>
      <c r="I193" s="6">
        <v>16.420000000000002</v>
      </c>
      <c r="J193" s="6">
        <v>13.73</v>
      </c>
      <c r="K193" s="6">
        <v>34.19</v>
      </c>
      <c r="L193" s="6">
        <v>17.54</v>
      </c>
      <c r="M193" s="6">
        <v>26.08</v>
      </c>
      <c r="N193" s="6">
        <v>24.43</v>
      </c>
      <c r="O193" s="6">
        <v>34.229999999999997</v>
      </c>
      <c r="P193" s="6">
        <v>29.29</v>
      </c>
      <c r="Q193" s="5">
        <v>25</v>
      </c>
      <c r="R193" s="4" t="s">
        <v>26</v>
      </c>
      <c r="S193" s="6">
        <v>30.73</v>
      </c>
      <c r="T193" s="6">
        <v>30.03</v>
      </c>
      <c r="U193" s="6">
        <v>25.88</v>
      </c>
    </row>
    <row r="194" spans="1:21" ht="16" x14ac:dyDescent="0.2">
      <c r="A194" s="3" t="s">
        <v>192</v>
      </c>
      <c r="B194" s="6">
        <v>1.17</v>
      </c>
      <c r="C194" s="6">
        <v>1.6</v>
      </c>
      <c r="D194" s="6">
        <v>1.29</v>
      </c>
      <c r="E194" s="6">
        <v>1.41</v>
      </c>
      <c r="F194" s="6">
        <v>1.19</v>
      </c>
      <c r="G194" s="6">
        <v>1.1499999999999999</v>
      </c>
      <c r="H194" s="6">
        <v>1.03</v>
      </c>
      <c r="I194" s="6">
        <v>1.23</v>
      </c>
      <c r="J194" s="6">
        <v>4.5999999999999996</v>
      </c>
      <c r="K194" s="6">
        <v>0.75</v>
      </c>
      <c r="L194" s="6">
        <v>1.1200000000000001</v>
      </c>
      <c r="M194" s="6">
        <v>1.18</v>
      </c>
      <c r="N194" s="6">
        <v>1.21</v>
      </c>
      <c r="O194" s="6">
        <v>0.91</v>
      </c>
      <c r="P194" s="6">
        <v>1.07</v>
      </c>
      <c r="Q194" s="7">
        <v>1.36</v>
      </c>
      <c r="R194" s="6">
        <v>1.53</v>
      </c>
      <c r="S194" s="6">
        <v>1.21</v>
      </c>
      <c r="T194" s="6">
        <v>1.6</v>
      </c>
      <c r="U194" s="6">
        <v>1.19</v>
      </c>
    </row>
    <row r="196" spans="1:21" ht="16" x14ac:dyDescent="0.2">
      <c r="A196" s="8"/>
    </row>
  </sheetData>
  <hyperlinks>
    <hyperlink ref="A1" r:id="rId1" tooltip="ROIC AI" display="ROIC AI" xr:uid="{00000000-0004-0000-0000-000000000000}"/>
  </hyperlinks>
  <pageMargins left="0.7" right="0.7" top="0.75" bottom="0.75" header="0.3" footer="0.3"/>
  <ignoredErrors>
    <ignoredError sqref="B1:U1 A4:U7 A15:U16 A19:U33 A191:U195 A2:U2 A9:U11 A13 A37:U128 A130:U142 A144:U187 A188:Q188 S188:U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5FE1A-A5A6-274B-893B-81F758AC31AB}">
  <dimension ref="A1:R110"/>
  <sheetViews>
    <sheetView tabSelected="1" workbookViewId="0">
      <selection activeCell="F22" sqref="F22"/>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68553630000</v>
      </c>
      <c r="B3" s="36" t="s">
        <v>203</v>
      </c>
      <c r="C3" s="37">
        <f>Financials!Q8*0.01</f>
        <v>0.70730000000000004</v>
      </c>
      <c r="D3" s="36" t="s">
        <v>204</v>
      </c>
      <c r="E3" s="37">
        <f>SUM(C11:E11)/3</f>
        <v>4.977324978361216E-2</v>
      </c>
      <c r="F3" s="38" t="s">
        <v>205</v>
      </c>
      <c r="G3" s="39">
        <f>AVERAGE(Financials!M129:Q129)</f>
        <v>-8.8070604852445999E-3</v>
      </c>
      <c r="H3" s="38" t="s">
        <v>206</v>
      </c>
      <c r="I3" s="40">
        <f>J15*(1+I7)/(I6-I7)</f>
        <v>43319208868.335442</v>
      </c>
      <c r="J3" s="41" t="s">
        <v>207</v>
      </c>
      <c r="K3" s="42">
        <f>Financials!Q172*-1/Model!A3</f>
        <v>8.0520900206159755E-3</v>
      </c>
      <c r="L3" s="43" t="s">
        <v>208</v>
      </c>
      <c r="M3" s="44"/>
      <c r="N3" s="116" t="s">
        <v>209</v>
      </c>
      <c r="O3" s="117"/>
      <c r="P3" s="44"/>
      <c r="Q3" s="44"/>
      <c r="R3" s="44"/>
    </row>
    <row r="4" spans="1:18" ht="22" customHeight="1" x14ac:dyDescent="0.2">
      <c r="A4" s="45">
        <f>Financials!Q56-Financials!Q96-Financials!Q105</f>
        <v>-5193000000</v>
      </c>
      <c r="B4" s="46" t="s">
        <v>210</v>
      </c>
      <c r="C4" s="47">
        <f>Financials!Q17*0.01</f>
        <v>0.3629</v>
      </c>
      <c r="D4" s="46" t="s">
        <v>211</v>
      </c>
      <c r="E4" s="47">
        <f>SUM(C13:E13)/3</f>
        <v>3.8722390327945631E-2</v>
      </c>
      <c r="F4" s="48" t="s">
        <v>212</v>
      </c>
      <c r="G4" s="49">
        <f>A5*(1+(5*G3))</f>
        <v>174941539.65600118</v>
      </c>
      <c r="H4" s="48" t="s">
        <v>213</v>
      </c>
      <c r="I4" s="50">
        <f>NPV(I6,F15,G15,H15,I15,(J15+I3))</f>
        <v>37070333993.122955</v>
      </c>
      <c r="J4" s="48" t="s">
        <v>214</v>
      </c>
      <c r="K4" s="51" cm="1">
        <f t="array" ref="K4">_FV(A1,"Change (%)",TRUE)</f>
        <v>5.3140000000000001E-3</v>
      </c>
      <c r="L4" s="52" t="s">
        <v>215</v>
      </c>
      <c r="M4" s="44"/>
      <c r="N4" s="118" t="s">
        <v>216</v>
      </c>
      <c r="O4" s="119"/>
      <c r="P4" s="44"/>
      <c r="Q4" s="44"/>
      <c r="R4" s="44"/>
    </row>
    <row r="5" spans="1:18" ht="22" customHeight="1" x14ac:dyDescent="0.2">
      <c r="A5" s="45" cm="1">
        <f t="array" ref="A5">_FV(A1,"Shares outstanding",TRUE)</f>
        <v>183000000</v>
      </c>
      <c r="B5" s="46" t="s">
        <v>217</v>
      </c>
      <c r="C5" s="47">
        <f>F14</f>
        <v>0.31181527052081576</v>
      </c>
      <c r="D5" s="53" t="s">
        <v>218</v>
      </c>
      <c r="E5" s="47">
        <f>SUM(C16:E16)/3</f>
        <v>-5.3543044188909018E-2</v>
      </c>
      <c r="F5" s="48" t="s">
        <v>219</v>
      </c>
      <c r="G5" s="49">
        <f>Financials!Q56</f>
        <v>2079000000</v>
      </c>
      <c r="H5" s="48" t="s">
        <v>220</v>
      </c>
      <c r="I5" s="50">
        <f>I4+G5-G6</f>
        <v>31877333993.122955</v>
      </c>
      <c r="J5" s="48" t="s">
        <v>221</v>
      </c>
      <c r="K5" s="54" cm="1">
        <f t="array" ref="K5">_FV(A1,"Price")</f>
        <v>374.61</v>
      </c>
      <c r="L5" s="55" t="s">
        <v>222</v>
      </c>
      <c r="M5" s="44"/>
      <c r="N5" s="56" t="s">
        <v>223</v>
      </c>
      <c r="O5" s="57">
        <f>Financials!Q20</f>
        <v>250000000</v>
      </c>
      <c r="P5" s="44"/>
      <c r="Q5" s="44"/>
      <c r="R5" s="44"/>
    </row>
    <row r="6" spans="1:18" ht="22" customHeight="1" x14ac:dyDescent="0.2">
      <c r="A6" s="58">
        <f>O20/F10</f>
        <v>11.554631720883195</v>
      </c>
      <c r="B6" s="46" t="s">
        <v>224</v>
      </c>
      <c r="C6" s="47">
        <f>F17</f>
        <v>0.32074835664924994</v>
      </c>
      <c r="D6" s="53" t="s">
        <v>202</v>
      </c>
      <c r="E6" s="47">
        <f>Financials!Q33/Financials!Q126</f>
        <v>0.4513723150357995</v>
      </c>
      <c r="F6" s="46" t="s">
        <v>225</v>
      </c>
      <c r="G6" s="49">
        <f>Financials!Q96+Financials!Q105</f>
        <v>7272000000</v>
      </c>
      <c r="H6" s="48" t="s">
        <v>226</v>
      </c>
      <c r="I6" s="51">
        <f>N25</f>
        <v>9.1465318162922291E-2</v>
      </c>
      <c r="J6" s="48" t="s">
        <v>227</v>
      </c>
      <c r="K6" s="59">
        <f>I5/G4</f>
        <v>182.21706551688874</v>
      </c>
      <c r="L6" s="60" t="s">
        <v>228</v>
      </c>
      <c r="M6" s="44"/>
      <c r="N6" s="56" t="s">
        <v>229</v>
      </c>
      <c r="O6" s="57">
        <f>Financials!Q96</f>
        <v>105000000</v>
      </c>
      <c r="P6" s="44"/>
      <c r="Q6" s="44"/>
      <c r="R6" s="44"/>
    </row>
    <row r="7" spans="1:18" ht="22" customHeight="1" thickBot="1" x14ac:dyDescent="0.25">
      <c r="A7" s="61">
        <f>O20/F12</f>
        <v>37.056016216216214</v>
      </c>
      <c r="B7" s="62" t="s">
        <v>230</v>
      </c>
      <c r="C7" s="63">
        <f>F15/A3</f>
        <v>2.7759288603681525E-2</v>
      </c>
      <c r="D7" s="62" t="s">
        <v>231</v>
      </c>
      <c r="E7" s="64">
        <f>(Financials!Q16*(1-0.25))/(Financials!Q126+Financials!Q105+Financials!Q96)</f>
        <v>0.14669615963855423</v>
      </c>
      <c r="F7" s="62" t="s">
        <v>198</v>
      </c>
      <c r="G7" s="65">
        <f>(Financials!Q96+Financials!Q105)/Financials!Q126</f>
        <v>2.1694510739856803</v>
      </c>
      <c r="H7" s="66" t="s">
        <v>232</v>
      </c>
      <c r="I7" s="67">
        <v>2.5000000000000001E-2</v>
      </c>
      <c r="J7" s="68" t="s">
        <v>233</v>
      </c>
      <c r="K7" s="69">
        <f>K6/K5-1</f>
        <v>-0.5135819505168342</v>
      </c>
      <c r="L7" s="70" t="s">
        <v>234</v>
      </c>
      <c r="M7" s="44"/>
      <c r="N7" s="56" t="s">
        <v>235</v>
      </c>
      <c r="O7" s="57">
        <f>Financials!Q105</f>
        <v>7167000000</v>
      </c>
      <c r="P7" s="44"/>
      <c r="Q7" s="44"/>
      <c r="R7" s="44"/>
    </row>
    <row r="8" spans="1:18" ht="22" customHeight="1" x14ac:dyDescent="0.2">
      <c r="A8" s="71"/>
      <c r="B8" s="44"/>
      <c r="C8" s="44"/>
      <c r="D8" s="44"/>
      <c r="E8" s="44"/>
      <c r="F8" s="44"/>
      <c r="G8" s="44"/>
      <c r="H8" s="44"/>
      <c r="I8" s="44"/>
      <c r="J8" s="72"/>
      <c r="K8" s="72"/>
      <c r="L8" s="72"/>
      <c r="M8" s="44"/>
      <c r="N8" s="73" t="s">
        <v>216</v>
      </c>
      <c r="O8" s="74">
        <f>O5/(O6+O7)</f>
        <v>3.437843784378438E-2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236</v>
      </c>
      <c r="O9" s="57">
        <f>Financials!Q25</f>
        <v>298000000</v>
      </c>
      <c r="P9" s="44"/>
      <c r="Q9" s="44"/>
      <c r="R9" s="44"/>
    </row>
    <row r="10" spans="1:18" ht="22" customHeight="1" x14ac:dyDescent="0.2">
      <c r="A10" s="81" t="s">
        <v>237</v>
      </c>
      <c r="B10" s="82">
        <v>4829000000</v>
      </c>
      <c r="C10" s="82">
        <v>5371000000</v>
      </c>
      <c r="D10" s="82">
        <v>6218000000</v>
      </c>
      <c r="E10" s="83">
        <v>5468000000</v>
      </c>
      <c r="F10" s="82">
        <v>5933000000</v>
      </c>
      <c r="G10" s="82">
        <v>6506000000</v>
      </c>
      <c r="H10" s="82">
        <v>7113000000</v>
      </c>
      <c r="I10" s="82">
        <v>7511000000</v>
      </c>
      <c r="J10" s="83">
        <v>7950000000</v>
      </c>
      <c r="K10" s="84" t="s">
        <v>238</v>
      </c>
      <c r="L10" s="72"/>
      <c r="N10" s="56" t="s">
        <v>239</v>
      </c>
      <c r="O10" s="57">
        <f>Financials!Q24</f>
        <v>1812000000</v>
      </c>
      <c r="P10" s="44"/>
      <c r="Q10" s="44"/>
      <c r="R10" s="44"/>
    </row>
    <row r="11" spans="1:18" ht="22" customHeight="1" x14ac:dyDescent="0.2">
      <c r="A11" s="85"/>
      <c r="B11" s="86"/>
      <c r="C11" s="86">
        <f t="shared" ref="C11:J11" si="0">(C10/B10)-1</f>
        <v>0.11223855870780697</v>
      </c>
      <c r="D11" s="86">
        <f t="shared" si="0"/>
        <v>0.15769875256004462</v>
      </c>
      <c r="E11" s="86">
        <f t="shared" si="0"/>
        <v>-0.12061756191701511</v>
      </c>
      <c r="F11" s="87">
        <f t="shared" si="0"/>
        <v>8.5040234089246436E-2</v>
      </c>
      <c r="G11" s="86">
        <f t="shared" si="0"/>
        <v>9.6578459464014887E-2</v>
      </c>
      <c r="H11" s="86">
        <f t="shared" si="0"/>
        <v>9.3298493698124707E-2</v>
      </c>
      <c r="I11" s="86">
        <f t="shared" si="0"/>
        <v>5.5953887248699541E-2</v>
      </c>
      <c r="J11" s="88">
        <f t="shared" si="0"/>
        <v>5.8447610171748154E-2</v>
      </c>
      <c r="K11" s="88">
        <f>AVERAGE(F11:J11)</f>
        <v>7.786373693436674E-2</v>
      </c>
      <c r="L11" s="72"/>
      <c r="M11" s="72"/>
      <c r="N11" s="56" t="s">
        <v>240</v>
      </c>
      <c r="O11" s="89">
        <f>O9/O10</f>
        <v>0.16445916114790288</v>
      </c>
      <c r="P11" s="44"/>
      <c r="Q11" s="44"/>
      <c r="R11" s="44"/>
    </row>
    <row r="12" spans="1:18" ht="22" customHeight="1" x14ac:dyDescent="0.2">
      <c r="A12" s="81" t="s">
        <v>144</v>
      </c>
      <c r="B12" s="82">
        <v>1422000000</v>
      </c>
      <c r="C12" s="82">
        <v>1778000000</v>
      </c>
      <c r="D12" s="82">
        <v>2214000000</v>
      </c>
      <c r="E12" s="82">
        <v>1374000000</v>
      </c>
      <c r="F12" s="90">
        <v>1850000000</v>
      </c>
      <c r="G12" s="82">
        <v>2046000000</v>
      </c>
      <c r="H12" s="82">
        <v>2300000000</v>
      </c>
      <c r="I12" s="82">
        <v>2462000000</v>
      </c>
      <c r="J12" s="83">
        <v>2720000000</v>
      </c>
      <c r="K12" s="91" t="s">
        <v>241</v>
      </c>
      <c r="L12" s="72"/>
      <c r="M12" s="72"/>
      <c r="N12" s="56" t="s">
        <v>242</v>
      </c>
      <c r="O12" s="89">
        <f>O8*(1-O11)</f>
        <v>2.8724588794420282E-2</v>
      </c>
      <c r="P12" s="44"/>
      <c r="Q12" s="44"/>
      <c r="R12" s="44"/>
    </row>
    <row r="13" spans="1:18" ht="22" customHeight="1" x14ac:dyDescent="0.2">
      <c r="A13" s="85"/>
      <c r="B13" s="86"/>
      <c r="C13" s="86">
        <f t="shared" ref="C13:J13" si="1">(C12/B12)-1</f>
        <v>0.25035161744022494</v>
      </c>
      <c r="D13" s="86">
        <f t="shared" si="1"/>
        <v>0.24521934758155228</v>
      </c>
      <c r="E13" s="86">
        <f t="shared" si="1"/>
        <v>-0.37940379403794033</v>
      </c>
      <c r="F13" s="87">
        <f t="shared" si="1"/>
        <v>0.34643377001455611</v>
      </c>
      <c r="G13" s="86">
        <f t="shared" si="1"/>
        <v>0.10594594594594597</v>
      </c>
      <c r="H13" s="86">
        <f t="shared" si="1"/>
        <v>0.1241446725317692</v>
      </c>
      <c r="I13" s="86">
        <f t="shared" si="1"/>
        <v>7.0434782608695734E-2</v>
      </c>
      <c r="J13" s="88">
        <f t="shared" si="1"/>
        <v>0.10479285134037375</v>
      </c>
      <c r="K13" s="88">
        <f>AVERAGE(F13:J13)</f>
        <v>0.15035040448826814</v>
      </c>
      <c r="L13" s="72"/>
      <c r="M13" s="72"/>
      <c r="N13" s="118" t="s">
        <v>243</v>
      </c>
      <c r="O13" s="119"/>
      <c r="P13" s="44"/>
      <c r="Q13" s="44"/>
      <c r="R13" s="44"/>
    </row>
    <row r="14" spans="1:18" ht="22" customHeight="1" x14ac:dyDescent="0.2">
      <c r="A14" s="92" t="s">
        <v>244</v>
      </c>
      <c r="B14" s="93">
        <f>B12/B10</f>
        <v>0.29447090494926487</v>
      </c>
      <c r="C14" s="93">
        <f t="shared" ref="C14:J14" si="2">C12/C10</f>
        <v>0.33103705082852353</v>
      </c>
      <c r="D14" s="93">
        <f t="shared" si="2"/>
        <v>0.35606304277902862</v>
      </c>
      <c r="E14" s="93">
        <f t="shared" si="2"/>
        <v>0.25128017556693488</v>
      </c>
      <c r="F14" s="94">
        <f t="shared" si="2"/>
        <v>0.31181527052081576</v>
      </c>
      <c r="G14" s="93">
        <f t="shared" si="2"/>
        <v>0.3144789425146019</v>
      </c>
      <c r="H14" s="93">
        <f t="shared" si="2"/>
        <v>0.32335160972866583</v>
      </c>
      <c r="I14" s="93">
        <f t="shared" si="2"/>
        <v>0.32778591399281054</v>
      </c>
      <c r="J14" s="95">
        <f t="shared" si="2"/>
        <v>0.34213836477987419</v>
      </c>
      <c r="K14" s="95"/>
      <c r="L14" s="72"/>
      <c r="M14" s="72"/>
      <c r="N14" s="56" t="s">
        <v>245</v>
      </c>
      <c r="O14" s="89">
        <f>'[1]US Treasury Bonds'!$C$8</f>
        <v>4.1210000000000004E-2</v>
      </c>
      <c r="P14" s="44"/>
      <c r="Q14" s="44"/>
      <c r="R14" s="44"/>
    </row>
    <row r="15" spans="1:18" ht="22" customHeight="1" x14ac:dyDescent="0.2">
      <c r="A15" s="81" t="s">
        <v>187</v>
      </c>
      <c r="B15" s="82">
        <v>1783638122</v>
      </c>
      <c r="C15" s="82">
        <v>2215199192</v>
      </c>
      <c r="D15" s="82">
        <v>2027529583</v>
      </c>
      <c r="E15" s="82">
        <v>1383047727</v>
      </c>
      <c r="F15" s="90">
        <v>1903000000</v>
      </c>
      <c r="G15" s="82">
        <v>2160000000</v>
      </c>
      <c r="H15" s="82">
        <v>2400000000</v>
      </c>
      <c r="I15" s="82">
        <v>2680000000</v>
      </c>
      <c r="J15" s="83">
        <v>2809000000</v>
      </c>
      <c r="K15" s="91" t="s">
        <v>246</v>
      </c>
      <c r="L15" s="72"/>
      <c r="M15" s="72"/>
      <c r="N15" s="56" t="s">
        <v>247</v>
      </c>
      <c r="O15" s="96">
        <f>1.33</f>
        <v>1.33</v>
      </c>
      <c r="P15" s="44"/>
      <c r="Q15" s="44"/>
      <c r="R15" s="44"/>
    </row>
    <row r="16" spans="1:18" ht="22" customHeight="1" x14ac:dyDescent="0.2">
      <c r="A16" s="97"/>
      <c r="B16" s="86"/>
      <c r="C16" s="86">
        <f t="shared" ref="C16:J16" si="3">(C15/B15)-1</f>
        <v>0.24195550917923248</v>
      </c>
      <c r="D16" s="86">
        <f t="shared" si="3"/>
        <v>-8.4719067105907486E-2</v>
      </c>
      <c r="E16" s="86">
        <f t="shared" si="3"/>
        <v>-0.31786557464005205</v>
      </c>
      <c r="F16" s="87">
        <f t="shared" si="3"/>
        <v>0.37594673188020789</v>
      </c>
      <c r="G16" s="86">
        <f t="shared" si="3"/>
        <v>0.13504992117708881</v>
      </c>
      <c r="H16" s="86">
        <f t="shared" si="3"/>
        <v>0.11111111111111116</v>
      </c>
      <c r="I16" s="86">
        <f t="shared" si="3"/>
        <v>0.1166666666666667</v>
      </c>
      <c r="J16" s="88">
        <f t="shared" si="3"/>
        <v>4.8134328358208966E-2</v>
      </c>
      <c r="K16" s="88">
        <f>AVERAGE(F16:J16)</f>
        <v>0.15738175183865671</v>
      </c>
      <c r="L16" s="72"/>
      <c r="M16" s="72"/>
      <c r="N16" s="56" t="s">
        <v>248</v>
      </c>
      <c r="O16" s="89">
        <v>8.4000000000000005E-2</v>
      </c>
      <c r="P16" s="44"/>
      <c r="Q16" s="44"/>
      <c r="R16" s="44"/>
    </row>
    <row r="17" spans="1:18" ht="22" customHeight="1" x14ac:dyDescent="0.2">
      <c r="A17" s="92" t="s">
        <v>202</v>
      </c>
      <c r="B17" s="93">
        <f>B15/B10</f>
        <v>0.36935972706564507</v>
      </c>
      <c r="C17" s="93">
        <f t="shared" ref="C17:J17" si="4">C15/C10</f>
        <v>0.41243701210202943</v>
      </c>
      <c r="D17" s="93">
        <f t="shared" si="4"/>
        <v>0.32607423335477648</v>
      </c>
      <c r="E17" s="95">
        <f t="shared" si="4"/>
        <v>0.25293484400146304</v>
      </c>
      <c r="F17" s="93">
        <f t="shared" si="4"/>
        <v>0.32074835664924994</v>
      </c>
      <c r="G17" s="93">
        <f t="shared" si="4"/>
        <v>0.33200122963418383</v>
      </c>
      <c r="H17" s="93">
        <f t="shared" si="4"/>
        <v>0.33741037536904261</v>
      </c>
      <c r="I17" s="93">
        <f t="shared" si="4"/>
        <v>0.35681001198242579</v>
      </c>
      <c r="J17" s="95">
        <f t="shared" si="4"/>
        <v>0.35333333333333333</v>
      </c>
      <c r="K17" s="95"/>
      <c r="L17" s="72"/>
      <c r="M17" s="72"/>
      <c r="N17" s="98" t="s">
        <v>243</v>
      </c>
      <c r="O17" s="99">
        <f>(O14)+((O15)*(O16-O14))</f>
        <v>9.8120700000000005E-2</v>
      </c>
      <c r="P17" s="44"/>
      <c r="Q17" s="44"/>
      <c r="R17" s="44"/>
    </row>
    <row r="18" spans="1:18" ht="22" customHeight="1" x14ac:dyDescent="0.2">
      <c r="A18" s="100" t="s">
        <v>198</v>
      </c>
      <c r="B18" s="101">
        <v>1.0416666666666667</v>
      </c>
      <c r="C18" s="101">
        <v>0.77176198486122793</v>
      </c>
      <c r="D18" s="101">
        <v>0.59564367495113102</v>
      </c>
      <c r="E18" s="101">
        <v>0.4735219728106228</v>
      </c>
      <c r="F18" s="102"/>
      <c r="G18" s="101"/>
      <c r="H18" s="101"/>
      <c r="I18" s="101"/>
      <c r="J18" s="103"/>
      <c r="K18" s="104"/>
      <c r="L18" s="72"/>
      <c r="M18" s="72"/>
      <c r="N18" s="118" t="s">
        <v>249</v>
      </c>
      <c r="O18" s="119"/>
      <c r="P18" s="44"/>
      <c r="Q18" s="44"/>
      <c r="R18" s="44"/>
    </row>
    <row r="19" spans="1:18" ht="22" customHeight="1" x14ac:dyDescent="0.2">
      <c r="A19" s="72"/>
      <c r="B19" s="72"/>
      <c r="C19" s="72"/>
      <c r="D19" s="72"/>
      <c r="E19" s="72"/>
      <c r="F19" s="72" t="s">
        <v>250</v>
      </c>
      <c r="G19" s="72"/>
      <c r="H19" s="72"/>
      <c r="I19" s="72"/>
      <c r="J19" s="72"/>
      <c r="K19" s="72"/>
      <c r="L19" s="72"/>
      <c r="M19" s="72"/>
      <c r="N19" s="56" t="s">
        <v>226</v>
      </c>
      <c r="O19" s="105">
        <f>O6+O7</f>
        <v>7272000000</v>
      </c>
      <c r="P19" s="44"/>
      <c r="Q19" s="44"/>
      <c r="R19" s="44"/>
    </row>
    <row r="20" spans="1:18" ht="22" customHeight="1" x14ac:dyDescent="0.2">
      <c r="B20" s="106"/>
      <c r="C20" s="106"/>
      <c r="D20" s="106"/>
      <c r="E20" s="106"/>
      <c r="F20" s="72"/>
      <c r="G20" s="72"/>
      <c r="H20" s="72"/>
      <c r="I20" s="72"/>
      <c r="J20" s="72"/>
      <c r="K20" s="72"/>
      <c r="L20" s="72"/>
      <c r="M20" s="72"/>
      <c r="N20" s="56" t="s">
        <v>203</v>
      </c>
      <c r="O20" s="105">
        <f>A3</f>
        <v>68553630000</v>
      </c>
      <c r="P20" s="44"/>
      <c r="Q20" s="44"/>
      <c r="R20" s="44"/>
    </row>
    <row r="21" spans="1:18" ht="22" customHeight="1" x14ac:dyDescent="0.2">
      <c r="A21" s="120" t="str" cm="1">
        <f t="array" ref="A21">_FV(A1,"Industry")</f>
        <v>Professional &amp; Commercial Services</v>
      </c>
      <c r="B21" s="120"/>
      <c r="C21" s="120"/>
      <c r="D21" s="121" cm="1">
        <f t="array" ref="D21">_FV(A1,"Year incorporated",TRUE)</f>
        <v>2000</v>
      </c>
      <c r="E21" s="121"/>
      <c r="F21" s="72"/>
      <c r="G21" s="72"/>
      <c r="H21" s="72"/>
      <c r="I21" s="72"/>
      <c r="J21" s="72"/>
      <c r="K21" s="72"/>
      <c r="M21" s="72"/>
      <c r="N21" s="56" t="s">
        <v>251</v>
      </c>
      <c r="O21" s="105">
        <f>O19+O20</f>
        <v>75825630000</v>
      </c>
      <c r="P21" s="44"/>
      <c r="Q21" s="44"/>
      <c r="R21" s="44"/>
    </row>
    <row r="22" spans="1:18" ht="22" customHeight="1" x14ac:dyDescent="0.2">
      <c r="A22" s="109" t="str" cm="1">
        <f t="array" ref="A22">_FV(A1,"Description")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B22" s="109"/>
      <c r="C22" s="109"/>
      <c r="D22" s="109"/>
      <c r="E22" s="109"/>
      <c r="F22" s="72"/>
      <c r="G22" s="72"/>
      <c r="H22" s="72"/>
      <c r="I22" s="72"/>
      <c r="J22" s="72"/>
      <c r="K22" s="72"/>
      <c r="L22" s="72"/>
      <c r="M22" s="72"/>
      <c r="N22" s="73" t="s">
        <v>252</v>
      </c>
      <c r="O22" s="107">
        <f>(O19/O21)</f>
        <v>9.5904247679841237E-2</v>
      </c>
      <c r="P22" s="44"/>
      <c r="Q22" s="44"/>
      <c r="R22" s="44"/>
    </row>
    <row r="23" spans="1:18" ht="22" customHeight="1" x14ac:dyDescent="0.2">
      <c r="A23" s="109"/>
      <c r="B23" s="109"/>
      <c r="C23" s="109"/>
      <c r="D23" s="109"/>
      <c r="E23" s="109"/>
      <c r="F23" s="72"/>
      <c r="G23" s="72"/>
      <c r="H23" s="72"/>
      <c r="I23" s="72"/>
      <c r="J23" s="72"/>
      <c r="K23" s="72"/>
      <c r="L23" s="72"/>
      <c r="M23" s="72"/>
      <c r="N23" s="98" t="s">
        <v>253</v>
      </c>
      <c r="O23" s="108">
        <f>O20/O21</f>
        <v>0.90409575232015882</v>
      </c>
      <c r="P23" s="44"/>
      <c r="Q23" s="44"/>
      <c r="R23" s="44"/>
    </row>
    <row r="24" spans="1:18" ht="22" customHeight="1" x14ac:dyDescent="0.2">
      <c r="A24" s="109"/>
      <c r="B24" s="109"/>
      <c r="C24" s="109"/>
      <c r="D24" s="109"/>
      <c r="E24" s="109"/>
      <c r="F24" s="72"/>
      <c r="G24" s="72"/>
      <c r="H24" s="72"/>
      <c r="I24" s="72"/>
      <c r="J24" s="72"/>
      <c r="K24" s="72"/>
      <c r="L24" s="72"/>
      <c r="M24" s="72"/>
      <c r="N24" s="110" t="s">
        <v>254</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9.1465318162922291E-2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MCO/explorer/revenue_proj" xr:uid="{07C86A7B-759E-A841-B449-7A0458AD49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2023-12-09T12:17:32Z</dcterms:modified>
</cp:coreProperties>
</file>