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Financials/"/>
    </mc:Choice>
  </mc:AlternateContent>
  <xr:revisionPtr revIDLastSave="0" documentId="13_ncr:1_{FD2FC5CC-667C-704D-9BA1-C7B3EF9ADBC9}"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19" i="2" s="1"/>
  <c r="G6" i="2"/>
  <c r="E6" i="2"/>
  <c r="O5" i="2"/>
  <c r="G5" i="2"/>
  <c r="C4" i="2"/>
  <c r="A4" i="2"/>
  <c r="C3" i="2"/>
  <c r="O8" i="2"/>
  <c r="O12" i="2" s="1"/>
  <c r="A22" i="2" a="1"/>
  <c r="A22" i="2" s="1"/>
  <c r="D21" i="2" a="1"/>
  <c r="D21" i="2" s="1"/>
  <c r="A21" i="2" a="1"/>
  <c r="A21" i="2" s="1"/>
  <c r="J17" i="2"/>
  <c r="I17" i="2"/>
  <c r="H17" i="2"/>
  <c r="G17" i="2"/>
  <c r="F17" i="2"/>
  <c r="C6" i="2" s="1"/>
  <c r="E17" i="2"/>
  <c r="D17" i="2"/>
  <c r="C17" i="2"/>
  <c r="B17" i="2"/>
  <c r="J16" i="2"/>
  <c r="I16" i="2"/>
  <c r="H16" i="2"/>
  <c r="G16" i="2"/>
  <c r="F16" i="2"/>
  <c r="E16" i="2"/>
  <c r="D16" i="2"/>
  <c r="C16" i="2"/>
  <c r="O15" i="2"/>
  <c r="O14" i="2"/>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K5" i="2" a="1"/>
  <c r="K5" i="2" s="1"/>
  <c r="A5" i="2" a="1"/>
  <c r="A5" i="2" s="1"/>
  <c r="K4" i="2" a="1"/>
  <c r="K4" i="2" s="1"/>
  <c r="A3" i="2" a="1"/>
  <c r="A3" i="2" s="1"/>
  <c r="K3" i="2" s="1"/>
  <c r="Q190" i="1"/>
  <c r="P190" i="1"/>
  <c r="O190" i="1"/>
  <c r="N190" i="1"/>
  <c r="M190" i="1"/>
  <c r="L190" i="1"/>
  <c r="K190" i="1"/>
  <c r="J190" i="1"/>
  <c r="I190" i="1"/>
  <c r="H190" i="1"/>
  <c r="G190" i="1"/>
  <c r="F190" i="1"/>
  <c r="E190" i="1"/>
  <c r="D190" i="1"/>
  <c r="C190" i="1"/>
  <c r="B190" i="1"/>
  <c r="Q189" i="1"/>
  <c r="P189" i="1"/>
  <c r="O189" i="1"/>
  <c r="M189" i="1"/>
  <c r="L189" i="1"/>
  <c r="K189" i="1"/>
  <c r="J189" i="1"/>
  <c r="I189" i="1"/>
  <c r="H189" i="1"/>
  <c r="G189" i="1"/>
  <c r="F189" i="1"/>
  <c r="E189" i="1"/>
  <c r="D189" i="1"/>
  <c r="C189" i="1"/>
  <c r="Q143" i="1"/>
  <c r="P143" i="1"/>
  <c r="O143" i="1"/>
  <c r="N143" i="1"/>
  <c r="M143" i="1"/>
  <c r="L143" i="1"/>
  <c r="K143" i="1"/>
  <c r="J143" i="1"/>
  <c r="I143" i="1"/>
  <c r="H143" i="1"/>
  <c r="G143" i="1"/>
  <c r="F143" i="1"/>
  <c r="E143" i="1"/>
  <c r="D143" i="1"/>
  <c r="C143" i="1"/>
  <c r="B143" i="1"/>
  <c r="Q129" i="1"/>
  <c r="P129" i="1"/>
  <c r="O129" i="1"/>
  <c r="N129" i="1"/>
  <c r="M129" i="1"/>
  <c r="L129" i="1"/>
  <c r="K129" i="1"/>
  <c r="J129" i="1"/>
  <c r="I129" i="1"/>
  <c r="H129" i="1"/>
  <c r="G129" i="1"/>
  <c r="F129" i="1"/>
  <c r="E129" i="1"/>
  <c r="D129" i="1"/>
  <c r="C129" i="1"/>
  <c r="Q36" i="1"/>
  <c r="P36" i="1"/>
  <c r="O36" i="1"/>
  <c r="N36" i="1"/>
  <c r="M36" i="1"/>
  <c r="L36" i="1"/>
  <c r="K36" i="1"/>
  <c r="J36" i="1"/>
  <c r="I36" i="1"/>
  <c r="H36" i="1"/>
  <c r="G36" i="1"/>
  <c r="F36" i="1"/>
  <c r="E36" i="1"/>
  <c r="D36" i="1"/>
  <c r="C36" i="1"/>
  <c r="B36" i="1"/>
  <c r="Q35" i="1"/>
  <c r="P35" i="1"/>
  <c r="O35" i="1"/>
  <c r="M35" i="1"/>
  <c r="L35" i="1"/>
  <c r="K35" i="1"/>
  <c r="J35" i="1"/>
  <c r="I35" i="1"/>
  <c r="H35" i="1"/>
  <c r="G35" i="1"/>
  <c r="F35" i="1"/>
  <c r="E35" i="1"/>
  <c r="D35" i="1"/>
  <c r="C35" i="1"/>
  <c r="Q18" i="1"/>
  <c r="P18" i="1"/>
  <c r="O18" i="1"/>
  <c r="M18" i="1"/>
  <c r="L18" i="1"/>
  <c r="K18" i="1"/>
  <c r="J18" i="1"/>
  <c r="I18" i="1"/>
  <c r="H18" i="1"/>
  <c r="G18" i="1"/>
  <c r="F18" i="1"/>
  <c r="E18" i="1"/>
  <c r="D18" i="1"/>
  <c r="C18" i="1"/>
  <c r="Q14" i="1"/>
  <c r="P14" i="1"/>
  <c r="O14" i="1"/>
  <c r="N14" i="1"/>
  <c r="M14" i="1"/>
  <c r="L14" i="1"/>
  <c r="K14" i="1"/>
  <c r="Q12" i="1"/>
  <c r="P12" i="1"/>
  <c r="O12" i="1"/>
  <c r="N12" i="1"/>
  <c r="M12" i="1"/>
  <c r="L12" i="1"/>
  <c r="K12" i="1"/>
  <c r="J12" i="1"/>
  <c r="I12" i="1"/>
  <c r="H12" i="1"/>
  <c r="G12" i="1"/>
  <c r="F12" i="1"/>
  <c r="E12" i="1"/>
  <c r="D12" i="1"/>
  <c r="C12" i="1"/>
  <c r="B12" i="1"/>
  <c r="Q3" i="1"/>
  <c r="P3" i="1"/>
  <c r="O3" i="1"/>
  <c r="M3" i="1"/>
  <c r="L3" i="1"/>
  <c r="K3" i="1"/>
  <c r="J3" i="1"/>
  <c r="I3" i="1"/>
  <c r="H3" i="1"/>
  <c r="G3" i="1"/>
  <c r="F3" i="1"/>
  <c r="E3" i="1"/>
  <c r="D3" i="1"/>
  <c r="C3" i="1"/>
  <c r="O17" i="2" l="1"/>
  <c r="K16" i="2"/>
  <c r="K13" i="2"/>
  <c r="E5" i="2"/>
  <c r="E4" i="2"/>
  <c r="K11" i="2"/>
  <c r="G4" i="2"/>
  <c r="O20" i="2"/>
  <c r="C7" i="2"/>
  <c r="A6" i="2" l="1"/>
  <c r="A7" i="2"/>
  <c r="O21" i="2"/>
  <c r="O22" i="2" s="1"/>
  <c r="O23" i="2" l="1"/>
  <c r="N25" i="2" s="1"/>
  <c r="I6" i="2" s="1"/>
  <c r="I3" i="2" l="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<sst xmlns="http://schemas.openxmlformats.org/spreadsheetml/2006/main" count="1316" uniqueCount="251">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</sst>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sz val="11.5"/>
      <name val="Arial"/>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25" fillId="11" borderId="1" xfId="0" applyFont="1" applyFill="1" applyBorder="1" applyAlignment="1">
      <alignment horizontal="left" vertical="center" wrapText="1" indent="3"/>
    </xf>
    <xf numFmtId="0" fontId="25"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https://www.bing.com/financeapi/forcetrigger?t=a21icw&amp;q=XNAS%3aPYPL&amp;form=skydnc</v>
    <v>Learn more on Bing</v>
  </rv>
  <rv s="1">
    <v>0</v>
    <v>PAYPAL HOLDINGS, INC. (XNAS:PYPL)</v>
    <v>2</v>
    <v>3</v>
    <v>Finance</v>
    <v>4</v>
    <v>en-US</v>
    <v>a21icw</v>
    <v>268435456</v>
    <v>1</v>
    <v>Powered by Refinitiv</v>
    <v>88.625</v>
    <v>50.25</v>
    <v>1.4497</v>
    <v>0.46</v>
    <v>7.8659999999999997E-3</v>
    <v>-0.02</v>
    <v>-3.3930000000000001E-4</v>
    <v>USD</v>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v>29900</v>
    <v>Nasdaq Stock Market</v>
    <v>XNAS</v>
    <v>XNAS</v>
    <v>2211 N 1st St, SAN JOSE, CA, 95131 US</v>
    <v>59.74</v>
    <v>Professional &amp; Commercial Services</v>
    <v>Stock</v>
    <v>45268.917895207815</v>
    <v>0</v>
    <v>57.4</v>
    <v>63545590000</v>
    <v>PAYPAL HOLDINGS, INC.</v>
    <v>PAYPAL HOLDINGS, INC.</v>
    <v>58.26</v>
    <v>17.407399999999999</v>
    <v>58.48</v>
    <v>58.94</v>
    <v>58.92</v>
    <v>1078140000</v>
    <v>PYPL</v>
    <v>PAYPAL HOLDINGS, INC. (XNAS:PYPL)</v>
    <v>15467509</v>
    <v>16540279</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PYPL%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PYP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6"/>
  <sheetViews>
    <sheetView workbookViewId="0">
      <pane xSplit="1" topLeftCell="I1" activePane="topRight" state="frozen"/>
      <selection pane="topRight" activeCell="F193" sqref="F193"/>
    </sheetView>
  </sheetViews>
  <sheetFormatPr baseColWidth="10" defaultRowHeight="15" x14ac:dyDescent="0.2"/>
  <cols>
    <col min="1" max="1" width="40.83203125" customWidth="1"/>
    <col min="2" max="18" width="16.83203125" customWidth="1"/>
  </cols>
  <sheetData>
    <row r="1" spans="1:17"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ht="16" x14ac:dyDescent="0.2">
      <c r="A2" s="34" t="s">
        <v>16</v>
      </c>
      <c r="B2" s="32">
        <v>5662000000</v>
      </c>
      <c r="C2" s="32">
        <v>6727000000</v>
      </c>
      <c r="D2" s="32">
        <v>8025000000</v>
      </c>
      <c r="E2" s="32">
        <v>9248000000</v>
      </c>
      <c r="F2" s="32">
        <v>10842000000</v>
      </c>
      <c r="G2" s="32">
        <v>13094000000</v>
      </c>
      <c r="H2" s="32">
        <v>15451000000</v>
      </c>
      <c r="I2" s="32">
        <v>17772000000</v>
      </c>
      <c r="J2" s="32">
        <v>21454000000</v>
      </c>
      <c r="K2" s="32">
        <v>25371000000</v>
      </c>
      <c r="L2" s="32">
        <v>27518000000</v>
      </c>
      <c r="M2" s="33">
        <v>29128000000</v>
      </c>
      <c r="N2" s="32">
        <v>7383000000</v>
      </c>
      <c r="O2" s="32">
        <v>7040000000</v>
      </c>
      <c r="P2" s="32">
        <v>7287000000</v>
      </c>
      <c r="Q2" s="32">
        <v>7418000000</v>
      </c>
    </row>
    <row r="3" spans="1:17" ht="16" x14ac:dyDescent="0.2">
      <c r="A3" s="9" t="s">
        <v>189</v>
      </c>
      <c r="B3" s="10"/>
      <c r="C3" s="11">
        <f t="shared" ref="C3:Q3" si="0">(C2/B2)-1</f>
        <v>0.18809607912398452</v>
      </c>
      <c r="D3" s="11">
        <f t="shared" si="0"/>
        <v>0.19295376839601608</v>
      </c>
      <c r="E3" s="11">
        <f t="shared" si="0"/>
        <v>0.15239875389408097</v>
      </c>
      <c r="F3" s="11">
        <f t="shared" si="0"/>
        <v>0.17236159169550169</v>
      </c>
      <c r="G3" s="11">
        <f t="shared" si="0"/>
        <v>0.20771075447334431</v>
      </c>
      <c r="H3" s="11">
        <f t="shared" si="0"/>
        <v>0.18000610966855057</v>
      </c>
      <c r="I3" s="11">
        <f t="shared" si="0"/>
        <v>0.15021681444566704</v>
      </c>
      <c r="J3" s="11">
        <f t="shared" si="0"/>
        <v>0.20717983344586988</v>
      </c>
      <c r="K3" s="11">
        <f t="shared" si="0"/>
        <v>0.18257667567819524</v>
      </c>
      <c r="L3" s="11">
        <f t="shared" si="0"/>
        <v>8.4624177210200546E-2</v>
      </c>
      <c r="M3" s="11">
        <f t="shared" si="0"/>
        <v>5.8507158950505067E-2</v>
      </c>
      <c r="N3" s="11"/>
      <c r="O3" s="11">
        <f t="shared" si="0"/>
        <v>-4.6458079371529237E-2</v>
      </c>
      <c r="P3" s="11">
        <f t="shared" si="0"/>
        <v>3.5085227272727337E-2</v>
      </c>
      <c r="Q3" s="11">
        <f t="shared" si="0"/>
        <v>1.7977219706326375E-2</v>
      </c>
    </row>
    <row r="4" spans="1:17" ht="16" x14ac:dyDescent="0.2">
      <c r="A4" s="3" t="s">
        <v>17</v>
      </c>
      <c r="B4" s="4">
        <v>5662000000</v>
      </c>
      <c r="C4" s="4">
        <v>6727000000</v>
      </c>
      <c r="D4" s="4">
        <v>8025000000</v>
      </c>
      <c r="E4" s="4">
        <v>9248000000</v>
      </c>
      <c r="F4" s="4">
        <v>10842000000</v>
      </c>
      <c r="G4" s="4">
        <v>13094000000</v>
      </c>
      <c r="H4" s="4">
        <v>15451000000</v>
      </c>
      <c r="I4" s="4">
        <v>17772000000</v>
      </c>
      <c r="J4" s="4">
        <v>21454000000</v>
      </c>
      <c r="K4" s="4">
        <v>25371000000</v>
      </c>
      <c r="L4" s="4">
        <v>27518000000</v>
      </c>
      <c r="M4" s="5">
        <v>29128000000</v>
      </c>
      <c r="N4" s="4">
        <v>7383000000</v>
      </c>
      <c r="O4" s="4">
        <v>7040000000</v>
      </c>
      <c r="P4" s="4">
        <v>7287000000</v>
      </c>
      <c r="Q4" s="4">
        <v>7418000000</v>
      </c>
    </row>
    <row r="5" spans="1:17" ht="16" x14ac:dyDescent="0.2">
      <c r="A5" s="3" t="s">
        <v>18</v>
      </c>
      <c r="B5" s="4">
        <v>1883000000</v>
      </c>
      <c r="C5" s="4">
        <v>2337000000</v>
      </c>
      <c r="D5" s="4">
        <v>2816000000</v>
      </c>
      <c r="E5" s="4">
        <v>3419000000</v>
      </c>
      <c r="F5" s="4">
        <v>4434000000</v>
      </c>
      <c r="G5" s="4">
        <v>5430000000</v>
      </c>
      <c r="H5" s="4">
        <v>6855000000</v>
      </c>
      <c r="I5" s="4">
        <v>8170000000</v>
      </c>
      <c r="J5" s="4">
        <v>9675000000</v>
      </c>
      <c r="K5" s="4">
        <v>11375000000</v>
      </c>
      <c r="L5" s="4">
        <v>13745000000</v>
      </c>
      <c r="M5" s="5">
        <v>15425000000</v>
      </c>
      <c r="N5" s="4">
        <v>3712000000</v>
      </c>
      <c r="O5" s="4">
        <v>3725000000</v>
      </c>
      <c r="P5" s="4">
        <v>3939000000</v>
      </c>
      <c r="Q5" s="4">
        <v>4049000000</v>
      </c>
    </row>
    <row r="6" spans="1:17" ht="16" x14ac:dyDescent="0.2">
      <c r="A6" s="3" t="s">
        <v>19</v>
      </c>
      <c r="B6" s="4">
        <v>1883000000</v>
      </c>
      <c r="C6" s="4">
        <v>2337000000</v>
      </c>
      <c r="D6" s="4">
        <v>2816000000</v>
      </c>
      <c r="E6" s="4">
        <v>3419000000</v>
      </c>
      <c r="F6" s="4">
        <v>4434000000</v>
      </c>
      <c r="G6" s="4">
        <v>5430000000</v>
      </c>
      <c r="H6" s="4">
        <v>6855000000</v>
      </c>
      <c r="I6" s="4">
        <v>8170000000</v>
      </c>
      <c r="J6" s="4">
        <v>9675000000</v>
      </c>
      <c r="K6" s="4">
        <v>11375000000</v>
      </c>
      <c r="L6" s="4">
        <v>13745000000</v>
      </c>
      <c r="M6" s="5">
        <v>15425000000</v>
      </c>
      <c r="N6" s="4">
        <v>3712000000</v>
      </c>
      <c r="O6" s="4">
        <v>3725000000</v>
      </c>
      <c r="P6" s="4">
        <v>3939000000</v>
      </c>
      <c r="Q6" s="4">
        <v>4049000000</v>
      </c>
    </row>
    <row r="7" spans="1:17" ht="16" x14ac:dyDescent="0.2">
      <c r="A7" s="34" t="s">
        <v>20</v>
      </c>
      <c r="B7" s="32">
        <v>3779000000</v>
      </c>
      <c r="C7" s="32">
        <v>4390000000</v>
      </c>
      <c r="D7" s="32">
        <v>5209000000</v>
      </c>
      <c r="E7" s="32">
        <v>5829000000</v>
      </c>
      <c r="F7" s="32">
        <v>6408000000</v>
      </c>
      <c r="G7" s="32">
        <v>7664000000</v>
      </c>
      <c r="H7" s="32">
        <v>8596000000</v>
      </c>
      <c r="I7" s="32">
        <v>9602000000</v>
      </c>
      <c r="J7" s="32">
        <v>11779000000</v>
      </c>
      <c r="K7" s="32">
        <v>13996000000</v>
      </c>
      <c r="L7" s="32">
        <v>13773000000</v>
      </c>
      <c r="M7" s="33">
        <v>13703000000</v>
      </c>
      <c r="N7" s="32">
        <v>3671000000</v>
      </c>
      <c r="O7" s="32">
        <v>3315000000</v>
      </c>
      <c r="P7" s="32">
        <v>3348000000</v>
      </c>
      <c r="Q7" s="32">
        <v>3369000000</v>
      </c>
    </row>
    <row r="8" spans="1:17" ht="16" x14ac:dyDescent="0.2">
      <c r="A8" s="29" t="s">
        <v>56</v>
      </c>
      <c r="B8" s="30">
        <v>66.739999999999995</v>
      </c>
      <c r="C8" s="30">
        <v>65.260000000000005</v>
      </c>
      <c r="D8" s="30">
        <v>64.91</v>
      </c>
      <c r="E8" s="30">
        <v>63.03</v>
      </c>
      <c r="F8" s="30">
        <v>59.1</v>
      </c>
      <c r="G8" s="30">
        <v>58.53</v>
      </c>
      <c r="H8" s="30">
        <v>55.63</v>
      </c>
      <c r="I8" s="30">
        <v>54.03</v>
      </c>
      <c r="J8" s="30">
        <v>54.9</v>
      </c>
      <c r="K8" s="30">
        <v>55.17</v>
      </c>
      <c r="L8" s="30">
        <v>50.05</v>
      </c>
      <c r="M8" s="31">
        <v>47.04</v>
      </c>
      <c r="N8" s="30">
        <v>49.72</v>
      </c>
      <c r="O8" s="30">
        <v>47.09</v>
      </c>
      <c r="P8" s="30">
        <v>45.94</v>
      </c>
      <c r="Q8" s="30">
        <v>45.42</v>
      </c>
    </row>
    <row r="9" spans="1:17" ht="16" x14ac:dyDescent="0.2">
      <c r="A9" s="3" t="s">
        <v>21</v>
      </c>
      <c r="B9" s="4" t="s">
        <v>22</v>
      </c>
      <c r="C9" s="4" t="s">
        <v>22</v>
      </c>
      <c r="D9" s="4" t="s">
        <v>22</v>
      </c>
      <c r="E9" s="4" t="s">
        <v>22</v>
      </c>
      <c r="F9" s="4" t="s">
        <v>22</v>
      </c>
      <c r="G9" s="4" t="s">
        <v>22</v>
      </c>
      <c r="H9" s="4" t="s">
        <v>22</v>
      </c>
      <c r="I9" s="4" t="s">
        <v>22</v>
      </c>
      <c r="J9" s="4" t="s">
        <v>22</v>
      </c>
      <c r="K9" s="4" t="s">
        <v>22</v>
      </c>
      <c r="L9" s="4" t="s">
        <v>22</v>
      </c>
      <c r="M9" s="5" t="s">
        <v>22</v>
      </c>
      <c r="N9" s="4" t="s">
        <v>22</v>
      </c>
      <c r="O9" s="4" t="s">
        <v>22</v>
      </c>
      <c r="P9" s="4" t="s">
        <v>22</v>
      </c>
      <c r="Q9" s="4" t="s">
        <v>22</v>
      </c>
    </row>
    <row r="10" spans="1:17" ht="16" x14ac:dyDescent="0.2">
      <c r="A10" s="3" t="s">
        <v>23</v>
      </c>
      <c r="B10" s="4">
        <v>2880000000</v>
      </c>
      <c r="C10" s="4">
        <v>3299000000</v>
      </c>
      <c r="D10" s="4">
        <v>3941000000</v>
      </c>
      <c r="E10" s="4">
        <v>4320000000</v>
      </c>
      <c r="F10" s="4">
        <v>4822000000</v>
      </c>
      <c r="G10" s="4">
        <v>5405000000</v>
      </c>
      <c r="H10" s="4">
        <v>6093000000</v>
      </c>
      <c r="I10" s="4">
        <v>6812000000</v>
      </c>
      <c r="J10" s="4">
        <v>8351000000</v>
      </c>
      <c r="K10" s="4">
        <v>9672000000</v>
      </c>
      <c r="L10" s="4">
        <v>9729000000</v>
      </c>
      <c r="M10" s="5">
        <v>8907000000</v>
      </c>
      <c r="N10" s="4">
        <v>2402000000</v>
      </c>
      <c r="O10" s="4">
        <v>2152000000</v>
      </c>
      <c r="P10" s="4">
        <v>2191000000</v>
      </c>
      <c r="Q10" s="4">
        <v>2162000000</v>
      </c>
    </row>
    <row r="11" spans="1:17" ht="16" x14ac:dyDescent="0.2">
      <c r="A11" s="29" t="s">
        <v>24</v>
      </c>
      <c r="B11" s="32">
        <v>1007000000</v>
      </c>
      <c r="C11" s="32">
        <v>1169000000</v>
      </c>
      <c r="D11" s="32">
        <v>1480000000</v>
      </c>
      <c r="E11" s="32">
        <v>1545000000</v>
      </c>
      <c r="F11" s="32">
        <v>1997000000</v>
      </c>
      <c r="G11" s="32">
        <v>2283000000</v>
      </c>
      <c r="H11" s="32">
        <v>2764000000</v>
      </c>
      <c r="I11" s="32">
        <v>4727000000</v>
      </c>
      <c r="J11" s="32">
        <v>5709000000</v>
      </c>
      <c r="K11" s="32">
        <v>4559000000</v>
      </c>
      <c r="L11" s="32">
        <v>4356000000</v>
      </c>
      <c r="M11" s="33">
        <v>3887000000</v>
      </c>
      <c r="N11" s="32">
        <v>1039000000</v>
      </c>
      <c r="O11" s="32">
        <v>943000000</v>
      </c>
      <c r="P11" s="32">
        <v>956000000</v>
      </c>
      <c r="Q11" s="32">
        <v>949000000</v>
      </c>
    </row>
    <row r="12" spans="1:17" ht="16" x14ac:dyDescent="0.2">
      <c r="A12" s="12" t="s">
        <v>190</v>
      </c>
      <c r="B12" s="11">
        <f t="shared" ref="B12:Q12" si="1">B11/B2</f>
        <v>0.17785234899328858</v>
      </c>
      <c r="C12" s="11">
        <f t="shared" si="1"/>
        <v>0.17377731529656607</v>
      </c>
      <c r="D12" s="11">
        <f t="shared" si="1"/>
        <v>0.18442367601246107</v>
      </c>
      <c r="E12" s="11">
        <f t="shared" si="1"/>
        <v>0.16706314878892733</v>
      </c>
      <c r="F12" s="11">
        <f t="shared" si="1"/>
        <v>0.18419110865154031</v>
      </c>
      <c r="G12" s="11">
        <f t="shared" si="1"/>
        <v>0.17435466625935542</v>
      </c>
      <c r="H12" s="11">
        <f t="shared" si="1"/>
        <v>0.17888809785774384</v>
      </c>
      <c r="I12" s="11">
        <f t="shared" si="1"/>
        <v>0.26598019356290792</v>
      </c>
      <c r="J12" s="11">
        <f t="shared" si="1"/>
        <v>0.26610422298872005</v>
      </c>
      <c r="K12" s="11">
        <f t="shared" si="1"/>
        <v>0.17969335067596862</v>
      </c>
      <c r="L12" s="11">
        <f t="shared" si="1"/>
        <v>0.15829638781888219</v>
      </c>
      <c r="M12" s="11">
        <f t="shared" si="1"/>
        <v>0.13344548201043668</v>
      </c>
      <c r="N12" s="11">
        <f t="shared" si="1"/>
        <v>0.14072870107002575</v>
      </c>
      <c r="O12" s="11">
        <f t="shared" si="1"/>
        <v>0.13394886363636363</v>
      </c>
      <c r="P12" s="11">
        <f t="shared" si="1"/>
        <v>0.1311925346507479</v>
      </c>
      <c r="Q12" s="11">
        <f t="shared" si="1"/>
        <v>0.1279320571582637</v>
      </c>
    </row>
    <row r="13" spans="1:17" ht="16" x14ac:dyDescent="0.2">
      <c r="A13" s="29" t="s">
        <v>25</v>
      </c>
      <c r="B13" s="32">
        <v>677000000</v>
      </c>
      <c r="C13" s="32">
        <v>727000000</v>
      </c>
      <c r="D13" s="32">
        <v>890000000</v>
      </c>
      <c r="E13" s="32">
        <v>947000000</v>
      </c>
      <c r="F13" s="32">
        <v>834000000</v>
      </c>
      <c r="G13" s="32">
        <v>953000000</v>
      </c>
      <c r="H13" s="32">
        <v>1071000000</v>
      </c>
      <c r="I13" s="32">
        <v>2085000000</v>
      </c>
      <c r="J13" s="32">
        <v>2642000000</v>
      </c>
      <c r="K13" s="32">
        <v>3038000000</v>
      </c>
      <c r="L13" s="32">
        <v>3253000000</v>
      </c>
      <c r="M13" s="33">
        <v>3025000000</v>
      </c>
      <c r="N13" s="32">
        <v>822000000</v>
      </c>
      <c r="O13" s="32">
        <v>721000000</v>
      </c>
      <c r="P13" s="32">
        <v>743000000</v>
      </c>
      <c r="Q13" s="32">
        <v>739000000</v>
      </c>
    </row>
    <row r="14" spans="1:17" ht="16" x14ac:dyDescent="0.2">
      <c r="A14" s="13" t="s">
        <v>191</v>
      </c>
      <c r="B14" s="14">
        <v>0</v>
      </c>
      <c r="C14" s="14">
        <v>0</v>
      </c>
      <c r="D14" s="14">
        <v>0</v>
      </c>
      <c r="E14" s="14">
        <v>0</v>
      </c>
      <c r="F14" s="14">
        <v>0</v>
      </c>
      <c r="G14" s="14">
        <v>0</v>
      </c>
      <c r="H14" s="14">
        <v>0</v>
      </c>
      <c r="I14" s="14">
        <v>0</v>
      </c>
      <c r="J14" s="14">
        <v>0</v>
      </c>
      <c r="K14" s="14">
        <f t="shared" ref="K14:Q14" si="2">K13/K2</f>
        <v>0.11974301367703283</v>
      </c>
      <c r="L14" s="14">
        <f t="shared" si="2"/>
        <v>0.1182135329602442</v>
      </c>
      <c r="M14" s="14">
        <f t="shared" si="2"/>
        <v>0.10385196374622356</v>
      </c>
      <c r="N14" s="14">
        <f t="shared" si="2"/>
        <v>0.11133685493701748</v>
      </c>
      <c r="O14" s="14">
        <f t="shared" si="2"/>
        <v>0.10241477272727273</v>
      </c>
      <c r="P14" s="14">
        <f t="shared" si="2"/>
        <v>0.10196239879236997</v>
      </c>
      <c r="Q14" s="14">
        <f t="shared" si="2"/>
        <v>9.9622539768131568E-2</v>
      </c>
    </row>
    <row r="15" spans="1:17" ht="16" x14ac:dyDescent="0.2">
      <c r="A15" s="3" t="s">
        <v>26</v>
      </c>
      <c r="B15" s="4">
        <v>1196000000</v>
      </c>
      <c r="C15" s="4">
        <v>1403000000</v>
      </c>
      <c r="D15" s="4">
        <v>1571000000</v>
      </c>
      <c r="E15" s="4">
        <v>1828000000</v>
      </c>
      <c r="F15" s="4">
        <v>1991000000</v>
      </c>
      <c r="G15" s="4">
        <v>2169000000</v>
      </c>
      <c r="H15" s="4">
        <v>2258000000</v>
      </c>
      <c r="I15" s="4" t="s">
        <v>22</v>
      </c>
      <c r="J15" s="4" t="s">
        <v>22</v>
      </c>
      <c r="K15" s="4">
        <v>2075000000</v>
      </c>
      <c r="L15" s="4">
        <v>2120000000</v>
      </c>
      <c r="M15" s="5">
        <v>1995000000</v>
      </c>
      <c r="N15" s="4">
        <v>541000000</v>
      </c>
      <c r="O15" s="4">
        <v>488000000</v>
      </c>
      <c r="P15" s="4">
        <v>492000000</v>
      </c>
      <c r="Q15" s="4">
        <v>474000000</v>
      </c>
    </row>
    <row r="16" spans="1:17" ht="16" x14ac:dyDescent="0.2">
      <c r="A16" s="34" t="s">
        <v>27</v>
      </c>
      <c r="B16" s="32">
        <v>899000000</v>
      </c>
      <c r="C16" s="32">
        <v>1091000000</v>
      </c>
      <c r="D16" s="32">
        <v>1268000000</v>
      </c>
      <c r="E16" s="32">
        <v>1509000000</v>
      </c>
      <c r="F16" s="32">
        <v>1586000000</v>
      </c>
      <c r="G16" s="32">
        <v>2259000000</v>
      </c>
      <c r="H16" s="32">
        <v>2503000000</v>
      </c>
      <c r="I16" s="32">
        <v>2790000000</v>
      </c>
      <c r="J16" s="32">
        <v>3428000000</v>
      </c>
      <c r="K16" s="32">
        <v>4324000000</v>
      </c>
      <c r="L16" s="32">
        <v>4044000000</v>
      </c>
      <c r="M16" s="33">
        <v>4796000000</v>
      </c>
      <c r="N16" s="32">
        <v>1269000000</v>
      </c>
      <c r="O16" s="32">
        <v>1163000000</v>
      </c>
      <c r="P16" s="32">
        <v>1157000000</v>
      </c>
      <c r="Q16" s="32">
        <v>1207000000</v>
      </c>
    </row>
    <row r="17" spans="1:17" ht="16" x14ac:dyDescent="0.2">
      <c r="A17" s="29" t="s">
        <v>57</v>
      </c>
      <c r="B17" s="30">
        <v>15.88</v>
      </c>
      <c r="C17" s="30">
        <v>16.22</v>
      </c>
      <c r="D17" s="30">
        <v>15.8</v>
      </c>
      <c r="E17" s="30">
        <v>16.32</v>
      </c>
      <c r="F17" s="30">
        <v>14.63</v>
      </c>
      <c r="G17" s="30">
        <v>17.25</v>
      </c>
      <c r="H17" s="30">
        <v>16.2</v>
      </c>
      <c r="I17" s="30">
        <v>15.7</v>
      </c>
      <c r="J17" s="30">
        <v>15.98</v>
      </c>
      <c r="K17" s="30">
        <v>17.04</v>
      </c>
      <c r="L17" s="30">
        <v>14.7</v>
      </c>
      <c r="M17" s="31">
        <v>16.47</v>
      </c>
      <c r="N17" s="30">
        <v>17.190000000000001</v>
      </c>
      <c r="O17" s="30">
        <v>16.52</v>
      </c>
      <c r="P17" s="30">
        <v>15.88</v>
      </c>
      <c r="Q17" s="30">
        <v>16.27</v>
      </c>
    </row>
    <row r="18" spans="1:17" ht="16" x14ac:dyDescent="0.2">
      <c r="A18" s="15" t="s">
        <v>192</v>
      </c>
      <c r="B18" s="10"/>
      <c r="C18" s="11">
        <f>(C16/B16)-1</f>
        <v>0.21357063403781984</v>
      </c>
      <c r="D18" s="11">
        <f>(D16/C16)-1</f>
        <v>0.16223648029330895</v>
      </c>
      <c r="E18" s="11">
        <f>(E16/D16)-1</f>
        <v>0.19006309148264977</v>
      </c>
      <c r="F18" s="11">
        <f t="shared" ref="F18:Q18" si="3">(F16/E16)-1</f>
        <v>5.1027170311464642E-2</v>
      </c>
      <c r="G18" s="11">
        <f t="shared" si="3"/>
        <v>0.42433795712484246</v>
      </c>
      <c r="H18" s="11">
        <f t="shared" si="3"/>
        <v>0.10801239486498448</v>
      </c>
      <c r="I18" s="11">
        <f t="shared" si="3"/>
        <v>0.11466240511386339</v>
      </c>
      <c r="J18" s="11">
        <f t="shared" si="3"/>
        <v>0.22867383512544803</v>
      </c>
      <c r="K18" s="11">
        <f t="shared" si="3"/>
        <v>0.26137689614935833</v>
      </c>
      <c r="L18" s="11">
        <f t="shared" si="3"/>
        <v>-6.475485661424607E-2</v>
      </c>
      <c r="M18" s="11">
        <f t="shared" si="3"/>
        <v>0.18595450049455975</v>
      </c>
      <c r="N18" s="11"/>
      <c r="O18" s="11">
        <f t="shared" si="3"/>
        <v>-8.3530338849487795E-2</v>
      </c>
      <c r="P18" s="11">
        <f t="shared" si="3"/>
        <v>-5.1590713671538779E-3</v>
      </c>
      <c r="Q18" s="11">
        <f t="shared" si="3"/>
        <v>4.3215211754537686E-2</v>
      </c>
    </row>
    <row r="19" spans="1:17" ht="16" x14ac:dyDescent="0.2">
      <c r="A19" s="3" t="s">
        <v>28</v>
      </c>
      <c r="B19" s="4">
        <v>8000000</v>
      </c>
      <c r="C19" s="4">
        <v>7000000</v>
      </c>
      <c r="D19" s="4">
        <v>7000000</v>
      </c>
      <c r="E19" s="4">
        <v>21000000</v>
      </c>
      <c r="F19" s="4">
        <v>-45000000</v>
      </c>
      <c r="G19" s="4">
        <v>59000000</v>
      </c>
      <c r="H19" s="4">
        <v>127000000</v>
      </c>
      <c r="I19" s="4">
        <v>-208000000</v>
      </c>
      <c r="J19" s="4">
        <v>-1637000000</v>
      </c>
      <c r="K19" s="4">
        <v>225000000</v>
      </c>
      <c r="L19" s="4">
        <v>678000000</v>
      </c>
      <c r="M19" s="5">
        <v>68000000</v>
      </c>
      <c r="N19" s="4">
        <v>159000000</v>
      </c>
      <c r="O19" s="4">
        <v>89000000</v>
      </c>
      <c r="P19" s="4">
        <v>-146000000</v>
      </c>
      <c r="Q19" s="4">
        <v>-34000000</v>
      </c>
    </row>
    <row r="20" spans="1:17" ht="16" x14ac:dyDescent="0.2">
      <c r="A20" s="3" t="s">
        <v>29</v>
      </c>
      <c r="B20" s="4" t="s">
        <v>22</v>
      </c>
      <c r="C20" s="4" t="s">
        <v>22</v>
      </c>
      <c r="D20" s="4" t="s">
        <v>22</v>
      </c>
      <c r="E20" s="4" t="s">
        <v>22</v>
      </c>
      <c r="F20" s="4">
        <v>-62000000</v>
      </c>
      <c r="G20" s="4">
        <v>-92000000</v>
      </c>
      <c r="H20" s="4">
        <v>-91000000</v>
      </c>
      <c r="I20" s="4">
        <v>-82000000</v>
      </c>
      <c r="J20" s="4">
        <v>121000000</v>
      </c>
      <c r="K20" s="4">
        <v>175000000</v>
      </c>
      <c r="L20" s="4">
        <v>130000000</v>
      </c>
      <c r="M20" s="5">
        <v>-83000000</v>
      </c>
      <c r="N20" s="4">
        <v>5000000</v>
      </c>
      <c r="O20" s="4">
        <v>-21000000</v>
      </c>
      <c r="P20" s="4">
        <v>-29000000</v>
      </c>
      <c r="Q20" s="4">
        <v>-38000000</v>
      </c>
    </row>
    <row r="21" spans="1:17" ht="16" x14ac:dyDescent="0.2">
      <c r="A21" s="3" t="s">
        <v>30</v>
      </c>
      <c r="B21" s="4" t="s">
        <v>22</v>
      </c>
      <c r="C21" s="4" t="s">
        <v>22</v>
      </c>
      <c r="D21" s="4" t="s">
        <v>22</v>
      </c>
      <c r="E21" s="4" t="s">
        <v>22</v>
      </c>
      <c r="F21" s="4">
        <v>-3000000</v>
      </c>
      <c r="G21" s="4">
        <v>-7000000</v>
      </c>
      <c r="H21" s="4">
        <v>77000000</v>
      </c>
      <c r="I21" s="4">
        <v>115000000</v>
      </c>
      <c r="J21" s="4">
        <v>209000000</v>
      </c>
      <c r="K21" s="4">
        <v>232000000</v>
      </c>
      <c r="L21" s="4">
        <v>304000000</v>
      </c>
      <c r="M21" s="5">
        <v>349000000</v>
      </c>
      <c r="N21" s="4">
        <v>89000000</v>
      </c>
      <c r="O21" s="4">
        <v>87000000</v>
      </c>
      <c r="P21" s="4">
        <v>87000000</v>
      </c>
      <c r="Q21" s="4">
        <v>86000000</v>
      </c>
    </row>
    <row r="22" spans="1:17" ht="16" x14ac:dyDescent="0.2">
      <c r="A22" s="3" t="s">
        <v>31</v>
      </c>
      <c r="B22" s="4" t="s">
        <v>22</v>
      </c>
      <c r="C22" s="4" t="s">
        <v>22</v>
      </c>
      <c r="D22" s="4" t="s">
        <v>22</v>
      </c>
      <c r="E22" s="4" t="s">
        <v>22</v>
      </c>
      <c r="F22" s="4">
        <v>59000000</v>
      </c>
      <c r="G22" s="4">
        <v>85000000</v>
      </c>
      <c r="H22" s="4">
        <v>168000000</v>
      </c>
      <c r="I22" s="4">
        <v>197000000</v>
      </c>
      <c r="J22" s="4">
        <v>88000000</v>
      </c>
      <c r="K22" s="4">
        <v>57000000</v>
      </c>
      <c r="L22" s="4">
        <v>174000000</v>
      </c>
      <c r="M22" s="5">
        <v>432000000</v>
      </c>
      <c r="N22" s="4">
        <v>84000000</v>
      </c>
      <c r="O22" s="4">
        <v>108000000</v>
      </c>
      <c r="P22" s="4">
        <v>116000000</v>
      </c>
      <c r="Q22" s="4">
        <v>124000000</v>
      </c>
    </row>
    <row r="23" spans="1:17" ht="16" x14ac:dyDescent="0.2">
      <c r="A23" s="3" t="s">
        <v>32</v>
      </c>
      <c r="B23" s="4">
        <v>8000000</v>
      </c>
      <c r="C23" s="4">
        <v>7000000</v>
      </c>
      <c r="D23" s="4">
        <v>7000000</v>
      </c>
      <c r="E23" s="4">
        <v>21000000</v>
      </c>
      <c r="F23" s="4">
        <v>17000000</v>
      </c>
      <c r="G23" s="4">
        <v>151000000</v>
      </c>
      <c r="H23" s="4">
        <v>218000000</v>
      </c>
      <c r="I23" s="4">
        <v>-126000000</v>
      </c>
      <c r="J23" s="4">
        <v>-1758000000</v>
      </c>
      <c r="K23" s="4">
        <v>50000000</v>
      </c>
      <c r="L23" s="4">
        <v>548000000</v>
      </c>
      <c r="M23" s="5">
        <v>151000000</v>
      </c>
      <c r="N23" s="4">
        <v>154000000</v>
      </c>
      <c r="O23" s="4">
        <v>110000000</v>
      </c>
      <c r="P23" s="4">
        <v>-117000000</v>
      </c>
      <c r="Q23" s="4">
        <v>4000000</v>
      </c>
    </row>
    <row r="24" spans="1:17" ht="16" x14ac:dyDescent="0.2">
      <c r="A24" s="3" t="s">
        <v>33</v>
      </c>
      <c r="B24" s="4">
        <v>891000000</v>
      </c>
      <c r="C24" s="4">
        <v>1084000000</v>
      </c>
      <c r="D24" s="4">
        <v>1261000000</v>
      </c>
      <c r="E24" s="4">
        <v>1488000000</v>
      </c>
      <c r="F24" s="4">
        <v>1631000000</v>
      </c>
      <c r="G24" s="4">
        <v>2200000000</v>
      </c>
      <c r="H24" s="4">
        <v>2376000000</v>
      </c>
      <c r="I24" s="4">
        <v>2998000000</v>
      </c>
      <c r="J24" s="4">
        <v>5065000000</v>
      </c>
      <c r="K24" s="4">
        <v>4099000000</v>
      </c>
      <c r="L24" s="4">
        <v>3366000000</v>
      </c>
      <c r="M24" s="5">
        <v>4728000000</v>
      </c>
      <c r="N24" s="4">
        <v>1110000000</v>
      </c>
      <c r="O24" s="4">
        <v>1074000000</v>
      </c>
      <c r="P24" s="4">
        <v>1303000000</v>
      </c>
      <c r="Q24" s="4">
        <v>1241000000</v>
      </c>
    </row>
    <row r="25" spans="1:17" ht="16" x14ac:dyDescent="0.2">
      <c r="A25" s="3" t="s">
        <v>34</v>
      </c>
      <c r="B25" s="4">
        <v>113000000</v>
      </c>
      <c r="C25" s="4">
        <v>129000000</v>
      </c>
      <c r="D25" s="4">
        <v>842000000</v>
      </c>
      <c r="E25" s="4">
        <v>260000000</v>
      </c>
      <c r="F25" s="4">
        <v>230000000</v>
      </c>
      <c r="G25" s="4">
        <v>405000000</v>
      </c>
      <c r="H25" s="4">
        <v>319000000</v>
      </c>
      <c r="I25" s="4">
        <v>539000000</v>
      </c>
      <c r="J25" s="4">
        <v>863000000</v>
      </c>
      <c r="K25" s="4">
        <v>-70000000</v>
      </c>
      <c r="L25" s="4">
        <v>947000000</v>
      </c>
      <c r="M25" s="5">
        <v>963000000</v>
      </c>
      <c r="N25" s="4">
        <v>189000000</v>
      </c>
      <c r="O25" s="4">
        <v>279000000</v>
      </c>
      <c r="P25" s="4">
        <v>274000000</v>
      </c>
      <c r="Q25" s="4">
        <v>221000000</v>
      </c>
    </row>
    <row r="26" spans="1:17" ht="16" x14ac:dyDescent="0.2">
      <c r="A26" s="3" t="s">
        <v>35</v>
      </c>
      <c r="B26" s="4" t="s">
        <v>22</v>
      </c>
      <c r="C26" s="4" t="s">
        <v>22</v>
      </c>
      <c r="D26" s="4" t="s">
        <v>22</v>
      </c>
      <c r="E26" s="4" t="s">
        <v>22</v>
      </c>
      <c r="F26" s="4" t="s">
        <v>22</v>
      </c>
      <c r="G26" s="4" t="s">
        <v>22</v>
      </c>
      <c r="H26" s="4" t="s">
        <v>22</v>
      </c>
      <c r="I26" s="4" t="s">
        <v>22</v>
      </c>
      <c r="J26" s="4" t="s">
        <v>22</v>
      </c>
      <c r="K26" s="4" t="s">
        <v>22</v>
      </c>
      <c r="L26" s="4" t="s">
        <v>22</v>
      </c>
      <c r="M26" s="5" t="s">
        <v>22</v>
      </c>
      <c r="N26" s="4" t="s">
        <v>22</v>
      </c>
      <c r="O26" s="4" t="s">
        <v>22</v>
      </c>
      <c r="P26" s="4" t="s">
        <v>22</v>
      </c>
      <c r="Q26" s="4" t="s">
        <v>22</v>
      </c>
    </row>
    <row r="27" spans="1:17" ht="16" x14ac:dyDescent="0.2">
      <c r="A27" s="3" t="s">
        <v>36</v>
      </c>
      <c r="B27" s="4">
        <v>778000000</v>
      </c>
      <c r="C27" s="4">
        <v>955000000</v>
      </c>
      <c r="D27" s="4">
        <v>419000000</v>
      </c>
      <c r="E27" s="4">
        <v>1228000000</v>
      </c>
      <c r="F27" s="4">
        <v>1401000000</v>
      </c>
      <c r="G27" s="4">
        <v>1795000000</v>
      </c>
      <c r="H27" s="4">
        <v>2057000000</v>
      </c>
      <c r="I27" s="4">
        <v>2459000000</v>
      </c>
      <c r="J27" s="4">
        <v>4202000000</v>
      </c>
      <c r="K27" s="4">
        <v>4169000000</v>
      </c>
      <c r="L27" s="4">
        <v>2419000000</v>
      </c>
      <c r="M27" s="5">
        <v>3765000000</v>
      </c>
      <c r="N27" s="4">
        <v>921000000</v>
      </c>
      <c r="O27" s="4">
        <v>795000000</v>
      </c>
      <c r="P27" s="4">
        <v>1029000000</v>
      </c>
      <c r="Q27" s="4">
        <v>1020000000</v>
      </c>
    </row>
    <row r="28" spans="1:17" ht="16" x14ac:dyDescent="0.2">
      <c r="A28" s="3" t="s">
        <v>37</v>
      </c>
      <c r="B28" s="4" t="s">
        <v>22</v>
      </c>
      <c r="C28" s="4" t="s">
        <v>22</v>
      </c>
      <c r="D28" s="4" t="s">
        <v>22</v>
      </c>
      <c r="E28" s="4" t="s">
        <v>22</v>
      </c>
      <c r="F28" s="4" t="s">
        <v>22</v>
      </c>
      <c r="G28" s="4" t="s">
        <v>22</v>
      </c>
      <c r="H28" s="4" t="s">
        <v>22</v>
      </c>
      <c r="I28" s="4" t="s">
        <v>22</v>
      </c>
      <c r="J28" s="4" t="s">
        <v>22</v>
      </c>
      <c r="K28" s="4" t="s">
        <v>22</v>
      </c>
      <c r="L28" s="4" t="s">
        <v>22</v>
      </c>
      <c r="M28" s="5" t="s">
        <v>22</v>
      </c>
      <c r="N28" s="4" t="s">
        <v>22</v>
      </c>
      <c r="O28" s="4" t="s">
        <v>22</v>
      </c>
      <c r="P28" s="4" t="s">
        <v>22</v>
      </c>
      <c r="Q28" s="4" t="s">
        <v>22</v>
      </c>
    </row>
    <row r="29" spans="1:17" ht="16" x14ac:dyDescent="0.2">
      <c r="A29" s="3" t="s">
        <v>38</v>
      </c>
      <c r="B29" s="4" t="s">
        <v>22</v>
      </c>
      <c r="C29" s="4" t="s">
        <v>22</v>
      </c>
      <c r="D29" s="4" t="s">
        <v>22</v>
      </c>
      <c r="E29" s="4" t="s">
        <v>22</v>
      </c>
      <c r="F29" s="4" t="s">
        <v>22</v>
      </c>
      <c r="G29" s="4" t="s">
        <v>22</v>
      </c>
      <c r="H29" s="4" t="s">
        <v>22</v>
      </c>
      <c r="I29" s="4" t="s">
        <v>22</v>
      </c>
      <c r="J29" s="4" t="s">
        <v>22</v>
      </c>
      <c r="K29" s="4" t="s">
        <v>22</v>
      </c>
      <c r="L29" s="4" t="s">
        <v>22</v>
      </c>
      <c r="M29" s="5" t="s">
        <v>22</v>
      </c>
      <c r="N29" s="4" t="s">
        <v>22</v>
      </c>
      <c r="O29" s="4" t="s">
        <v>22</v>
      </c>
      <c r="P29" s="4" t="s">
        <v>22</v>
      </c>
      <c r="Q29" s="4" t="s">
        <v>22</v>
      </c>
    </row>
    <row r="30" spans="1:17" ht="16" x14ac:dyDescent="0.2">
      <c r="A30" s="3" t="s">
        <v>39</v>
      </c>
      <c r="B30" s="4" t="s">
        <v>22</v>
      </c>
      <c r="C30" s="4" t="s">
        <v>22</v>
      </c>
      <c r="D30" s="4" t="s">
        <v>22</v>
      </c>
      <c r="E30" s="4" t="s">
        <v>22</v>
      </c>
      <c r="F30" s="4" t="s">
        <v>22</v>
      </c>
      <c r="G30" s="4" t="s">
        <v>22</v>
      </c>
      <c r="H30" s="4" t="s">
        <v>22</v>
      </c>
      <c r="I30" s="4" t="s">
        <v>22</v>
      </c>
      <c r="J30" s="4" t="s">
        <v>22</v>
      </c>
      <c r="K30" s="4" t="s">
        <v>22</v>
      </c>
      <c r="L30" s="4" t="s">
        <v>22</v>
      </c>
      <c r="M30" s="5" t="s">
        <v>22</v>
      </c>
      <c r="N30" s="4" t="s">
        <v>22</v>
      </c>
      <c r="O30" s="4" t="s">
        <v>22</v>
      </c>
      <c r="P30" s="4" t="s">
        <v>22</v>
      </c>
      <c r="Q30" s="4" t="s">
        <v>22</v>
      </c>
    </row>
    <row r="31" spans="1:17" ht="16" x14ac:dyDescent="0.2">
      <c r="A31" s="3" t="s">
        <v>40</v>
      </c>
      <c r="B31" s="4">
        <v>778000000</v>
      </c>
      <c r="C31" s="4">
        <v>955000000</v>
      </c>
      <c r="D31" s="4">
        <v>419000000</v>
      </c>
      <c r="E31" s="4">
        <v>1228000000</v>
      </c>
      <c r="F31" s="4">
        <v>1401000000</v>
      </c>
      <c r="G31" s="4">
        <v>1795000000</v>
      </c>
      <c r="H31" s="4">
        <v>2057000000</v>
      </c>
      <c r="I31" s="4">
        <v>2459000000</v>
      </c>
      <c r="J31" s="4">
        <v>4202000000</v>
      </c>
      <c r="K31" s="4">
        <v>4169000000</v>
      </c>
      <c r="L31" s="4">
        <v>2419000000</v>
      </c>
      <c r="M31" s="5">
        <v>3765000000</v>
      </c>
      <c r="N31" s="4">
        <v>921000000</v>
      </c>
      <c r="O31" s="4">
        <v>795000000</v>
      </c>
      <c r="P31" s="4">
        <v>1029000000</v>
      </c>
      <c r="Q31" s="4">
        <v>1020000000</v>
      </c>
    </row>
    <row r="32" spans="1:17" ht="16" x14ac:dyDescent="0.2">
      <c r="A32" s="3" t="s">
        <v>41</v>
      </c>
      <c r="B32" s="4" t="s">
        <v>22</v>
      </c>
      <c r="C32" s="4" t="s">
        <v>22</v>
      </c>
      <c r="D32" s="4" t="s">
        <v>22</v>
      </c>
      <c r="E32" s="4" t="s">
        <v>22</v>
      </c>
      <c r="F32" s="4" t="s">
        <v>22</v>
      </c>
      <c r="G32" s="4" t="s">
        <v>22</v>
      </c>
      <c r="H32" s="4" t="s">
        <v>22</v>
      </c>
      <c r="I32" s="4" t="s">
        <v>22</v>
      </c>
      <c r="J32" s="4" t="s">
        <v>22</v>
      </c>
      <c r="K32" s="4" t="s">
        <v>22</v>
      </c>
      <c r="L32" s="4" t="s">
        <v>22</v>
      </c>
      <c r="M32" s="5" t="s">
        <v>22</v>
      </c>
      <c r="N32" s="4" t="s">
        <v>22</v>
      </c>
      <c r="O32" s="4" t="s">
        <v>22</v>
      </c>
      <c r="P32" s="4" t="s">
        <v>22</v>
      </c>
      <c r="Q32" s="4" t="s">
        <v>22</v>
      </c>
    </row>
    <row r="33" spans="1:17" ht="16" x14ac:dyDescent="0.2">
      <c r="A33" s="34" t="s">
        <v>42</v>
      </c>
      <c r="B33" s="32">
        <v>778000000</v>
      </c>
      <c r="C33" s="32">
        <v>955000000</v>
      </c>
      <c r="D33" s="32">
        <v>419000000</v>
      </c>
      <c r="E33" s="32">
        <v>1228000000</v>
      </c>
      <c r="F33" s="32">
        <v>1401000000</v>
      </c>
      <c r="G33" s="32">
        <v>1795000000</v>
      </c>
      <c r="H33" s="32">
        <v>2057000000</v>
      </c>
      <c r="I33" s="32">
        <v>2459000000</v>
      </c>
      <c r="J33" s="32">
        <v>4202000000</v>
      </c>
      <c r="K33" s="32">
        <v>4169000000</v>
      </c>
      <c r="L33" s="32">
        <v>2419000000</v>
      </c>
      <c r="M33" s="33">
        <v>3765000000</v>
      </c>
      <c r="N33" s="32">
        <v>921000000</v>
      </c>
      <c r="O33" s="32">
        <v>795000000</v>
      </c>
      <c r="P33" s="32">
        <v>1029000000</v>
      </c>
      <c r="Q33" s="32">
        <v>1020000000</v>
      </c>
    </row>
    <row r="34" spans="1:17" ht="16" x14ac:dyDescent="0.2">
      <c r="A34" s="29" t="s">
        <v>58</v>
      </c>
      <c r="B34" s="30">
        <v>13.74</v>
      </c>
      <c r="C34" s="30">
        <v>14.2</v>
      </c>
      <c r="D34" s="30">
        <v>5.22</v>
      </c>
      <c r="E34" s="30">
        <v>13.28</v>
      </c>
      <c r="F34" s="30">
        <v>12.92</v>
      </c>
      <c r="G34" s="30">
        <v>13.71</v>
      </c>
      <c r="H34" s="30">
        <v>13.31</v>
      </c>
      <c r="I34" s="30">
        <v>13.84</v>
      </c>
      <c r="J34" s="30">
        <v>19.59</v>
      </c>
      <c r="K34" s="30">
        <v>16.43</v>
      </c>
      <c r="L34" s="30">
        <v>8.7899999999999991</v>
      </c>
      <c r="M34" s="31">
        <v>12.93</v>
      </c>
      <c r="N34" s="30">
        <v>12.47</v>
      </c>
      <c r="O34" s="30">
        <v>11.29</v>
      </c>
      <c r="P34" s="30">
        <v>14.12</v>
      </c>
      <c r="Q34" s="30">
        <v>13.75</v>
      </c>
    </row>
    <row r="35" spans="1:17" ht="16" x14ac:dyDescent="0.2">
      <c r="A35" s="16" t="s">
        <v>193</v>
      </c>
      <c r="B35" s="17"/>
      <c r="C35" s="14">
        <f>(C33/B33)-1</f>
        <v>0.22750642673521848</v>
      </c>
      <c r="D35" s="14">
        <f>(D33/C33)-1</f>
        <v>-0.56125654450261786</v>
      </c>
      <c r="E35" s="14">
        <f>(E33/D33)-1</f>
        <v>1.9307875894988067</v>
      </c>
      <c r="F35" s="14">
        <f t="shared" ref="F35:Q35" si="4">(F33/E33)-1</f>
        <v>0.14087947882736152</v>
      </c>
      <c r="G35" s="14">
        <f t="shared" si="4"/>
        <v>0.28122769450392582</v>
      </c>
      <c r="H35" s="14">
        <f t="shared" si="4"/>
        <v>0.14596100278551538</v>
      </c>
      <c r="I35" s="14">
        <f t="shared" si="4"/>
        <v>0.19543023821098693</v>
      </c>
      <c r="J35" s="14">
        <f t="shared" si="4"/>
        <v>0.70882472549816988</v>
      </c>
      <c r="K35" s="14">
        <f t="shared" si="4"/>
        <v>-7.8534031413612926E-3</v>
      </c>
      <c r="L35" s="14">
        <f t="shared" si="4"/>
        <v>-0.41976493163828255</v>
      </c>
      <c r="M35" s="14">
        <f t="shared" si="4"/>
        <v>0.55642827614716817</v>
      </c>
      <c r="N35" s="14"/>
      <c r="O35" s="14">
        <f t="shared" si="4"/>
        <v>-0.1368078175895765</v>
      </c>
      <c r="P35" s="14">
        <f t="shared" si="4"/>
        <v>0.29433962264150937</v>
      </c>
      <c r="Q35" s="14">
        <f t="shared" si="4"/>
        <v>-8.7463556851311575E-3</v>
      </c>
    </row>
    <row r="36" spans="1:17" ht="16" x14ac:dyDescent="0.2">
      <c r="A36" s="18" t="s">
        <v>194</v>
      </c>
      <c r="B36" s="19" t="e">
        <f t="shared" ref="B36:Q36" si="5">(B16*(1-0.25))/(B126+B105+B96)</f>
        <v>#VALUE!</v>
      </c>
      <c r="C36" s="19">
        <f t="shared" si="5"/>
        <v>9.0896467451677398E-2</v>
      </c>
      <c r="D36" s="19">
        <f t="shared" si="5"/>
        <v>9.7769096329803643E-2</v>
      </c>
      <c r="E36" s="19">
        <f t="shared" si="5"/>
        <v>8.2255251108365429E-2</v>
      </c>
      <c r="F36" s="19">
        <f t="shared" si="5"/>
        <v>8.0852365415986949E-2</v>
      </c>
      <c r="G36" s="19">
        <f t="shared" si="5"/>
        <v>9.9696951865364244E-2</v>
      </c>
      <c r="H36" s="19">
        <f t="shared" si="5"/>
        <v>0.1079872296364473</v>
      </c>
      <c r="I36" s="19">
        <f t="shared" si="5"/>
        <v>9.5574129898602353E-2</v>
      </c>
      <c r="J36" s="19">
        <f t="shared" si="5"/>
        <v>8.8649058685607893E-2</v>
      </c>
      <c r="K36" s="19">
        <f t="shared" si="5"/>
        <v>0.10537774167343623</v>
      </c>
      <c r="L36" s="19">
        <f t="shared" si="5"/>
        <v>9.8823759408295589E-2</v>
      </c>
      <c r="M36" s="19">
        <f t="shared" si="5"/>
        <v>0.11840026333113891</v>
      </c>
      <c r="N36" s="19">
        <f t="shared" si="5"/>
        <v>3.1010719754977028E-2</v>
      </c>
      <c r="O36" s="19">
        <f t="shared" si="5"/>
        <v>2.8750123603282902E-2</v>
      </c>
      <c r="P36" s="19">
        <f t="shared" si="5"/>
        <v>2.8723932472691161E-2</v>
      </c>
      <c r="Q36" s="19">
        <f t="shared" si="5"/>
        <v>2.9797564186965109E-2</v>
      </c>
    </row>
    <row r="37" spans="1:17" ht="16" x14ac:dyDescent="0.2">
      <c r="A37" s="3" t="s">
        <v>43</v>
      </c>
      <c r="B37" s="4" t="s">
        <v>22</v>
      </c>
      <c r="C37" s="4" t="s">
        <v>22</v>
      </c>
      <c r="D37" s="4" t="s">
        <v>22</v>
      </c>
      <c r="E37" s="4" t="s">
        <v>22</v>
      </c>
      <c r="F37" s="4" t="s">
        <v>22</v>
      </c>
      <c r="G37" s="4" t="s">
        <v>22</v>
      </c>
      <c r="H37" s="4" t="s">
        <v>22</v>
      </c>
      <c r="I37" s="4" t="s">
        <v>22</v>
      </c>
      <c r="J37" s="4" t="s">
        <v>22</v>
      </c>
      <c r="K37" s="4" t="s">
        <v>22</v>
      </c>
      <c r="L37" s="4" t="s">
        <v>22</v>
      </c>
      <c r="M37" s="5" t="s">
        <v>22</v>
      </c>
      <c r="N37" s="4" t="s">
        <v>22</v>
      </c>
      <c r="O37" s="4" t="s">
        <v>22</v>
      </c>
      <c r="P37" s="4" t="s">
        <v>22</v>
      </c>
      <c r="Q37" s="4" t="s">
        <v>22</v>
      </c>
    </row>
    <row r="38" spans="1:17" ht="16" x14ac:dyDescent="0.2">
      <c r="A38" s="3" t="s">
        <v>44</v>
      </c>
      <c r="B38" s="4" t="s">
        <v>22</v>
      </c>
      <c r="C38" s="4" t="s">
        <v>22</v>
      </c>
      <c r="D38" s="4" t="s">
        <v>22</v>
      </c>
      <c r="E38" s="4" t="s">
        <v>22</v>
      </c>
      <c r="F38" s="4" t="s">
        <v>22</v>
      </c>
      <c r="G38" s="4" t="s">
        <v>22</v>
      </c>
      <c r="H38" s="4" t="s">
        <v>22</v>
      </c>
      <c r="I38" s="4" t="s">
        <v>22</v>
      </c>
      <c r="J38" s="4" t="s">
        <v>22</v>
      </c>
      <c r="K38" s="4" t="s">
        <v>22</v>
      </c>
      <c r="L38" s="4" t="s">
        <v>22</v>
      </c>
      <c r="M38" s="5" t="s">
        <v>22</v>
      </c>
      <c r="N38" s="4" t="s">
        <v>22</v>
      </c>
      <c r="O38" s="4" t="s">
        <v>22</v>
      </c>
      <c r="P38" s="4" t="s">
        <v>22</v>
      </c>
      <c r="Q38" s="4" t="s">
        <v>22</v>
      </c>
    </row>
    <row r="39" spans="1:17" ht="16" x14ac:dyDescent="0.2">
      <c r="A39" s="3" t="s">
        <v>45</v>
      </c>
      <c r="B39" s="4">
        <v>778000000</v>
      </c>
      <c r="C39" s="4">
        <v>955000000</v>
      </c>
      <c r="D39" s="4">
        <v>419000000</v>
      </c>
      <c r="E39" s="4">
        <v>1228000000</v>
      </c>
      <c r="F39" s="4">
        <v>1401000000</v>
      </c>
      <c r="G39" s="4">
        <v>1795000000</v>
      </c>
      <c r="H39" s="4">
        <v>2057000000</v>
      </c>
      <c r="I39" s="4">
        <v>2459000000</v>
      </c>
      <c r="J39" s="4">
        <v>4202000000</v>
      </c>
      <c r="K39" s="4">
        <v>4169000000</v>
      </c>
      <c r="L39" s="4">
        <v>2419000000</v>
      </c>
      <c r="M39" s="5">
        <v>3765000000</v>
      </c>
      <c r="N39" s="4">
        <v>921000000</v>
      </c>
      <c r="O39" s="4">
        <v>795000000</v>
      </c>
      <c r="P39" s="4">
        <v>1029000000</v>
      </c>
      <c r="Q39" s="4">
        <v>1020000000</v>
      </c>
    </row>
    <row r="40" spans="1:17" ht="16" x14ac:dyDescent="0.2">
      <c r="A40" s="3" t="s">
        <v>46</v>
      </c>
      <c r="B40" s="4">
        <v>1171000000</v>
      </c>
      <c r="C40" s="4">
        <v>1171000000</v>
      </c>
      <c r="D40" s="4">
        <v>1218000000</v>
      </c>
      <c r="E40" s="4">
        <v>1222000000</v>
      </c>
      <c r="F40" s="4">
        <v>1210000000</v>
      </c>
      <c r="G40" s="4">
        <v>1203000000</v>
      </c>
      <c r="H40" s="4">
        <v>1184000000</v>
      </c>
      <c r="I40" s="4">
        <v>1174000000</v>
      </c>
      <c r="J40" s="4">
        <v>1173000000</v>
      </c>
      <c r="K40" s="4">
        <v>1174000000</v>
      </c>
      <c r="L40" s="4">
        <v>1154000000</v>
      </c>
      <c r="M40" s="5">
        <v>1118250000</v>
      </c>
      <c r="N40" s="4">
        <v>1139000000</v>
      </c>
      <c r="O40" s="4">
        <v>1129000000</v>
      </c>
      <c r="P40" s="4">
        <v>1111000000</v>
      </c>
      <c r="Q40" s="4">
        <v>1094000000</v>
      </c>
    </row>
    <row r="41" spans="1:17" ht="16" x14ac:dyDescent="0.2">
      <c r="A41" s="3" t="s">
        <v>47</v>
      </c>
      <c r="B41" s="6">
        <v>0.66</v>
      </c>
      <c r="C41" s="6">
        <v>0.82</v>
      </c>
      <c r="D41" s="6">
        <v>0.34</v>
      </c>
      <c r="E41" s="4">
        <v>1</v>
      </c>
      <c r="F41" s="6">
        <v>1.1599999999999999</v>
      </c>
      <c r="G41" s="6">
        <v>1.49</v>
      </c>
      <c r="H41" s="6">
        <v>1.74</v>
      </c>
      <c r="I41" s="6">
        <v>2.09</v>
      </c>
      <c r="J41" s="6">
        <v>3.58</v>
      </c>
      <c r="K41" s="6">
        <v>3.55</v>
      </c>
      <c r="L41" s="6">
        <v>2.1</v>
      </c>
      <c r="M41" s="7">
        <v>3.37</v>
      </c>
      <c r="N41" s="6">
        <v>0.81</v>
      </c>
      <c r="O41" s="6">
        <v>0.7</v>
      </c>
      <c r="P41" s="6">
        <v>0.93</v>
      </c>
      <c r="Q41" s="6">
        <v>0.93</v>
      </c>
    </row>
    <row r="42" spans="1:17" ht="16" x14ac:dyDescent="0.2">
      <c r="A42" s="3" t="s">
        <v>48</v>
      </c>
      <c r="B42" s="6">
        <v>0.66</v>
      </c>
      <c r="C42" s="6">
        <v>0.82</v>
      </c>
      <c r="D42" s="6">
        <v>0.34</v>
      </c>
      <c r="E42" s="4">
        <v>1</v>
      </c>
      <c r="F42" s="6">
        <v>1.1599999999999999</v>
      </c>
      <c r="G42" s="6">
        <v>1.49</v>
      </c>
      <c r="H42" s="6">
        <v>1.74</v>
      </c>
      <c r="I42" s="6">
        <v>2.09</v>
      </c>
      <c r="J42" s="6">
        <v>3.58</v>
      </c>
      <c r="K42" s="6">
        <v>3.55</v>
      </c>
      <c r="L42" s="6">
        <v>2.1</v>
      </c>
      <c r="M42" s="7">
        <v>3.37</v>
      </c>
      <c r="N42" s="6">
        <v>0.81</v>
      </c>
      <c r="O42" s="6">
        <v>0.7</v>
      </c>
      <c r="P42" s="6">
        <v>0.93</v>
      </c>
      <c r="Q42" s="6">
        <v>0.93</v>
      </c>
    </row>
    <row r="43" spans="1:17" ht="16" x14ac:dyDescent="0.2">
      <c r="A43" s="3" t="s">
        <v>49</v>
      </c>
      <c r="B43" s="4">
        <v>1188000000</v>
      </c>
      <c r="C43" s="4">
        <v>1188000000</v>
      </c>
      <c r="D43" s="4">
        <v>1224000000</v>
      </c>
      <c r="E43" s="4">
        <v>1229000000</v>
      </c>
      <c r="F43" s="4">
        <v>1218000000</v>
      </c>
      <c r="G43" s="4">
        <v>1221000000</v>
      </c>
      <c r="H43" s="4">
        <v>1203000000</v>
      </c>
      <c r="I43" s="4">
        <v>1188000000</v>
      </c>
      <c r="J43" s="4">
        <v>1187000000</v>
      </c>
      <c r="K43" s="4">
        <v>1186000000</v>
      </c>
      <c r="L43" s="4">
        <v>1158000000</v>
      </c>
      <c r="M43" s="5">
        <v>1122250000</v>
      </c>
      <c r="N43" s="4">
        <v>1143000000</v>
      </c>
      <c r="O43" s="4">
        <v>1134000000</v>
      </c>
      <c r="P43" s="4">
        <v>1114000000</v>
      </c>
      <c r="Q43" s="4">
        <v>1098000000</v>
      </c>
    </row>
    <row r="44" spans="1:17" ht="16" x14ac:dyDescent="0.2">
      <c r="A44" s="3" t="s">
        <v>50</v>
      </c>
      <c r="B44" s="6">
        <v>0.65</v>
      </c>
      <c r="C44" s="6">
        <v>0.8</v>
      </c>
      <c r="D44" s="6">
        <v>0.34</v>
      </c>
      <c r="E44" s="4">
        <v>1</v>
      </c>
      <c r="F44" s="6">
        <v>1.1499999999999999</v>
      </c>
      <c r="G44" s="6">
        <v>1.47</v>
      </c>
      <c r="H44" s="6">
        <v>1.71</v>
      </c>
      <c r="I44" s="6">
        <v>2.0699999999999998</v>
      </c>
      <c r="J44" s="6">
        <v>3.54</v>
      </c>
      <c r="K44" s="6">
        <v>3.52</v>
      </c>
      <c r="L44" s="6">
        <v>2.09</v>
      </c>
      <c r="M44" s="7">
        <v>3.35</v>
      </c>
      <c r="N44" s="6">
        <v>0.81</v>
      </c>
      <c r="O44" s="6">
        <v>0.7</v>
      </c>
      <c r="P44" s="6">
        <v>0.92</v>
      </c>
      <c r="Q44" s="6">
        <v>0.93</v>
      </c>
    </row>
    <row r="45" spans="1:17" ht="16" x14ac:dyDescent="0.2">
      <c r="A45" s="3" t="s">
        <v>51</v>
      </c>
      <c r="B45" s="6">
        <v>0.65</v>
      </c>
      <c r="C45" s="6">
        <v>0.8</v>
      </c>
      <c r="D45" s="6">
        <v>0.34</v>
      </c>
      <c r="E45" s="4">
        <v>1</v>
      </c>
      <c r="F45" s="6">
        <v>1.1499999999999999</v>
      </c>
      <c r="G45" s="6">
        <v>1.47</v>
      </c>
      <c r="H45" s="6">
        <v>1.71</v>
      </c>
      <c r="I45" s="6">
        <v>2.0699999999999998</v>
      </c>
      <c r="J45" s="6">
        <v>3.54</v>
      </c>
      <c r="K45" s="6">
        <v>3.52</v>
      </c>
      <c r="L45" s="6">
        <v>2.09</v>
      </c>
      <c r="M45" s="7">
        <v>3.35</v>
      </c>
      <c r="N45" s="6">
        <v>0.81</v>
      </c>
      <c r="O45" s="6">
        <v>0.7</v>
      </c>
      <c r="P45" s="6">
        <v>0.92</v>
      </c>
      <c r="Q45" s="6">
        <v>0.93</v>
      </c>
    </row>
    <row r="46" spans="1:17" ht="16" x14ac:dyDescent="0.2">
      <c r="A46" s="3" t="s">
        <v>52</v>
      </c>
      <c r="B46" s="4">
        <v>1281000000</v>
      </c>
      <c r="C46" s="4">
        <v>1544000000</v>
      </c>
      <c r="D46" s="4">
        <v>1784000000</v>
      </c>
      <c r="E46" s="4">
        <v>2117000000</v>
      </c>
      <c r="F46" s="4">
        <v>2310000000</v>
      </c>
      <c r="G46" s="4">
        <v>3064000000</v>
      </c>
      <c r="H46" s="4">
        <v>3279000000</v>
      </c>
      <c r="I46" s="4">
        <v>3702000000</v>
      </c>
      <c r="J46" s="4">
        <v>4617000000</v>
      </c>
      <c r="K46" s="4">
        <v>5589000000</v>
      </c>
      <c r="L46" s="4">
        <v>5361000000</v>
      </c>
      <c r="M46" s="5">
        <v>5931000000</v>
      </c>
      <c r="N46" s="4">
        <v>1595000000</v>
      </c>
      <c r="O46" s="4">
        <v>1433000000</v>
      </c>
      <c r="P46" s="4">
        <v>1426000000</v>
      </c>
      <c r="Q46" s="4">
        <v>1477000000</v>
      </c>
    </row>
    <row r="47" spans="1:17" ht="16" x14ac:dyDescent="0.2">
      <c r="A47" s="3" t="s">
        <v>53</v>
      </c>
      <c r="B47" s="6">
        <v>22.62</v>
      </c>
      <c r="C47" s="6">
        <v>22.95</v>
      </c>
      <c r="D47" s="6">
        <v>22.23</v>
      </c>
      <c r="E47" s="6">
        <v>22.89</v>
      </c>
      <c r="F47" s="6">
        <v>21.31</v>
      </c>
      <c r="G47" s="6">
        <v>23.4</v>
      </c>
      <c r="H47" s="6">
        <v>21.22</v>
      </c>
      <c r="I47" s="6">
        <v>20.83</v>
      </c>
      <c r="J47" s="6">
        <v>21.52</v>
      </c>
      <c r="K47" s="6">
        <v>22.03</v>
      </c>
      <c r="L47" s="6">
        <v>19.48</v>
      </c>
      <c r="M47" s="7">
        <v>20.36</v>
      </c>
      <c r="N47" s="6">
        <v>19.48</v>
      </c>
      <c r="O47" s="6">
        <v>20.37</v>
      </c>
      <c r="P47" s="6">
        <v>20.86</v>
      </c>
      <c r="Q47" s="6">
        <v>20.36</v>
      </c>
    </row>
    <row r="48" spans="1:17" ht="16" x14ac:dyDescent="0.2">
      <c r="A48" s="3" t="s">
        <v>54</v>
      </c>
      <c r="B48" s="4">
        <v>899000000</v>
      </c>
      <c r="C48" s="4">
        <v>1091000000</v>
      </c>
      <c r="D48" s="4">
        <v>1268000000</v>
      </c>
      <c r="E48" s="4">
        <v>1509000000</v>
      </c>
      <c r="F48" s="4">
        <v>1586000000</v>
      </c>
      <c r="G48" s="4">
        <v>2259000000</v>
      </c>
      <c r="H48" s="4">
        <v>2503000000</v>
      </c>
      <c r="I48" s="4">
        <v>2790000000</v>
      </c>
      <c r="J48" s="4">
        <v>3428000000</v>
      </c>
      <c r="K48" s="4">
        <v>4324000000</v>
      </c>
      <c r="L48" s="4">
        <v>4044000000</v>
      </c>
      <c r="M48" s="5">
        <v>4796000000</v>
      </c>
      <c r="N48" s="4">
        <v>1269000000</v>
      </c>
      <c r="O48" s="4">
        <v>1163000000</v>
      </c>
      <c r="P48" s="4">
        <v>1157000000</v>
      </c>
      <c r="Q48" s="4">
        <v>1207000000</v>
      </c>
    </row>
    <row r="49" spans="1:17" ht="16" x14ac:dyDescent="0.2">
      <c r="A49" s="3" t="s">
        <v>55</v>
      </c>
      <c r="B49" s="4">
        <v>899000000</v>
      </c>
      <c r="C49" s="4">
        <v>1091000000</v>
      </c>
      <c r="D49" s="4">
        <v>1268000000</v>
      </c>
      <c r="E49" s="4">
        <v>1509000000</v>
      </c>
      <c r="F49" s="4">
        <v>1586000000</v>
      </c>
      <c r="G49" s="4">
        <v>2259000000</v>
      </c>
      <c r="H49" s="4">
        <v>2503000000</v>
      </c>
      <c r="I49" s="4">
        <v>2790000000</v>
      </c>
      <c r="J49" s="4">
        <v>3428000000</v>
      </c>
      <c r="K49" s="4">
        <v>4324000000</v>
      </c>
      <c r="L49" s="4">
        <v>4044000000</v>
      </c>
      <c r="M49" s="5">
        <v>4796000000</v>
      </c>
      <c r="N49" s="4">
        <v>1269000000</v>
      </c>
      <c r="O49" s="4">
        <v>1163000000</v>
      </c>
      <c r="P49" s="4">
        <v>1157000000</v>
      </c>
      <c r="Q49" s="4">
        <v>1207000000</v>
      </c>
    </row>
    <row r="50" spans="1:17" ht="16" x14ac:dyDescent="0.2">
      <c r="A50" s="3" t="s">
        <v>59</v>
      </c>
      <c r="B50" s="4" t="s">
        <v>22</v>
      </c>
      <c r="C50" s="4" t="s">
        <v>22</v>
      </c>
      <c r="D50" s="4">
        <v>507911</v>
      </c>
      <c r="E50" s="4">
        <v>550476</v>
      </c>
      <c r="F50" s="4">
        <v>599006</v>
      </c>
      <c r="G50" s="4">
        <v>700214</v>
      </c>
      <c r="H50" s="4">
        <v>708761</v>
      </c>
      <c r="I50" s="4">
        <v>766034</v>
      </c>
      <c r="J50" s="4">
        <v>809585</v>
      </c>
      <c r="K50" s="4">
        <v>821068</v>
      </c>
      <c r="L50" s="4">
        <v>920334</v>
      </c>
      <c r="M50" s="5">
        <v>974181</v>
      </c>
      <c r="N50" s="4">
        <v>246923</v>
      </c>
      <c r="O50" s="4">
        <v>235452</v>
      </c>
      <c r="P50" s="4">
        <v>243712</v>
      </c>
      <c r="Q50" s="4">
        <v>248094</v>
      </c>
    </row>
    <row r="51" spans="1:17" ht="16" x14ac:dyDescent="0.2">
      <c r="A51" s="3" t="s">
        <v>60</v>
      </c>
      <c r="B51" s="4" t="s">
        <v>22</v>
      </c>
      <c r="C51" s="4" t="s">
        <v>22</v>
      </c>
      <c r="D51" s="4" t="s">
        <v>22</v>
      </c>
      <c r="E51" s="4" t="s">
        <v>22</v>
      </c>
      <c r="F51" s="4" t="s">
        <v>22</v>
      </c>
      <c r="G51" s="4" t="s">
        <v>22</v>
      </c>
      <c r="H51" s="4" t="s">
        <v>22</v>
      </c>
      <c r="I51" s="4" t="s">
        <v>22</v>
      </c>
      <c r="J51" s="4" t="s">
        <v>22</v>
      </c>
      <c r="K51" s="4" t="s">
        <v>22</v>
      </c>
      <c r="L51" s="4" t="s">
        <v>22</v>
      </c>
      <c r="M51" s="5" t="s">
        <v>22</v>
      </c>
      <c r="N51" s="4" t="s">
        <v>22</v>
      </c>
      <c r="O51" s="4" t="s">
        <v>22</v>
      </c>
      <c r="P51" s="4" t="s">
        <v>22</v>
      </c>
      <c r="Q51" s="4" t="s">
        <v>22</v>
      </c>
    </row>
    <row r="52" spans="1:17" ht="16" x14ac:dyDescent="0.2">
      <c r="A52" s="3" t="s">
        <v>61</v>
      </c>
      <c r="B52" s="4">
        <v>382000000</v>
      </c>
      <c r="C52" s="4">
        <v>453000000</v>
      </c>
      <c r="D52" s="4">
        <v>516000000</v>
      </c>
      <c r="E52" s="4">
        <v>608000000</v>
      </c>
      <c r="F52" s="4">
        <v>724000000</v>
      </c>
      <c r="G52" s="4">
        <v>805000000</v>
      </c>
      <c r="H52" s="4">
        <v>776000000</v>
      </c>
      <c r="I52" s="4">
        <v>912000000</v>
      </c>
      <c r="J52" s="4">
        <v>1189000000</v>
      </c>
      <c r="K52" s="4">
        <v>1265000000</v>
      </c>
      <c r="L52" s="4">
        <v>1317000000</v>
      </c>
      <c r="M52" s="5">
        <v>1135000000</v>
      </c>
      <c r="N52" s="4">
        <v>326000000</v>
      </c>
      <c r="O52" s="4">
        <v>270000000</v>
      </c>
      <c r="P52" s="4">
        <v>269000000</v>
      </c>
      <c r="Q52" s="4">
        <v>270000000</v>
      </c>
    </row>
    <row r="54" spans="1:17" ht="16" x14ac:dyDescent="0.2">
      <c r="A54" s="2" t="s">
        <v>22</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row>
    <row r="55" spans="1:17" ht="16" x14ac:dyDescent="0.2">
      <c r="A55" s="3" t="s">
        <v>62</v>
      </c>
      <c r="B55" s="4" t="s">
        <v>22</v>
      </c>
      <c r="C55" s="4">
        <v>14620000000</v>
      </c>
      <c r="D55" s="4">
        <v>17565000000</v>
      </c>
      <c r="E55" s="4">
        <v>20648000000</v>
      </c>
      <c r="F55" s="4">
        <v>25733000000</v>
      </c>
      <c r="G55" s="4">
        <v>32645000000</v>
      </c>
      <c r="H55" s="4">
        <v>32963000000</v>
      </c>
      <c r="I55" s="4">
        <v>38495000000</v>
      </c>
      <c r="J55" s="4">
        <v>50995000000</v>
      </c>
      <c r="K55" s="4">
        <v>52574000000</v>
      </c>
      <c r="L55" s="4">
        <v>57517000000</v>
      </c>
      <c r="M55" s="5">
        <v>56635000000</v>
      </c>
      <c r="N55" s="4">
        <v>57517000000</v>
      </c>
      <c r="O55" s="4">
        <v>56560000000</v>
      </c>
      <c r="P55" s="4">
        <v>54125000000</v>
      </c>
      <c r="Q55" s="4">
        <v>56635000000</v>
      </c>
    </row>
    <row r="56" spans="1:17" ht="16" x14ac:dyDescent="0.2">
      <c r="A56" s="3" t="s">
        <v>63</v>
      </c>
      <c r="B56" s="4" t="s">
        <v>22</v>
      </c>
      <c r="C56" s="4">
        <v>1925000000</v>
      </c>
      <c r="D56" s="4">
        <v>2230000000</v>
      </c>
      <c r="E56" s="4">
        <v>3411000000</v>
      </c>
      <c r="F56" s="4">
        <v>4975000000</v>
      </c>
      <c r="G56" s="4">
        <v>5695000000</v>
      </c>
      <c r="H56" s="4">
        <v>9109000000</v>
      </c>
      <c r="I56" s="4">
        <v>10761000000</v>
      </c>
      <c r="J56" s="4">
        <v>13083000000</v>
      </c>
      <c r="K56" s="4">
        <v>9500000000</v>
      </c>
      <c r="L56" s="4">
        <v>10851000000</v>
      </c>
      <c r="M56" s="5">
        <v>11541000000</v>
      </c>
      <c r="N56" s="4">
        <v>10851000000</v>
      </c>
      <c r="O56" s="4">
        <v>10647000000</v>
      </c>
      <c r="P56" s="4">
        <v>9891000000</v>
      </c>
      <c r="Q56" s="4">
        <v>11541000000</v>
      </c>
    </row>
    <row r="57" spans="1:17" ht="16" x14ac:dyDescent="0.2">
      <c r="A57" s="3" t="s">
        <v>64</v>
      </c>
      <c r="B57" s="4" t="s">
        <v>22</v>
      </c>
      <c r="C57" s="4">
        <v>1604000000</v>
      </c>
      <c r="D57" s="4">
        <v>2201000000</v>
      </c>
      <c r="E57" s="4">
        <v>1393000000</v>
      </c>
      <c r="F57" s="4">
        <v>1590000000</v>
      </c>
      <c r="G57" s="4">
        <v>2883000000</v>
      </c>
      <c r="H57" s="4">
        <v>7575000000</v>
      </c>
      <c r="I57" s="4">
        <v>7349000000</v>
      </c>
      <c r="J57" s="4">
        <v>4794000000</v>
      </c>
      <c r="K57" s="4">
        <v>5197000000</v>
      </c>
      <c r="L57" s="4">
        <v>7776000000</v>
      </c>
      <c r="M57" s="5">
        <v>6816000000</v>
      </c>
      <c r="N57" s="4">
        <v>7776000000</v>
      </c>
      <c r="O57" s="4">
        <v>7101000000</v>
      </c>
      <c r="P57" s="4">
        <v>5504000000</v>
      </c>
      <c r="Q57" s="4">
        <v>6816000000</v>
      </c>
    </row>
    <row r="58" spans="1:17" ht="16" x14ac:dyDescent="0.2">
      <c r="A58" s="3" t="s">
        <v>65</v>
      </c>
      <c r="B58" s="4" t="s">
        <v>22</v>
      </c>
      <c r="C58" s="4">
        <v>321000000</v>
      </c>
      <c r="D58" s="4">
        <v>29000000</v>
      </c>
      <c r="E58" s="4">
        <v>2018000000</v>
      </c>
      <c r="F58" s="4">
        <v>3385000000</v>
      </c>
      <c r="G58" s="4">
        <v>2812000000</v>
      </c>
      <c r="H58" s="4">
        <v>1534000000</v>
      </c>
      <c r="I58" s="4">
        <v>3412000000</v>
      </c>
      <c r="J58" s="4">
        <v>8289000000</v>
      </c>
      <c r="K58" s="4">
        <v>4303000000</v>
      </c>
      <c r="L58" s="4">
        <v>3075000000</v>
      </c>
      <c r="M58" s="5">
        <v>4725000000</v>
      </c>
      <c r="N58" s="4">
        <v>3075000000</v>
      </c>
      <c r="O58" s="4">
        <v>3546000000</v>
      </c>
      <c r="P58" s="4">
        <v>4387000000</v>
      </c>
      <c r="Q58" s="4">
        <v>4725000000</v>
      </c>
    </row>
    <row r="59" spans="1:17" ht="16" x14ac:dyDescent="0.2">
      <c r="A59" s="3" t="s">
        <v>66</v>
      </c>
      <c r="B59" s="4" t="s">
        <v>22</v>
      </c>
      <c r="C59" s="4">
        <v>12428000000</v>
      </c>
      <c r="D59" s="4">
        <v>14957000000</v>
      </c>
      <c r="E59" s="4">
        <v>16582000000</v>
      </c>
      <c r="F59" s="4">
        <v>19925000000</v>
      </c>
      <c r="G59" s="4">
        <v>26237000000</v>
      </c>
      <c r="H59" s="4">
        <v>22907000000</v>
      </c>
      <c r="I59" s="4">
        <v>26934000000</v>
      </c>
      <c r="J59" s="4">
        <v>36764000000</v>
      </c>
      <c r="K59" s="4">
        <v>41787000000</v>
      </c>
      <c r="L59" s="4">
        <v>44751000000</v>
      </c>
      <c r="M59" s="5">
        <v>40695000000</v>
      </c>
      <c r="N59" s="4">
        <v>44751000000</v>
      </c>
      <c r="O59" s="4">
        <v>43738000000</v>
      </c>
      <c r="P59" s="4">
        <v>42021000000</v>
      </c>
      <c r="Q59" s="4">
        <v>40695000000</v>
      </c>
    </row>
    <row r="60" spans="1:17" ht="16" x14ac:dyDescent="0.2">
      <c r="A60" s="3" t="s">
        <v>67</v>
      </c>
      <c r="B60" s="4" t="s">
        <v>22</v>
      </c>
      <c r="C60" s="4">
        <v>9329000000</v>
      </c>
      <c r="D60" s="4">
        <v>10677000000</v>
      </c>
      <c r="E60" s="4">
        <v>12398000000</v>
      </c>
      <c r="F60" s="4">
        <v>14577000000</v>
      </c>
      <c r="G60" s="4">
        <v>18525000000</v>
      </c>
      <c r="H60" s="4">
        <v>20375000000</v>
      </c>
      <c r="I60" s="4">
        <v>22962000000</v>
      </c>
      <c r="J60" s="4">
        <v>33995000000</v>
      </c>
      <c r="K60" s="4">
        <v>36941000000</v>
      </c>
      <c r="L60" s="4">
        <v>37320000000</v>
      </c>
      <c r="M60" s="5">
        <v>35629000000</v>
      </c>
      <c r="N60" s="4">
        <v>37320000000</v>
      </c>
      <c r="O60" s="4">
        <v>36243000000</v>
      </c>
      <c r="P60" s="4">
        <v>34571000000</v>
      </c>
      <c r="Q60" s="4">
        <v>35629000000</v>
      </c>
    </row>
    <row r="61" spans="1:17" ht="16" x14ac:dyDescent="0.2">
      <c r="A61" s="3" t="s">
        <v>68</v>
      </c>
      <c r="B61" s="4" t="s">
        <v>22</v>
      </c>
      <c r="C61" s="4">
        <v>310000000</v>
      </c>
      <c r="D61" s="4">
        <v>694000000</v>
      </c>
      <c r="E61" s="4" t="s">
        <v>22</v>
      </c>
      <c r="F61" s="4" t="s">
        <v>22</v>
      </c>
      <c r="G61" s="4" t="s">
        <v>22</v>
      </c>
      <c r="H61" s="4" t="s">
        <v>22</v>
      </c>
      <c r="I61" s="4" t="s">
        <v>22</v>
      </c>
      <c r="J61" s="4" t="s">
        <v>22</v>
      </c>
      <c r="K61" s="4" t="s">
        <v>22</v>
      </c>
      <c r="L61" s="4" t="s">
        <v>22</v>
      </c>
      <c r="M61" s="5" t="s">
        <v>22</v>
      </c>
      <c r="N61" s="4" t="s">
        <v>22</v>
      </c>
      <c r="O61" s="4" t="s">
        <v>22</v>
      </c>
      <c r="P61" s="4" t="s">
        <v>22</v>
      </c>
      <c r="Q61" s="4" t="s">
        <v>22</v>
      </c>
    </row>
    <row r="62" spans="1:17" ht="16" x14ac:dyDescent="0.2">
      <c r="A62" s="3" t="s">
        <v>69</v>
      </c>
      <c r="B62" s="4" t="s">
        <v>22</v>
      </c>
      <c r="C62" s="4">
        <v>2789000000</v>
      </c>
      <c r="D62" s="4">
        <v>3586000000</v>
      </c>
      <c r="E62" s="4">
        <v>4184000000</v>
      </c>
      <c r="F62" s="4">
        <v>5348000000</v>
      </c>
      <c r="G62" s="4">
        <v>7712000000</v>
      </c>
      <c r="H62" s="4">
        <v>2532000000</v>
      </c>
      <c r="I62" s="4">
        <v>3972000000</v>
      </c>
      <c r="J62" s="4">
        <v>2769000000</v>
      </c>
      <c r="K62" s="4">
        <v>4846000000</v>
      </c>
      <c r="L62" s="4">
        <v>7431000000</v>
      </c>
      <c r="M62" s="5">
        <v>5066000000</v>
      </c>
      <c r="N62" s="4">
        <v>7431000000</v>
      </c>
      <c r="O62" s="4">
        <v>7495000000</v>
      </c>
      <c r="P62" s="4">
        <v>7450000000</v>
      </c>
      <c r="Q62" s="4">
        <v>5066000000</v>
      </c>
    </row>
    <row r="63" spans="1:17" ht="16" x14ac:dyDescent="0.2">
      <c r="A63" s="3" t="s">
        <v>70</v>
      </c>
      <c r="B63" s="4" t="s">
        <v>22</v>
      </c>
      <c r="C63" s="4" t="s">
        <v>22</v>
      </c>
      <c r="D63" s="4" t="s">
        <v>22</v>
      </c>
      <c r="E63" s="4" t="s">
        <v>22</v>
      </c>
      <c r="F63" s="4" t="s">
        <v>22</v>
      </c>
      <c r="G63" s="4" t="s">
        <v>22</v>
      </c>
      <c r="H63" s="4" t="s">
        <v>22</v>
      </c>
      <c r="I63" s="4" t="s">
        <v>22</v>
      </c>
      <c r="J63" s="4" t="s">
        <v>22</v>
      </c>
      <c r="K63" s="4" t="s">
        <v>22</v>
      </c>
      <c r="L63" s="4" t="s">
        <v>22</v>
      </c>
      <c r="M63" s="5" t="s">
        <v>22</v>
      </c>
      <c r="N63" s="4" t="s">
        <v>22</v>
      </c>
      <c r="O63" s="4" t="s">
        <v>22</v>
      </c>
      <c r="P63" s="4" t="s">
        <v>22</v>
      </c>
      <c r="Q63" s="4" t="s">
        <v>22</v>
      </c>
    </row>
    <row r="64" spans="1:17" ht="16" x14ac:dyDescent="0.2">
      <c r="A64" s="3" t="s">
        <v>71</v>
      </c>
      <c r="B64" s="4" t="s">
        <v>22</v>
      </c>
      <c r="C64" s="4" t="s">
        <v>22</v>
      </c>
      <c r="D64" s="4" t="s">
        <v>22</v>
      </c>
      <c r="E64" s="4" t="s">
        <v>22</v>
      </c>
      <c r="F64" s="4" t="s">
        <v>22</v>
      </c>
      <c r="G64" s="4" t="s">
        <v>22</v>
      </c>
      <c r="H64" s="4" t="s">
        <v>22</v>
      </c>
      <c r="I64" s="4" t="s">
        <v>22</v>
      </c>
      <c r="J64" s="4" t="s">
        <v>22</v>
      </c>
      <c r="K64" s="4" t="s">
        <v>22</v>
      </c>
      <c r="L64" s="4" t="s">
        <v>22</v>
      </c>
      <c r="M64" s="5" t="s">
        <v>22</v>
      </c>
      <c r="N64" s="4" t="s">
        <v>22</v>
      </c>
      <c r="O64" s="4" t="s">
        <v>22</v>
      </c>
      <c r="P64" s="4" t="s">
        <v>22</v>
      </c>
      <c r="Q64" s="4" t="s">
        <v>22</v>
      </c>
    </row>
    <row r="65" spans="1:17" ht="16" x14ac:dyDescent="0.2">
      <c r="A65" s="3" t="s">
        <v>72</v>
      </c>
      <c r="B65" s="4" t="s">
        <v>22</v>
      </c>
      <c r="C65" s="4" t="s">
        <v>22</v>
      </c>
      <c r="D65" s="4" t="s">
        <v>22</v>
      </c>
      <c r="E65" s="4" t="s">
        <v>22</v>
      </c>
      <c r="F65" s="4" t="s">
        <v>22</v>
      </c>
      <c r="G65" s="4" t="s">
        <v>22</v>
      </c>
      <c r="H65" s="4" t="s">
        <v>22</v>
      </c>
      <c r="I65" s="4" t="s">
        <v>22</v>
      </c>
      <c r="J65" s="4" t="s">
        <v>22</v>
      </c>
      <c r="K65" s="4" t="s">
        <v>22</v>
      </c>
      <c r="L65" s="4" t="s">
        <v>22</v>
      </c>
      <c r="M65" s="5" t="s">
        <v>22</v>
      </c>
      <c r="N65" s="4" t="s">
        <v>22</v>
      </c>
      <c r="O65" s="4" t="s">
        <v>22</v>
      </c>
      <c r="P65" s="4" t="s">
        <v>22</v>
      </c>
      <c r="Q65" s="4" t="s">
        <v>22</v>
      </c>
    </row>
    <row r="66" spans="1:17" ht="16" x14ac:dyDescent="0.2">
      <c r="A66" s="3" t="s">
        <v>73</v>
      </c>
      <c r="B66" s="4" t="s">
        <v>22</v>
      </c>
      <c r="C66" s="4" t="s">
        <v>22</v>
      </c>
      <c r="D66" s="4" t="s">
        <v>22</v>
      </c>
      <c r="E66" s="4" t="s">
        <v>22</v>
      </c>
      <c r="F66" s="4" t="s">
        <v>22</v>
      </c>
      <c r="G66" s="4" t="s">
        <v>22</v>
      </c>
      <c r="H66" s="4" t="s">
        <v>22</v>
      </c>
      <c r="I66" s="4" t="s">
        <v>22</v>
      </c>
      <c r="J66" s="4" t="s">
        <v>22</v>
      </c>
      <c r="K66" s="4" t="s">
        <v>22</v>
      </c>
      <c r="L66" s="4" t="s">
        <v>22</v>
      </c>
      <c r="M66" s="5" t="s">
        <v>22</v>
      </c>
      <c r="N66" s="4" t="s">
        <v>22</v>
      </c>
      <c r="O66" s="4" t="s">
        <v>22</v>
      </c>
      <c r="P66" s="4" t="s">
        <v>22</v>
      </c>
      <c r="Q66" s="4" t="s">
        <v>22</v>
      </c>
    </row>
    <row r="67" spans="1:17" ht="16" x14ac:dyDescent="0.2">
      <c r="A67" s="3" t="s">
        <v>74</v>
      </c>
      <c r="B67" s="4" t="s">
        <v>22</v>
      </c>
      <c r="C67" s="4" t="s">
        <v>22</v>
      </c>
      <c r="D67" s="4" t="s">
        <v>22</v>
      </c>
      <c r="E67" s="4" t="s">
        <v>22</v>
      </c>
      <c r="F67" s="4" t="s">
        <v>22</v>
      </c>
      <c r="G67" s="4" t="s">
        <v>22</v>
      </c>
      <c r="H67" s="4" t="s">
        <v>22</v>
      </c>
      <c r="I67" s="4" t="s">
        <v>22</v>
      </c>
      <c r="J67" s="4" t="s">
        <v>22</v>
      </c>
      <c r="K67" s="4" t="s">
        <v>22</v>
      </c>
      <c r="L67" s="4" t="s">
        <v>22</v>
      </c>
      <c r="M67" s="5" t="s">
        <v>22</v>
      </c>
      <c r="N67" s="4" t="s">
        <v>22</v>
      </c>
      <c r="O67" s="4" t="s">
        <v>22</v>
      </c>
      <c r="P67" s="4" t="s">
        <v>22</v>
      </c>
      <c r="Q67" s="4" t="s">
        <v>22</v>
      </c>
    </row>
    <row r="68" spans="1:17" ht="16" x14ac:dyDescent="0.2">
      <c r="A68" s="3" t="s">
        <v>75</v>
      </c>
      <c r="B68" s="4" t="s">
        <v>22</v>
      </c>
      <c r="C68" s="4" t="s">
        <v>22</v>
      </c>
      <c r="D68" s="4" t="s">
        <v>22</v>
      </c>
      <c r="E68" s="4" t="s">
        <v>22</v>
      </c>
      <c r="F68" s="4" t="s">
        <v>22</v>
      </c>
      <c r="G68" s="4" t="s">
        <v>22</v>
      </c>
      <c r="H68" s="4" t="s">
        <v>22</v>
      </c>
      <c r="I68" s="4" t="s">
        <v>22</v>
      </c>
      <c r="J68" s="4" t="s">
        <v>22</v>
      </c>
      <c r="K68" s="4" t="s">
        <v>22</v>
      </c>
      <c r="L68" s="4" t="s">
        <v>22</v>
      </c>
      <c r="M68" s="5" t="s">
        <v>22</v>
      </c>
      <c r="N68" s="4" t="s">
        <v>22</v>
      </c>
      <c r="O68" s="4" t="s">
        <v>22</v>
      </c>
      <c r="P68" s="4" t="s">
        <v>22</v>
      </c>
      <c r="Q68" s="4" t="s">
        <v>22</v>
      </c>
    </row>
    <row r="69" spans="1:17" ht="16" x14ac:dyDescent="0.2">
      <c r="A69" s="3" t="s">
        <v>76</v>
      </c>
      <c r="B69" s="4" t="s">
        <v>22</v>
      </c>
      <c r="C69" s="4" t="s">
        <v>22</v>
      </c>
      <c r="D69" s="4" t="s">
        <v>22</v>
      </c>
      <c r="E69" s="4" t="s">
        <v>22</v>
      </c>
      <c r="F69" s="4" t="s">
        <v>22</v>
      </c>
      <c r="G69" s="4" t="s">
        <v>22</v>
      </c>
      <c r="H69" s="4" t="s">
        <v>22</v>
      </c>
      <c r="I69" s="4" t="s">
        <v>22</v>
      </c>
      <c r="J69" s="4" t="s">
        <v>22</v>
      </c>
      <c r="K69" s="4" t="s">
        <v>22</v>
      </c>
      <c r="L69" s="4" t="s">
        <v>22</v>
      </c>
      <c r="M69" s="5" t="s">
        <v>22</v>
      </c>
      <c r="N69" s="4" t="s">
        <v>22</v>
      </c>
      <c r="O69" s="4" t="s">
        <v>22</v>
      </c>
      <c r="P69" s="4" t="s">
        <v>22</v>
      </c>
      <c r="Q69" s="4" t="s">
        <v>22</v>
      </c>
    </row>
    <row r="70" spans="1:17" ht="16" x14ac:dyDescent="0.2">
      <c r="A70" s="3" t="s">
        <v>77</v>
      </c>
      <c r="B70" s="4" t="s">
        <v>22</v>
      </c>
      <c r="C70" s="4">
        <v>267000000</v>
      </c>
      <c r="D70" s="4">
        <v>378000000</v>
      </c>
      <c r="E70" s="4">
        <v>655000000</v>
      </c>
      <c r="F70" s="4">
        <v>833000000</v>
      </c>
      <c r="G70" s="4">
        <v>713000000</v>
      </c>
      <c r="H70" s="4">
        <v>947000000</v>
      </c>
      <c r="I70" s="4">
        <v>800000000</v>
      </c>
      <c r="J70" s="4">
        <v>1148000000</v>
      </c>
      <c r="K70" s="4">
        <v>1287000000</v>
      </c>
      <c r="L70" s="4">
        <v>1915000000</v>
      </c>
      <c r="M70" s="5">
        <v>4399000000</v>
      </c>
      <c r="N70" s="4">
        <v>1915000000</v>
      </c>
      <c r="O70" s="4">
        <v>2175000000</v>
      </c>
      <c r="P70" s="4">
        <v>2213000000</v>
      </c>
      <c r="Q70" s="4">
        <v>4399000000</v>
      </c>
    </row>
    <row r="71" spans="1:17" ht="16" x14ac:dyDescent="0.2">
      <c r="A71" s="3" t="s">
        <v>78</v>
      </c>
      <c r="B71" s="4" t="s">
        <v>22</v>
      </c>
      <c r="C71" s="4" t="s">
        <v>22</v>
      </c>
      <c r="D71" s="4" t="s">
        <v>22</v>
      </c>
      <c r="E71" s="4" t="s">
        <v>22</v>
      </c>
      <c r="F71" s="4" t="s">
        <v>22</v>
      </c>
      <c r="G71" s="4" t="s">
        <v>22</v>
      </c>
      <c r="H71" s="4" t="s">
        <v>22</v>
      </c>
      <c r="I71" s="4" t="s">
        <v>22</v>
      </c>
      <c r="J71" s="4" t="s">
        <v>22</v>
      </c>
      <c r="K71" s="4" t="s">
        <v>22</v>
      </c>
      <c r="L71" s="4" t="s">
        <v>22</v>
      </c>
      <c r="M71" s="5" t="s">
        <v>22</v>
      </c>
      <c r="N71" s="4" t="s">
        <v>22</v>
      </c>
      <c r="O71" s="4" t="s">
        <v>22</v>
      </c>
      <c r="P71" s="4" t="s">
        <v>22</v>
      </c>
      <c r="Q71" s="4" t="s">
        <v>22</v>
      </c>
    </row>
    <row r="72" spans="1:17" ht="16" x14ac:dyDescent="0.2">
      <c r="A72" s="3" t="s">
        <v>79</v>
      </c>
      <c r="B72" s="4" t="s">
        <v>22</v>
      </c>
      <c r="C72" s="4" t="s">
        <v>22</v>
      </c>
      <c r="D72" s="4" t="s">
        <v>22</v>
      </c>
      <c r="E72" s="4" t="s">
        <v>22</v>
      </c>
      <c r="F72" s="4" t="s">
        <v>22</v>
      </c>
      <c r="G72" s="4" t="s">
        <v>22</v>
      </c>
      <c r="H72" s="4" t="s">
        <v>22</v>
      </c>
      <c r="I72" s="4" t="s">
        <v>22</v>
      </c>
      <c r="J72" s="4" t="s">
        <v>22</v>
      </c>
      <c r="K72" s="4" t="s">
        <v>22</v>
      </c>
      <c r="L72" s="4" t="s">
        <v>22</v>
      </c>
      <c r="M72" s="5" t="s">
        <v>22</v>
      </c>
      <c r="N72" s="4" t="s">
        <v>22</v>
      </c>
      <c r="O72" s="4" t="s">
        <v>22</v>
      </c>
      <c r="P72" s="4" t="s">
        <v>22</v>
      </c>
      <c r="Q72" s="4" t="s">
        <v>22</v>
      </c>
    </row>
    <row r="73" spans="1:17" ht="16" x14ac:dyDescent="0.2">
      <c r="A73" s="3" t="s">
        <v>80</v>
      </c>
      <c r="B73" s="4" t="s">
        <v>22</v>
      </c>
      <c r="C73" s="4" t="s">
        <v>22</v>
      </c>
      <c r="D73" s="4" t="s">
        <v>22</v>
      </c>
      <c r="E73" s="4" t="s">
        <v>22</v>
      </c>
      <c r="F73" s="4" t="s">
        <v>22</v>
      </c>
      <c r="G73" s="4" t="s">
        <v>22</v>
      </c>
      <c r="H73" s="4" t="s">
        <v>22</v>
      </c>
      <c r="I73" s="4" t="s">
        <v>22</v>
      </c>
      <c r="J73" s="4" t="s">
        <v>22</v>
      </c>
      <c r="K73" s="4" t="s">
        <v>22</v>
      </c>
      <c r="L73" s="4" t="s">
        <v>22</v>
      </c>
      <c r="M73" s="5" t="s">
        <v>22</v>
      </c>
      <c r="N73" s="4" t="s">
        <v>22</v>
      </c>
      <c r="O73" s="4" t="s">
        <v>22</v>
      </c>
      <c r="P73" s="4" t="s">
        <v>22</v>
      </c>
      <c r="Q73" s="4" t="s">
        <v>22</v>
      </c>
    </row>
    <row r="74" spans="1:17" ht="16" x14ac:dyDescent="0.2">
      <c r="A74" s="3" t="s">
        <v>81</v>
      </c>
      <c r="B74" s="4" t="s">
        <v>22</v>
      </c>
      <c r="C74" s="4" t="s">
        <v>22</v>
      </c>
      <c r="D74" s="4" t="s">
        <v>22</v>
      </c>
      <c r="E74" s="4" t="s">
        <v>22</v>
      </c>
      <c r="F74" s="4" t="s">
        <v>22</v>
      </c>
      <c r="G74" s="4" t="s">
        <v>22</v>
      </c>
      <c r="H74" s="4" t="s">
        <v>22</v>
      </c>
      <c r="I74" s="4" t="s">
        <v>22</v>
      </c>
      <c r="J74" s="4" t="s">
        <v>22</v>
      </c>
      <c r="K74" s="4" t="s">
        <v>22</v>
      </c>
      <c r="L74" s="4" t="s">
        <v>22</v>
      </c>
      <c r="M74" s="5" t="s">
        <v>22</v>
      </c>
      <c r="N74" s="4" t="s">
        <v>22</v>
      </c>
      <c r="O74" s="4" t="s">
        <v>22</v>
      </c>
      <c r="P74" s="4" t="s">
        <v>22</v>
      </c>
      <c r="Q74" s="4" t="s">
        <v>22</v>
      </c>
    </row>
    <row r="75" spans="1:17" ht="16" x14ac:dyDescent="0.2">
      <c r="A75" s="3" t="s">
        <v>82</v>
      </c>
      <c r="B75" s="4" t="s">
        <v>22</v>
      </c>
      <c r="C75" s="4" t="s">
        <v>22</v>
      </c>
      <c r="D75" s="4" t="s">
        <v>22</v>
      </c>
      <c r="E75" s="4" t="s">
        <v>22</v>
      </c>
      <c r="F75" s="4" t="s">
        <v>22</v>
      </c>
      <c r="G75" s="4" t="s">
        <v>22</v>
      </c>
      <c r="H75" s="4" t="s">
        <v>22</v>
      </c>
      <c r="I75" s="4" t="s">
        <v>22</v>
      </c>
      <c r="J75" s="4" t="s">
        <v>22</v>
      </c>
      <c r="K75" s="4" t="s">
        <v>22</v>
      </c>
      <c r="L75" s="4" t="s">
        <v>22</v>
      </c>
      <c r="M75" s="5" t="s">
        <v>22</v>
      </c>
      <c r="N75" s="4" t="s">
        <v>22</v>
      </c>
      <c r="O75" s="4" t="s">
        <v>22</v>
      </c>
      <c r="P75" s="4" t="s">
        <v>22</v>
      </c>
      <c r="Q75" s="4" t="s">
        <v>22</v>
      </c>
    </row>
    <row r="76" spans="1:17" ht="16" x14ac:dyDescent="0.2">
      <c r="A76" s="3" t="s">
        <v>83</v>
      </c>
      <c r="B76" s="4" t="s">
        <v>22</v>
      </c>
      <c r="C76" s="4">
        <v>4540000000</v>
      </c>
      <c r="D76" s="4">
        <v>4352000000</v>
      </c>
      <c r="E76" s="4">
        <v>8233000000</v>
      </c>
      <c r="F76" s="4">
        <v>7370000000</v>
      </c>
      <c r="G76" s="4">
        <v>8129000000</v>
      </c>
      <c r="H76" s="4">
        <v>10369000000</v>
      </c>
      <c r="I76" s="4">
        <v>12838000000</v>
      </c>
      <c r="J76" s="4">
        <v>19384000000</v>
      </c>
      <c r="K76" s="4">
        <v>23229000000</v>
      </c>
      <c r="L76" s="4">
        <v>21200000000</v>
      </c>
      <c r="M76" s="5">
        <v>19805000000</v>
      </c>
      <c r="N76" s="4">
        <v>21200000000</v>
      </c>
      <c r="O76" s="4">
        <v>20626000000</v>
      </c>
      <c r="P76" s="4">
        <v>20454000000</v>
      </c>
      <c r="Q76" s="4">
        <v>19805000000</v>
      </c>
    </row>
    <row r="77" spans="1:17" ht="16" x14ac:dyDescent="0.2">
      <c r="A77" s="3" t="s">
        <v>84</v>
      </c>
      <c r="B77" s="4" t="s">
        <v>22</v>
      </c>
      <c r="C77" s="4">
        <v>858000000</v>
      </c>
      <c r="D77" s="4">
        <v>922000000</v>
      </c>
      <c r="E77" s="4">
        <v>1344000000</v>
      </c>
      <c r="F77" s="4">
        <v>1482000000</v>
      </c>
      <c r="G77" s="4">
        <v>1528000000</v>
      </c>
      <c r="H77" s="4">
        <v>1724000000</v>
      </c>
      <c r="I77" s="4">
        <v>1693000000</v>
      </c>
      <c r="J77" s="4">
        <v>1807000000</v>
      </c>
      <c r="K77" s="4">
        <v>1909000000</v>
      </c>
      <c r="L77" s="4">
        <v>1730000000</v>
      </c>
      <c r="M77" s="5">
        <v>1529000000</v>
      </c>
      <c r="N77" s="4">
        <v>1730000000</v>
      </c>
      <c r="O77" s="4">
        <v>1633000000</v>
      </c>
      <c r="P77" s="4">
        <v>1589000000</v>
      </c>
      <c r="Q77" s="4">
        <v>1529000000</v>
      </c>
    </row>
    <row r="78" spans="1:17" ht="16" x14ac:dyDescent="0.2">
      <c r="A78" s="3" t="s">
        <v>85</v>
      </c>
      <c r="B78" s="4" t="s">
        <v>22</v>
      </c>
      <c r="C78" s="4">
        <v>2403000000</v>
      </c>
      <c r="D78" s="4">
        <v>2862000000</v>
      </c>
      <c r="E78" s="4">
        <v>3849000000</v>
      </c>
      <c r="F78" s="4">
        <v>4500000000</v>
      </c>
      <c r="G78" s="4">
        <v>5158000000</v>
      </c>
      <c r="H78" s="4">
        <v>5907000000</v>
      </c>
      <c r="I78" s="4">
        <v>6416000000</v>
      </c>
      <c r="J78" s="4">
        <v>7009000000</v>
      </c>
      <c r="K78" s="4">
        <v>7590000000</v>
      </c>
      <c r="L78" s="4">
        <v>8112000000</v>
      </c>
      <c r="M78" s="5">
        <v>1529000000</v>
      </c>
      <c r="N78" s="4">
        <v>8112000000</v>
      </c>
      <c r="O78" s="4">
        <v>1633000000</v>
      </c>
      <c r="P78" s="4">
        <v>1589000000</v>
      </c>
      <c r="Q78" s="4">
        <v>1529000000</v>
      </c>
    </row>
    <row r="79" spans="1:17" ht="16" x14ac:dyDescent="0.2">
      <c r="A79" s="3" t="s">
        <v>86</v>
      </c>
      <c r="B79" s="4" t="s">
        <v>22</v>
      </c>
      <c r="C79" s="4">
        <v>1545000000</v>
      </c>
      <c r="D79" s="4">
        <v>1940000000</v>
      </c>
      <c r="E79" s="4">
        <v>2505000000</v>
      </c>
      <c r="F79" s="4">
        <v>3018000000</v>
      </c>
      <c r="G79" s="4">
        <v>3630000000</v>
      </c>
      <c r="H79" s="4">
        <v>4183000000</v>
      </c>
      <c r="I79" s="4">
        <v>4723000000</v>
      </c>
      <c r="J79" s="4">
        <v>5202000000</v>
      </c>
      <c r="K79" s="4">
        <v>5681000000</v>
      </c>
      <c r="L79" s="4">
        <v>6382000000</v>
      </c>
      <c r="M79" s="5" t="s">
        <v>22</v>
      </c>
      <c r="N79" s="4">
        <v>6382000000</v>
      </c>
      <c r="O79" s="4" t="s">
        <v>22</v>
      </c>
      <c r="P79" s="4" t="s">
        <v>22</v>
      </c>
      <c r="Q79" s="4" t="s">
        <v>22</v>
      </c>
    </row>
    <row r="80" spans="1:17" ht="16" x14ac:dyDescent="0.2">
      <c r="A80" s="3" t="s">
        <v>87</v>
      </c>
      <c r="B80" s="4" t="s">
        <v>22</v>
      </c>
      <c r="C80" s="4">
        <v>196000000</v>
      </c>
      <c r="D80" s="4">
        <v>31000000</v>
      </c>
      <c r="E80" s="4">
        <v>2348000000</v>
      </c>
      <c r="F80" s="4">
        <v>1539000000</v>
      </c>
      <c r="G80" s="4">
        <v>1961000000</v>
      </c>
      <c r="H80" s="4">
        <v>971000000</v>
      </c>
      <c r="I80" s="4">
        <v>2863000000</v>
      </c>
      <c r="J80" s="4">
        <v>6089000000</v>
      </c>
      <c r="K80" s="4">
        <v>6797000000</v>
      </c>
      <c r="L80" s="4">
        <v>5018000000</v>
      </c>
      <c r="M80" s="5">
        <v>3855000000</v>
      </c>
      <c r="N80" s="4">
        <v>5018000000</v>
      </c>
      <c r="O80" s="4">
        <v>4632000000</v>
      </c>
      <c r="P80" s="4">
        <v>4543000000</v>
      </c>
      <c r="Q80" s="4">
        <v>3855000000</v>
      </c>
    </row>
    <row r="81" spans="1:17" ht="16" x14ac:dyDescent="0.2">
      <c r="A81" s="3" t="s">
        <v>88</v>
      </c>
      <c r="B81" s="4" t="s">
        <v>22</v>
      </c>
      <c r="C81" s="4">
        <v>196000000</v>
      </c>
      <c r="D81" s="4">
        <v>31000000</v>
      </c>
      <c r="E81" s="4">
        <v>2348000000</v>
      </c>
      <c r="F81" s="4">
        <v>1539000000</v>
      </c>
      <c r="G81" s="4">
        <v>1961000000</v>
      </c>
      <c r="H81" s="4">
        <v>971000000</v>
      </c>
      <c r="I81" s="4">
        <v>2863000000</v>
      </c>
      <c r="J81" s="4">
        <v>6089000000</v>
      </c>
      <c r="K81" s="4">
        <v>6797000000</v>
      </c>
      <c r="L81" s="4">
        <v>5018000000</v>
      </c>
      <c r="M81" s="5">
        <v>3855000000</v>
      </c>
      <c r="N81" s="4">
        <v>5018000000</v>
      </c>
      <c r="O81" s="4">
        <v>4632000000</v>
      </c>
      <c r="P81" s="4">
        <v>4543000000</v>
      </c>
      <c r="Q81" s="4">
        <v>3855000000</v>
      </c>
    </row>
    <row r="82" spans="1:17" ht="16" x14ac:dyDescent="0.2">
      <c r="A82" s="3" t="s">
        <v>89</v>
      </c>
      <c r="B82" s="4" t="s">
        <v>22</v>
      </c>
      <c r="C82" s="4" t="s">
        <v>22</v>
      </c>
      <c r="D82" s="4" t="s">
        <v>22</v>
      </c>
      <c r="E82" s="4" t="s">
        <v>22</v>
      </c>
      <c r="F82" s="4" t="s">
        <v>22</v>
      </c>
      <c r="G82" s="4" t="s">
        <v>22</v>
      </c>
      <c r="H82" s="4" t="s">
        <v>22</v>
      </c>
      <c r="I82" s="4" t="s">
        <v>22</v>
      </c>
      <c r="J82" s="4" t="s">
        <v>22</v>
      </c>
      <c r="K82" s="4" t="s">
        <v>22</v>
      </c>
      <c r="L82" s="4" t="s">
        <v>22</v>
      </c>
      <c r="M82" s="5" t="s">
        <v>22</v>
      </c>
      <c r="N82" s="4" t="s">
        <v>22</v>
      </c>
      <c r="O82" s="4" t="s">
        <v>22</v>
      </c>
      <c r="P82" s="4" t="s">
        <v>22</v>
      </c>
      <c r="Q82" s="4" t="s">
        <v>22</v>
      </c>
    </row>
    <row r="83" spans="1:17" ht="16" x14ac:dyDescent="0.2">
      <c r="A83" s="3" t="s">
        <v>90</v>
      </c>
      <c r="B83" s="4" t="s">
        <v>22</v>
      </c>
      <c r="C83" s="4">
        <v>3486000000</v>
      </c>
      <c r="D83" s="4">
        <v>3399000000</v>
      </c>
      <c r="E83" s="4">
        <v>4541000000</v>
      </c>
      <c r="F83" s="4">
        <v>4349000000</v>
      </c>
      <c r="G83" s="4">
        <v>4640000000</v>
      </c>
      <c r="H83" s="4">
        <v>7674000000</v>
      </c>
      <c r="I83" s="4">
        <v>8282000000</v>
      </c>
      <c r="J83" s="4">
        <v>11488000000</v>
      </c>
      <c r="K83" s="4">
        <v>14523000000</v>
      </c>
      <c r="L83" s="4">
        <v>14452000000</v>
      </c>
      <c r="M83" s="5">
        <v>14421000000</v>
      </c>
      <c r="N83" s="4">
        <v>14452000000</v>
      </c>
      <c r="O83" s="4">
        <v>14361000000</v>
      </c>
      <c r="P83" s="4">
        <v>14322000000</v>
      </c>
      <c r="Q83" s="4">
        <v>14421000000</v>
      </c>
    </row>
    <row r="84" spans="1:17" ht="16" x14ac:dyDescent="0.2">
      <c r="A84" s="3" t="s">
        <v>91</v>
      </c>
      <c r="B84" s="4" t="s">
        <v>22</v>
      </c>
      <c r="C84" s="4">
        <v>3445000000</v>
      </c>
      <c r="D84" s="4">
        <v>3345000000</v>
      </c>
      <c r="E84" s="4">
        <v>4427000000</v>
      </c>
      <c r="F84" s="4">
        <v>4270000000</v>
      </c>
      <c r="G84" s="4">
        <v>4507000000</v>
      </c>
      <c r="H84" s="4">
        <v>7109000000</v>
      </c>
      <c r="I84" s="4">
        <v>6990000000</v>
      </c>
      <c r="J84" s="4">
        <v>10183000000</v>
      </c>
      <c r="K84" s="4">
        <v>12786000000</v>
      </c>
      <c r="L84" s="4">
        <v>11997000000</v>
      </c>
      <c r="M84" s="5">
        <v>11499000000</v>
      </c>
      <c r="N84" s="4">
        <v>11997000000</v>
      </c>
      <c r="O84" s="4">
        <v>11925000000</v>
      </c>
      <c r="P84" s="4">
        <v>11707000000</v>
      </c>
      <c r="Q84" s="4">
        <v>11499000000</v>
      </c>
    </row>
    <row r="85" spans="1:17" ht="16" x14ac:dyDescent="0.2">
      <c r="A85" s="3" t="s">
        <v>92</v>
      </c>
      <c r="B85" s="4" t="s">
        <v>22</v>
      </c>
      <c r="C85" s="4">
        <v>3187000000</v>
      </c>
      <c r="D85" s="4">
        <v>3189000000</v>
      </c>
      <c r="E85" s="4">
        <v>4069000000</v>
      </c>
      <c r="F85" s="4">
        <v>4059000000</v>
      </c>
      <c r="G85" s="4">
        <v>4339000000</v>
      </c>
      <c r="H85" s="4">
        <v>6284000000</v>
      </c>
      <c r="I85" s="4">
        <v>6212000000</v>
      </c>
      <c r="J85" s="4">
        <v>9135000000</v>
      </c>
      <c r="K85" s="4">
        <v>11454000000</v>
      </c>
      <c r="L85" s="4">
        <v>11209000000</v>
      </c>
      <c r="M85" s="5">
        <v>10935000000</v>
      </c>
      <c r="N85" s="4">
        <v>11209000000</v>
      </c>
      <c r="O85" s="4">
        <v>11195000000</v>
      </c>
      <c r="P85" s="4">
        <v>11067000000</v>
      </c>
      <c r="Q85" s="4">
        <v>10935000000</v>
      </c>
    </row>
    <row r="86" spans="1:17" ht="16" x14ac:dyDescent="0.2">
      <c r="A86" s="3" t="s">
        <v>93</v>
      </c>
      <c r="B86" s="4" t="s">
        <v>22</v>
      </c>
      <c r="C86" s="4">
        <v>258000000</v>
      </c>
      <c r="D86" s="4">
        <v>156000000</v>
      </c>
      <c r="E86" s="4">
        <v>358000000</v>
      </c>
      <c r="F86" s="4">
        <v>211000000</v>
      </c>
      <c r="G86" s="4">
        <v>168000000</v>
      </c>
      <c r="H86" s="4">
        <v>825000000</v>
      </c>
      <c r="I86" s="4">
        <v>778000000</v>
      </c>
      <c r="J86" s="4">
        <v>1048000000</v>
      </c>
      <c r="K86" s="4">
        <v>1332000000</v>
      </c>
      <c r="L86" s="4">
        <v>788000000</v>
      </c>
      <c r="M86" s="5">
        <v>564000000</v>
      </c>
      <c r="N86" s="4">
        <v>788000000</v>
      </c>
      <c r="O86" s="4">
        <v>730000000</v>
      </c>
      <c r="P86" s="4">
        <v>640000000</v>
      </c>
      <c r="Q86" s="4">
        <v>564000000</v>
      </c>
    </row>
    <row r="87" spans="1:17" ht="16" x14ac:dyDescent="0.2">
      <c r="A87" s="3" t="s">
        <v>94</v>
      </c>
      <c r="B87" s="4" t="s">
        <v>22</v>
      </c>
      <c r="C87" s="4" t="s">
        <v>22</v>
      </c>
      <c r="D87" s="4" t="s">
        <v>22</v>
      </c>
      <c r="E87" s="4" t="s">
        <v>22</v>
      </c>
      <c r="F87" s="4" t="s">
        <v>22</v>
      </c>
      <c r="G87" s="4" t="s">
        <v>22</v>
      </c>
      <c r="H87" s="4" t="s">
        <v>22</v>
      </c>
      <c r="I87" s="4" t="s">
        <v>22</v>
      </c>
      <c r="J87" s="4" t="s">
        <v>22</v>
      </c>
      <c r="K87" s="4" t="s">
        <v>22</v>
      </c>
      <c r="L87" s="4" t="s">
        <v>22</v>
      </c>
      <c r="M87" s="5" t="s">
        <v>22</v>
      </c>
      <c r="N87" s="4" t="s">
        <v>22</v>
      </c>
      <c r="O87" s="4" t="s">
        <v>22</v>
      </c>
      <c r="P87" s="4" t="s">
        <v>22</v>
      </c>
      <c r="Q87" s="4" t="s">
        <v>22</v>
      </c>
    </row>
    <row r="88" spans="1:17" ht="16" x14ac:dyDescent="0.2">
      <c r="A88" s="3" t="s">
        <v>95</v>
      </c>
      <c r="B88" s="4" t="s">
        <v>22</v>
      </c>
      <c r="C88" s="4" t="s">
        <v>22</v>
      </c>
      <c r="D88" s="4" t="s">
        <v>22</v>
      </c>
      <c r="E88" s="4" t="s">
        <v>22</v>
      </c>
      <c r="F88" s="4" t="s">
        <v>22</v>
      </c>
      <c r="G88" s="4" t="s">
        <v>22</v>
      </c>
      <c r="H88" s="4" t="s">
        <v>22</v>
      </c>
      <c r="I88" s="4" t="s">
        <v>22</v>
      </c>
      <c r="J88" s="4" t="s">
        <v>22</v>
      </c>
      <c r="K88" s="4" t="s">
        <v>22</v>
      </c>
      <c r="L88" s="4" t="s">
        <v>22</v>
      </c>
      <c r="M88" s="5" t="s">
        <v>22</v>
      </c>
      <c r="N88" s="4" t="s">
        <v>22</v>
      </c>
      <c r="O88" s="4" t="s">
        <v>22</v>
      </c>
      <c r="P88" s="4" t="s">
        <v>22</v>
      </c>
      <c r="Q88" s="4" t="s">
        <v>22</v>
      </c>
    </row>
    <row r="89" spans="1:17" ht="16" x14ac:dyDescent="0.2">
      <c r="A89" s="3" t="s">
        <v>96</v>
      </c>
      <c r="B89" s="4" t="s">
        <v>22</v>
      </c>
      <c r="C89" s="4">
        <v>41000000</v>
      </c>
      <c r="D89" s="4">
        <v>54000000</v>
      </c>
      <c r="E89" s="4">
        <v>114000000</v>
      </c>
      <c r="F89" s="4">
        <v>79000000</v>
      </c>
      <c r="G89" s="4">
        <v>133000000</v>
      </c>
      <c r="H89" s="4">
        <v>565000000</v>
      </c>
      <c r="I89" s="4">
        <v>1292000000</v>
      </c>
      <c r="J89" s="4">
        <v>1305000000</v>
      </c>
      <c r="K89" s="4">
        <v>1737000000</v>
      </c>
      <c r="L89" s="4">
        <v>2455000000</v>
      </c>
      <c r="M89" s="5">
        <v>2922000000</v>
      </c>
      <c r="N89" s="4">
        <v>2455000000</v>
      </c>
      <c r="O89" s="4">
        <v>2436000000</v>
      </c>
      <c r="P89" s="4">
        <v>2615000000</v>
      </c>
      <c r="Q89" s="4">
        <v>2922000000</v>
      </c>
    </row>
    <row r="90" spans="1:17" ht="16" x14ac:dyDescent="0.2">
      <c r="A90" s="3" t="s">
        <v>97</v>
      </c>
      <c r="B90" s="4" t="s">
        <v>22</v>
      </c>
      <c r="C90" s="4">
        <v>19160000000</v>
      </c>
      <c r="D90" s="4">
        <v>21917000000</v>
      </c>
      <c r="E90" s="4">
        <v>28881000000</v>
      </c>
      <c r="F90" s="4">
        <v>33103000000</v>
      </c>
      <c r="G90" s="4">
        <v>40774000000</v>
      </c>
      <c r="H90" s="4">
        <v>43332000000</v>
      </c>
      <c r="I90" s="4">
        <v>51333000000</v>
      </c>
      <c r="J90" s="4">
        <v>70379000000</v>
      </c>
      <c r="K90" s="4">
        <v>75803000000</v>
      </c>
      <c r="L90" s="4">
        <v>78717000000</v>
      </c>
      <c r="M90" s="5">
        <v>76440000000</v>
      </c>
      <c r="N90" s="4">
        <v>78717000000</v>
      </c>
      <c r="O90" s="4">
        <v>77186000000</v>
      </c>
      <c r="P90" s="4">
        <v>74579000000</v>
      </c>
      <c r="Q90" s="4">
        <v>76440000000</v>
      </c>
    </row>
    <row r="91" spans="1:17" ht="16" x14ac:dyDescent="0.2">
      <c r="A91" s="3" t="s">
        <v>98</v>
      </c>
      <c r="B91" s="4" t="s">
        <v>22</v>
      </c>
      <c r="C91" s="4">
        <v>10158000000</v>
      </c>
      <c r="D91" s="4">
        <v>12190000000</v>
      </c>
      <c r="E91" s="4">
        <v>13617000000</v>
      </c>
      <c r="F91" s="4">
        <v>16878000000</v>
      </c>
      <c r="G91" s="4">
        <v>21863000000</v>
      </c>
      <c r="H91" s="4">
        <v>23906000000</v>
      </c>
      <c r="I91" s="4">
        <v>26919000000</v>
      </c>
      <c r="J91" s="4">
        <v>38447000000</v>
      </c>
      <c r="K91" s="4">
        <v>42030000000</v>
      </c>
      <c r="L91" s="4">
        <v>45101000000</v>
      </c>
      <c r="M91" s="5">
        <v>43442000000</v>
      </c>
      <c r="N91" s="4">
        <v>45101000000</v>
      </c>
      <c r="O91" s="4">
        <v>43909000000</v>
      </c>
      <c r="P91" s="4">
        <v>41754000000</v>
      </c>
      <c r="Q91" s="4">
        <v>43442000000</v>
      </c>
    </row>
    <row r="92" spans="1:17" ht="16" x14ac:dyDescent="0.2">
      <c r="A92" s="3" t="s">
        <v>99</v>
      </c>
      <c r="B92" s="4" t="s">
        <v>22</v>
      </c>
      <c r="C92" s="4">
        <v>9350000000</v>
      </c>
      <c r="D92" s="4">
        <v>10727000000</v>
      </c>
      <c r="E92" s="4">
        <v>12406000000</v>
      </c>
      <c r="F92" s="4">
        <v>15355000000</v>
      </c>
      <c r="G92" s="4">
        <v>19999000000</v>
      </c>
      <c r="H92" s="4">
        <v>21843000000</v>
      </c>
      <c r="I92" s="4">
        <v>24759000000</v>
      </c>
      <c r="J92" s="4">
        <v>35670000000</v>
      </c>
      <c r="K92" s="4">
        <v>39038000000</v>
      </c>
      <c r="L92" s="4">
        <v>40233000000</v>
      </c>
      <c r="M92" s="5">
        <v>38772000000</v>
      </c>
      <c r="N92" s="4">
        <v>40233000000</v>
      </c>
      <c r="O92" s="4">
        <v>39168000000</v>
      </c>
      <c r="P92" s="4">
        <v>37530000000</v>
      </c>
      <c r="Q92" s="4">
        <v>38772000000</v>
      </c>
    </row>
    <row r="93" spans="1:17" ht="16" x14ac:dyDescent="0.2">
      <c r="A93" s="3" t="s">
        <v>100</v>
      </c>
      <c r="B93" s="4" t="s">
        <v>22</v>
      </c>
      <c r="C93" s="4">
        <v>37000000</v>
      </c>
      <c r="D93" s="4">
        <v>29000000</v>
      </c>
      <c r="E93" s="4">
        <v>32000000</v>
      </c>
      <c r="F93" s="4">
        <v>64000000</v>
      </c>
      <c r="G93" s="4">
        <v>83000000</v>
      </c>
      <c r="H93" s="4">
        <v>61000000</v>
      </c>
      <c r="I93" s="4">
        <v>73000000</v>
      </c>
      <c r="J93" s="4">
        <v>129000000</v>
      </c>
      <c r="K93" s="4">
        <v>236000000</v>
      </c>
      <c r="L93" s="4">
        <v>813000000</v>
      </c>
      <c r="M93" s="5">
        <v>1137000000</v>
      </c>
      <c r="N93" s="4">
        <v>813000000</v>
      </c>
      <c r="O93" s="4">
        <v>577000000</v>
      </c>
      <c r="P93" s="4">
        <v>791000000</v>
      </c>
      <c r="Q93" s="4">
        <v>1137000000</v>
      </c>
    </row>
    <row r="94" spans="1:17" ht="16" x14ac:dyDescent="0.2">
      <c r="A94" s="3" t="s">
        <v>101</v>
      </c>
      <c r="B94" s="4" t="s">
        <v>22</v>
      </c>
      <c r="C94" s="4" t="s">
        <v>22</v>
      </c>
      <c r="D94" s="4" t="s">
        <v>22</v>
      </c>
      <c r="E94" s="4" t="s">
        <v>22</v>
      </c>
      <c r="F94" s="4" t="s">
        <v>22</v>
      </c>
      <c r="G94" s="4" t="s">
        <v>22</v>
      </c>
      <c r="H94" s="4" t="s">
        <v>22</v>
      </c>
      <c r="I94" s="4" t="s">
        <v>22</v>
      </c>
      <c r="J94" s="4" t="s">
        <v>22</v>
      </c>
      <c r="K94" s="4" t="s">
        <v>22</v>
      </c>
      <c r="L94" s="4" t="s">
        <v>22</v>
      </c>
      <c r="M94" s="5" t="s">
        <v>22</v>
      </c>
      <c r="N94" s="4" t="s">
        <v>22</v>
      </c>
      <c r="O94" s="4" t="s">
        <v>22</v>
      </c>
      <c r="P94" s="4" t="s">
        <v>22</v>
      </c>
      <c r="Q94" s="4" t="s">
        <v>22</v>
      </c>
    </row>
    <row r="95" spans="1:17" ht="16" x14ac:dyDescent="0.2">
      <c r="A95" s="3" t="s">
        <v>102</v>
      </c>
      <c r="B95" s="4" t="s">
        <v>22</v>
      </c>
      <c r="C95" s="4">
        <v>771000000</v>
      </c>
      <c r="D95" s="4">
        <v>1434000000</v>
      </c>
      <c r="E95" s="4">
        <v>1179000000</v>
      </c>
      <c r="F95" s="4">
        <v>1459000000</v>
      </c>
      <c r="G95" s="4">
        <v>1781000000</v>
      </c>
      <c r="H95" s="4">
        <v>2002000000</v>
      </c>
      <c r="I95" s="4">
        <v>2087000000</v>
      </c>
      <c r="J95" s="4">
        <v>2648000000</v>
      </c>
      <c r="K95" s="4">
        <v>2756000000</v>
      </c>
      <c r="L95" s="4">
        <v>4055000000</v>
      </c>
      <c r="M95" s="5">
        <v>3533000000</v>
      </c>
      <c r="N95" s="4">
        <v>4055000000</v>
      </c>
      <c r="O95" s="4">
        <v>4164000000</v>
      </c>
      <c r="P95" s="4">
        <v>3433000000</v>
      </c>
      <c r="Q95" s="4">
        <v>3533000000</v>
      </c>
    </row>
    <row r="96" spans="1:17" ht="16" x14ac:dyDescent="0.2">
      <c r="A96" s="3" t="s">
        <v>103</v>
      </c>
      <c r="B96" s="4" t="s">
        <v>22</v>
      </c>
      <c r="C96" s="4">
        <v>1103000000</v>
      </c>
      <c r="D96" s="4">
        <v>1093000000</v>
      </c>
      <c r="E96" s="4">
        <v>0</v>
      </c>
      <c r="F96" s="4">
        <v>0</v>
      </c>
      <c r="G96" s="4">
        <v>1000000000</v>
      </c>
      <c r="H96" s="4">
        <v>1998000000</v>
      </c>
      <c r="I96" s="4">
        <v>0</v>
      </c>
      <c r="J96" s="4">
        <v>0</v>
      </c>
      <c r="K96" s="4">
        <v>999000000</v>
      </c>
      <c r="L96" s="4">
        <v>0</v>
      </c>
      <c r="M96" s="5">
        <v>0</v>
      </c>
      <c r="N96" s="4">
        <v>0</v>
      </c>
      <c r="O96" s="4">
        <v>0</v>
      </c>
      <c r="P96" s="4">
        <v>0</v>
      </c>
      <c r="Q96" s="4">
        <v>0</v>
      </c>
    </row>
    <row r="97" spans="1:17" ht="16" x14ac:dyDescent="0.2">
      <c r="A97" s="3" t="s">
        <v>104</v>
      </c>
      <c r="B97" s="4" t="s">
        <v>22</v>
      </c>
      <c r="C97" s="4">
        <v>1103000000</v>
      </c>
      <c r="D97" s="4">
        <v>1093000000</v>
      </c>
      <c r="E97" s="4" t="s">
        <v>22</v>
      </c>
      <c r="F97" s="4" t="s">
        <v>22</v>
      </c>
      <c r="G97" s="4">
        <v>1000000000</v>
      </c>
      <c r="H97" s="4">
        <v>1998000000</v>
      </c>
      <c r="I97" s="4" t="s">
        <v>22</v>
      </c>
      <c r="J97" s="4" t="s">
        <v>22</v>
      </c>
      <c r="K97" s="4">
        <v>999000000</v>
      </c>
      <c r="L97" s="4" t="s">
        <v>22</v>
      </c>
      <c r="M97" s="5" t="s">
        <v>22</v>
      </c>
      <c r="N97" s="4" t="s">
        <v>22</v>
      </c>
      <c r="O97" s="4" t="s">
        <v>22</v>
      </c>
      <c r="P97" s="4" t="s">
        <v>22</v>
      </c>
      <c r="Q97" s="4" t="s">
        <v>22</v>
      </c>
    </row>
    <row r="98" spans="1:17" ht="16" x14ac:dyDescent="0.2">
      <c r="A98" s="3" t="s">
        <v>105</v>
      </c>
      <c r="B98" s="4" t="s">
        <v>22</v>
      </c>
      <c r="C98" s="4" t="s">
        <v>22</v>
      </c>
      <c r="D98" s="4" t="s">
        <v>22</v>
      </c>
      <c r="E98" s="4" t="s">
        <v>22</v>
      </c>
      <c r="F98" s="4" t="s">
        <v>22</v>
      </c>
      <c r="G98" s="4" t="s">
        <v>22</v>
      </c>
      <c r="H98" s="4" t="s">
        <v>22</v>
      </c>
      <c r="I98" s="4" t="s">
        <v>22</v>
      </c>
      <c r="J98" s="4" t="s">
        <v>22</v>
      </c>
      <c r="K98" s="4" t="s">
        <v>22</v>
      </c>
      <c r="L98" s="4" t="s">
        <v>22</v>
      </c>
      <c r="M98" s="5" t="s">
        <v>22</v>
      </c>
      <c r="N98" s="4" t="s">
        <v>22</v>
      </c>
      <c r="O98" s="4" t="s">
        <v>22</v>
      </c>
      <c r="P98" s="4" t="s">
        <v>22</v>
      </c>
      <c r="Q98" s="4" t="s">
        <v>22</v>
      </c>
    </row>
    <row r="99" spans="1:17" ht="16" x14ac:dyDescent="0.2">
      <c r="A99" s="3" t="s">
        <v>106</v>
      </c>
      <c r="B99" s="4" t="s">
        <v>22</v>
      </c>
      <c r="C99" s="4" t="s">
        <v>22</v>
      </c>
      <c r="D99" s="4" t="s">
        <v>22</v>
      </c>
      <c r="E99" s="4" t="s">
        <v>22</v>
      </c>
      <c r="F99" s="4" t="s">
        <v>22</v>
      </c>
      <c r="G99" s="4" t="s">
        <v>22</v>
      </c>
      <c r="H99" s="4" t="s">
        <v>22</v>
      </c>
      <c r="I99" s="4" t="s">
        <v>22</v>
      </c>
      <c r="J99" s="4" t="s">
        <v>22</v>
      </c>
      <c r="K99" s="4" t="s">
        <v>22</v>
      </c>
      <c r="L99" s="4" t="s">
        <v>22</v>
      </c>
      <c r="M99" s="5" t="s">
        <v>22</v>
      </c>
      <c r="N99" s="4" t="s">
        <v>22</v>
      </c>
      <c r="O99" s="4" t="s">
        <v>22</v>
      </c>
      <c r="P99" s="4" t="s">
        <v>22</v>
      </c>
      <c r="Q99" s="4" t="s">
        <v>22</v>
      </c>
    </row>
    <row r="100" spans="1:17" ht="16" x14ac:dyDescent="0.2">
      <c r="A100" s="3" t="s">
        <v>107</v>
      </c>
      <c r="B100" s="4" t="s">
        <v>22</v>
      </c>
      <c r="C100" s="4" t="s">
        <v>22</v>
      </c>
      <c r="D100" s="4" t="s">
        <v>22</v>
      </c>
      <c r="E100" s="4" t="s">
        <v>22</v>
      </c>
      <c r="F100" s="4" t="s">
        <v>22</v>
      </c>
      <c r="G100" s="4" t="s">
        <v>22</v>
      </c>
      <c r="H100" s="4" t="s">
        <v>22</v>
      </c>
      <c r="I100" s="4" t="s">
        <v>22</v>
      </c>
      <c r="J100" s="4" t="s">
        <v>22</v>
      </c>
      <c r="K100" s="4" t="s">
        <v>22</v>
      </c>
      <c r="L100" s="4" t="s">
        <v>22</v>
      </c>
      <c r="M100" s="5" t="s">
        <v>22</v>
      </c>
      <c r="N100" s="4" t="s">
        <v>22</v>
      </c>
      <c r="O100" s="4" t="s">
        <v>22</v>
      </c>
      <c r="P100" s="4" t="s">
        <v>22</v>
      </c>
      <c r="Q100" s="4" t="s">
        <v>22</v>
      </c>
    </row>
    <row r="101" spans="1:17" ht="16" x14ac:dyDescent="0.2">
      <c r="A101" s="3" t="s">
        <v>108</v>
      </c>
      <c r="B101" s="4" t="s">
        <v>22</v>
      </c>
      <c r="C101" s="4" t="s">
        <v>22</v>
      </c>
      <c r="D101" s="4" t="s">
        <v>22</v>
      </c>
      <c r="E101" s="4" t="s">
        <v>22</v>
      </c>
      <c r="F101" s="4" t="s">
        <v>22</v>
      </c>
      <c r="G101" s="4" t="s">
        <v>22</v>
      </c>
      <c r="H101" s="4" t="s">
        <v>22</v>
      </c>
      <c r="I101" s="4" t="s">
        <v>22</v>
      </c>
      <c r="J101" s="4" t="s">
        <v>22</v>
      </c>
      <c r="K101" s="4" t="s">
        <v>22</v>
      </c>
      <c r="L101" s="4" t="s">
        <v>22</v>
      </c>
      <c r="M101" s="5" t="s">
        <v>22</v>
      </c>
      <c r="N101" s="4" t="s">
        <v>22</v>
      </c>
      <c r="O101" s="4" t="s">
        <v>22</v>
      </c>
      <c r="P101" s="4" t="s">
        <v>22</v>
      </c>
      <c r="Q101" s="4" t="s">
        <v>22</v>
      </c>
    </row>
    <row r="102" spans="1:17" ht="16" x14ac:dyDescent="0.2">
      <c r="A102" s="3" t="s">
        <v>109</v>
      </c>
      <c r="B102" s="4" t="s">
        <v>22</v>
      </c>
      <c r="C102" s="4" t="s">
        <v>22</v>
      </c>
      <c r="D102" s="4" t="s">
        <v>22</v>
      </c>
      <c r="E102" s="4" t="s">
        <v>22</v>
      </c>
      <c r="F102" s="4" t="s">
        <v>22</v>
      </c>
      <c r="G102" s="4" t="s">
        <v>22</v>
      </c>
      <c r="H102" s="4" t="s">
        <v>22</v>
      </c>
      <c r="I102" s="4" t="s">
        <v>22</v>
      </c>
      <c r="J102" s="4" t="s">
        <v>22</v>
      </c>
      <c r="K102" s="4" t="s">
        <v>22</v>
      </c>
      <c r="L102" s="4" t="s">
        <v>22</v>
      </c>
      <c r="M102" s="5" t="s">
        <v>22</v>
      </c>
      <c r="N102" s="4" t="s">
        <v>22</v>
      </c>
      <c r="O102" s="4" t="s">
        <v>22</v>
      </c>
      <c r="P102" s="4" t="s">
        <v>22</v>
      </c>
      <c r="Q102" s="4" t="s">
        <v>22</v>
      </c>
    </row>
    <row r="103" spans="1:17" ht="16" x14ac:dyDescent="0.2">
      <c r="A103" s="3" t="s">
        <v>110</v>
      </c>
      <c r="B103" s="4" t="s">
        <v>22</v>
      </c>
      <c r="C103" s="4" t="s">
        <v>22</v>
      </c>
      <c r="D103" s="4" t="s">
        <v>22</v>
      </c>
      <c r="E103" s="4" t="s">
        <v>22</v>
      </c>
      <c r="F103" s="4" t="s">
        <v>22</v>
      </c>
      <c r="G103" s="4" t="s">
        <v>22</v>
      </c>
      <c r="H103" s="4" t="s">
        <v>22</v>
      </c>
      <c r="I103" s="4" t="s">
        <v>22</v>
      </c>
      <c r="J103" s="4" t="s">
        <v>22</v>
      </c>
      <c r="K103" s="4" t="s">
        <v>22</v>
      </c>
      <c r="L103" s="4" t="s">
        <v>22</v>
      </c>
      <c r="M103" s="5" t="s">
        <v>22</v>
      </c>
      <c r="N103" s="4" t="s">
        <v>22</v>
      </c>
      <c r="O103" s="4" t="s">
        <v>22</v>
      </c>
      <c r="P103" s="4" t="s">
        <v>22</v>
      </c>
      <c r="Q103" s="4" t="s">
        <v>22</v>
      </c>
    </row>
    <row r="104" spans="1:17" ht="16" x14ac:dyDescent="0.2">
      <c r="A104" s="3" t="s">
        <v>111</v>
      </c>
      <c r="B104" s="4" t="s">
        <v>22</v>
      </c>
      <c r="C104" s="4">
        <v>11261000000</v>
      </c>
      <c r="D104" s="4">
        <v>13283000000</v>
      </c>
      <c r="E104" s="4">
        <v>13617000000</v>
      </c>
      <c r="F104" s="4">
        <v>16878000000</v>
      </c>
      <c r="G104" s="4">
        <v>22863000000</v>
      </c>
      <c r="H104" s="4">
        <v>25904000000</v>
      </c>
      <c r="I104" s="4">
        <v>26919000000</v>
      </c>
      <c r="J104" s="4">
        <v>38447000000</v>
      </c>
      <c r="K104" s="4">
        <v>43029000000</v>
      </c>
      <c r="L104" s="4">
        <v>45101000000</v>
      </c>
      <c r="M104" s="5">
        <v>43442000000</v>
      </c>
      <c r="N104" s="4">
        <v>45101000000</v>
      </c>
      <c r="O104" s="4">
        <v>43909000000</v>
      </c>
      <c r="P104" s="4">
        <v>41754000000</v>
      </c>
      <c r="Q104" s="4">
        <v>43442000000</v>
      </c>
    </row>
    <row r="105" spans="1:17" ht="16" x14ac:dyDescent="0.2">
      <c r="A105" s="3" t="s">
        <v>112</v>
      </c>
      <c r="B105" s="4" t="s">
        <v>22</v>
      </c>
      <c r="C105" s="4">
        <v>509000000</v>
      </c>
      <c r="D105" s="4">
        <v>386000000</v>
      </c>
      <c r="E105" s="4">
        <v>0</v>
      </c>
      <c r="F105" s="4">
        <v>0</v>
      </c>
      <c r="G105" s="4">
        <v>0</v>
      </c>
      <c r="H105" s="4">
        <v>0</v>
      </c>
      <c r="I105" s="4">
        <v>4965000000</v>
      </c>
      <c r="J105" s="4">
        <v>8939000000</v>
      </c>
      <c r="K105" s="4">
        <v>8049000000</v>
      </c>
      <c r="L105" s="4">
        <v>10417000000</v>
      </c>
      <c r="M105" s="5">
        <v>10640000000</v>
      </c>
      <c r="N105" s="4">
        <v>10417000000</v>
      </c>
      <c r="O105" s="4">
        <v>10481000000</v>
      </c>
      <c r="P105" s="4">
        <v>10549000000</v>
      </c>
      <c r="Q105" s="4">
        <v>10640000000</v>
      </c>
    </row>
    <row r="106" spans="1:17" ht="16" x14ac:dyDescent="0.2">
      <c r="A106" s="3" t="s">
        <v>113</v>
      </c>
      <c r="B106" s="4" t="s">
        <v>22</v>
      </c>
      <c r="C106" s="4">
        <v>509000000</v>
      </c>
      <c r="D106" s="4">
        <v>386000000</v>
      </c>
      <c r="E106" s="4" t="s">
        <v>22</v>
      </c>
      <c r="F106" s="4" t="s">
        <v>22</v>
      </c>
      <c r="G106" s="4" t="s">
        <v>22</v>
      </c>
      <c r="H106" s="4" t="s">
        <v>22</v>
      </c>
      <c r="I106" s="4">
        <v>4965000000</v>
      </c>
      <c r="J106" s="4">
        <v>8939000000</v>
      </c>
      <c r="K106" s="4">
        <v>8049000000</v>
      </c>
      <c r="L106" s="4">
        <v>10417000000</v>
      </c>
      <c r="M106" s="5">
        <v>10640000000</v>
      </c>
      <c r="N106" s="4">
        <v>10417000000</v>
      </c>
      <c r="O106" s="4">
        <v>10481000000</v>
      </c>
      <c r="P106" s="4">
        <v>10549000000</v>
      </c>
      <c r="Q106" s="4">
        <v>10640000000</v>
      </c>
    </row>
    <row r="107" spans="1:17" ht="16" x14ac:dyDescent="0.2">
      <c r="A107" s="3" t="s">
        <v>114</v>
      </c>
      <c r="B107" s="4" t="s">
        <v>22</v>
      </c>
      <c r="C107" s="4" t="s">
        <v>22</v>
      </c>
      <c r="D107" s="4" t="s">
        <v>22</v>
      </c>
      <c r="E107" s="4" t="s">
        <v>22</v>
      </c>
      <c r="F107" s="4" t="s">
        <v>22</v>
      </c>
      <c r="G107" s="4" t="s">
        <v>22</v>
      </c>
      <c r="H107" s="4" t="s">
        <v>22</v>
      </c>
      <c r="I107" s="4" t="s">
        <v>22</v>
      </c>
      <c r="J107" s="4" t="s">
        <v>22</v>
      </c>
      <c r="K107" s="4" t="s">
        <v>22</v>
      </c>
      <c r="L107" s="4" t="s">
        <v>22</v>
      </c>
      <c r="M107" s="5" t="s">
        <v>22</v>
      </c>
      <c r="N107" s="4" t="s">
        <v>22</v>
      </c>
      <c r="O107" s="4" t="s">
        <v>22</v>
      </c>
      <c r="P107" s="4" t="s">
        <v>22</v>
      </c>
      <c r="Q107" s="4" t="s">
        <v>22</v>
      </c>
    </row>
    <row r="108" spans="1:17" ht="16" x14ac:dyDescent="0.2">
      <c r="A108" s="3" t="s">
        <v>115</v>
      </c>
      <c r="B108" s="4" t="s">
        <v>22</v>
      </c>
      <c r="C108" s="4" t="s">
        <v>22</v>
      </c>
      <c r="D108" s="4" t="s">
        <v>22</v>
      </c>
      <c r="E108" s="4">
        <v>1505000000</v>
      </c>
      <c r="F108" s="4">
        <v>1513000000</v>
      </c>
      <c r="G108" s="4">
        <v>1917000000</v>
      </c>
      <c r="H108" s="4">
        <v>2042000000</v>
      </c>
      <c r="I108" s="4">
        <v>2520000000</v>
      </c>
      <c r="J108" s="4">
        <v>2930000000</v>
      </c>
      <c r="K108" s="4">
        <v>2998000000</v>
      </c>
      <c r="L108" s="4">
        <v>2925000000</v>
      </c>
      <c r="M108" s="5">
        <v>2618000000</v>
      </c>
      <c r="N108" s="4">
        <v>2925000000</v>
      </c>
      <c r="O108" s="4">
        <v>2938000000</v>
      </c>
      <c r="P108" s="4">
        <v>2615000000</v>
      </c>
      <c r="Q108" s="4">
        <v>2618000000</v>
      </c>
    </row>
    <row r="109" spans="1:17" ht="16" x14ac:dyDescent="0.2">
      <c r="A109" s="3" t="s">
        <v>116</v>
      </c>
      <c r="B109" s="4" t="s">
        <v>22</v>
      </c>
      <c r="C109" s="4" t="s">
        <v>22</v>
      </c>
      <c r="D109" s="4">
        <v>386000000</v>
      </c>
      <c r="E109" s="4">
        <v>1505000000</v>
      </c>
      <c r="F109" s="4">
        <v>1513000000</v>
      </c>
      <c r="G109" s="4">
        <v>1917000000</v>
      </c>
      <c r="H109" s="4">
        <v>2042000000</v>
      </c>
      <c r="I109" s="4">
        <v>2520000000</v>
      </c>
      <c r="J109" s="4">
        <v>2930000000</v>
      </c>
      <c r="K109" s="4">
        <v>2998000000</v>
      </c>
      <c r="L109" s="4">
        <v>2925000000</v>
      </c>
      <c r="M109" s="5">
        <v>2618000000</v>
      </c>
      <c r="N109" s="4">
        <v>2925000000</v>
      </c>
      <c r="O109" s="4">
        <v>2938000000</v>
      </c>
      <c r="P109" s="4">
        <v>2615000000</v>
      </c>
      <c r="Q109" s="4">
        <v>2618000000</v>
      </c>
    </row>
    <row r="110" spans="1:17" ht="16" x14ac:dyDescent="0.2">
      <c r="A110" s="3" t="s">
        <v>117</v>
      </c>
      <c r="B110" s="4" t="s">
        <v>22</v>
      </c>
      <c r="C110" s="4" t="s">
        <v>22</v>
      </c>
      <c r="D110" s="4" t="s">
        <v>22</v>
      </c>
      <c r="E110" s="4" t="s">
        <v>22</v>
      </c>
      <c r="F110" s="4" t="s">
        <v>22</v>
      </c>
      <c r="G110" s="4" t="s">
        <v>22</v>
      </c>
      <c r="H110" s="4" t="s">
        <v>22</v>
      </c>
      <c r="I110" s="4" t="s">
        <v>22</v>
      </c>
      <c r="J110" s="4" t="s">
        <v>22</v>
      </c>
      <c r="K110" s="4" t="s">
        <v>22</v>
      </c>
      <c r="L110" s="4" t="s">
        <v>22</v>
      </c>
      <c r="M110" s="5" t="s">
        <v>22</v>
      </c>
      <c r="N110" s="4" t="s">
        <v>22</v>
      </c>
      <c r="O110" s="4" t="s">
        <v>22</v>
      </c>
      <c r="P110" s="4" t="s">
        <v>22</v>
      </c>
      <c r="Q110" s="4" t="s">
        <v>22</v>
      </c>
    </row>
    <row r="111" spans="1:17" ht="16" x14ac:dyDescent="0.2">
      <c r="A111" s="3" t="s">
        <v>107</v>
      </c>
      <c r="B111" s="4" t="s">
        <v>22</v>
      </c>
      <c r="C111" s="4" t="s">
        <v>22</v>
      </c>
      <c r="D111" s="4" t="s">
        <v>22</v>
      </c>
      <c r="E111" s="4" t="s">
        <v>22</v>
      </c>
      <c r="F111" s="4" t="s">
        <v>22</v>
      </c>
      <c r="G111" s="4" t="s">
        <v>22</v>
      </c>
      <c r="H111" s="4" t="s">
        <v>22</v>
      </c>
      <c r="I111" s="4" t="s">
        <v>22</v>
      </c>
      <c r="J111" s="4" t="s">
        <v>22</v>
      </c>
      <c r="K111" s="4" t="s">
        <v>22</v>
      </c>
      <c r="L111" s="4" t="s">
        <v>22</v>
      </c>
      <c r="M111" s="5" t="s">
        <v>22</v>
      </c>
      <c r="N111" s="4" t="s">
        <v>22</v>
      </c>
      <c r="O111" s="4" t="s">
        <v>22</v>
      </c>
      <c r="P111" s="4" t="s">
        <v>22</v>
      </c>
      <c r="Q111" s="4" t="s">
        <v>22</v>
      </c>
    </row>
    <row r="112" spans="1:17" ht="16" x14ac:dyDescent="0.2">
      <c r="A112" s="3" t="s">
        <v>109</v>
      </c>
      <c r="B112" s="4" t="s">
        <v>22</v>
      </c>
      <c r="C112" s="4" t="s">
        <v>22</v>
      </c>
      <c r="D112" s="4" t="s">
        <v>22</v>
      </c>
      <c r="E112" s="4" t="s">
        <v>22</v>
      </c>
      <c r="F112" s="4" t="s">
        <v>22</v>
      </c>
      <c r="G112" s="4" t="s">
        <v>22</v>
      </c>
      <c r="H112" s="4" t="s">
        <v>22</v>
      </c>
      <c r="I112" s="4" t="s">
        <v>22</v>
      </c>
      <c r="J112" s="4" t="s">
        <v>22</v>
      </c>
      <c r="K112" s="4" t="s">
        <v>22</v>
      </c>
      <c r="L112" s="4" t="s">
        <v>22</v>
      </c>
      <c r="M112" s="5" t="s">
        <v>22</v>
      </c>
      <c r="N112" s="4" t="s">
        <v>22</v>
      </c>
      <c r="O112" s="4" t="s">
        <v>22</v>
      </c>
      <c r="P112" s="4" t="s">
        <v>22</v>
      </c>
      <c r="Q112" s="4" t="s">
        <v>22</v>
      </c>
    </row>
    <row r="113" spans="1:17" ht="16" x14ac:dyDescent="0.2">
      <c r="A113" s="3" t="s">
        <v>108</v>
      </c>
      <c r="B113" s="4" t="s">
        <v>22</v>
      </c>
      <c r="C113" s="4" t="s">
        <v>22</v>
      </c>
      <c r="D113" s="4" t="s">
        <v>22</v>
      </c>
      <c r="E113" s="4" t="s">
        <v>22</v>
      </c>
      <c r="F113" s="4" t="s">
        <v>22</v>
      </c>
      <c r="G113" s="4" t="s">
        <v>22</v>
      </c>
      <c r="H113" s="4" t="s">
        <v>22</v>
      </c>
      <c r="I113" s="4" t="s">
        <v>22</v>
      </c>
      <c r="J113" s="4" t="s">
        <v>22</v>
      </c>
      <c r="K113" s="4" t="s">
        <v>22</v>
      </c>
      <c r="L113" s="4" t="s">
        <v>22</v>
      </c>
      <c r="M113" s="5" t="s">
        <v>22</v>
      </c>
      <c r="N113" s="4" t="s">
        <v>22</v>
      </c>
      <c r="O113" s="4" t="s">
        <v>22</v>
      </c>
      <c r="P113" s="4" t="s">
        <v>22</v>
      </c>
      <c r="Q113" s="4" t="s">
        <v>22</v>
      </c>
    </row>
    <row r="114" spans="1:17" ht="16" x14ac:dyDescent="0.2">
      <c r="A114" s="3" t="s">
        <v>118</v>
      </c>
      <c r="B114" s="4" t="s">
        <v>22</v>
      </c>
      <c r="C114" s="4" t="s">
        <v>22</v>
      </c>
      <c r="D114" s="4">
        <v>-386000000</v>
      </c>
      <c r="E114" s="4" t="s">
        <v>22</v>
      </c>
      <c r="F114" s="4" t="s">
        <v>22</v>
      </c>
      <c r="G114" s="4" t="s">
        <v>22</v>
      </c>
      <c r="H114" s="4" t="s">
        <v>22</v>
      </c>
      <c r="I114" s="4" t="s">
        <v>22</v>
      </c>
      <c r="J114" s="4" t="s">
        <v>22</v>
      </c>
      <c r="K114" s="4" t="s">
        <v>22</v>
      </c>
      <c r="L114" s="4" t="s">
        <v>22</v>
      </c>
      <c r="M114" s="5" t="s">
        <v>22</v>
      </c>
      <c r="N114" s="4" t="s">
        <v>22</v>
      </c>
      <c r="O114" s="4" t="s">
        <v>22</v>
      </c>
      <c r="P114" s="4" t="s">
        <v>22</v>
      </c>
      <c r="Q114" s="4" t="s">
        <v>22</v>
      </c>
    </row>
    <row r="115" spans="1:17" ht="16" x14ac:dyDescent="0.2">
      <c r="A115" s="3" t="s">
        <v>119</v>
      </c>
      <c r="B115" s="4" t="s">
        <v>22</v>
      </c>
      <c r="C115" s="4">
        <v>509000000</v>
      </c>
      <c r="D115" s="4">
        <v>386000000</v>
      </c>
      <c r="E115" s="4">
        <v>1505000000</v>
      </c>
      <c r="F115" s="4">
        <v>1513000000</v>
      </c>
      <c r="G115" s="4">
        <v>1917000000</v>
      </c>
      <c r="H115" s="4">
        <v>2042000000</v>
      </c>
      <c r="I115" s="4">
        <v>7485000000</v>
      </c>
      <c r="J115" s="4">
        <v>11869000000</v>
      </c>
      <c r="K115" s="4">
        <v>11047000000</v>
      </c>
      <c r="L115" s="4">
        <v>13342000000</v>
      </c>
      <c r="M115" s="5">
        <v>13258000000</v>
      </c>
      <c r="N115" s="4">
        <v>13342000000</v>
      </c>
      <c r="O115" s="4">
        <v>13419000000</v>
      </c>
      <c r="P115" s="4">
        <v>13164000000</v>
      </c>
      <c r="Q115" s="4">
        <v>13258000000</v>
      </c>
    </row>
    <row r="116" spans="1:17" ht="16" x14ac:dyDescent="0.2">
      <c r="A116" s="3" t="s">
        <v>120</v>
      </c>
      <c r="B116" s="4" t="s">
        <v>22</v>
      </c>
      <c r="C116" s="4">
        <v>11770000000</v>
      </c>
      <c r="D116" s="4">
        <v>13669000000</v>
      </c>
      <c r="E116" s="4">
        <v>15122000000</v>
      </c>
      <c r="F116" s="4">
        <v>18391000000</v>
      </c>
      <c r="G116" s="4">
        <v>24780000000</v>
      </c>
      <c r="H116" s="4">
        <v>27946000000</v>
      </c>
      <c r="I116" s="4">
        <v>34404000000</v>
      </c>
      <c r="J116" s="4">
        <v>50316000000</v>
      </c>
      <c r="K116" s="4">
        <v>54076000000</v>
      </c>
      <c r="L116" s="4">
        <v>58443000000</v>
      </c>
      <c r="M116" s="5">
        <v>56700000000</v>
      </c>
      <c r="N116" s="4">
        <v>58443000000</v>
      </c>
      <c r="O116" s="4">
        <v>57328000000</v>
      </c>
      <c r="P116" s="4">
        <v>54918000000</v>
      </c>
      <c r="Q116" s="4">
        <v>56700000000</v>
      </c>
    </row>
    <row r="117" spans="1:17" ht="16" x14ac:dyDescent="0.2">
      <c r="A117" s="3" t="s">
        <v>121</v>
      </c>
      <c r="B117" s="4" t="s">
        <v>22</v>
      </c>
      <c r="C117" s="4" t="s">
        <v>22</v>
      </c>
      <c r="D117" s="4" t="s">
        <v>22</v>
      </c>
      <c r="E117" s="4" t="s">
        <v>22</v>
      </c>
      <c r="F117" s="4" t="s">
        <v>22</v>
      </c>
      <c r="G117" s="4" t="s">
        <v>22</v>
      </c>
      <c r="H117" s="4" t="s">
        <v>22</v>
      </c>
      <c r="I117" s="4" t="s">
        <v>22</v>
      </c>
      <c r="J117" s="4" t="s">
        <v>22</v>
      </c>
      <c r="K117" s="4" t="s">
        <v>22</v>
      </c>
      <c r="L117" s="4" t="s">
        <v>22</v>
      </c>
      <c r="M117" s="5" t="s">
        <v>22</v>
      </c>
      <c r="N117" s="4" t="s">
        <v>22</v>
      </c>
      <c r="O117" s="4" t="s">
        <v>22</v>
      </c>
      <c r="P117" s="4" t="s">
        <v>22</v>
      </c>
      <c r="Q117" s="4" t="s">
        <v>22</v>
      </c>
    </row>
    <row r="118" spans="1:17" ht="16" x14ac:dyDescent="0.2">
      <c r="A118" s="3" t="s">
        <v>122</v>
      </c>
      <c r="B118" s="4" t="s">
        <v>22</v>
      </c>
      <c r="C118" s="4" t="s">
        <v>22</v>
      </c>
      <c r="D118" s="4" t="s">
        <v>22</v>
      </c>
      <c r="E118" s="4">
        <v>13100000000</v>
      </c>
      <c r="F118" s="4">
        <v>13579000000</v>
      </c>
      <c r="G118" s="4">
        <v>14314000000</v>
      </c>
      <c r="H118" s="4">
        <v>14939000000</v>
      </c>
      <c r="I118" s="4">
        <v>15588000000</v>
      </c>
      <c r="J118" s="4">
        <v>16644000000</v>
      </c>
      <c r="K118" s="4">
        <v>17208000000</v>
      </c>
      <c r="L118" s="4">
        <v>18327000000</v>
      </c>
      <c r="M118" s="5">
        <v>19307000000</v>
      </c>
      <c r="N118" s="4">
        <v>18327000000</v>
      </c>
      <c r="O118" s="4">
        <v>18529000000</v>
      </c>
      <c r="P118" s="4">
        <v>18943000000</v>
      </c>
      <c r="Q118" s="4">
        <v>19307000000</v>
      </c>
    </row>
    <row r="119" spans="1:17" ht="16" x14ac:dyDescent="0.2">
      <c r="A119" s="3" t="s">
        <v>123</v>
      </c>
      <c r="B119" s="4" t="s">
        <v>22</v>
      </c>
      <c r="C119" s="4" t="s">
        <v>22</v>
      </c>
      <c r="D119" s="4" t="s">
        <v>22</v>
      </c>
      <c r="E119" s="4" t="s">
        <v>22</v>
      </c>
      <c r="F119" s="4" t="s">
        <v>22</v>
      </c>
      <c r="G119" s="4" t="s">
        <v>22</v>
      </c>
      <c r="H119" s="4" t="s">
        <v>22</v>
      </c>
      <c r="I119" s="4" t="s">
        <v>22</v>
      </c>
      <c r="J119" s="4" t="s">
        <v>22</v>
      </c>
      <c r="K119" s="4" t="s">
        <v>22</v>
      </c>
      <c r="L119" s="4" t="s">
        <v>22</v>
      </c>
      <c r="M119" s="5" t="s">
        <v>22</v>
      </c>
      <c r="N119" s="4" t="s">
        <v>22</v>
      </c>
      <c r="O119" s="4" t="s">
        <v>22</v>
      </c>
      <c r="P119" s="4" t="s">
        <v>22</v>
      </c>
      <c r="Q119" s="4" t="s">
        <v>22</v>
      </c>
    </row>
    <row r="120" spans="1:17" ht="16" x14ac:dyDescent="0.2">
      <c r="A120" s="3" t="s">
        <v>124</v>
      </c>
      <c r="B120" s="4" t="s">
        <v>22</v>
      </c>
      <c r="C120" s="4" t="s">
        <v>22</v>
      </c>
      <c r="D120" s="4" t="s">
        <v>22</v>
      </c>
      <c r="E120" s="4">
        <v>13100000000</v>
      </c>
      <c r="F120" s="4">
        <v>13579000000</v>
      </c>
      <c r="G120" s="4">
        <v>14314000000</v>
      </c>
      <c r="H120" s="4">
        <v>14939000000</v>
      </c>
      <c r="I120" s="4">
        <v>15588000000</v>
      </c>
      <c r="J120" s="4">
        <v>16644000000</v>
      </c>
      <c r="K120" s="4">
        <v>17208000000</v>
      </c>
      <c r="L120" s="4">
        <v>18327000000</v>
      </c>
      <c r="M120" s="5">
        <v>19307000000</v>
      </c>
      <c r="N120" s="4">
        <v>18327000000</v>
      </c>
      <c r="O120" s="4">
        <v>18529000000</v>
      </c>
      <c r="P120" s="4">
        <v>18943000000</v>
      </c>
      <c r="Q120" s="4">
        <v>19307000000</v>
      </c>
    </row>
    <row r="121" spans="1:17" ht="16" x14ac:dyDescent="0.2">
      <c r="A121" s="3" t="s">
        <v>125</v>
      </c>
      <c r="B121" s="4" t="s">
        <v>22</v>
      </c>
      <c r="C121" s="4" t="s">
        <v>22</v>
      </c>
      <c r="D121" s="4" t="s">
        <v>22</v>
      </c>
      <c r="E121" s="4" t="s">
        <v>22</v>
      </c>
      <c r="F121" s="4">
        <v>995000000</v>
      </c>
      <c r="G121" s="4">
        <v>2001000000</v>
      </c>
      <c r="H121" s="4">
        <v>5511000000</v>
      </c>
      <c r="I121" s="4">
        <v>6872000000</v>
      </c>
      <c r="J121" s="4">
        <v>8507000000</v>
      </c>
      <c r="K121" s="4">
        <v>11880000000</v>
      </c>
      <c r="L121" s="4">
        <v>16079000000</v>
      </c>
      <c r="M121" s="5">
        <v>20513000000</v>
      </c>
      <c r="N121" s="4">
        <v>16079000000</v>
      </c>
      <c r="O121" s="4">
        <v>17522000000</v>
      </c>
      <c r="P121" s="4">
        <v>19064000000</v>
      </c>
      <c r="Q121" s="4">
        <v>20513000000</v>
      </c>
    </row>
    <row r="122" spans="1:17" ht="16" x14ac:dyDescent="0.2">
      <c r="A122" s="3" t="s">
        <v>126</v>
      </c>
      <c r="B122" s="4" t="s">
        <v>22</v>
      </c>
      <c r="C122" s="4" t="s">
        <v>22</v>
      </c>
      <c r="D122" s="4" t="s">
        <v>22</v>
      </c>
      <c r="E122" s="4">
        <v>668000000</v>
      </c>
      <c r="F122" s="4">
        <v>2069000000</v>
      </c>
      <c r="G122" s="4">
        <v>3823000000</v>
      </c>
      <c r="H122" s="4">
        <v>5880000000</v>
      </c>
      <c r="I122" s="4">
        <v>8342000000</v>
      </c>
      <c r="J122" s="4">
        <v>12366000000</v>
      </c>
      <c r="K122" s="4">
        <v>16535000000</v>
      </c>
      <c r="L122" s="4">
        <v>18954000000</v>
      </c>
      <c r="M122" s="5">
        <v>21798000000</v>
      </c>
      <c r="N122" s="4">
        <v>18954000000</v>
      </c>
      <c r="O122" s="4">
        <v>19749000000</v>
      </c>
      <c r="P122" s="4">
        <v>20778000000</v>
      </c>
      <c r="Q122" s="4">
        <v>21798000000</v>
      </c>
    </row>
    <row r="123" spans="1:17" ht="16" x14ac:dyDescent="0.2">
      <c r="A123" s="3" t="s">
        <v>127</v>
      </c>
      <c r="B123" s="4" t="s">
        <v>22</v>
      </c>
      <c r="C123" s="4">
        <v>-61000000</v>
      </c>
      <c r="D123" s="4">
        <v>110000000</v>
      </c>
      <c r="E123" s="4">
        <v>-9000000</v>
      </c>
      <c r="F123" s="4">
        <v>59000000</v>
      </c>
      <c r="G123" s="4">
        <v>-142000000</v>
      </c>
      <c r="H123" s="4">
        <v>78000000</v>
      </c>
      <c r="I123" s="4">
        <v>-173000000</v>
      </c>
      <c r="J123" s="4">
        <v>-484000000</v>
      </c>
      <c r="K123" s="4">
        <v>-136000000</v>
      </c>
      <c r="L123" s="4">
        <v>-928000000</v>
      </c>
      <c r="M123" s="5">
        <v>-852000000</v>
      </c>
      <c r="N123" s="4">
        <v>-928000000</v>
      </c>
      <c r="O123" s="4">
        <v>-898000000</v>
      </c>
      <c r="P123" s="4">
        <v>-996000000</v>
      </c>
      <c r="Q123" s="4">
        <v>-852000000</v>
      </c>
    </row>
    <row r="124" spans="1:17" ht="16" x14ac:dyDescent="0.2">
      <c r="A124" s="3" t="s">
        <v>128</v>
      </c>
      <c r="B124" s="4" t="s">
        <v>22</v>
      </c>
      <c r="C124" s="4">
        <v>7390000000</v>
      </c>
      <c r="D124" s="4">
        <v>8248000000</v>
      </c>
      <c r="E124" s="4">
        <v>13759000000</v>
      </c>
      <c r="F124" s="4">
        <v>14712000000</v>
      </c>
      <c r="G124" s="4">
        <v>15994000000</v>
      </c>
      <c r="H124" s="4">
        <v>15386000000</v>
      </c>
      <c r="I124" s="4">
        <v>16885000000</v>
      </c>
      <c r="J124" s="4">
        <v>20019000000</v>
      </c>
      <c r="K124" s="4">
        <v>21727000000</v>
      </c>
      <c r="L124" s="4">
        <v>20274000000</v>
      </c>
      <c r="M124" s="5">
        <v>19740000000</v>
      </c>
      <c r="N124" s="4">
        <v>20274000000</v>
      </c>
      <c r="O124" s="4">
        <v>19858000000</v>
      </c>
      <c r="P124" s="4">
        <v>19661000000</v>
      </c>
      <c r="Q124" s="4">
        <v>19740000000</v>
      </c>
    </row>
    <row r="125" spans="1:17" ht="16" x14ac:dyDescent="0.2">
      <c r="A125" s="3" t="s">
        <v>129</v>
      </c>
      <c r="B125" s="4" t="s">
        <v>22</v>
      </c>
      <c r="C125" s="4" t="s">
        <v>22</v>
      </c>
      <c r="D125" s="4" t="s">
        <v>22</v>
      </c>
      <c r="E125" s="4" t="s">
        <v>22</v>
      </c>
      <c r="F125" s="4" t="s">
        <v>22</v>
      </c>
      <c r="G125" s="4" t="s">
        <v>22</v>
      </c>
      <c r="H125" s="4" t="s">
        <v>22</v>
      </c>
      <c r="I125" s="4">
        <v>44000000</v>
      </c>
      <c r="J125" s="4">
        <v>44000000</v>
      </c>
      <c r="K125" s="4" t="s">
        <v>22</v>
      </c>
      <c r="L125" s="4" t="s">
        <v>22</v>
      </c>
      <c r="M125" s="5" t="s">
        <v>22</v>
      </c>
      <c r="N125" s="4" t="s">
        <v>22</v>
      </c>
      <c r="O125" s="4" t="s">
        <v>22</v>
      </c>
      <c r="P125" s="4" t="s">
        <v>22</v>
      </c>
      <c r="Q125" s="4" t="s">
        <v>22</v>
      </c>
    </row>
    <row r="126" spans="1:17" ht="16" x14ac:dyDescent="0.2">
      <c r="A126" s="3" t="s">
        <v>130</v>
      </c>
      <c r="B126" s="4" t="s">
        <v>22</v>
      </c>
      <c r="C126" s="4">
        <v>7390000000</v>
      </c>
      <c r="D126" s="4">
        <v>8248000000</v>
      </c>
      <c r="E126" s="4">
        <v>13759000000</v>
      </c>
      <c r="F126" s="4">
        <v>14712000000</v>
      </c>
      <c r="G126" s="4">
        <v>15994000000</v>
      </c>
      <c r="H126" s="4">
        <v>15386000000</v>
      </c>
      <c r="I126" s="4">
        <v>16929000000</v>
      </c>
      <c r="J126" s="4">
        <v>20063000000</v>
      </c>
      <c r="K126" s="4">
        <v>21727000000</v>
      </c>
      <c r="L126" s="4">
        <v>20274000000</v>
      </c>
      <c r="M126" s="5">
        <v>19740000000</v>
      </c>
      <c r="N126" s="4">
        <v>20274000000</v>
      </c>
      <c r="O126" s="4">
        <v>19858000000</v>
      </c>
      <c r="P126" s="4">
        <v>19661000000</v>
      </c>
      <c r="Q126" s="4">
        <v>19740000000</v>
      </c>
    </row>
    <row r="127" spans="1:17" ht="16" x14ac:dyDescent="0.2">
      <c r="A127" s="3" t="s">
        <v>131</v>
      </c>
      <c r="B127" s="4" t="s">
        <v>22</v>
      </c>
      <c r="C127" s="4">
        <v>19160000000</v>
      </c>
      <c r="D127" s="4">
        <v>21917000000</v>
      </c>
      <c r="E127" s="4">
        <v>28881000000</v>
      </c>
      <c r="F127" s="4">
        <v>33103000000</v>
      </c>
      <c r="G127" s="4">
        <v>40774000000</v>
      </c>
      <c r="H127" s="4">
        <v>43332000000</v>
      </c>
      <c r="I127" s="4">
        <v>51333000000</v>
      </c>
      <c r="J127" s="4">
        <v>70379000000</v>
      </c>
      <c r="K127" s="4">
        <v>75803000000</v>
      </c>
      <c r="L127" s="4">
        <v>78717000000</v>
      </c>
      <c r="M127" s="5">
        <v>76440000000</v>
      </c>
      <c r="N127" s="4">
        <v>78717000000</v>
      </c>
      <c r="O127" s="4">
        <v>77186000000</v>
      </c>
      <c r="P127" s="4">
        <v>74579000000</v>
      </c>
      <c r="Q127" s="4">
        <v>76440000000</v>
      </c>
    </row>
    <row r="128" spans="1:17" ht="16" x14ac:dyDescent="0.2">
      <c r="A128" s="28" t="s">
        <v>132</v>
      </c>
      <c r="B128" s="26">
        <v>1188000000</v>
      </c>
      <c r="C128" s="26">
        <v>1188000000</v>
      </c>
      <c r="D128" s="26">
        <v>1224000000</v>
      </c>
      <c r="E128" s="26">
        <v>1224000000</v>
      </c>
      <c r="F128" s="26">
        <v>1207000000</v>
      </c>
      <c r="G128" s="26">
        <v>1200000000</v>
      </c>
      <c r="H128" s="26">
        <v>1174000000</v>
      </c>
      <c r="I128" s="26">
        <v>1173000000</v>
      </c>
      <c r="J128" s="26">
        <v>1171692000</v>
      </c>
      <c r="K128" s="26">
        <v>1168000000</v>
      </c>
      <c r="L128" s="26">
        <v>1136000000</v>
      </c>
      <c r="M128" s="27">
        <v>1080000000</v>
      </c>
      <c r="N128" s="26">
        <v>1136000000</v>
      </c>
      <c r="O128" s="26">
        <v>1122000000</v>
      </c>
      <c r="P128" s="26">
        <v>1102000000</v>
      </c>
      <c r="Q128" s="26">
        <v>1080000000</v>
      </c>
    </row>
    <row r="129" spans="1:17" ht="16" x14ac:dyDescent="0.2">
      <c r="A129" s="15" t="s">
        <v>195</v>
      </c>
      <c r="B129" s="10"/>
      <c r="C129" s="20">
        <f>(C128/B128)-1</f>
        <v>0</v>
      </c>
      <c r="D129" s="20">
        <f>(D128/C128)-1</f>
        <v>3.0303030303030276E-2</v>
      </c>
      <c r="E129" s="20">
        <f>(E128/D128)-1</f>
        <v>0</v>
      </c>
      <c r="F129" s="20">
        <f t="shared" ref="F129:Q129" si="6">(F128/E128)-1</f>
        <v>-1.388888888888884E-2</v>
      </c>
      <c r="G129" s="20">
        <f t="shared" si="6"/>
        <v>-5.7995028997513964E-3</v>
      </c>
      <c r="H129" s="20">
        <f t="shared" si="6"/>
        <v>-2.1666666666666612E-2</v>
      </c>
      <c r="I129" s="20">
        <f t="shared" si="6"/>
        <v>-8.5178875638836082E-4</v>
      </c>
      <c r="J129" s="20">
        <f t="shared" si="6"/>
        <v>-1.1150895140664696E-3</v>
      </c>
      <c r="K129" s="20">
        <f t="shared" si="6"/>
        <v>-3.1509987266278294E-3</v>
      </c>
      <c r="L129" s="20">
        <f t="shared" si="6"/>
        <v>-2.7397260273972601E-2</v>
      </c>
      <c r="M129" s="20">
        <f t="shared" si="6"/>
        <v>-4.9295774647887369E-2</v>
      </c>
      <c r="N129" s="20">
        <f t="shared" si="6"/>
        <v>5.1851851851851816E-2</v>
      </c>
      <c r="O129" s="20">
        <f t="shared" si="6"/>
        <v>-1.232394366197187E-2</v>
      </c>
      <c r="P129" s="20">
        <f t="shared" si="6"/>
        <v>-1.7825311942958999E-2</v>
      </c>
      <c r="Q129" s="20">
        <f t="shared" si="6"/>
        <v>-1.9963702359346636E-2</v>
      </c>
    </row>
    <row r="130" spans="1:17" ht="16" x14ac:dyDescent="0.2">
      <c r="A130" s="3" t="s">
        <v>133</v>
      </c>
      <c r="B130" s="4" t="s">
        <v>22</v>
      </c>
      <c r="C130" s="4" t="s">
        <v>22</v>
      </c>
      <c r="D130" s="4" t="s">
        <v>22</v>
      </c>
      <c r="E130" s="4" t="s">
        <v>22</v>
      </c>
      <c r="F130" s="4" t="s">
        <v>22</v>
      </c>
      <c r="G130" s="4" t="s">
        <v>22</v>
      </c>
      <c r="H130" s="4" t="s">
        <v>22</v>
      </c>
      <c r="I130" s="4" t="s">
        <v>22</v>
      </c>
      <c r="J130" s="4" t="s">
        <v>22</v>
      </c>
      <c r="K130" s="4" t="s">
        <v>22</v>
      </c>
      <c r="L130" s="4" t="s">
        <v>22</v>
      </c>
      <c r="M130" s="5" t="s">
        <v>22</v>
      </c>
      <c r="N130" s="4" t="s">
        <v>22</v>
      </c>
      <c r="O130" s="4" t="s">
        <v>22</v>
      </c>
      <c r="P130" s="4" t="s">
        <v>22</v>
      </c>
      <c r="Q130" s="4" t="s">
        <v>22</v>
      </c>
    </row>
    <row r="131" spans="1:17" ht="16" x14ac:dyDescent="0.2">
      <c r="A131" s="3" t="s">
        <v>134</v>
      </c>
      <c r="B131" s="4" t="s">
        <v>22</v>
      </c>
      <c r="C131" s="4">
        <v>8000000</v>
      </c>
      <c r="D131" s="4">
        <v>-722000000</v>
      </c>
      <c r="E131" s="4">
        <v>-1393000000</v>
      </c>
      <c r="F131" s="4">
        <v>-1590000000</v>
      </c>
      <c r="G131" s="4">
        <v>-1883000000</v>
      </c>
      <c r="H131" s="4">
        <v>-5577000000</v>
      </c>
      <c r="I131" s="4">
        <v>-2384000000</v>
      </c>
      <c r="J131" s="4">
        <v>4145000000</v>
      </c>
      <c r="K131" s="4">
        <v>3851000000</v>
      </c>
      <c r="L131" s="4">
        <v>2641000000</v>
      </c>
      <c r="M131" s="5">
        <v>3824000000</v>
      </c>
      <c r="N131" s="4">
        <v>2641000000</v>
      </c>
      <c r="O131" s="4">
        <v>3380000000</v>
      </c>
      <c r="P131" s="4">
        <v>5045000000</v>
      </c>
      <c r="Q131" s="4">
        <v>3824000000</v>
      </c>
    </row>
    <row r="132" spans="1:17" ht="16" x14ac:dyDescent="0.2">
      <c r="A132" s="3" t="s">
        <v>135</v>
      </c>
      <c r="B132" s="4" t="s">
        <v>22</v>
      </c>
      <c r="C132" s="6">
        <v>0.11</v>
      </c>
      <c r="D132" s="6">
        <v>-8.75</v>
      </c>
      <c r="E132" s="6">
        <v>-10.119999999999999</v>
      </c>
      <c r="F132" s="6">
        <v>-10.81</v>
      </c>
      <c r="G132" s="6">
        <v>-11.77</v>
      </c>
      <c r="H132" s="6">
        <v>-36.25</v>
      </c>
      <c r="I132" s="6">
        <v>-14.08</v>
      </c>
      <c r="J132" s="6">
        <v>20.66</v>
      </c>
      <c r="K132" s="6">
        <v>17.72</v>
      </c>
      <c r="L132" s="6">
        <v>13.03</v>
      </c>
      <c r="M132" s="7">
        <v>19.37</v>
      </c>
      <c r="N132" s="6">
        <v>13.03</v>
      </c>
      <c r="O132" s="6">
        <v>17.02</v>
      </c>
      <c r="P132" s="6">
        <v>25.66</v>
      </c>
      <c r="Q132" s="6">
        <v>19.37</v>
      </c>
    </row>
    <row r="133" spans="1:17" ht="16" x14ac:dyDescent="0.2">
      <c r="A133" s="3" t="s">
        <v>136</v>
      </c>
      <c r="B133" s="4" t="s">
        <v>22</v>
      </c>
      <c r="C133" s="6">
        <v>25.1</v>
      </c>
      <c r="D133" s="6">
        <v>26.4</v>
      </c>
      <c r="E133" s="6">
        <v>38.159999999999997</v>
      </c>
      <c r="F133" s="6">
        <v>36.22</v>
      </c>
      <c r="G133" s="6">
        <v>31.67</v>
      </c>
      <c r="H133" s="6">
        <v>22.85</v>
      </c>
      <c r="I133" s="6">
        <v>22.41</v>
      </c>
      <c r="J133" s="6">
        <v>16.41</v>
      </c>
      <c r="K133" s="6">
        <v>14.19</v>
      </c>
      <c r="L133" s="6">
        <v>12.41</v>
      </c>
      <c r="M133" s="7">
        <v>12.69</v>
      </c>
      <c r="N133" s="6">
        <v>12.41</v>
      </c>
      <c r="O133" s="6">
        <v>12.16</v>
      </c>
      <c r="P133" s="6">
        <v>12.65</v>
      </c>
      <c r="Q133" s="6">
        <v>12.69</v>
      </c>
    </row>
    <row r="134" spans="1:17" ht="16" x14ac:dyDescent="0.2">
      <c r="A134" s="3" t="s">
        <v>137</v>
      </c>
      <c r="B134" s="4" t="s">
        <v>22</v>
      </c>
      <c r="C134" s="6">
        <v>1.3</v>
      </c>
      <c r="D134" s="6">
        <v>1.32</v>
      </c>
      <c r="E134" s="6">
        <v>1.52</v>
      </c>
      <c r="F134" s="6">
        <v>1.52</v>
      </c>
      <c r="G134" s="6">
        <v>1.43</v>
      </c>
      <c r="H134" s="6">
        <v>1.27</v>
      </c>
      <c r="I134" s="6">
        <v>1.43</v>
      </c>
      <c r="J134" s="6">
        <v>1.33</v>
      </c>
      <c r="K134" s="6">
        <v>1.22</v>
      </c>
      <c r="L134" s="6">
        <v>1.28</v>
      </c>
      <c r="M134" s="7">
        <v>1.3</v>
      </c>
      <c r="N134" s="6">
        <v>1.28</v>
      </c>
      <c r="O134" s="6">
        <v>1.29</v>
      </c>
      <c r="P134" s="6">
        <v>1.3</v>
      </c>
      <c r="Q134" s="6">
        <v>1.3</v>
      </c>
    </row>
    <row r="135" spans="1:17" ht="16" x14ac:dyDescent="0.2">
      <c r="A135" s="3" t="s">
        <v>138</v>
      </c>
      <c r="B135" s="4" t="s">
        <v>22</v>
      </c>
      <c r="C135" s="6">
        <v>-477.07</v>
      </c>
      <c r="D135" s="6">
        <v>-846.19</v>
      </c>
      <c r="E135" s="6">
        <v>-779.44</v>
      </c>
      <c r="F135" s="6">
        <v>-688.56</v>
      </c>
      <c r="G135" s="6">
        <v>-726.87</v>
      </c>
      <c r="H135" s="6">
        <v>-654.49</v>
      </c>
      <c r="I135" s="6">
        <v>-595.96</v>
      </c>
      <c r="J135" s="6">
        <v>-655.37</v>
      </c>
      <c r="K135" s="6">
        <v>-688.35</v>
      </c>
      <c r="L135" s="6">
        <v>-560.02</v>
      </c>
      <c r="M135" s="7">
        <v>-460.6</v>
      </c>
      <c r="N135" s="6">
        <v>-560.02</v>
      </c>
      <c r="O135" s="6">
        <v>-528.1</v>
      </c>
      <c r="P135" s="6">
        <v>-500.82</v>
      </c>
      <c r="Q135" s="6">
        <v>-460.6</v>
      </c>
    </row>
    <row r="136" spans="1:17" ht="16" x14ac:dyDescent="0.2">
      <c r="A136" s="3" t="s">
        <v>139</v>
      </c>
      <c r="B136" s="4" t="s">
        <v>22</v>
      </c>
      <c r="C136" s="4" t="s">
        <v>22</v>
      </c>
      <c r="D136" s="4">
        <v>15800</v>
      </c>
      <c r="E136" s="4">
        <v>16800</v>
      </c>
      <c r="F136" s="4">
        <v>18100</v>
      </c>
      <c r="G136" s="4">
        <v>18700</v>
      </c>
      <c r="H136" s="4">
        <v>21800</v>
      </c>
      <c r="I136" s="4">
        <v>23200</v>
      </c>
      <c r="J136" s="4">
        <v>26500</v>
      </c>
      <c r="K136" s="4">
        <v>30900</v>
      </c>
      <c r="L136" s="4">
        <v>29900</v>
      </c>
      <c r="M136" s="5">
        <v>29900</v>
      </c>
      <c r="N136" s="4">
        <v>29900</v>
      </c>
      <c r="O136" s="4">
        <v>29900</v>
      </c>
      <c r="P136" s="4">
        <v>29900</v>
      </c>
      <c r="Q136" s="4">
        <v>29900</v>
      </c>
    </row>
    <row r="138" spans="1:17" ht="16" x14ac:dyDescent="0.2">
      <c r="A138" s="2" t="s">
        <v>22</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row>
    <row r="139" spans="1:17" ht="16" x14ac:dyDescent="0.2">
      <c r="A139" s="3" t="s">
        <v>140</v>
      </c>
      <c r="B139" s="4">
        <v>778000000</v>
      </c>
      <c r="C139" s="4">
        <v>955000000</v>
      </c>
      <c r="D139" s="4">
        <v>419000000</v>
      </c>
      <c r="E139" s="4">
        <v>1228000000</v>
      </c>
      <c r="F139" s="4">
        <v>1401000000</v>
      </c>
      <c r="G139" s="4">
        <v>1795000000</v>
      </c>
      <c r="H139" s="4">
        <v>2057000000</v>
      </c>
      <c r="I139" s="4">
        <v>2459000000</v>
      </c>
      <c r="J139" s="4">
        <v>4202000000</v>
      </c>
      <c r="K139" s="4">
        <v>4169000000</v>
      </c>
      <c r="L139" s="4">
        <v>2419000000</v>
      </c>
      <c r="M139" s="5">
        <v>3765000000</v>
      </c>
      <c r="N139" s="4">
        <v>921000000</v>
      </c>
      <c r="O139" s="4">
        <v>795000000</v>
      </c>
      <c r="P139" s="4">
        <v>1029000000</v>
      </c>
      <c r="Q139" s="4">
        <v>1020000000</v>
      </c>
    </row>
    <row r="140" spans="1:17" ht="16" x14ac:dyDescent="0.2">
      <c r="A140" s="3" t="s">
        <v>141</v>
      </c>
      <c r="B140" s="4">
        <v>382000000</v>
      </c>
      <c r="C140" s="4">
        <v>453000000</v>
      </c>
      <c r="D140" s="4">
        <v>516000000</v>
      </c>
      <c r="E140" s="4">
        <v>608000000</v>
      </c>
      <c r="F140" s="4">
        <v>724000000</v>
      </c>
      <c r="G140" s="4">
        <v>805000000</v>
      </c>
      <c r="H140" s="4">
        <v>776000000</v>
      </c>
      <c r="I140" s="4">
        <v>912000000</v>
      </c>
      <c r="J140" s="4">
        <v>1189000000</v>
      </c>
      <c r="K140" s="4">
        <v>1265000000</v>
      </c>
      <c r="L140" s="4">
        <v>1317000000</v>
      </c>
      <c r="M140" s="5">
        <v>1135000000</v>
      </c>
      <c r="N140" s="4">
        <v>326000000</v>
      </c>
      <c r="O140" s="4">
        <v>270000000</v>
      </c>
      <c r="P140" s="4">
        <v>269000000</v>
      </c>
      <c r="Q140" s="4">
        <v>270000000</v>
      </c>
    </row>
    <row r="141" spans="1:17" ht="16" x14ac:dyDescent="0.2">
      <c r="A141" s="3" t="s">
        <v>142</v>
      </c>
      <c r="B141" s="4">
        <v>559000000</v>
      </c>
      <c r="C141" s="4">
        <v>731000000</v>
      </c>
      <c r="D141" s="4">
        <v>1584000000</v>
      </c>
      <c r="E141" s="4">
        <v>1216000000</v>
      </c>
      <c r="F141" s="4">
        <v>1514000000</v>
      </c>
      <c r="G141" s="4">
        <v>512000000</v>
      </c>
      <c r="H141" s="4">
        <v>2028000000</v>
      </c>
      <c r="I141" s="4">
        <v>1775000000</v>
      </c>
      <c r="J141" s="4">
        <v>1415000000</v>
      </c>
      <c r="K141" s="4">
        <v>2008000000</v>
      </c>
      <c r="L141" s="4">
        <v>2531000000</v>
      </c>
      <c r="M141" s="5">
        <v>-330000000</v>
      </c>
      <c r="N141" s="4">
        <v>188000000</v>
      </c>
      <c r="O141" s="4">
        <v>580000000</v>
      </c>
      <c r="P141" s="4">
        <v>-820000000</v>
      </c>
      <c r="Q141" s="4">
        <v>-278000000</v>
      </c>
    </row>
    <row r="142" spans="1:17" ht="16" x14ac:dyDescent="0.2">
      <c r="A142" s="28" t="s">
        <v>143</v>
      </c>
      <c r="B142" s="26">
        <v>205000000</v>
      </c>
      <c r="C142" s="26">
        <v>253000000</v>
      </c>
      <c r="D142" s="26">
        <v>299000000</v>
      </c>
      <c r="E142" s="26">
        <v>346000000</v>
      </c>
      <c r="F142" s="26">
        <v>438000000</v>
      </c>
      <c r="G142" s="26">
        <v>733000000</v>
      </c>
      <c r="H142" s="26">
        <v>853000000</v>
      </c>
      <c r="I142" s="26">
        <v>1021000000</v>
      </c>
      <c r="J142" s="26">
        <v>1376000000</v>
      </c>
      <c r="K142" s="26">
        <v>1376000000</v>
      </c>
      <c r="L142" s="26">
        <v>1261000000</v>
      </c>
      <c r="M142" s="27">
        <v>1381000000</v>
      </c>
      <c r="N142" s="26">
        <v>294000000</v>
      </c>
      <c r="O142" s="26">
        <v>345000000</v>
      </c>
      <c r="P142" s="26">
        <v>363000000</v>
      </c>
      <c r="Q142" s="26">
        <v>379000000</v>
      </c>
    </row>
    <row r="143" spans="1:17" ht="16" x14ac:dyDescent="0.2">
      <c r="A143" s="12" t="s">
        <v>196</v>
      </c>
      <c r="B143" s="20">
        <f t="shared" ref="B143:Q143" si="7">B142/B2</f>
        <v>3.6206287530907807E-2</v>
      </c>
      <c r="C143" s="20">
        <f t="shared" si="7"/>
        <v>3.760963282295228E-2</v>
      </c>
      <c r="D143" s="20">
        <f t="shared" si="7"/>
        <v>3.7258566978193144E-2</v>
      </c>
      <c r="E143" s="20">
        <f t="shared" si="7"/>
        <v>3.7413494809688579E-2</v>
      </c>
      <c r="F143" s="20">
        <f t="shared" si="7"/>
        <v>4.0398450470392915E-2</v>
      </c>
      <c r="G143" s="20">
        <f t="shared" si="7"/>
        <v>5.5979838093783416E-2</v>
      </c>
      <c r="H143" s="20">
        <f t="shared" si="7"/>
        <v>5.5206782732509223E-2</v>
      </c>
      <c r="I143" s="20">
        <f t="shared" si="7"/>
        <v>5.7449921224397932E-2</v>
      </c>
      <c r="J143" s="20">
        <f t="shared" si="7"/>
        <v>6.4137223827724438E-2</v>
      </c>
      <c r="K143" s="20">
        <f t="shared" si="7"/>
        <v>5.4235150368531E-2</v>
      </c>
      <c r="L143" s="20">
        <f t="shared" si="7"/>
        <v>4.5824551202849041E-2</v>
      </c>
      <c r="M143" s="20">
        <f t="shared" si="7"/>
        <v>4.741142543257347E-2</v>
      </c>
      <c r="N143" s="20">
        <f t="shared" si="7"/>
        <v>3.9821210889882164E-2</v>
      </c>
      <c r="O143" s="20">
        <f t="shared" si="7"/>
        <v>4.9005681818181816E-2</v>
      </c>
      <c r="P143" s="20">
        <f t="shared" si="7"/>
        <v>4.9814738575545491E-2</v>
      </c>
      <c r="Q143" s="20">
        <f t="shared" si="7"/>
        <v>5.1091938527905098E-2</v>
      </c>
    </row>
    <row r="144" spans="1:17" ht="16" x14ac:dyDescent="0.2">
      <c r="A144" s="3" t="s">
        <v>144</v>
      </c>
      <c r="B144" s="4">
        <v>46000000</v>
      </c>
      <c r="C144" s="4">
        <v>52000000</v>
      </c>
      <c r="D144" s="4">
        <v>680000000</v>
      </c>
      <c r="E144" s="4">
        <v>127000000</v>
      </c>
      <c r="F144" s="4">
        <v>52000000</v>
      </c>
      <c r="G144" s="4">
        <v>-1299000000</v>
      </c>
      <c r="H144" s="4">
        <v>-171000000</v>
      </c>
      <c r="I144" s="4">
        <v>-269000000</v>
      </c>
      <c r="J144" s="4">
        <v>165000000</v>
      </c>
      <c r="K144" s="4">
        <v>-482000000</v>
      </c>
      <c r="L144" s="4">
        <v>-811000000</v>
      </c>
      <c r="M144" s="5">
        <v>-712000000</v>
      </c>
      <c r="N144" s="4">
        <v>-273000000</v>
      </c>
      <c r="O144" s="4">
        <v>-67000000</v>
      </c>
      <c r="P144" s="4">
        <v>-79000000</v>
      </c>
      <c r="Q144" s="4">
        <v>-293000000</v>
      </c>
    </row>
    <row r="145" spans="1:17" ht="16" x14ac:dyDescent="0.2">
      <c r="A145" s="3" t="s">
        <v>145</v>
      </c>
      <c r="B145" s="4" t="s">
        <v>22</v>
      </c>
      <c r="C145" s="4" t="s">
        <v>22</v>
      </c>
      <c r="D145" s="4" t="s">
        <v>22</v>
      </c>
      <c r="E145" s="4" t="s">
        <v>22</v>
      </c>
      <c r="F145" s="4" t="s">
        <v>22</v>
      </c>
      <c r="G145" s="4" t="s">
        <v>22</v>
      </c>
      <c r="H145" s="4" t="s">
        <v>22</v>
      </c>
      <c r="I145" s="4" t="s">
        <v>22</v>
      </c>
      <c r="J145" s="4" t="s">
        <v>22</v>
      </c>
      <c r="K145" s="4" t="s">
        <v>22</v>
      </c>
      <c r="L145" s="4" t="s">
        <v>22</v>
      </c>
      <c r="M145" s="5" t="s">
        <v>22</v>
      </c>
      <c r="N145" s="4" t="s">
        <v>22</v>
      </c>
      <c r="O145" s="4" t="s">
        <v>22</v>
      </c>
      <c r="P145" s="4" t="s">
        <v>22</v>
      </c>
      <c r="Q145" s="4" t="s">
        <v>22</v>
      </c>
    </row>
    <row r="146" spans="1:17" ht="16" x14ac:dyDescent="0.2">
      <c r="A146" s="3" t="s">
        <v>146</v>
      </c>
      <c r="B146" s="4">
        <v>308000000</v>
      </c>
      <c r="C146" s="4">
        <v>426000000</v>
      </c>
      <c r="D146" s="4">
        <v>605000000</v>
      </c>
      <c r="E146" s="4">
        <v>743000000</v>
      </c>
      <c r="F146" s="4">
        <v>1024000000</v>
      </c>
      <c r="G146" s="4">
        <v>1078000000</v>
      </c>
      <c r="H146" s="4">
        <v>1346000000</v>
      </c>
      <c r="I146" s="4">
        <v>1023000000</v>
      </c>
      <c r="J146" s="4">
        <v>-126000000</v>
      </c>
      <c r="K146" s="4">
        <v>1114000000</v>
      </c>
      <c r="L146" s="4">
        <v>2081000000</v>
      </c>
      <c r="M146" s="5">
        <v>-999000000</v>
      </c>
      <c r="N146" s="4">
        <v>167000000</v>
      </c>
      <c r="O146" s="4">
        <v>302000000</v>
      </c>
      <c r="P146" s="4">
        <v>-1104000000</v>
      </c>
      <c r="Q146" s="4">
        <v>-364000000</v>
      </c>
    </row>
    <row r="147" spans="1:17" ht="16" x14ac:dyDescent="0.2">
      <c r="A147" s="3" t="s">
        <v>147</v>
      </c>
      <c r="B147" s="4">
        <v>-154000000</v>
      </c>
      <c r="C147" s="4">
        <v>-146000000</v>
      </c>
      <c r="D147" s="4">
        <v>-299000000</v>
      </c>
      <c r="E147" s="4">
        <v>-506000000</v>
      </c>
      <c r="F147" s="4">
        <v>-481000000</v>
      </c>
      <c r="G147" s="4">
        <v>-581000000</v>
      </c>
      <c r="H147" s="4">
        <v>622000000</v>
      </c>
      <c r="I147" s="4">
        <v>-585000000</v>
      </c>
      <c r="J147" s="4">
        <v>-952000000</v>
      </c>
      <c r="K147" s="4">
        <v>-1102000000</v>
      </c>
      <c r="L147" s="4">
        <v>-454000000</v>
      </c>
      <c r="M147" s="5">
        <v>-1184000000</v>
      </c>
      <c r="N147" s="4">
        <v>-278000000</v>
      </c>
      <c r="O147" s="4">
        <v>-475000000</v>
      </c>
      <c r="P147" s="4">
        <v>-678000000</v>
      </c>
      <c r="Q147" s="4">
        <v>247000000</v>
      </c>
    </row>
    <row r="148" spans="1:17" ht="16" x14ac:dyDescent="0.2">
      <c r="A148" s="3" t="s">
        <v>148</v>
      </c>
      <c r="B148" s="4">
        <v>-97000000</v>
      </c>
      <c r="C148" s="4">
        <v>80000000</v>
      </c>
      <c r="D148" s="4">
        <v>-37000000</v>
      </c>
      <c r="E148" s="4">
        <v>113000000</v>
      </c>
      <c r="F148" s="4">
        <v>-53000000</v>
      </c>
      <c r="G148" s="4">
        <v>-1296000000</v>
      </c>
      <c r="H148" s="4">
        <v>1348000000</v>
      </c>
      <c r="I148" s="4">
        <v>-116000000</v>
      </c>
      <c r="J148" s="4">
        <v>-100000000</v>
      </c>
      <c r="K148" s="4">
        <v>-222000000</v>
      </c>
      <c r="L148" s="4">
        <v>-163000000</v>
      </c>
      <c r="M148" s="5">
        <v>-109000000</v>
      </c>
      <c r="N148" s="4">
        <v>-74000000</v>
      </c>
      <c r="O148" s="4">
        <v>-3000000</v>
      </c>
      <c r="P148" s="4">
        <v>39000000</v>
      </c>
      <c r="Q148" s="4">
        <v>-71000000</v>
      </c>
    </row>
    <row r="149" spans="1:17" ht="16" x14ac:dyDescent="0.2">
      <c r="A149" s="3" t="s">
        <v>149</v>
      </c>
      <c r="B149" s="4" t="s">
        <v>22</v>
      </c>
      <c r="C149" s="4" t="s">
        <v>22</v>
      </c>
      <c r="D149" s="4" t="s">
        <v>22</v>
      </c>
      <c r="E149" s="4" t="s">
        <v>22</v>
      </c>
      <c r="F149" s="4" t="s">
        <v>22</v>
      </c>
      <c r="G149" s="4" t="s">
        <v>22</v>
      </c>
      <c r="H149" s="4" t="s">
        <v>22</v>
      </c>
      <c r="I149" s="4" t="s">
        <v>22</v>
      </c>
      <c r="J149" s="4" t="s">
        <v>22</v>
      </c>
      <c r="K149" s="4" t="s">
        <v>22</v>
      </c>
      <c r="L149" s="4" t="s">
        <v>22</v>
      </c>
      <c r="M149" s="5" t="s">
        <v>22</v>
      </c>
      <c r="N149" s="4" t="s">
        <v>22</v>
      </c>
      <c r="O149" s="4" t="s">
        <v>22</v>
      </c>
      <c r="P149" s="4" t="s">
        <v>22</v>
      </c>
      <c r="Q149" s="4" t="s">
        <v>22</v>
      </c>
    </row>
    <row r="150" spans="1:17" ht="16" x14ac:dyDescent="0.2">
      <c r="A150" s="3" t="s">
        <v>150</v>
      </c>
      <c r="B150" s="4" t="s">
        <v>22</v>
      </c>
      <c r="C150" s="4" t="s">
        <v>22</v>
      </c>
      <c r="D150" s="4" t="s">
        <v>22</v>
      </c>
      <c r="E150" s="4" t="s">
        <v>22</v>
      </c>
      <c r="F150" s="4" t="s">
        <v>22</v>
      </c>
      <c r="G150" s="4" t="s">
        <v>22</v>
      </c>
      <c r="H150" s="4" t="s">
        <v>22</v>
      </c>
      <c r="I150" s="4" t="s">
        <v>22</v>
      </c>
      <c r="J150" s="4" t="s">
        <v>22</v>
      </c>
      <c r="K150" s="4" t="s">
        <v>22</v>
      </c>
      <c r="L150" s="4" t="s">
        <v>22</v>
      </c>
      <c r="M150" s="5" t="s">
        <v>22</v>
      </c>
      <c r="N150" s="4" t="s">
        <v>22</v>
      </c>
      <c r="O150" s="4" t="s">
        <v>22</v>
      </c>
      <c r="P150" s="4" t="s">
        <v>22</v>
      </c>
      <c r="Q150" s="4" t="s">
        <v>22</v>
      </c>
    </row>
    <row r="151" spans="1:17" ht="16" x14ac:dyDescent="0.2">
      <c r="A151" s="3" t="s">
        <v>151</v>
      </c>
      <c r="B151" s="4">
        <v>106000000</v>
      </c>
      <c r="C151" s="4">
        <v>71000000</v>
      </c>
      <c r="D151" s="4">
        <v>-223000000</v>
      </c>
      <c r="E151" s="4">
        <v>-165000000</v>
      </c>
      <c r="F151" s="4">
        <v>80000000</v>
      </c>
      <c r="G151" s="4">
        <v>81000000</v>
      </c>
      <c r="H151" s="4">
        <v>-18000000</v>
      </c>
      <c r="I151" s="4">
        <v>-36000000</v>
      </c>
      <c r="J151" s="4">
        <v>-234000000</v>
      </c>
      <c r="K151" s="4">
        <v>42000000</v>
      </c>
      <c r="L151" s="4">
        <v>338000000</v>
      </c>
      <c r="M151" s="5">
        <v>247000000</v>
      </c>
      <c r="N151" s="4">
        <v>284000000</v>
      </c>
      <c r="O151" s="4">
        <v>-232000000</v>
      </c>
      <c r="P151" s="4">
        <v>-106000000</v>
      </c>
      <c r="Q151" s="4">
        <v>301000000</v>
      </c>
    </row>
    <row r="152" spans="1:17" ht="16" x14ac:dyDescent="0.2">
      <c r="A152" s="3" t="s">
        <v>152</v>
      </c>
      <c r="B152" s="4">
        <v>-163000000</v>
      </c>
      <c r="C152" s="4">
        <v>-297000000</v>
      </c>
      <c r="D152" s="4">
        <v>-39000000</v>
      </c>
      <c r="E152" s="4">
        <v>-454000000</v>
      </c>
      <c r="F152" s="4">
        <v>-508000000</v>
      </c>
      <c r="G152" s="4">
        <v>634000000</v>
      </c>
      <c r="H152" s="4">
        <v>-708000000</v>
      </c>
      <c r="I152" s="4">
        <v>-433000000</v>
      </c>
      <c r="J152" s="4">
        <v>-618000000</v>
      </c>
      <c r="K152" s="4">
        <v>-922000000</v>
      </c>
      <c r="L152" s="4">
        <v>-629000000</v>
      </c>
      <c r="M152" s="5">
        <v>-1322000000</v>
      </c>
      <c r="N152" s="4">
        <v>-488000000</v>
      </c>
      <c r="O152" s="4">
        <v>-240000000</v>
      </c>
      <c r="P152" s="4">
        <v>-611000000</v>
      </c>
      <c r="Q152" s="4">
        <v>17000000</v>
      </c>
    </row>
    <row r="153" spans="1:17" ht="16" x14ac:dyDescent="0.2">
      <c r="A153" s="3" t="s">
        <v>153</v>
      </c>
      <c r="B153" s="4" t="s">
        <v>22</v>
      </c>
      <c r="C153" s="4" t="s">
        <v>22</v>
      </c>
      <c r="D153" s="4" t="s">
        <v>22</v>
      </c>
      <c r="E153" s="4" t="s">
        <v>22</v>
      </c>
      <c r="F153" s="4" t="s">
        <v>22</v>
      </c>
      <c r="G153" s="4" t="s">
        <v>22</v>
      </c>
      <c r="H153" s="4" t="s">
        <v>22</v>
      </c>
      <c r="I153" s="4" t="s">
        <v>22</v>
      </c>
      <c r="J153" s="4" t="s">
        <v>22</v>
      </c>
      <c r="K153" s="4" t="s">
        <v>22</v>
      </c>
      <c r="L153" s="4" t="s">
        <v>22</v>
      </c>
      <c r="M153" s="5" t="s">
        <v>22</v>
      </c>
      <c r="N153" s="4" t="s">
        <v>22</v>
      </c>
      <c r="O153" s="4" t="s">
        <v>22</v>
      </c>
      <c r="P153" s="4" t="s">
        <v>22</v>
      </c>
      <c r="Q153" s="4" t="s">
        <v>22</v>
      </c>
    </row>
    <row r="154" spans="1:17" ht="16" x14ac:dyDescent="0.2">
      <c r="A154" s="3" t="s">
        <v>154</v>
      </c>
      <c r="B154" s="4">
        <v>1565000000</v>
      </c>
      <c r="C154" s="4">
        <v>1993000000</v>
      </c>
      <c r="D154" s="4">
        <v>2220000000</v>
      </c>
      <c r="E154" s="4">
        <v>2546000000</v>
      </c>
      <c r="F154" s="4">
        <v>3158000000</v>
      </c>
      <c r="G154" s="4">
        <v>2531000000</v>
      </c>
      <c r="H154" s="4">
        <v>5483000000</v>
      </c>
      <c r="I154" s="4">
        <v>4561000000</v>
      </c>
      <c r="J154" s="4">
        <v>5854000000</v>
      </c>
      <c r="K154" s="4">
        <v>6340000000</v>
      </c>
      <c r="L154" s="4">
        <v>5813000000</v>
      </c>
      <c r="M154" s="5">
        <v>3386000000</v>
      </c>
      <c r="N154" s="4">
        <v>1157000000</v>
      </c>
      <c r="O154" s="4">
        <v>1170000000</v>
      </c>
      <c r="P154" s="4">
        <v>-200000000</v>
      </c>
      <c r="Q154" s="4">
        <v>1259000000</v>
      </c>
    </row>
    <row r="155" spans="1:17" ht="16" x14ac:dyDescent="0.2">
      <c r="A155" s="3" t="s">
        <v>155</v>
      </c>
      <c r="B155" s="4" t="s">
        <v>22</v>
      </c>
      <c r="C155" s="4" t="s">
        <v>22</v>
      </c>
      <c r="D155" s="4" t="s">
        <v>22</v>
      </c>
      <c r="E155" s="4" t="s">
        <v>22</v>
      </c>
      <c r="F155" s="4" t="s">
        <v>22</v>
      </c>
      <c r="G155" s="4" t="s">
        <v>22</v>
      </c>
      <c r="H155" s="4" t="s">
        <v>22</v>
      </c>
      <c r="I155" s="4" t="s">
        <v>22</v>
      </c>
      <c r="J155" s="4" t="s">
        <v>22</v>
      </c>
      <c r="K155" s="4" t="s">
        <v>22</v>
      </c>
      <c r="L155" s="4" t="s">
        <v>22</v>
      </c>
      <c r="M155" s="5" t="s">
        <v>22</v>
      </c>
      <c r="N155" s="4" t="s">
        <v>22</v>
      </c>
      <c r="O155" s="4" t="s">
        <v>22</v>
      </c>
      <c r="P155" s="4" t="s">
        <v>22</v>
      </c>
      <c r="Q155" s="4" t="s">
        <v>22</v>
      </c>
    </row>
    <row r="156" spans="1:17" ht="16" x14ac:dyDescent="0.2">
      <c r="A156" s="3" t="s">
        <v>156</v>
      </c>
      <c r="B156" s="4" t="s">
        <v>22</v>
      </c>
      <c r="C156" s="4" t="s">
        <v>22</v>
      </c>
      <c r="D156" s="4" t="s">
        <v>22</v>
      </c>
      <c r="E156" s="4">
        <v>26000000</v>
      </c>
      <c r="F156" s="4" t="s">
        <v>22</v>
      </c>
      <c r="G156" s="4" t="s">
        <v>22</v>
      </c>
      <c r="H156" s="4">
        <v>3000000</v>
      </c>
      <c r="I156" s="4">
        <v>17000000</v>
      </c>
      <c r="J156" s="4">
        <v>120000000</v>
      </c>
      <c r="K156" s="4">
        <v>5000000</v>
      </c>
      <c r="L156" s="4">
        <v>5000000</v>
      </c>
      <c r="M156" s="5">
        <v>44000000</v>
      </c>
      <c r="N156" s="4" t="s">
        <v>22</v>
      </c>
      <c r="O156" s="4">
        <v>1000000</v>
      </c>
      <c r="P156" s="4">
        <v>39000000</v>
      </c>
      <c r="Q156" s="4">
        <v>4000000</v>
      </c>
    </row>
    <row r="157" spans="1:17" ht="16" x14ac:dyDescent="0.2">
      <c r="A157" s="3" t="s">
        <v>157</v>
      </c>
      <c r="B157" s="4" t="s">
        <v>22</v>
      </c>
      <c r="C157" s="4" t="s">
        <v>22</v>
      </c>
      <c r="D157" s="4" t="s">
        <v>22</v>
      </c>
      <c r="E157" s="4">
        <v>26000000</v>
      </c>
      <c r="F157" s="4" t="s">
        <v>22</v>
      </c>
      <c r="G157" s="4" t="s">
        <v>22</v>
      </c>
      <c r="H157" s="4">
        <v>3000000</v>
      </c>
      <c r="I157" s="4">
        <v>17000000</v>
      </c>
      <c r="J157" s="4">
        <v>120000000</v>
      </c>
      <c r="K157" s="4">
        <v>5000000</v>
      </c>
      <c r="L157" s="4">
        <v>5000000</v>
      </c>
      <c r="M157" s="5">
        <v>44000000</v>
      </c>
      <c r="N157" s="4" t="s">
        <v>22</v>
      </c>
      <c r="O157" s="4">
        <v>1000000</v>
      </c>
      <c r="P157" s="4">
        <v>39000000</v>
      </c>
      <c r="Q157" s="4">
        <v>4000000</v>
      </c>
    </row>
    <row r="158" spans="1:17" ht="16" x14ac:dyDescent="0.2">
      <c r="A158" s="3" t="s">
        <v>158</v>
      </c>
      <c r="B158" s="4" t="s">
        <v>22</v>
      </c>
      <c r="C158" s="4" t="s">
        <v>22</v>
      </c>
      <c r="D158" s="4" t="s">
        <v>22</v>
      </c>
      <c r="E158" s="4" t="s">
        <v>22</v>
      </c>
      <c r="F158" s="4" t="s">
        <v>22</v>
      </c>
      <c r="G158" s="4" t="s">
        <v>22</v>
      </c>
      <c r="H158" s="4" t="s">
        <v>22</v>
      </c>
      <c r="I158" s="4" t="s">
        <v>22</v>
      </c>
      <c r="J158" s="4" t="s">
        <v>22</v>
      </c>
      <c r="K158" s="4" t="s">
        <v>22</v>
      </c>
      <c r="L158" s="4" t="s">
        <v>22</v>
      </c>
      <c r="M158" s="5" t="s">
        <v>22</v>
      </c>
      <c r="N158" s="4" t="s">
        <v>22</v>
      </c>
      <c r="O158" s="4" t="s">
        <v>22</v>
      </c>
      <c r="P158" s="4" t="s">
        <v>22</v>
      </c>
      <c r="Q158" s="4" t="s">
        <v>22</v>
      </c>
    </row>
    <row r="159" spans="1:17" ht="16" x14ac:dyDescent="0.2">
      <c r="A159" s="3" t="s">
        <v>159</v>
      </c>
      <c r="B159" s="4">
        <v>-511000000</v>
      </c>
      <c r="C159" s="4">
        <v>-391000000</v>
      </c>
      <c r="D159" s="4">
        <v>-492000000</v>
      </c>
      <c r="E159" s="4">
        <v>-722000000</v>
      </c>
      <c r="F159" s="4">
        <v>-669000000</v>
      </c>
      <c r="G159" s="4">
        <v>-667000000</v>
      </c>
      <c r="H159" s="4">
        <v>-823000000</v>
      </c>
      <c r="I159" s="4">
        <v>-704000000</v>
      </c>
      <c r="J159" s="4">
        <v>-866000000</v>
      </c>
      <c r="K159" s="4">
        <v>-908000000</v>
      </c>
      <c r="L159" s="4">
        <v>-706000000</v>
      </c>
      <c r="M159" s="5">
        <v>-636000000</v>
      </c>
      <c r="N159" s="4">
        <v>-158000000</v>
      </c>
      <c r="O159" s="4">
        <v>-170000000</v>
      </c>
      <c r="P159" s="4">
        <v>-150000000</v>
      </c>
      <c r="Q159" s="4">
        <v>-158000000</v>
      </c>
    </row>
    <row r="160" spans="1:17" ht="16" x14ac:dyDescent="0.2">
      <c r="A160" s="3" t="s">
        <v>160</v>
      </c>
      <c r="B160" s="4">
        <v>-511000000</v>
      </c>
      <c r="C160" s="4">
        <v>-391000000</v>
      </c>
      <c r="D160" s="4">
        <v>-492000000</v>
      </c>
      <c r="E160" s="4">
        <v>-722000000</v>
      </c>
      <c r="F160" s="4">
        <v>-669000000</v>
      </c>
      <c r="G160" s="4">
        <v>-667000000</v>
      </c>
      <c r="H160" s="4">
        <v>-823000000</v>
      </c>
      <c r="I160" s="4">
        <v>-704000000</v>
      </c>
      <c r="J160" s="4">
        <v>-866000000</v>
      </c>
      <c r="K160" s="4">
        <v>-908000000</v>
      </c>
      <c r="L160" s="4">
        <v>-706000000</v>
      </c>
      <c r="M160" s="5">
        <v>-636000000</v>
      </c>
      <c r="N160" s="4">
        <v>-158000000</v>
      </c>
      <c r="O160" s="4">
        <v>-170000000</v>
      </c>
      <c r="P160" s="4">
        <v>-150000000</v>
      </c>
      <c r="Q160" s="4">
        <v>-158000000</v>
      </c>
    </row>
    <row r="161" spans="1:17" ht="16" x14ac:dyDescent="0.2">
      <c r="A161" s="3" t="s">
        <v>161</v>
      </c>
      <c r="B161" s="4" t="s">
        <v>22</v>
      </c>
      <c r="C161" s="4" t="s">
        <v>22</v>
      </c>
      <c r="D161" s="4" t="s">
        <v>22</v>
      </c>
      <c r="E161" s="4" t="s">
        <v>22</v>
      </c>
      <c r="F161" s="4" t="s">
        <v>22</v>
      </c>
      <c r="G161" s="4" t="s">
        <v>22</v>
      </c>
      <c r="H161" s="4" t="s">
        <v>22</v>
      </c>
      <c r="I161" s="4" t="s">
        <v>22</v>
      </c>
      <c r="J161" s="4" t="s">
        <v>22</v>
      </c>
      <c r="K161" s="4" t="s">
        <v>22</v>
      </c>
      <c r="L161" s="4" t="s">
        <v>22</v>
      </c>
      <c r="M161" s="5" t="s">
        <v>22</v>
      </c>
      <c r="N161" s="4" t="s">
        <v>22</v>
      </c>
      <c r="O161" s="4" t="s">
        <v>22</v>
      </c>
      <c r="P161" s="4" t="s">
        <v>22</v>
      </c>
      <c r="Q161" s="4" t="s">
        <v>22</v>
      </c>
    </row>
    <row r="162" spans="1:17" ht="16" x14ac:dyDescent="0.2">
      <c r="A162" s="3" t="s">
        <v>162</v>
      </c>
      <c r="B162" s="4">
        <v>-85000000</v>
      </c>
      <c r="C162" s="4">
        <v>-290000000</v>
      </c>
      <c r="D162" s="4">
        <v>333000000</v>
      </c>
      <c r="E162" s="4">
        <v>-4224000000</v>
      </c>
      <c r="F162" s="4">
        <v>-2612000000</v>
      </c>
      <c r="G162" s="4">
        <v>-968000000</v>
      </c>
      <c r="H162" s="4">
        <v>-483000000</v>
      </c>
      <c r="I162" s="4">
        <v>-3003000000</v>
      </c>
      <c r="J162" s="4">
        <v>-10605000000</v>
      </c>
      <c r="K162" s="4">
        <v>-418000000</v>
      </c>
      <c r="L162" s="4">
        <v>3192000000</v>
      </c>
      <c r="M162" s="5">
        <v>4012000000</v>
      </c>
      <c r="N162" s="4">
        <v>2877000000</v>
      </c>
      <c r="O162" s="4">
        <v>-655000000</v>
      </c>
      <c r="P162" s="4">
        <v>874000000</v>
      </c>
      <c r="Q162" s="4">
        <v>916000000</v>
      </c>
    </row>
    <row r="163" spans="1:17" ht="16" x14ac:dyDescent="0.2">
      <c r="A163" s="3" t="s">
        <v>163</v>
      </c>
      <c r="B163" s="4">
        <v>180000000</v>
      </c>
      <c r="C163" s="4">
        <v>320000000</v>
      </c>
      <c r="D163" s="4">
        <v>409000000</v>
      </c>
      <c r="E163" s="4">
        <v>3318000000</v>
      </c>
      <c r="F163" s="4">
        <v>18429000000</v>
      </c>
      <c r="G163" s="4">
        <v>18450000000</v>
      </c>
      <c r="H163" s="4">
        <v>21898000000</v>
      </c>
      <c r="I163" s="4">
        <v>24878000000</v>
      </c>
      <c r="J163" s="4">
        <v>30908000000</v>
      </c>
      <c r="K163" s="4">
        <v>39698000000</v>
      </c>
      <c r="L163" s="4">
        <v>23411000000</v>
      </c>
      <c r="M163" s="5">
        <v>22751000000</v>
      </c>
      <c r="N163" s="4">
        <v>6641000000</v>
      </c>
      <c r="O163" s="4">
        <v>5445000000</v>
      </c>
      <c r="P163" s="4">
        <v>5297000000</v>
      </c>
      <c r="Q163" s="4">
        <v>5368000000</v>
      </c>
    </row>
    <row r="164" spans="1:17" ht="16" x14ac:dyDescent="0.2">
      <c r="A164" s="3" t="s">
        <v>164</v>
      </c>
      <c r="B164" s="4">
        <v>-265000000</v>
      </c>
      <c r="C164" s="4">
        <v>-610000000</v>
      </c>
      <c r="D164" s="4">
        <v>-76000000</v>
      </c>
      <c r="E164" s="4">
        <v>-7542000000</v>
      </c>
      <c r="F164" s="4">
        <v>-21041000000</v>
      </c>
      <c r="G164" s="4">
        <v>-19418000000</v>
      </c>
      <c r="H164" s="4">
        <v>-22381000000</v>
      </c>
      <c r="I164" s="4">
        <v>-27881000000</v>
      </c>
      <c r="J164" s="4">
        <v>-41513000000</v>
      </c>
      <c r="K164" s="4">
        <v>-40116000000</v>
      </c>
      <c r="L164" s="4">
        <v>-20219000000</v>
      </c>
      <c r="M164" s="5">
        <v>-18739000000</v>
      </c>
      <c r="N164" s="4">
        <v>-3764000000</v>
      </c>
      <c r="O164" s="4">
        <v>-6100000000</v>
      </c>
      <c r="P164" s="4">
        <v>-4423000000</v>
      </c>
      <c r="Q164" s="4">
        <v>-4452000000</v>
      </c>
    </row>
    <row r="165" spans="1:17" ht="16" x14ac:dyDescent="0.2">
      <c r="A165" s="3" t="s">
        <v>165</v>
      </c>
      <c r="B165" s="4">
        <v>-22000000</v>
      </c>
      <c r="C165" s="4">
        <v>-731000000</v>
      </c>
      <c r="D165" s="4">
        <v>-2000000</v>
      </c>
      <c r="E165" s="4">
        <v>-1225000000</v>
      </c>
      <c r="F165" s="4">
        <v>-19000000</v>
      </c>
      <c r="G165" s="4">
        <v>-323000000</v>
      </c>
      <c r="H165" s="4">
        <v>-2124000000</v>
      </c>
      <c r="I165" s="4">
        <v>-70000000</v>
      </c>
      <c r="J165" s="4">
        <v>-3609000000</v>
      </c>
      <c r="K165" s="4" t="s">
        <v>22</v>
      </c>
      <c r="L165" s="4" t="s">
        <v>22</v>
      </c>
      <c r="M165" s="5" t="s">
        <v>22</v>
      </c>
      <c r="N165" s="4" t="s">
        <v>22</v>
      </c>
      <c r="O165" s="4" t="s">
        <v>22</v>
      </c>
      <c r="P165" s="4" t="s">
        <v>22</v>
      </c>
      <c r="Q165" s="4" t="s">
        <v>22</v>
      </c>
    </row>
    <row r="166" spans="1:17" ht="16" x14ac:dyDescent="0.2">
      <c r="A166" s="3" t="s">
        <v>166</v>
      </c>
      <c r="B166" s="4" t="s">
        <v>22</v>
      </c>
      <c r="C166" s="4" t="s">
        <v>22</v>
      </c>
      <c r="D166" s="4" t="s">
        <v>22</v>
      </c>
      <c r="E166" s="4" t="s">
        <v>22</v>
      </c>
      <c r="F166" s="4" t="s">
        <v>22</v>
      </c>
      <c r="G166" s="4" t="s">
        <v>22</v>
      </c>
      <c r="H166" s="4" t="s">
        <v>22</v>
      </c>
      <c r="I166" s="4" t="s">
        <v>22</v>
      </c>
      <c r="J166" s="4" t="s">
        <v>22</v>
      </c>
      <c r="K166" s="4" t="s">
        <v>22</v>
      </c>
      <c r="L166" s="4" t="s">
        <v>22</v>
      </c>
      <c r="M166" s="5" t="s">
        <v>22</v>
      </c>
      <c r="N166" s="4" t="s">
        <v>22</v>
      </c>
      <c r="O166" s="4" t="s">
        <v>22</v>
      </c>
      <c r="P166" s="4" t="s">
        <v>22</v>
      </c>
      <c r="Q166" s="4" t="s">
        <v>22</v>
      </c>
    </row>
    <row r="167" spans="1:17" ht="16" x14ac:dyDescent="0.2">
      <c r="A167" s="3" t="s">
        <v>167</v>
      </c>
      <c r="B167" s="4">
        <v>-22000000</v>
      </c>
      <c r="C167" s="4">
        <v>-731000000</v>
      </c>
      <c r="D167" s="4">
        <v>-2000000</v>
      </c>
      <c r="E167" s="4">
        <v>-1225000000</v>
      </c>
      <c r="F167" s="4">
        <v>-19000000</v>
      </c>
      <c r="G167" s="4">
        <v>-323000000</v>
      </c>
      <c r="H167" s="4">
        <v>-2124000000</v>
      </c>
      <c r="I167" s="4">
        <v>-70000000</v>
      </c>
      <c r="J167" s="4">
        <v>-3609000000</v>
      </c>
      <c r="K167" s="4" t="s">
        <v>22</v>
      </c>
      <c r="L167" s="4" t="s">
        <v>22</v>
      </c>
      <c r="M167" s="5" t="s">
        <v>22</v>
      </c>
      <c r="N167" s="4" t="s">
        <v>22</v>
      </c>
      <c r="O167" s="4" t="s">
        <v>22</v>
      </c>
      <c r="P167" s="4" t="s">
        <v>22</v>
      </c>
      <c r="Q167" s="4" t="s">
        <v>22</v>
      </c>
    </row>
    <row r="168" spans="1:17" ht="16" x14ac:dyDescent="0.2">
      <c r="A168" s="3" t="s">
        <v>168</v>
      </c>
      <c r="B168" s="4" t="s">
        <v>22</v>
      </c>
      <c r="C168" s="4" t="s">
        <v>22</v>
      </c>
      <c r="D168" s="4" t="s">
        <v>22</v>
      </c>
      <c r="E168" s="4" t="s">
        <v>22</v>
      </c>
      <c r="F168" s="4" t="s">
        <v>22</v>
      </c>
      <c r="G168" s="4" t="s">
        <v>22</v>
      </c>
      <c r="H168" s="4" t="s">
        <v>22</v>
      </c>
      <c r="I168" s="4" t="s">
        <v>22</v>
      </c>
      <c r="J168" s="4" t="s">
        <v>22</v>
      </c>
      <c r="K168" s="4" t="s">
        <v>22</v>
      </c>
      <c r="L168" s="4" t="s">
        <v>22</v>
      </c>
      <c r="M168" s="5" t="s">
        <v>22</v>
      </c>
      <c r="N168" s="4" t="s">
        <v>22</v>
      </c>
      <c r="O168" s="4" t="s">
        <v>22</v>
      </c>
      <c r="P168" s="4" t="s">
        <v>22</v>
      </c>
      <c r="Q168" s="4" t="s">
        <v>22</v>
      </c>
    </row>
    <row r="169" spans="1:17" ht="16" x14ac:dyDescent="0.2">
      <c r="A169" s="3" t="s">
        <v>169</v>
      </c>
      <c r="B169" s="4">
        <v>-908000000</v>
      </c>
      <c r="C169" s="4">
        <v>-309000000</v>
      </c>
      <c r="D169" s="4">
        <v>-1385000000</v>
      </c>
      <c r="E169" s="4">
        <v>-244000000</v>
      </c>
      <c r="F169" s="4">
        <v>-1699000000</v>
      </c>
      <c r="G169" s="4">
        <v>-3400000000</v>
      </c>
      <c r="H169" s="4">
        <v>4267000000</v>
      </c>
      <c r="I169" s="4">
        <v>-1973000000</v>
      </c>
      <c r="J169" s="4">
        <v>-1258000000</v>
      </c>
      <c r="K169" s="4">
        <v>-4164000000</v>
      </c>
      <c r="L169" s="4">
        <v>-5912000000</v>
      </c>
      <c r="M169" s="5">
        <v>-2269000000</v>
      </c>
      <c r="N169" s="4">
        <v>-2854000000</v>
      </c>
      <c r="O169" s="4">
        <v>858000000</v>
      </c>
      <c r="P169" s="4">
        <v>796000000</v>
      </c>
      <c r="Q169" s="4">
        <v>-1069000000</v>
      </c>
    </row>
    <row r="170" spans="1:17" ht="16" x14ac:dyDescent="0.2">
      <c r="A170" s="3" t="s">
        <v>153</v>
      </c>
      <c r="B170" s="4" t="s">
        <v>22</v>
      </c>
      <c r="C170" s="4" t="s">
        <v>22</v>
      </c>
      <c r="D170" s="4" t="s">
        <v>22</v>
      </c>
      <c r="E170" s="4" t="s">
        <v>22</v>
      </c>
      <c r="F170" s="4" t="s">
        <v>22</v>
      </c>
      <c r="G170" s="4" t="s">
        <v>22</v>
      </c>
      <c r="H170" s="4" t="s">
        <v>22</v>
      </c>
      <c r="I170" s="4" t="s">
        <v>22</v>
      </c>
      <c r="J170" s="4" t="s">
        <v>22</v>
      </c>
      <c r="K170" s="4" t="s">
        <v>22</v>
      </c>
      <c r="L170" s="4" t="s">
        <v>22</v>
      </c>
      <c r="M170" s="5" t="s">
        <v>22</v>
      </c>
      <c r="N170" s="4" t="s">
        <v>22</v>
      </c>
      <c r="O170" s="4" t="s">
        <v>22</v>
      </c>
      <c r="P170" s="4" t="s">
        <v>22</v>
      </c>
      <c r="Q170" s="4" t="s">
        <v>22</v>
      </c>
    </row>
    <row r="171" spans="1:17" ht="16" x14ac:dyDescent="0.2">
      <c r="A171" s="3" t="s">
        <v>170</v>
      </c>
      <c r="B171" s="4">
        <v>-1526000000</v>
      </c>
      <c r="C171" s="4">
        <v>-1721000000</v>
      </c>
      <c r="D171" s="4">
        <v>-1546000000</v>
      </c>
      <c r="E171" s="4">
        <v>-6389000000</v>
      </c>
      <c r="F171" s="4">
        <v>-4999000000</v>
      </c>
      <c r="G171" s="4">
        <v>-5358000000</v>
      </c>
      <c r="H171" s="4">
        <v>840000000</v>
      </c>
      <c r="I171" s="4">
        <v>-5733000000</v>
      </c>
      <c r="J171" s="4">
        <v>-16218000000</v>
      </c>
      <c r="K171" s="4">
        <v>-5485000000</v>
      </c>
      <c r="L171" s="4">
        <v>-3421000000</v>
      </c>
      <c r="M171" s="5">
        <v>1151000000</v>
      </c>
      <c r="N171" s="4">
        <v>-135000000</v>
      </c>
      <c r="O171" s="4">
        <v>34000000</v>
      </c>
      <c r="P171" s="4">
        <v>1559000000</v>
      </c>
      <c r="Q171" s="4">
        <v>-307000000</v>
      </c>
    </row>
    <row r="172" spans="1:17" ht="16" x14ac:dyDescent="0.2">
      <c r="A172" s="3" t="s">
        <v>171</v>
      </c>
      <c r="B172" s="4" t="s">
        <v>22</v>
      </c>
      <c r="C172" s="4" t="s">
        <v>22</v>
      </c>
      <c r="D172" s="4" t="s">
        <v>22</v>
      </c>
      <c r="E172" s="4" t="s">
        <v>22</v>
      </c>
      <c r="F172" s="4" t="s">
        <v>22</v>
      </c>
      <c r="G172" s="4" t="s">
        <v>22</v>
      </c>
      <c r="H172" s="4" t="s">
        <v>22</v>
      </c>
      <c r="I172" s="4" t="s">
        <v>22</v>
      </c>
      <c r="J172" s="4" t="s">
        <v>22</v>
      </c>
      <c r="K172" s="4" t="s">
        <v>22</v>
      </c>
      <c r="L172" s="4" t="s">
        <v>22</v>
      </c>
      <c r="M172" s="5">
        <v>0</v>
      </c>
      <c r="N172" s="4" t="s">
        <v>22</v>
      </c>
      <c r="O172" s="4" t="s">
        <v>22</v>
      </c>
      <c r="P172" s="4" t="s">
        <v>22</v>
      </c>
      <c r="Q172" s="4" t="s">
        <v>22</v>
      </c>
    </row>
    <row r="173" spans="1:17" ht="16" x14ac:dyDescent="0.2">
      <c r="A173" s="3" t="s">
        <v>172</v>
      </c>
      <c r="B173" s="4" t="s">
        <v>22</v>
      </c>
      <c r="C173" s="4">
        <v>-133000000</v>
      </c>
      <c r="D173" s="4" t="s">
        <v>22</v>
      </c>
      <c r="E173" s="4">
        <v>-862000000</v>
      </c>
      <c r="F173" s="4">
        <v>-21000000</v>
      </c>
      <c r="G173" s="4" t="s">
        <v>22</v>
      </c>
      <c r="H173" s="4">
        <v>960000000</v>
      </c>
      <c r="I173" s="4">
        <v>2955000000</v>
      </c>
      <c r="J173" s="4">
        <v>3966000000</v>
      </c>
      <c r="K173" s="4">
        <v>-89000000</v>
      </c>
      <c r="L173" s="4">
        <v>1789000000</v>
      </c>
      <c r="M173" s="5">
        <v>16000000</v>
      </c>
      <c r="N173" s="4">
        <v>129000000</v>
      </c>
      <c r="O173" s="4">
        <v>67000000</v>
      </c>
      <c r="P173" s="4">
        <v>-289000000</v>
      </c>
      <c r="Q173" s="4">
        <v>109000000</v>
      </c>
    </row>
    <row r="174" spans="1:17" ht="16" x14ac:dyDescent="0.2">
      <c r="A174" s="3" t="s">
        <v>173</v>
      </c>
      <c r="B174" s="4" t="s">
        <v>22</v>
      </c>
      <c r="C174" s="4" t="s">
        <v>22</v>
      </c>
      <c r="D174" s="4" t="s">
        <v>22</v>
      </c>
      <c r="E174" s="4" t="s">
        <v>22</v>
      </c>
      <c r="F174" s="4" t="s">
        <v>22</v>
      </c>
      <c r="G174" s="4" t="s">
        <v>22</v>
      </c>
      <c r="H174" s="4">
        <v>2075000000</v>
      </c>
      <c r="I174" s="4">
        <v>5471000000</v>
      </c>
      <c r="J174" s="4">
        <v>6966000000</v>
      </c>
      <c r="K174" s="4">
        <v>272000000</v>
      </c>
      <c r="L174" s="4">
        <v>3475000000</v>
      </c>
      <c r="M174" s="5">
        <v>958000000</v>
      </c>
      <c r="N174" s="4">
        <v>129000000</v>
      </c>
      <c r="O174" s="4">
        <v>72000000</v>
      </c>
      <c r="P174" s="4">
        <v>648000000</v>
      </c>
      <c r="Q174" s="4">
        <v>109000000</v>
      </c>
    </row>
    <row r="175" spans="1:17" ht="16" x14ac:dyDescent="0.2">
      <c r="A175" s="3" t="s">
        <v>174</v>
      </c>
      <c r="B175" s="4" t="s">
        <v>22</v>
      </c>
      <c r="C175" s="4">
        <v>-133000000</v>
      </c>
      <c r="D175" s="4" t="s">
        <v>22</v>
      </c>
      <c r="E175" s="4">
        <v>-862000000</v>
      </c>
      <c r="F175" s="4">
        <v>-21000000</v>
      </c>
      <c r="G175" s="4" t="s">
        <v>22</v>
      </c>
      <c r="H175" s="4">
        <v>-1115000000</v>
      </c>
      <c r="I175" s="4">
        <v>-2516000000</v>
      </c>
      <c r="J175" s="4">
        <v>-3000000000</v>
      </c>
      <c r="K175" s="4">
        <v>-361000000</v>
      </c>
      <c r="L175" s="4">
        <v>-1686000000</v>
      </c>
      <c r="M175" s="5">
        <v>-942000000</v>
      </c>
      <c r="N175" s="4" t="s">
        <v>22</v>
      </c>
      <c r="O175" s="4">
        <v>-5000000</v>
      </c>
      <c r="P175" s="4">
        <v>-937000000</v>
      </c>
      <c r="Q175" s="4" t="s">
        <v>22</v>
      </c>
    </row>
    <row r="176" spans="1:17" ht="16" x14ac:dyDescent="0.2">
      <c r="A176" s="3" t="s">
        <v>175</v>
      </c>
      <c r="B176" s="4" t="s">
        <v>22</v>
      </c>
      <c r="C176" s="4" t="s">
        <v>22</v>
      </c>
      <c r="D176" s="4" t="s">
        <v>22</v>
      </c>
      <c r="E176" s="4">
        <v>75000000</v>
      </c>
      <c r="F176" s="4">
        <v>-886000000</v>
      </c>
      <c r="G176" s="4">
        <v>-862000000</v>
      </c>
      <c r="H176" s="4">
        <v>-3376000000</v>
      </c>
      <c r="I176" s="4">
        <v>-1273000000</v>
      </c>
      <c r="J176" s="4">
        <v>-1498000000</v>
      </c>
      <c r="K176" s="4">
        <v>-3211000000</v>
      </c>
      <c r="L176" s="4">
        <v>-4056000000</v>
      </c>
      <c r="M176" s="5">
        <v>-5266000000</v>
      </c>
      <c r="N176" s="4">
        <v>-953000000</v>
      </c>
      <c r="O176" s="4">
        <v>-1431000000</v>
      </c>
      <c r="P176" s="4">
        <v>-1448000000</v>
      </c>
      <c r="Q176" s="4">
        <v>-1434000000</v>
      </c>
    </row>
    <row r="177" spans="1:17" ht="16" x14ac:dyDescent="0.2">
      <c r="A177" s="3" t="s">
        <v>176</v>
      </c>
      <c r="B177" s="4" t="s">
        <v>22</v>
      </c>
      <c r="C177" s="4" t="s">
        <v>22</v>
      </c>
      <c r="D177" s="4" t="s">
        <v>22</v>
      </c>
      <c r="E177" s="4">
        <v>75000000</v>
      </c>
      <c r="F177" s="4">
        <v>109000000</v>
      </c>
      <c r="G177" s="4">
        <v>144000000</v>
      </c>
      <c r="H177" s="4">
        <v>144000000</v>
      </c>
      <c r="I177" s="4">
        <v>138000000</v>
      </c>
      <c r="J177" s="4">
        <v>137000000</v>
      </c>
      <c r="K177" s="4">
        <v>162000000</v>
      </c>
      <c r="L177" s="4">
        <v>143000000</v>
      </c>
      <c r="M177" s="5">
        <v>139000000</v>
      </c>
      <c r="N177" s="4">
        <v>57000000</v>
      </c>
      <c r="O177" s="4">
        <v>1000000</v>
      </c>
      <c r="P177" s="4">
        <v>81000000</v>
      </c>
      <c r="Q177" s="4" t="s">
        <v>22</v>
      </c>
    </row>
    <row r="178" spans="1:17" ht="16" x14ac:dyDescent="0.2">
      <c r="A178" s="3" t="s">
        <v>177</v>
      </c>
      <c r="B178" s="4" t="s">
        <v>22</v>
      </c>
      <c r="C178" s="4" t="s">
        <v>22</v>
      </c>
      <c r="D178" s="4" t="s">
        <v>22</v>
      </c>
      <c r="E178" s="4" t="s">
        <v>22</v>
      </c>
      <c r="F178" s="4">
        <v>-995000000</v>
      </c>
      <c r="G178" s="4">
        <v>-1006000000</v>
      </c>
      <c r="H178" s="4">
        <v>-3520000000</v>
      </c>
      <c r="I178" s="4">
        <v>-1411000000</v>
      </c>
      <c r="J178" s="4">
        <v>-1635000000</v>
      </c>
      <c r="K178" s="4">
        <v>-3373000000</v>
      </c>
      <c r="L178" s="4">
        <v>-4199000000</v>
      </c>
      <c r="M178" s="5">
        <v>-5405000000</v>
      </c>
      <c r="N178" s="4">
        <v>-1010000000</v>
      </c>
      <c r="O178" s="4">
        <v>-1432000000</v>
      </c>
      <c r="P178" s="4">
        <v>-1529000000</v>
      </c>
      <c r="Q178" s="4">
        <v>-1434000000</v>
      </c>
    </row>
    <row r="179" spans="1:17" ht="16" x14ac:dyDescent="0.2">
      <c r="A179" s="3" t="s">
        <v>178</v>
      </c>
      <c r="B179" s="4">
        <v>-210000000</v>
      </c>
      <c r="C179" s="4">
        <v>48000000</v>
      </c>
      <c r="D179" s="4">
        <v>-51000000</v>
      </c>
      <c r="E179" s="4">
        <v>3866000000</v>
      </c>
      <c r="F179" s="4">
        <v>2945000000</v>
      </c>
      <c r="G179" s="4">
        <v>4946000000</v>
      </c>
      <c r="H179" s="4">
        <v>1154000000</v>
      </c>
      <c r="I179" s="4">
        <v>2006000000</v>
      </c>
      <c r="J179" s="4">
        <v>10024000000</v>
      </c>
      <c r="K179" s="4">
        <v>2536000000</v>
      </c>
      <c r="L179" s="4">
        <v>1157000000</v>
      </c>
      <c r="M179" s="5">
        <v>569000000</v>
      </c>
      <c r="N179" s="4">
        <v>2136000000</v>
      </c>
      <c r="O179" s="4">
        <v>-1298000000</v>
      </c>
      <c r="P179" s="4">
        <v>-1655000000</v>
      </c>
      <c r="Q179" s="4">
        <v>1386000000</v>
      </c>
    </row>
    <row r="180" spans="1:17" ht="16" x14ac:dyDescent="0.2">
      <c r="A180" s="3" t="s">
        <v>153</v>
      </c>
      <c r="B180" s="4" t="s">
        <v>22</v>
      </c>
      <c r="C180" s="4" t="s">
        <v>22</v>
      </c>
      <c r="D180" s="4" t="s">
        <v>22</v>
      </c>
      <c r="E180" s="4" t="s">
        <v>22</v>
      </c>
      <c r="F180" s="4" t="s">
        <v>22</v>
      </c>
      <c r="G180" s="4" t="s">
        <v>22</v>
      </c>
      <c r="H180" s="4" t="s">
        <v>22</v>
      </c>
      <c r="I180" s="4" t="s">
        <v>22</v>
      </c>
      <c r="J180" s="4" t="s">
        <v>22</v>
      </c>
      <c r="K180" s="4" t="s">
        <v>22</v>
      </c>
      <c r="L180" s="4" t="s">
        <v>22</v>
      </c>
      <c r="M180" s="5" t="s">
        <v>22</v>
      </c>
      <c r="N180" s="4" t="s">
        <v>22</v>
      </c>
      <c r="O180" s="4" t="s">
        <v>22</v>
      </c>
      <c r="P180" s="4" t="s">
        <v>22</v>
      </c>
      <c r="Q180" s="4" t="s">
        <v>22</v>
      </c>
    </row>
    <row r="181" spans="1:17" ht="16" x14ac:dyDescent="0.2">
      <c r="A181" s="3" t="s">
        <v>179</v>
      </c>
      <c r="B181" s="4">
        <v>-210000000</v>
      </c>
      <c r="C181" s="4">
        <v>-85000000</v>
      </c>
      <c r="D181" s="4">
        <v>-51000000</v>
      </c>
      <c r="E181" s="4">
        <v>3079000000</v>
      </c>
      <c r="F181" s="4">
        <v>2038000000</v>
      </c>
      <c r="G181" s="4">
        <v>4084000000</v>
      </c>
      <c r="H181" s="4">
        <v>-1262000000</v>
      </c>
      <c r="I181" s="4">
        <v>3688000000</v>
      </c>
      <c r="J181" s="4">
        <v>12492000000</v>
      </c>
      <c r="K181" s="4">
        <v>-764000000</v>
      </c>
      <c r="L181" s="4">
        <v>-1110000000</v>
      </c>
      <c r="M181" s="5">
        <v>-4681000000</v>
      </c>
      <c r="N181" s="4">
        <v>1312000000</v>
      </c>
      <c r="O181" s="4">
        <v>-2662000000</v>
      </c>
      <c r="P181" s="4">
        <v>-3392000000</v>
      </c>
      <c r="Q181" s="4">
        <v>61000000</v>
      </c>
    </row>
    <row r="182" spans="1:17" ht="16" x14ac:dyDescent="0.2">
      <c r="A182" s="3" t="s">
        <v>180</v>
      </c>
      <c r="B182" s="4">
        <v>-1000000</v>
      </c>
      <c r="C182" s="4">
        <v>3000000</v>
      </c>
      <c r="D182" s="4">
        <v>-26000000</v>
      </c>
      <c r="E182" s="4">
        <v>-44000000</v>
      </c>
      <c r="F182" s="4" t="s">
        <v>22</v>
      </c>
      <c r="G182" s="4">
        <v>36000000</v>
      </c>
      <c r="H182" s="4">
        <v>-113000000</v>
      </c>
      <c r="I182" s="4">
        <v>-6000000</v>
      </c>
      <c r="J182" s="4">
        <v>169000000</v>
      </c>
      <c r="K182" s="4">
        <v>-102000000</v>
      </c>
      <c r="L182" s="4">
        <v>-155000000</v>
      </c>
      <c r="M182" s="5">
        <v>3000000</v>
      </c>
      <c r="N182" s="4">
        <v>98000000</v>
      </c>
      <c r="O182" s="4">
        <v>-4000000</v>
      </c>
      <c r="P182" s="4">
        <v>-46000000</v>
      </c>
      <c r="Q182" s="4">
        <v>-45000000</v>
      </c>
    </row>
    <row r="183" spans="1:17" ht="16" x14ac:dyDescent="0.2">
      <c r="A183" s="3" t="s">
        <v>181</v>
      </c>
      <c r="B183" s="4">
        <v>-171000000</v>
      </c>
      <c r="C183" s="4">
        <v>187000000</v>
      </c>
      <c r="D183" s="4">
        <v>623000000</v>
      </c>
      <c r="E183" s="4">
        <v>-764000000</v>
      </c>
      <c r="F183" s="4">
        <v>197000000</v>
      </c>
      <c r="G183" s="4">
        <v>1257000000</v>
      </c>
      <c r="H183" s="4">
        <v>5061000000</v>
      </c>
      <c r="I183" s="4">
        <v>2516000000</v>
      </c>
      <c r="J183" s="4">
        <v>2128000000</v>
      </c>
      <c r="K183" s="4">
        <v>91000000</v>
      </c>
      <c r="L183" s="4">
        <v>1282000000</v>
      </c>
      <c r="M183" s="5">
        <v>-144000000</v>
      </c>
      <c r="N183" s="4">
        <v>2334000000</v>
      </c>
      <c r="O183" s="4">
        <v>-1458000000</v>
      </c>
      <c r="P183" s="4">
        <v>-2033000000</v>
      </c>
      <c r="Q183" s="4">
        <v>1013000000</v>
      </c>
    </row>
    <row r="184" spans="1:17" ht="16" x14ac:dyDescent="0.2">
      <c r="A184" s="3" t="s">
        <v>52</v>
      </c>
      <c r="B184" s="4">
        <v>1281000000</v>
      </c>
      <c r="C184" s="4">
        <v>1544000000</v>
      </c>
      <c r="D184" s="4">
        <v>1784000000</v>
      </c>
      <c r="E184" s="4">
        <v>2117000000</v>
      </c>
      <c r="F184" s="4">
        <v>2310000000</v>
      </c>
      <c r="G184" s="4">
        <v>3064000000</v>
      </c>
      <c r="H184" s="4">
        <v>3279000000</v>
      </c>
      <c r="I184" s="4">
        <v>3702000000</v>
      </c>
      <c r="J184" s="4">
        <v>4617000000</v>
      </c>
      <c r="K184" s="4">
        <v>5589000000</v>
      </c>
      <c r="L184" s="4">
        <v>5361000000</v>
      </c>
      <c r="M184" s="5">
        <v>5931000000</v>
      </c>
      <c r="N184" s="4">
        <v>1595000000</v>
      </c>
      <c r="O184" s="4">
        <v>1433000000</v>
      </c>
      <c r="P184" s="4">
        <v>1426000000</v>
      </c>
      <c r="Q184" s="4">
        <v>1477000000</v>
      </c>
    </row>
    <row r="185" spans="1:17" ht="16" x14ac:dyDescent="0.2">
      <c r="A185" s="3" t="s">
        <v>53</v>
      </c>
      <c r="B185" s="6">
        <v>22.62</v>
      </c>
      <c r="C185" s="6">
        <v>22.95</v>
      </c>
      <c r="D185" s="6">
        <v>22.23</v>
      </c>
      <c r="E185" s="6">
        <v>22.89</v>
      </c>
      <c r="F185" s="6">
        <v>21.31</v>
      </c>
      <c r="G185" s="6">
        <v>23.4</v>
      </c>
      <c r="H185" s="6">
        <v>21.22</v>
      </c>
      <c r="I185" s="6">
        <v>20.83</v>
      </c>
      <c r="J185" s="6">
        <v>21.52</v>
      </c>
      <c r="K185" s="6">
        <v>22.03</v>
      </c>
      <c r="L185" s="6">
        <v>19.48</v>
      </c>
      <c r="M185" s="7">
        <v>20.36</v>
      </c>
      <c r="N185" s="6">
        <v>19.48</v>
      </c>
      <c r="O185" s="6">
        <v>20.37</v>
      </c>
      <c r="P185" s="6">
        <v>20.86</v>
      </c>
      <c r="Q185" s="6">
        <v>20.36</v>
      </c>
    </row>
    <row r="186" spans="1:17" ht="16" x14ac:dyDescent="0.2">
      <c r="A186" s="3" t="s">
        <v>182</v>
      </c>
      <c r="B186" s="4">
        <v>22000000</v>
      </c>
      <c r="C186" s="4">
        <v>731000000</v>
      </c>
      <c r="D186" s="4">
        <v>2000000</v>
      </c>
      <c r="E186" s="4">
        <v>1225000000</v>
      </c>
      <c r="F186" s="4">
        <v>19000000</v>
      </c>
      <c r="G186" s="4">
        <v>323000000</v>
      </c>
      <c r="H186" s="4">
        <v>2124000000</v>
      </c>
      <c r="I186" s="4">
        <v>70000000</v>
      </c>
      <c r="J186" s="4">
        <v>3609000000</v>
      </c>
      <c r="K186" s="4" t="s">
        <v>22</v>
      </c>
      <c r="L186" s="4" t="s">
        <v>22</v>
      </c>
      <c r="M186" s="5" t="s">
        <v>22</v>
      </c>
      <c r="N186" s="4" t="s">
        <v>22</v>
      </c>
      <c r="O186" s="4" t="s">
        <v>22</v>
      </c>
      <c r="P186" s="4" t="s">
        <v>22</v>
      </c>
      <c r="Q186" s="4" t="s">
        <v>22</v>
      </c>
    </row>
    <row r="187" spans="1:17" ht="16" x14ac:dyDescent="0.2">
      <c r="A187" s="3" t="s">
        <v>183</v>
      </c>
      <c r="B187" s="4">
        <v>1054000000</v>
      </c>
      <c r="C187" s="4">
        <v>1602000000</v>
      </c>
      <c r="D187" s="4">
        <v>1728000000</v>
      </c>
      <c r="E187" s="4">
        <v>1824000000</v>
      </c>
      <c r="F187" s="4">
        <v>2489000000</v>
      </c>
      <c r="G187" s="4">
        <v>1864000000</v>
      </c>
      <c r="H187" s="4">
        <v>4660000000</v>
      </c>
      <c r="I187" s="4">
        <v>3857000000</v>
      </c>
      <c r="J187" s="4">
        <v>4988000000</v>
      </c>
      <c r="K187" s="4">
        <v>5432000000</v>
      </c>
      <c r="L187" s="4">
        <v>5107000000</v>
      </c>
      <c r="M187" s="5">
        <v>2750000000</v>
      </c>
      <c r="N187" s="4">
        <v>999000000</v>
      </c>
      <c r="O187" s="4">
        <v>1000000000</v>
      </c>
      <c r="P187" s="4">
        <v>-350000000</v>
      </c>
      <c r="Q187" s="4">
        <v>1101000000</v>
      </c>
    </row>
    <row r="188" spans="1:17" ht="16" x14ac:dyDescent="0.2">
      <c r="A188" s="28" t="s">
        <v>184</v>
      </c>
      <c r="B188" s="26">
        <v>1054000000</v>
      </c>
      <c r="C188" s="26">
        <v>1602000000</v>
      </c>
      <c r="D188" s="26">
        <v>1728000000</v>
      </c>
      <c r="E188" s="26">
        <v>1824000000</v>
      </c>
      <c r="F188" s="26">
        <v>2486423053</v>
      </c>
      <c r="G188" s="26">
        <v>1858288636</v>
      </c>
      <c r="H188" s="26">
        <v>4726662037</v>
      </c>
      <c r="I188" s="26">
        <v>3951324550</v>
      </c>
      <c r="J188" s="26">
        <v>5161389536</v>
      </c>
      <c r="K188" s="26">
        <v>5432000000</v>
      </c>
      <c r="L188" s="26">
        <v>5325471777</v>
      </c>
      <c r="M188" s="27">
        <v>3027915609</v>
      </c>
      <c r="N188" s="26">
        <v>1072845946</v>
      </c>
      <c r="O188" s="26">
        <v>1064399441</v>
      </c>
      <c r="P188" s="26">
        <v>-281294705</v>
      </c>
      <c r="Q188" s="26">
        <v>1171684932</v>
      </c>
    </row>
    <row r="189" spans="1:17" ht="16" x14ac:dyDescent="0.2">
      <c r="A189" s="21" t="s">
        <v>197</v>
      </c>
      <c r="B189" s="22"/>
      <c r="C189" s="23">
        <f>(C188/B188)-1</f>
        <v>0.51992409867172684</v>
      </c>
      <c r="D189" s="23">
        <f>(D188/C188)-1</f>
        <v>7.8651685393258397E-2</v>
      </c>
      <c r="E189" s="23">
        <f>(E188/D188)-1</f>
        <v>5.555555555555558E-2</v>
      </c>
      <c r="F189" s="23">
        <f t="shared" ref="F189:Q189" si="8">(F188/E188)-1</f>
        <v>0.36317053344298245</v>
      </c>
      <c r="G189" s="23">
        <f t="shared" si="8"/>
        <v>-0.25262572121108784</v>
      </c>
      <c r="H189" s="23">
        <f t="shared" si="8"/>
        <v>1.5435564451248145</v>
      </c>
      <c r="I189" s="23">
        <f t="shared" si="8"/>
        <v>-0.16403488993516124</v>
      </c>
      <c r="J189" s="23">
        <f t="shared" si="8"/>
        <v>0.30624287392439076</v>
      </c>
      <c r="K189" s="23">
        <f t="shared" si="8"/>
        <v>5.2429769563511641E-2</v>
      </c>
      <c r="L189" s="23">
        <f t="shared" si="8"/>
        <v>-1.9611233983799714E-2</v>
      </c>
      <c r="M189" s="23">
        <f t="shared" si="8"/>
        <v>-0.431427724004254</v>
      </c>
      <c r="N189" s="23"/>
      <c r="O189" s="23">
        <f t="shared" si="8"/>
        <v>-7.8729896230600449E-3</v>
      </c>
      <c r="P189" s="23">
        <f t="shared" si="8"/>
        <v>-1.2642755098929068</v>
      </c>
      <c r="Q189" s="23">
        <f t="shared" si="8"/>
        <v>-5.1653287856947037</v>
      </c>
    </row>
    <row r="190" spans="1:17" ht="16" x14ac:dyDescent="0.2">
      <c r="A190" s="24" t="s">
        <v>198</v>
      </c>
      <c r="B190" s="25">
        <f t="shared" ref="B190:Q190" si="9">B188/B2</f>
        <v>0.18615330271988698</v>
      </c>
      <c r="C190" s="25">
        <f t="shared" si="9"/>
        <v>0.23814478965363461</v>
      </c>
      <c r="D190" s="25">
        <f t="shared" si="9"/>
        <v>0.21532710280373832</v>
      </c>
      <c r="E190" s="25">
        <f t="shared" si="9"/>
        <v>0.1972318339100346</v>
      </c>
      <c r="F190" s="25">
        <f t="shared" si="9"/>
        <v>0.22933250811658365</v>
      </c>
      <c r="G190" s="25">
        <f t="shared" si="9"/>
        <v>0.14191909546357109</v>
      </c>
      <c r="H190" s="25">
        <f t="shared" si="9"/>
        <v>0.30591301773348001</v>
      </c>
      <c r="I190" s="25">
        <f t="shared" si="9"/>
        <v>0.22233426457348637</v>
      </c>
      <c r="J190" s="25">
        <f t="shared" si="9"/>
        <v>0.24057935750908921</v>
      </c>
      <c r="K190" s="25">
        <f t="shared" si="9"/>
        <v>0.21410271569902645</v>
      </c>
      <c r="L190" s="25">
        <f t="shared" si="9"/>
        <v>0.19352684704557016</v>
      </c>
      <c r="M190" s="25">
        <f t="shared" si="9"/>
        <v>0.10395206018264214</v>
      </c>
      <c r="N190" s="25">
        <f t="shared" si="9"/>
        <v>0.1453130090749018</v>
      </c>
      <c r="O190" s="25">
        <f t="shared" si="9"/>
        <v>0.15119310241477274</v>
      </c>
      <c r="P190" s="25">
        <f t="shared" si="9"/>
        <v>-3.8602264992452312E-2</v>
      </c>
      <c r="Q190" s="25">
        <f t="shared" si="9"/>
        <v>0.15795159503909409</v>
      </c>
    </row>
    <row r="191" spans="1:17" ht="16" x14ac:dyDescent="0.2">
      <c r="A191" s="3" t="s">
        <v>185</v>
      </c>
      <c r="B191" s="4" t="s">
        <v>22</v>
      </c>
      <c r="C191" s="4">
        <v>1469000000</v>
      </c>
      <c r="D191" s="4">
        <v>1728000000</v>
      </c>
      <c r="E191" s="4">
        <v>988000000</v>
      </c>
      <c r="F191" s="4">
        <v>2468000000</v>
      </c>
      <c r="G191" s="4">
        <v>1864000000</v>
      </c>
      <c r="H191" s="4">
        <v>5623000000</v>
      </c>
      <c r="I191" s="4">
        <v>6829000000</v>
      </c>
      <c r="J191" s="4">
        <v>9074000000</v>
      </c>
      <c r="K191" s="4">
        <v>5348000000</v>
      </c>
      <c r="L191" s="4">
        <v>6901000000</v>
      </c>
      <c r="M191" s="5">
        <v>2810000000</v>
      </c>
      <c r="N191" s="4">
        <v>1128000000</v>
      </c>
      <c r="O191" s="4">
        <v>1068000000</v>
      </c>
      <c r="P191" s="4">
        <v>-600000000</v>
      </c>
      <c r="Q191" s="4">
        <v>1214000000</v>
      </c>
    </row>
    <row r="192" spans="1:17" ht="16" x14ac:dyDescent="0.2">
      <c r="A192" s="3" t="s">
        <v>186</v>
      </c>
      <c r="B192" s="6">
        <v>0.9</v>
      </c>
      <c r="C192" s="6">
        <v>1.37</v>
      </c>
      <c r="D192" s="6">
        <v>1.42</v>
      </c>
      <c r="E192" s="6">
        <v>1.49</v>
      </c>
      <c r="F192" s="6">
        <v>2.06</v>
      </c>
      <c r="G192" s="6">
        <v>1.55</v>
      </c>
      <c r="H192" s="6">
        <v>3.94</v>
      </c>
      <c r="I192" s="6">
        <v>3.29</v>
      </c>
      <c r="J192" s="6">
        <v>4.25</v>
      </c>
      <c r="K192" s="6">
        <v>4.63</v>
      </c>
      <c r="L192" s="6">
        <v>4.43</v>
      </c>
      <c r="M192" s="7">
        <v>2.46</v>
      </c>
      <c r="N192" s="6">
        <v>0.88</v>
      </c>
      <c r="O192" s="6">
        <v>0.89</v>
      </c>
      <c r="P192" s="6">
        <v>-0.32</v>
      </c>
      <c r="Q192" s="6">
        <v>1.01</v>
      </c>
    </row>
    <row r="193" spans="1:17" ht="16" x14ac:dyDescent="0.2">
      <c r="A193" s="3" t="s">
        <v>187</v>
      </c>
      <c r="B193" s="4" t="s">
        <v>22</v>
      </c>
      <c r="C193" s="4" t="s">
        <v>22</v>
      </c>
      <c r="D193" s="4" t="s">
        <v>22</v>
      </c>
      <c r="E193" s="6">
        <v>13.61</v>
      </c>
      <c r="F193" s="6">
        <v>12.56</v>
      </c>
      <c r="G193" s="6">
        <v>28.11</v>
      </c>
      <c r="H193" s="6">
        <v>16.04</v>
      </c>
      <c r="I193" s="6">
        <v>24.41</v>
      </c>
      <c r="J193" s="6">
        <v>41.37</v>
      </c>
      <c r="K193" s="6">
        <v>30.86</v>
      </c>
      <c r="L193" s="6">
        <v>12.65</v>
      </c>
      <c r="M193" s="7">
        <v>16.309999999999999</v>
      </c>
      <c r="N193" s="6">
        <v>13.03</v>
      </c>
      <c r="O193" s="6">
        <v>13.95</v>
      </c>
      <c r="P193" s="6">
        <v>16.66</v>
      </c>
      <c r="Q193" s="6">
        <v>16.98</v>
      </c>
    </row>
    <row r="194" spans="1:17" ht="16" x14ac:dyDescent="0.2">
      <c r="A194" s="3" t="s">
        <v>188</v>
      </c>
      <c r="B194" s="6">
        <v>2.0099999999999998</v>
      </c>
      <c r="C194" s="6">
        <v>2.09</v>
      </c>
      <c r="D194" s="6">
        <v>5.3</v>
      </c>
      <c r="E194" s="6">
        <v>2.0699999999999998</v>
      </c>
      <c r="F194" s="6">
        <v>2.25</v>
      </c>
      <c r="G194" s="6">
        <v>1.41</v>
      </c>
      <c r="H194" s="6">
        <v>2.67</v>
      </c>
      <c r="I194" s="6">
        <v>1.85</v>
      </c>
      <c r="J194" s="6">
        <v>1.39</v>
      </c>
      <c r="K194" s="6">
        <v>1.52</v>
      </c>
      <c r="L194" s="6">
        <v>2.4</v>
      </c>
      <c r="M194" s="7">
        <v>0.9</v>
      </c>
      <c r="N194" s="6">
        <v>1.26</v>
      </c>
      <c r="O194" s="6">
        <v>1.47</v>
      </c>
      <c r="P194" s="6">
        <v>-0.19</v>
      </c>
      <c r="Q194" s="6">
        <v>1.23</v>
      </c>
    </row>
    <row r="196" spans="1:17" ht="16" x14ac:dyDescent="0.2">
      <c r="A196" s="8"/>
    </row>
  </sheetData>
  <hyperlinks>
    <hyperlink ref="A1" r:id="rId1" tooltip="ROIC AI" display="ROIC AI" xr:uid="{00000000-0004-0000-0000-000000000000}"/>
  </hyperlinks>
  <pageMargins left="0.7" right="0.7" top="0.75" bottom="0.75" header="0.3" footer="0.3"/>
  <ignoredErrors>
    <ignoredError sqref="B1:Q1 A4:Q7 A15:Q16 A19:Q33 A191:Q195 A2:Q2 A9:Q11 A13:Q13 A37:Q95 A130:Q142 A144:Q171 A188:J188 L188:Q188 A97:Q104 A96:D96 K96 A106:Q128 A105:D105 I105:Q105 G96:H96 A173:Q187 A172:L172 N172:Q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EC991-6D4D-084D-B088-6010F7CFD2A5}">
  <dimension ref="A1:R110"/>
  <sheetViews>
    <sheetView tabSelected="1" workbookViewId="0">
      <selection activeCell="G23" sqref="G23"/>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5" cm="1">
        <f t="array" ref="A3">_FV(A1,"Market cap",TRUE)</f>
        <v>63545590000</v>
      </c>
      <c r="B3" s="36" t="s">
        <v>199</v>
      </c>
      <c r="C3" s="37">
        <f>Financials!M8*0.01</f>
        <v>0.47039999999999998</v>
      </c>
      <c r="D3" s="36" t="s">
        <v>200</v>
      </c>
      <c r="E3" s="37">
        <f>SUM(C11:E11)/3</f>
        <v>0.15812689544475522</v>
      </c>
      <c r="F3" s="38" t="s">
        <v>201</v>
      </c>
      <c r="G3" s="39">
        <f>AVERAGE(Financials!H129:M129)</f>
        <v>-1.7246263097601539E-2</v>
      </c>
      <c r="H3" s="38" t="s">
        <v>202</v>
      </c>
      <c r="I3" s="40">
        <f>J15*(1+I7)/(I6-I7)</f>
        <v>126898111591.33868</v>
      </c>
      <c r="J3" s="41" t="s">
        <v>203</v>
      </c>
      <c r="K3" s="42">
        <f>Financials!M172*-1/Model!A3</f>
        <v>0</v>
      </c>
      <c r="L3" s="43" t="s">
        <v>204</v>
      </c>
      <c r="M3" s="44"/>
      <c r="N3" s="116" t="s">
        <v>205</v>
      </c>
      <c r="O3" s="117"/>
      <c r="P3" s="44"/>
      <c r="Q3" s="44"/>
      <c r="R3" s="44"/>
    </row>
    <row r="4" spans="1:18" ht="22" customHeight="1" x14ac:dyDescent="0.2">
      <c r="A4" s="45">
        <f>Financials!M56-Financials!M96-Financials!M105</f>
        <v>901000000</v>
      </c>
      <c r="B4" s="46" t="s">
        <v>206</v>
      </c>
      <c r="C4" s="47">
        <f>Financials!M17*0.01</f>
        <v>0.16469999999999999</v>
      </c>
      <c r="D4" s="46" t="s">
        <v>207</v>
      </c>
      <c r="E4" s="47">
        <f>SUM(C13:E13)/3</f>
        <v>9.3735463572842015E-2</v>
      </c>
      <c r="F4" s="48" t="s">
        <v>208</v>
      </c>
      <c r="G4" s="49">
        <f>A5*(1+(5*G3))</f>
        <v>985170569.51975942</v>
      </c>
      <c r="H4" s="48" t="s">
        <v>209</v>
      </c>
      <c r="I4" s="50">
        <f>NPV(I6,F15,G15,H15,I15,(J15+I3))</f>
        <v>108564019846.10396</v>
      </c>
      <c r="J4" s="48" t="s">
        <v>210</v>
      </c>
      <c r="K4" s="51" cm="1">
        <f t="array" ref="K4">_FV(A1,"Change (%)",TRUE)</f>
        <v>7.8659999999999997E-3</v>
      </c>
      <c r="L4" s="52" t="s">
        <v>211</v>
      </c>
      <c r="M4" s="44"/>
      <c r="N4" s="118" t="s">
        <v>212</v>
      </c>
      <c r="O4" s="119"/>
      <c r="P4" s="44"/>
      <c r="Q4" s="44"/>
      <c r="R4" s="44"/>
    </row>
    <row r="5" spans="1:18" ht="22" customHeight="1" x14ac:dyDescent="0.2">
      <c r="A5" s="45" cm="1">
        <f t="array" ref="A5">_FV(A1,"Shares outstanding",TRUE)</f>
        <v>1078140000</v>
      </c>
      <c r="B5" s="46" t="s">
        <v>213</v>
      </c>
      <c r="C5" s="47">
        <f>F14</f>
        <v>0.18631191545396225</v>
      </c>
      <c r="D5" s="53" t="s">
        <v>214</v>
      </c>
      <c r="E5" s="47">
        <f>SUM(C16:E16)/3</f>
        <v>0.11302046983470089</v>
      </c>
      <c r="F5" s="48" t="s">
        <v>215</v>
      </c>
      <c r="G5" s="49">
        <f>Financials!M56</f>
        <v>11541000000</v>
      </c>
      <c r="H5" s="48" t="s">
        <v>216</v>
      </c>
      <c r="I5" s="50">
        <f>I4+G5-G6</f>
        <v>109465019846.10396</v>
      </c>
      <c r="J5" s="48" t="s">
        <v>217</v>
      </c>
      <c r="K5" s="54" cm="1">
        <f t="array" ref="K5">_FV(A1,"Price")</f>
        <v>58.94</v>
      </c>
      <c r="L5" s="55" t="s">
        <v>218</v>
      </c>
      <c r="M5" s="44"/>
      <c r="N5" s="56" t="s">
        <v>219</v>
      </c>
      <c r="O5" s="57">
        <f>Financials!M20</f>
        <v>-83000000</v>
      </c>
      <c r="P5" s="44"/>
      <c r="Q5" s="44"/>
      <c r="R5" s="44"/>
    </row>
    <row r="6" spans="1:18" ht="22" customHeight="1" x14ac:dyDescent="0.2">
      <c r="A6" s="58">
        <f>O20/F10</f>
        <v>2.1455782152142349</v>
      </c>
      <c r="B6" s="46" t="s">
        <v>220</v>
      </c>
      <c r="C6" s="47">
        <f>F17</f>
        <v>0.17479825775736907</v>
      </c>
      <c r="D6" s="53" t="s">
        <v>198</v>
      </c>
      <c r="E6" s="47">
        <f>Financials!M33/Financials!M126</f>
        <v>0.19072948328267478</v>
      </c>
      <c r="F6" s="46" t="s">
        <v>221</v>
      </c>
      <c r="G6" s="49">
        <f>Financials!M96+Financials!M105</f>
        <v>10640000000</v>
      </c>
      <c r="H6" s="48" t="s">
        <v>222</v>
      </c>
      <c r="I6" s="51">
        <f>N25</f>
        <v>8.315689380600455E-2</v>
      </c>
      <c r="J6" s="48" t="s">
        <v>223</v>
      </c>
      <c r="K6" s="59">
        <f>I5/G4</f>
        <v>111.11275877786809</v>
      </c>
      <c r="L6" s="60" t="s">
        <v>224</v>
      </c>
      <c r="M6" s="44"/>
      <c r="N6" s="56" t="s">
        <v>225</v>
      </c>
      <c r="O6" s="57">
        <f>Financials!M96</f>
        <v>0</v>
      </c>
      <c r="P6" s="44"/>
      <c r="Q6" s="44"/>
      <c r="R6" s="44"/>
    </row>
    <row r="7" spans="1:18" ht="22" customHeight="1" thickBot="1" x14ac:dyDescent="0.25">
      <c r="A7" s="61">
        <f>O20/F12</f>
        <v>11.516054729974629</v>
      </c>
      <c r="B7" s="62" t="s">
        <v>226</v>
      </c>
      <c r="C7" s="63">
        <f>F15/A3</f>
        <v>8.1469068113145221E-2</v>
      </c>
      <c r="D7" s="62" t="s">
        <v>227</v>
      </c>
      <c r="E7" s="64">
        <f>(Financials!M16*(1-0.25))/(Financials!M126+Financials!M105+Financials!M96)</f>
        <v>0.11840026333113891</v>
      </c>
      <c r="F7" s="62" t="s">
        <v>194</v>
      </c>
      <c r="G7" s="65">
        <f>(Financials!M96+Financials!M105)/Financials!M126</f>
        <v>0.53900709219858156</v>
      </c>
      <c r="H7" s="66" t="s">
        <v>228</v>
      </c>
      <c r="I7" s="67">
        <v>2.5000000000000001E-2</v>
      </c>
      <c r="J7" s="68" t="s">
        <v>229</v>
      </c>
      <c r="K7" s="69">
        <f>K6/K5-1</f>
        <v>0.88518423443956729</v>
      </c>
      <c r="L7" s="70" t="s">
        <v>230</v>
      </c>
      <c r="M7" s="44"/>
      <c r="N7" s="56" t="s">
        <v>231</v>
      </c>
      <c r="O7" s="57">
        <f>Financials!M105</f>
        <v>10640000000</v>
      </c>
      <c r="P7" s="44"/>
      <c r="Q7" s="44"/>
      <c r="R7" s="44"/>
    </row>
    <row r="8" spans="1:18" ht="22" customHeight="1" x14ac:dyDescent="0.2">
      <c r="A8" s="71"/>
      <c r="B8" s="44"/>
      <c r="C8" s="44"/>
      <c r="D8" s="44"/>
      <c r="E8" s="44"/>
      <c r="F8" s="44"/>
      <c r="G8" s="44"/>
      <c r="H8" s="44"/>
      <c r="I8" s="44"/>
      <c r="J8" s="72"/>
      <c r="K8" s="72"/>
      <c r="L8" s="72"/>
      <c r="M8" s="44"/>
      <c r="N8" s="73" t="s">
        <v>212</v>
      </c>
      <c r="O8" s="74">
        <f>O5/(O6+O7)</f>
        <v>-7.8007518796992482E-3</v>
      </c>
      <c r="P8" s="44"/>
      <c r="Q8" s="44"/>
      <c r="R8" s="44"/>
    </row>
    <row r="9" spans="1:18" ht="22" customHeight="1" x14ac:dyDescent="0.2">
      <c r="A9" s="75"/>
      <c r="B9" s="76">
        <v>2019</v>
      </c>
      <c r="C9" s="76">
        <v>2020</v>
      </c>
      <c r="D9" s="76">
        <v>2021</v>
      </c>
      <c r="E9" s="77">
        <v>2022</v>
      </c>
      <c r="F9" s="78">
        <v>2023</v>
      </c>
      <c r="G9" s="79">
        <v>2024</v>
      </c>
      <c r="H9" s="79">
        <v>2025</v>
      </c>
      <c r="I9" s="79">
        <v>2026</v>
      </c>
      <c r="J9" s="80">
        <v>2027</v>
      </c>
      <c r="K9" s="72"/>
      <c r="L9" s="72"/>
      <c r="M9" s="72"/>
      <c r="N9" s="56" t="s">
        <v>232</v>
      </c>
      <c r="O9" s="57">
        <f>Financials!M25</f>
        <v>963000000</v>
      </c>
      <c r="P9" s="44"/>
      <c r="Q9" s="44"/>
      <c r="R9" s="44"/>
    </row>
    <row r="10" spans="1:18" ht="22" customHeight="1" x14ac:dyDescent="0.2">
      <c r="A10" s="81" t="s">
        <v>233</v>
      </c>
      <c r="B10" s="82">
        <v>17772000000</v>
      </c>
      <c r="C10" s="82">
        <v>21454000000</v>
      </c>
      <c r="D10" s="82">
        <v>25371000000</v>
      </c>
      <c r="E10" s="83">
        <v>27518000000</v>
      </c>
      <c r="F10" s="82">
        <v>29617000000</v>
      </c>
      <c r="G10" s="82">
        <v>32513000000</v>
      </c>
      <c r="H10" s="82">
        <v>35063000000</v>
      </c>
      <c r="I10" s="82">
        <v>37903000000</v>
      </c>
      <c r="J10" s="83">
        <v>42788000000</v>
      </c>
      <c r="K10" s="84" t="s">
        <v>234</v>
      </c>
      <c r="L10" s="72"/>
      <c r="N10" s="56" t="s">
        <v>235</v>
      </c>
      <c r="O10" s="57">
        <f>Financials!M24</f>
        <v>4728000000</v>
      </c>
      <c r="P10" s="44"/>
      <c r="Q10" s="44"/>
      <c r="R10" s="44"/>
    </row>
    <row r="11" spans="1:18" ht="22" customHeight="1" x14ac:dyDescent="0.2">
      <c r="A11" s="85"/>
      <c r="B11" s="86"/>
      <c r="C11" s="86">
        <f t="shared" ref="C11:J11" si="0">(C10/B10)-1</f>
        <v>0.20717983344586988</v>
      </c>
      <c r="D11" s="86">
        <f t="shared" si="0"/>
        <v>0.18257667567819524</v>
      </c>
      <c r="E11" s="86">
        <f t="shared" si="0"/>
        <v>8.4624177210200546E-2</v>
      </c>
      <c r="F11" s="87">
        <f t="shared" si="0"/>
        <v>7.6277345737335578E-2</v>
      </c>
      <c r="G11" s="86">
        <f t="shared" si="0"/>
        <v>9.7781679440861691E-2</v>
      </c>
      <c r="H11" s="86">
        <f t="shared" si="0"/>
        <v>7.8430166394980461E-2</v>
      </c>
      <c r="I11" s="86">
        <f t="shared" si="0"/>
        <v>8.0997062430482325E-2</v>
      </c>
      <c r="J11" s="88">
        <f t="shared" si="0"/>
        <v>0.12888161886921878</v>
      </c>
      <c r="K11" s="88">
        <f>AVERAGE(F11:J11)</f>
        <v>9.2473574574575765E-2</v>
      </c>
      <c r="L11" s="72"/>
      <c r="M11" s="72"/>
      <c r="N11" s="56" t="s">
        <v>236</v>
      </c>
      <c r="O11" s="89">
        <f>O9/O10</f>
        <v>0.20368020304568529</v>
      </c>
      <c r="P11" s="44"/>
      <c r="Q11" s="44"/>
      <c r="R11" s="44"/>
    </row>
    <row r="12" spans="1:18" ht="22" customHeight="1" x14ac:dyDescent="0.2">
      <c r="A12" s="81" t="s">
        <v>140</v>
      </c>
      <c r="B12" s="82">
        <v>2459000000</v>
      </c>
      <c r="C12" s="82">
        <v>4202000000</v>
      </c>
      <c r="D12" s="82">
        <v>4169000000</v>
      </c>
      <c r="E12" s="82">
        <v>2419000000</v>
      </c>
      <c r="F12" s="90">
        <v>5518000000</v>
      </c>
      <c r="G12" s="82">
        <v>5960000000</v>
      </c>
      <c r="H12" s="82">
        <v>6468000000</v>
      </c>
      <c r="I12" s="82">
        <v>7356000000</v>
      </c>
      <c r="J12" s="83">
        <v>8000000000</v>
      </c>
      <c r="K12" s="91" t="s">
        <v>237</v>
      </c>
      <c r="L12" s="72"/>
      <c r="M12" s="72"/>
      <c r="N12" s="56" t="s">
        <v>238</v>
      </c>
      <c r="O12" s="89">
        <f>O8*(1-O11)</f>
        <v>-6.2118931529330946E-3</v>
      </c>
      <c r="P12" s="44"/>
      <c r="Q12" s="44"/>
      <c r="R12" s="44"/>
    </row>
    <row r="13" spans="1:18" ht="22" customHeight="1" x14ac:dyDescent="0.2">
      <c r="A13" s="85"/>
      <c r="B13" s="86"/>
      <c r="C13" s="86">
        <f t="shared" ref="C13:J13" si="1">(C12/B12)-1</f>
        <v>0.70882472549816988</v>
      </c>
      <c r="D13" s="86">
        <f t="shared" si="1"/>
        <v>-7.8534031413612926E-3</v>
      </c>
      <c r="E13" s="86">
        <f t="shared" si="1"/>
        <v>-0.41976493163828255</v>
      </c>
      <c r="F13" s="87">
        <f t="shared" si="1"/>
        <v>1.2811078958247211</v>
      </c>
      <c r="G13" s="86">
        <f t="shared" si="1"/>
        <v>8.0101486045668802E-2</v>
      </c>
      <c r="H13" s="86">
        <f t="shared" si="1"/>
        <v>8.5234899328858971E-2</v>
      </c>
      <c r="I13" s="86">
        <f t="shared" si="1"/>
        <v>0.13729128014842296</v>
      </c>
      <c r="J13" s="88">
        <f t="shared" si="1"/>
        <v>8.7547580206634112E-2</v>
      </c>
      <c r="K13" s="88">
        <f>AVERAGE(F13:J13)</f>
        <v>0.33425662831086117</v>
      </c>
      <c r="L13" s="72"/>
      <c r="M13" s="72"/>
      <c r="N13" s="118" t="s">
        <v>239</v>
      </c>
      <c r="O13" s="119"/>
      <c r="P13" s="44"/>
      <c r="Q13" s="44"/>
      <c r="R13" s="44"/>
    </row>
    <row r="14" spans="1:18" ht="22" customHeight="1" x14ac:dyDescent="0.2">
      <c r="A14" s="92" t="s">
        <v>240</v>
      </c>
      <c r="B14" s="93">
        <f>B12/B10</f>
        <v>0.13836371820841772</v>
      </c>
      <c r="C14" s="93">
        <f t="shared" ref="C14:J14" si="2">C12/C10</f>
        <v>0.19586091171809453</v>
      </c>
      <c r="D14" s="93">
        <f t="shared" si="2"/>
        <v>0.16432146939419021</v>
      </c>
      <c r="E14" s="93">
        <f t="shared" si="2"/>
        <v>8.7906097826876958E-2</v>
      </c>
      <c r="F14" s="94">
        <f t="shared" si="2"/>
        <v>0.18631191545396225</v>
      </c>
      <c r="G14" s="93">
        <f t="shared" si="2"/>
        <v>0.18331129086826808</v>
      </c>
      <c r="H14" s="93">
        <f t="shared" si="2"/>
        <v>0.18446795767618288</v>
      </c>
      <c r="I14" s="93">
        <f t="shared" si="2"/>
        <v>0.19407434767696488</v>
      </c>
      <c r="J14" s="95">
        <f t="shared" si="2"/>
        <v>0.18696830887164625</v>
      </c>
      <c r="K14" s="95"/>
      <c r="L14" s="72"/>
      <c r="M14" s="72"/>
      <c r="N14" s="56" t="s">
        <v>241</v>
      </c>
      <c r="O14" s="89">
        <f>'[1]US Treasury Bonds'!$C$8</f>
        <v>4.1210000000000004E-2</v>
      </c>
      <c r="P14" s="44"/>
      <c r="Q14" s="44"/>
      <c r="R14" s="44"/>
    </row>
    <row r="15" spans="1:18" ht="22" customHeight="1" x14ac:dyDescent="0.2">
      <c r="A15" s="81" t="s">
        <v>183</v>
      </c>
      <c r="B15" s="82">
        <v>3951324550</v>
      </c>
      <c r="C15" s="82">
        <v>5161389536</v>
      </c>
      <c r="D15" s="82">
        <v>5432000000</v>
      </c>
      <c r="E15" s="82">
        <v>5325471777</v>
      </c>
      <c r="F15" s="90">
        <v>5177000000</v>
      </c>
      <c r="G15" s="82">
        <v>5400000000</v>
      </c>
      <c r="H15" s="82">
        <v>5740000000</v>
      </c>
      <c r="I15" s="82">
        <v>6500000000</v>
      </c>
      <c r="J15" s="83">
        <v>7200000000</v>
      </c>
      <c r="K15" s="91" t="s">
        <v>242</v>
      </c>
      <c r="L15" s="72"/>
      <c r="M15" s="72"/>
      <c r="N15" s="56" t="s">
        <v>243</v>
      </c>
      <c r="O15" s="96">
        <f>1.33</f>
        <v>1.33</v>
      </c>
      <c r="P15" s="44"/>
      <c r="Q15" s="44"/>
      <c r="R15" s="44"/>
    </row>
    <row r="16" spans="1:18" ht="22" customHeight="1" x14ac:dyDescent="0.2">
      <c r="A16" s="97"/>
      <c r="B16" s="86"/>
      <c r="C16" s="86">
        <f t="shared" ref="C16:J16" si="3">(C15/B15)-1</f>
        <v>0.30624287392439076</v>
      </c>
      <c r="D16" s="86">
        <f t="shared" si="3"/>
        <v>5.2429769563511641E-2</v>
      </c>
      <c r="E16" s="86">
        <f t="shared" si="3"/>
        <v>-1.9611233983799714E-2</v>
      </c>
      <c r="F16" s="87">
        <f t="shared" si="3"/>
        <v>-2.7879553815537972E-2</v>
      </c>
      <c r="G16" s="86">
        <f t="shared" si="3"/>
        <v>4.3075140042495574E-2</v>
      </c>
      <c r="H16" s="86">
        <f t="shared" si="3"/>
        <v>6.2962962962962887E-2</v>
      </c>
      <c r="I16" s="86">
        <f t="shared" si="3"/>
        <v>0.13240418118466901</v>
      </c>
      <c r="J16" s="88">
        <f t="shared" si="3"/>
        <v>0.10769230769230775</v>
      </c>
      <c r="K16" s="88">
        <f>AVERAGE(F16:J16)</f>
        <v>6.3651007613379454E-2</v>
      </c>
      <c r="L16" s="72"/>
      <c r="M16" s="72"/>
      <c r="N16" s="56" t="s">
        <v>244</v>
      </c>
      <c r="O16" s="89">
        <v>8.4000000000000005E-2</v>
      </c>
      <c r="P16" s="44"/>
      <c r="Q16" s="44"/>
      <c r="R16" s="44"/>
    </row>
    <row r="17" spans="1:18" ht="22" customHeight="1" x14ac:dyDescent="0.2">
      <c r="A17" s="92" t="s">
        <v>198</v>
      </c>
      <c r="B17" s="93">
        <f>B15/B10</f>
        <v>0.22233426457348637</v>
      </c>
      <c r="C17" s="93">
        <f t="shared" ref="C17:J17" si="4">C15/C10</f>
        <v>0.24057935750908921</v>
      </c>
      <c r="D17" s="93">
        <f t="shared" si="4"/>
        <v>0.21410271569902645</v>
      </c>
      <c r="E17" s="95">
        <f t="shared" si="4"/>
        <v>0.19352684704557016</v>
      </c>
      <c r="F17" s="93">
        <f t="shared" si="4"/>
        <v>0.17479825775736907</v>
      </c>
      <c r="G17" s="93">
        <f t="shared" si="4"/>
        <v>0.1660874111893704</v>
      </c>
      <c r="H17" s="93">
        <f t="shared" si="4"/>
        <v>0.16370533040527052</v>
      </c>
      <c r="I17" s="93">
        <f t="shared" si="4"/>
        <v>0.17149038334696462</v>
      </c>
      <c r="J17" s="95">
        <f t="shared" si="4"/>
        <v>0.16827147798448164</v>
      </c>
      <c r="K17" s="95"/>
      <c r="L17" s="72"/>
      <c r="M17" s="72"/>
      <c r="N17" s="98" t="s">
        <v>239</v>
      </c>
      <c r="O17" s="99">
        <f>(O14)+((O15)*(O16-O14))</f>
        <v>9.8120700000000005E-2</v>
      </c>
      <c r="P17" s="44"/>
      <c r="Q17" s="44"/>
      <c r="R17" s="44"/>
    </row>
    <row r="18" spans="1:18" ht="22" customHeight="1" x14ac:dyDescent="0.2">
      <c r="A18" s="100" t="s">
        <v>194</v>
      </c>
      <c r="B18" s="101">
        <v>9.5574129898602353E-2</v>
      </c>
      <c r="C18" s="101">
        <v>8.8649058685607893E-2</v>
      </c>
      <c r="D18" s="101">
        <v>0.10537774167343623</v>
      </c>
      <c r="E18" s="101">
        <v>9.8823759408295589E-2</v>
      </c>
      <c r="F18" s="102"/>
      <c r="G18" s="101"/>
      <c r="H18" s="101"/>
      <c r="I18" s="101"/>
      <c r="J18" s="103"/>
      <c r="K18" s="104"/>
      <c r="L18" s="72"/>
      <c r="M18" s="72"/>
      <c r="N18" s="118" t="s">
        <v>245</v>
      </c>
      <c r="O18" s="119"/>
      <c r="P18" s="44"/>
      <c r="Q18" s="44"/>
      <c r="R18" s="44"/>
    </row>
    <row r="19" spans="1:18" ht="22" customHeight="1" x14ac:dyDescent="0.2">
      <c r="A19" s="72"/>
      <c r="B19" s="72"/>
      <c r="C19" s="72"/>
      <c r="D19" s="72"/>
      <c r="E19" s="72"/>
      <c r="F19" s="72" t="s">
        <v>246</v>
      </c>
      <c r="G19" s="72"/>
      <c r="H19" s="72"/>
      <c r="I19" s="72"/>
      <c r="J19" s="72"/>
      <c r="K19" s="72"/>
      <c r="L19" s="72"/>
      <c r="M19" s="72"/>
      <c r="N19" s="56" t="s">
        <v>222</v>
      </c>
      <c r="O19" s="105">
        <f>O6+O7</f>
        <v>10640000000</v>
      </c>
      <c r="P19" s="44"/>
      <c r="Q19" s="44"/>
      <c r="R19" s="44"/>
    </row>
    <row r="20" spans="1:18" ht="22" customHeight="1" x14ac:dyDescent="0.2">
      <c r="B20" s="106"/>
      <c r="C20" s="106"/>
      <c r="D20" s="106"/>
      <c r="E20" s="106"/>
      <c r="F20" s="72"/>
      <c r="G20" s="72"/>
      <c r="H20" s="72"/>
      <c r="I20" s="72"/>
      <c r="J20" s="72"/>
      <c r="K20" s="72"/>
      <c r="L20" s="72"/>
      <c r="M20" s="72"/>
      <c r="N20" s="56" t="s">
        <v>199</v>
      </c>
      <c r="O20" s="105">
        <f>A3</f>
        <v>63545590000</v>
      </c>
      <c r="P20" s="44"/>
      <c r="Q20" s="44"/>
      <c r="R20" s="44"/>
    </row>
    <row r="21" spans="1:18" ht="22" customHeight="1" x14ac:dyDescent="0.2">
      <c r="A21" s="120" t="str" cm="1">
        <f t="array" ref="A21">_FV(A1,"Industry")</f>
        <v>Professional &amp; Commercial Services</v>
      </c>
      <c r="B21" s="120"/>
      <c r="C21" s="120"/>
      <c r="D21" s="121" cm="1">
        <f t="array" ref="D21">_FV(A1,"Year incorporated",TRUE)</f>
        <v>2015</v>
      </c>
      <c r="E21" s="121"/>
      <c r="F21" s="72"/>
      <c r="G21" s="72"/>
      <c r="H21" s="72"/>
      <c r="I21" s="72"/>
      <c r="J21" s="72"/>
      <c r="K21" s="72"/>
      <c r="M21" s="72"/>
      <c r="N21" s="56" t="s">
        <v>247</v>
      </c>
      <c r="O21" s="105">
        <f>O19+O20</f>
        <v>74185590000</v>
      </c>
      <c r="P21" s="44"/>
      <c r="Q21" s="44"/>
      <c r="R21" s="44"/>
    </row>
    <row r="22" spans="1:18" ht="22" customHeight="1" x14ac:dyDescent="0.2">
      <c r="A22" s="109" t="str" cm="1">
        <f t="array" ref="A22">_FV(A1,"Description")</f>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c>
      <c r="B22" s="109"/>
      <c r="C22" s="109"/>
      <c r="D22" s="109"/>
      <c r="E22" s="109"/>
      <c r="F22" s="72"/>
      <c r="G22" s="72"/>
      <c r="H22" s="72"/>
      <c r="I22" s="72"/>
      <c r="J22" s="72"/>
      <c r="K22" s="72"/>
      <c r="L22" s="72"/>
      <c r="M22" s="72"/>
      <c r="N22" s="73" t="s">
        <v>248</v>
      </c>
      <c r="O22" s="107">
        <f>(O19/O21)</f>
        <v>0.14342408006730148</v>
      </c>
      <c r="P22" s="44"/>
      <c r="Q22" s="44"/>
      <c r="R22" s="44"/>
    </row>
    <row r="23" spans="1:18" ht="22" customHeight="1" x14ac:dyDescent="0.2">
      <c r="A23" s="109"/>
      <c r="B23" s="109"/>
      <c r="C23" s="109"/>
      <c r="D23" s="109"/>
      <c r="E23" s="109"/>
      <c r="F23" s="72"/>
      <c r="G23" s="72"/>
      <c r="H23" s="72"/>
      <c r="I23" s="72"/>
      <c r="J23" s="72"/>
      <c r="K23" s="72"/>
      <c r="L23" s="72"/>
      <c r="M23" s="72"/>
      <c r="N23" s="98" t="s">
        <v>249</v>
      </c>
      <c r="O23" s="108">
        <f>O20/O21</f>
        <v>0.85657591993269855</v>
      </c>
      <c r="P23" s="44"/>
      <c r="Q23" s="44"/>
      <c r="R23" s="44"/>
    </row>
    <row r="24" spans="1:18" ht="22" customHeight="1" x14ac:dyDescent="0.2">
      <c r="A24" s="109"/>
      <c r="B24" s="109"/>
      <c r="C24" s="109"/>
      <c r="D24" s="109"/>
      <c r="E24" s="109"/>
      <c r="F24" s="72"/>
      <c r="G24" s="72"/>
      <c r="H24" s="72"/>
      <c r="I24" s="72"/>
      <c r="J24" s="72"/>
      <c r="K24" s="72"/>
      <c r="L24" s="72"/>
      <c r="M24" s="72"/>
      <c r="N24" s="110" t="s">
        <v>250</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8.315689380600455E-2</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ASDAQGS:PYPL/explorer/revenue_proj" xr:uid="{CF1F8FF9-E14D-144F-87C0-150208E889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2023-12-09T12:16:36Z</dcterms:modified>
</cp:coreProperties>
</file>